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tables/table14.xml" ContentType="application/vnd.openxmlformats-officedocument.spreadsheetml.table+xml"/>
  <Override PartName="/xl/slicers/slicer1.xml" ContentType="application/vnd.ms-excel.slicer+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updateLinks="always" codeName="ThisWorkbook"/>
  <xr:revisionPtr revIDLastSave="0" documentId="13_ncr:1_{34B48CBB-D50B-4876-B24F-5CC908E17B8B}" xr6:coauthVersionLast="45" xr6:coauthVersionMax="45" xr10:uidLastSave="{00000000-0000-0000-0000-000000000000}"/>
  <bookViews>
    <workbookView xWindow="-110" yWindow="-110" windowWidth="38620" windowHeight="21220" xr2:uid="{1679E7DE-759B-490B-95CD-DC332B2E6043}"/>
  </bookViews>
  <sheets>
    <sheet name="PROTOTYPE_FIELDS" sheetId="15" r:id="rId1"/>
    <sheet name="TAG_DATA" sheetId="6" r:id="rId2"/>
    <sheet name="Z_DRAWING" sheetId="12" r:id="rId3"/>
    <sheet name="X_PANEL" sheetId="20" r:id="rId4"/>
    <sheet name="P_IO" sheetId="7" r:id="rId5"/>
    <sheet name="D_DEVICES" sheetId="16" r:id="rId6"/>
    <sheet name="prototype V6 spec" sheetId="18" state="hidden" r:id="rId7"/>
    <sheet name="C_CABLE" sheetId="22" r:id="rId8"/>
    <sheet name="MSIO" sheetId="2" r:id="rId9"/>
    <sheet name="Sheet1" sheetId="21" state="hidden" r:id="rId10"/>
    <sheet name="_Parameters" sheetId="13" r:id="rId11"/>
  </sheets>
  <externalReferences>
    <externalReference r:id="rId12"/>
  </externalReferences>
  <definedNames>
    <definedName name="_xlnm._FilterDatabase" localSheetId="8" hidden="1">MSIO!#REF!</definedName>
    <definedName name="dwgCategory">_Parameters!$B$3</definedName>
    <definedName name="fieldList">PROTOTYPE_FIELDS[Field]</definedName>
    <definedName name="jobNumber">_Parameters!$B$2</definedName>
    <definedName name="protoPath">_Parameters!$B$4</definedName>
    <definedName name="Slicer_Device">#N/A</definedName>
    <definedName name="Slicer_Typical">#N/A</definedName>
    <definedName name="tableFieldList">PROTOTYPE_FIELDS[Field]</definedName>
    <definedName name="tableFields">PROTOTYPE_FIELDS[Field]</definedName>
    <definedName name="tableHeaders">PROTOTYPE_FIELDS[#Headers]</definedName>
    <definedName name="tableValues">PROTOTYPE_FIELDS!$B$3:$XFD$43</definedName>
    <definedName name="wrn.Print._.Output." localSheetId="5" hidden="1">{#N/A,#N/A,FALSE,"OUTPUT SHEET "}</definedName>
    <definedName name="wrn.Print._.Output." localSheetId="3" hidden="1">{#N/A,#N/A,FALSE,"OUTPUT SHEET "}</definedName>
    <definedName name="wrn.Print._.Output." hidden="1">{#N/A,#N/A,FALSE,"OUTPUT SHEET "}</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 i="12" l="1"/>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C5" i="15" l="1"/>
  <c r="B5" i="15"/>
  <c r="AH367" i="6" l="1"/>
  <c r="AH366" i="6"/>
  <c r="AH351" i="6"/>
  <c r="AH350" i="6"/>
  <c r="AH349" i="6"/>
  <c r="AH348" i="6"/>
  <c r="AH343" i="6"/>
  <c r="AH342" i="6"/>
  <c r="AH341" i="6"/>
  <c r="AH340" i="6"/>
  <c r="AH339" i="6"/>
  <c r="AH338" i="6"/>
  <c r="AH337" i="6"/>
  <c r="AH336" i="6"/>
  <c r="AH335" i="6"/>
  <c r="AH334" i="6"/>
  <c r="AH333" i="6"/>
  <c r="AH332" i="6"/>
  <c r="AH331" i="6"/>
  <c r="AH274" i="6"/>
  <c r="AH273" i="6"/>
  <c r="AH272" i="6"/>
  <c r="AH271" i="6"/>
  <c r="AH270" i="6"/>
  <c r="AH269" i="6"/>
  <c r="AH252" i="6"/>
  <c r="AH251" i="6"/>
  <c r="AH250" i="6"/>
  <c r="AH249" i="6"/>
  <c r="AH248" i="6"/>
  <c r="AH247" i="6"/>
  <c r="AH246" i="6"/>
  <c r="AH245" i="6"/>
  <c r="AH244" i="6"/>
  <c r="AH243" i="6"/>
  <c r="AH242" i="6"/>
  <c r="AH241" i="6"/>
  <c r="AH240" i="6"/>
  <c r="AH239" i="6"/>
  <c r="AH238" i="6"/>
  <c r="AH237" i="6"/>
  <c r="AH236" i="6"/>
  <c r="AH235" i="6"/>
  <c r="AH200" i="6"/>
  <c r="AH199" i="6"/>
  <c r="AH198" i="6"/>
  <c r="AH197" i="6"/>
  <c r="AH196" i="6"/>
  <c r="AH195" i="6"/>
  <c r="AH194" i="6"/>
  <c r="AH193" i="6"/>
  <c r="AH192" i="6"/>
  <c r="AH191" i="6"/>
  <c r="AH190" i="6"/>
  <c r="AH189" i="6"/>
  <c r="AH188" i="6"/>
  <c r="AH187" i="6"/>
  <c r="AH186" i="6"/>
  <c r="AH185" i="6"/>
  <c r="AH184" i="6"/>
  <c r="AH183" i="6"/>
  <c r="AH182" i="6"/>
  <c r="AH181" i="6"/>
  <c r="AH180" i="6"/>
  <c r="AH179" i="6"/>
  <c r="AH178" i="6"/>
  <c r="AH177" i="6"/>
  <c r="AH176" i="6"/>
  <c r="AH175" i="6"/>
  <c r="AH174" i="6"/>
  <c r="AH173" i="6"/>
  <c r="AH172" i="6"/>
  <c r="AH171" i="6"/>
  <c r="AH170" i="6"/>
  <c r="AH169" i="6"/>
  <c r="AH168" i="6"/>
  <c r="AH167" i="6"/>
  <c r="AH166" i="6"/>
  <c r="AH165" i="6"/>
  <c r="AH164" i="6"/>
  <c r="AH163" i="6"/>
  <c r="AH162" i="6"/>
  <c r="AH161" i="6"/>
  <c r="AH160" i="6"/>
  <c r="AH159" i="6"/>
  <c r="AH158" i="6"/>
  <c r="AH157" i="6"/>
  <c r="AH156" i="6"/>
  <c r="AH155" i="6"/>
  <c r="AH154" i="6"/>
  <c r="AH153" i="6"/>
  <c r="AH152" i="6"/>
  <c r="AH148" i="6"/>
  <c r="AH147" i="6"/>
  <c r="AH146" i="6"/>
  <c r="AH145" i="6"/>
  <c r="AH144" i="6"/>
  <c r="AH143" i="6"/>
  <c r="AH142" i="6"/>
  <c r="AH141" i="6"/>
  <c r="AH140" i="6"/>
  <c r="AH139" i="6"/>
  <c r="AH138" i="6"/>
  <c r="AH137" i="6"/>
  <c r="AH136" i="6"/>
  <c r="AH135" i="6"/>
  <c r="AH134" i="6"/>
  <c r="AH133" i="6"/>
  <c r="AH132" i="6"/>
  <c r="AH131" i="6"/>
  <c r="AH130" i="6"/>
  <c r="AH129" i="6"/>
  <c r="AH128" i="6"/>
  <c r="AH127" i="6"/>
  <c r="AH126" i="6"/>
  <c r="AH125" i="6"/>
  <c r="AH124" i="6"/>
  <c r="AH123" i="6"/>
  <c r="AH122" i="6"/>
  <c r="AH121" i="6"/>
  <c r="AH120" i="6"/>
  <c r="AH119" i="6"/>
  <c r="AH118" i="6"/>
  <c r="AH117" i="6"/>
  <c r="AH116" i="6"/>
  <c r="AH115" i="6"/>
  <c r="AH114" i="6"/>
  <c r="AH113" i="6"/>
  <c r="AH112" i="6"/>
  <c r="AH111" i="6"/>
  <c r="AH110" i="6"/>
  <c r="AH109" i="6"/>
  <c r="AH108" i="6"/>
  <c r="AH107" i="6"/>
  <c r="AH106" i="6"/>
  <c r="AH105" i="6"/>
  <c r="AH104" i="6"/>
  <c r="AH95" i="6"/>
  <c r="AH7" i="6"/>
  <c r="O458" i="7"/>
  <c r="O457" i="7"/>
  <c r="O456" i="7"/>
  <c r="O455" i="7"/>
  <c r="O454" i="7"/>
  <c r="O453" i="7"/>
  <c r="O452" i="7"/>
  <c r="O451" i="7"/>
  <c r="O450" i="7"/>
  <c r="O449" i="7"/>
  <c r="O448" i="7"/>
  <c r="O447" i="7"/>
  <c r="O446" i="7"/>
  <c r="O445" i="7"/>
  <c r="O444" i="7"/>
  <c r="O443" i="7"/>
  <c r="O442" i="7"/>
  <c r="O441" i="7"/>
  <c r="O440" i="7"/>
  <c r="O439" i="7"/>
  <c r="O438" i="7"/>
  <c r="O437" i="7"/>
  <c r="O436" i="7"/>
  <c r="O435" i="7"/>
  <c r="O434" i="7"/>
  <c r="O433" i="7"/>
  <c r="O432" i="7"/>
  <c r="O431" i="7"/>
  <c r="O430" i="7"/>
  <c r="O429" i="7"/>
  <c r="O428" i="7"/>
  <c r="O427" i="7"/>
  <c r="O426" i="7"/>
  <c r="O425" i="7"/>
  <c r="O424" i="7"/>
  <c r="O423" i="7"/>
  <c r="O422" i="7"/>
  <c r="O421" i="7"/>
  <c r="O420" i="7"/>
  <c r="O419" i="7"/>
  <c r="O418" i="7"/>
  <c r="O417" i="7"/>
  <c r="O416" i="7"/>
  <c r="O415" i="7"/>
  <c r="O414" i="7"/>
  <c r="O413" i="7"/>
  <c r="O412" i="7"/>
  <c r="O411" i="7"/>
  <c r="O410" i="7"/>
  <c r="O409" i="7"/>
  <c r="O408" i="7"/>
  <c r="O407" i="7"/>
  <c r="O406" i="7"/>
  <c r="O405" i="7"/>
  <c r="O404" i="7"/>
  <c r="O403" i="7"/>
  <c r="O402" i="7"/>
  <c r="O401" i="7"/>
  <c r="O400" i="7"/>
  <c r="O399" i="7"/>
  <c r="O398" i="7"/>
  <c r="O397" i="7"/>
  <c r="O396" i="7"/>
  <c r="O395" i="7"/>
  <c r="O394" i="7"/>
  <c r="O393" i="7"/>
  <c r="O392" i="7"/>
  <c r="O391" i="7"/>
  <c r="O390" i="7"/>
  <c r="O389" i="7"/>
  <c r="O388" i="7"/>
  <c r="O387" i="7"/>
  <c r="O379" i="7"/>
  <c r="O371" i="7"/>
  <c r="O363" i="7"/>
  <c r="O355" i="7"/>
  <c r="O347" i="7"/>
  <c r="O339" i="7"/>
  <c r="O331" i="7"/>
  <c r="O323" i="7"/>
  <c r="O315" i="7"/>
  <c r="O307" i="7"/>
  <c r="O299" i="7"/>
  <c r="O291" i="7"/>
  <c r="O283" i="7"/>
  <c r="O275" i="7"/>
  <c r="O267" i="7"/>
  <c r="O259" i="7"/>
  <c r="O251" i="7"/>
  <c r="O243" i="7"/>
  <c r="O235" i="7"/>
  <c r="O227" i="7"/>
  <c r="O219" i="7"/>
  <c r="O211" i="7"/>
  <c r="O203" i="7"/>
  <c r="O195" i="7"/>
  <c r="O187" i="7"/>
  <c r="O179" i="7"/>
  <c r="O171" i="7"/>
  <c r="O163" i="7"/>
  <c r="O155" i="7"/>
  <c r="O147" i="7"/>
  <c r="O139" i="7"/>
  <c r="O131" i="7"/>
  <c r="O123" i="7"/>
  <c r="O115" i="7"/>
  <c r="O107" i="7"/>
  <c r="O99" i="7"/>
  <c r="O91" i="7"/>
  <c r="O83" i="7"/>
  <c r="O75" i="7"/>
  <c r="O67" i="7"/>
  <c r="O59" i="7"/>
  <c r="O51" i="7"/>
  <c r="O43" i="7"/>
  <c r="O35" i="7"/>
  <c r="O27" i="7"/>
  <c r="O19" i="7"/>
  <c r="O11" i="7"/>
  <c r="O3" i="7"/>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A2" i="21" a="1"/>
  <c r="A2" i="21" s="1"/>
  <c r="A1" i="21" a="1"/>
  <c r="A1" i="21" s="1"/>
  <c r="E3" i="6" l="1"/>
  <c r="E4" i="6"/>
  <c r="E5" i="6"/>
  <c r="E6"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6" i="6"/>
  <c r="E97" i="6"/>
  <c r="E98" i="6"/>
  <c r="E99" i="6"/>
  <c r="E100" i="6"/>
  <c r="E101" i="6"/>
  <c r="E102" i="6"/>
  <c r="E103" i="6"/>
  <c r="E149" i="6"/>
  <c r="E150" i="6"/>
  <c r="E151"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53" i="6"/>
  <c r="E254" i="6"/>
  <c r="E255" i="6"/>
  <c r="E256" i="6"/>
  <c r="E257" i="6"/>
  <c r="E258" i="6"/>
  <c r="E259" i="6"/>
  <c r="E260" i="6"/>
  <c r="E261" i="6"/>
  <c r="E262" i="6"/>
  <c r="E263" i="6"/>
  <c r="E264" i="6"/>
  <c r="E265" i="6"/>
  <c r="E266" i="6"/>
  <c r="E267" i="6"/>
  <c r="E268"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44" i="6"/>
  <c r="E345" i="6"/>
  <c r="E346" i="6"/>
  <c r="E347" i="6"/>
  <c r="E352" i="6"/>
  <c r="E353" i="6"/>
  <c r="E354" i="6"/>
  <c r="E355" i="6"/>
  <c r="E356" i="6"/>
  <c r="E357" i="6"/>
  <c r="E358" i="6"/>
  <c r="E359" i="6"/>
  <c r="E360" i="6"/>
  <c r="E361" i="6"/>
  <c r="E362" i="6"/>
  <c r="E363" i="6"/>
  <c r="E364" i="6"/>
  <c r="E365"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G3" i="12"/>
  <c r="H3" i="12" s="1"/>
  <c r="E7" i="6" s="1"/>
  <c r="G4" i="12"/>
  <c r="H4" i="12" s="1"/>
  <c r="E95" i="6" s="1"/>
  <c r="G5" i="12"/>
  <c r="H5" i="12" s="1"/>
  <c r="E104" i="6" s="1"/>
  <c r="G6" i="12"/>
  <c r="H6" i="12" s="1"/>
  <c r="E105" i="6" s="1"/>
  <c r="G7" i="12"/>
  <c r="H7" i="12" s="1"/>
  <c r="E106" i="6" s="1"/>
  <c r="G8" i="12"/>
  <c r="H8" i="12" s="1"/>
  <c r="E107" i="6" s="1"/>
  <c r="G9" i="12"/>
  <c r="H9" i="12" s="1"/>
  <c r="E108" i="6" s="1"/>
  <c r="G10" i="12"/>
  <c r="H10" i="12" s="1"/>
  <c r="E109" i="6" s="1"/>
  <c r="G11" i="12"/>
  <c r="H11" i="12" s="1"/>
  <c r="E110" i="6" s="1"/>
  <c r="G12" i="12"/>
  <c r="H12" i="12" s="1"/>
  <c r="E111" i="6" s="1"/>
  <c r="G13" i="12"/>
  <c r="H13" i="12" s="1"/>
  <c r="E112" i="6" s="1"/>
  <c r="G14" i="12"/>
  <c r="H14" i="12" s="1"/>
  <c r="E113" i="6" s="1"/>
  <c r="G15" i="12"/>
  <c r="H15" i="12" s="1"/>
  <c r="E114" i="6" s="1"/>
  <c r="G16" i="12"/>
  <c r="H16" i="12" s="1"/>
  <c r="E115" i="6" s="1"/>
  <c r="G17" i="12"/>
  <c r="H17" i="12" s="1"/>
  <c r="E116" i="6" s="1"/>
  <c r="G18" i="12"/>
  <c r="H18" i="12" s="1"/>
  <c r="E117" i="6" s="1"/>
  <c r="G19" i="12"/>
  <c r="H19" i="12" s="1"/>
  <c r="E118" i="6" s="1"/>
  <c r="G20" i="12"/>
  <c r="H20" i="12" s="1"/>
  <c r="E119" i="6" s="1"/>
  <c r="G21" i="12"/>
  <c r="H21" i="12" s="1"/>
  <c r="E120" i="6" s="1"/>
  <c r="G22" i="12"/>
  <c r="H22" i="12" s="1"/>
  <c r="E121" i="6" s="1"/>
  <c r="G23" i="12"/>
  <c r="H23" i="12" s="1"/>
  <c r="E122" i="6" s="1"/>
  <c r="G24" i="12"/>
  <c r="H24" i="12" s="1"/>
  <c r="E123" i="6" s="1"/>
  <c r="G25" i="12"/>
  <c r="H25" i="12" s="1"/>
  <c r="E124" i="6" s="1"/>
  <c r="G26" i="12"/>
  <c r="H26" i="12" s="1"/>
  <c r="E125" i="6" s="1"/>
  <c r="G27" i="12"/>
  <c r="H27" i="12" s="1"/>
  <c r="E126" i="6" s="1"/>
  <c r="G28" i="12"/>
  <c r="H28" i="12" s="1"/>
  <c r="E127" i="6" s="1"/>
  <c r="G29" i="12"/>
  <c r="H29" i="12" s="1"/>
  <c r="E128" i="6" s="1"/>
  <c r="G30" i="12"/>
  <c r="H30" i="12" s="1"/>
  <c r="E129" i="6" s="1"/>
  <c r="G31" i="12"/>
  <c r="H31" i="12" s="1"/>
  <c r="E130" i="6" s="1"/>
  <c r="G32" i="12"/>
  <c r="H32" i="12" s="1"/>
  <c r="E131" i="6" s="1"/>
  <c r="G33" i="12"/>
  <c r="H33" i="12" s="1"/>
  <c r="E132" i="6" s="1"/>
  <c r="G34" i="12"/>
  <c r="H34" i="12" s="1"/>
  <c r="E133" i="6" s="1"/>
  <c r="G35" i="12"/>
  <c r="H35" i="12" s="1"/>
  <c r="E134" i="6" s="1"/>
  <c r="G36" i="12"/>
  <c r="H36" i="12" s="1"/>
  <c r="E135" i="6" s="1"/>
  <c r="G37" i="12"/>
  <c r="H37" i="12" s="1"/>
  <c r="E136" i="6" s="1"/>
  <c r="G38" i="12"/>
  <c r="H38" i="12" s="1"/>
  <c r="E137" i="6" s="1"/>
  <c r="G39" i="12"/>
  <c r="H39" i="12" s="1"/>
  <c r="E138" i="6" s="1"/>
  <c r="G40" i="12"/>
  <c r="H40" i="12" s="1"/>
  <c r="E139" i="6" s="1"/>
  <c r="G41" i="12"/>
  <c r="H41" i="12" s="1"/>
  <c r="E140" i="6" s="1"/>
  <c r="G42" i="12"/>
  <c r="H42" i="12" s="1"/>
  <c r="E141" i="6" s="1"/>
  <c r="G43" i="12"/>
  <c r="H43" i="12" s="1"/>
  <c r="E142" i="6" s="1"/>
  <c r="G44" i="12"/>
  <c r="H44" i="12" s="1"/>
  <c r="E143" i="6" s="1"/>
  <c r="G45" i="12"/>
  <c r="H45" i="12" s="1"/>
  <c r="E144" i="6" s="1"/>
  <c r="G46" i="12"/>
  <c r="H46" i="12" s="1"/>
  <c r="E145" i="6" s="1"/>
  <c r="G47" i="12"/>
  <c r="H47" i="12" s="1"/>
  <c r="E146" i="6" s="1"/>
  <c r="G48" i="12"/>
  <c r="H48" i="12" s="1"/>
  <c r="E147" i="6" s="1"/>
  <c r="G49" i="12"/>
  <c r="H49" i="12" s="1"/>
  <c r="E148" i="6" s="1"/>
  <c r="G50" i="12"/>
  <c r="H50" i="12" s="1"/>
  <c r="E152" i="6" s="1"/>
  <c r="G51" i="12"/>
  <c r="H51" i="12" s="1"/>
  <c r="E153" i="6" s="1"/>
  <c r="G52" i="12"/>
  <c r="H52" i="12" s="1"/>
  <c r="E154" i="6" s="1"/>
  <c r="G53" i="12"/>
  <c r="H53" i="12" s="1"/>
  <c r="E155" i="6" s="1"/>
  <c r="G54" i="12"/>
  <c r="H54" i="12" s="1"/>
  <c r="E156" i="6" s="1"/>
  <c r="G55" i="12"/>
  <c r="H55" i="12" s="1"/>
  <c r="E157" i="6" s="1"/>
  <c r="G56" i="12"/>
  <c r="H56" i="12" s="1"/>
  <c r="E158" i="6" s="1"/>
  <c r="G57" i="12"/>
  <c r="H57" i="12" s="1"/>
  <c r="E159" i="6" s="1"/>
  <c r="G58" i="12"/>
  <c r="H58" i="12" s="1"/>
  <c r="E160" i="6" s="1"/>
  <c r="G59" i="12"/>
  <c r="H59" i="12" s="1"/>
  <c r="E161" i="6" s="1"/>
  <c r="G60" i="12"/>
  <c r="H60" i="12" s="1"/>
  <c r="E162" i="6" s="1"/>
  <c r="G61" i="12"/>
  <c r="H61" i="12" s="1"/>
  <c r="E163" i="6" s="1"/>
  <c r="G62" i="12"/>
  <c r="H62" i="12" s="1"/>
  <c r="E164" i="6" s="1"/>
  <c r="G63" i="12"/>
  <c r="H63" i="12" s="1"/>
  <c r="E165" i="6" s="1"/>
  <c r="G64" i="12"/>
  <c r="H64" i="12" s="1"/>
  <c r="E166" i="6" s="1"/>
  <c r="G65" i="12"/>
  <c r="H65" i="12" s="1"/>
  <c r="E167" i="6" s="1"/>
  <c r="G66" i="12"/>
  <c r="H66" i="12" s="1"/>
  <c r="E168" i="6" s="1"/>
  <c r="G67" i="12"/>
  <c r="H67" i="12" s="1"/>
  <c r="E169" i="6" s="1"/>
  <c r="G68" i="12"/>
  <c r="H68" i="12" s="1"/>
  <c r="E170" i="6" s="1"/>
  <c r="G69" i="12"/>
  <c r="H69" i="12" s="1"/>
  <c r="E171" i="6" s="1"/>
  <c r="G70" i="12"/>
  <c r="H70" i="12" s="1"/>
  <c r="E172" i="6" s="1"/>
  <c r="G71" i="12"/>
  <c r="H71" i="12" s="1"/>
  <c r="E173" i="6" s="1"/>
  <c r="G72" i="12"/>
  <c r="H72" i="12" s="1"/>
  <c r="E174" i="6" s="1"/>
  <c r="G73" i="12"/>
  <c r="H73" i="12" s="1"/>
  <c r="E175" i="6" s="1"/>
  <c r="G74" i="12"/>
  <c r="H74" i="12" s="1"/>
  <c r="E176" i="6" s="1"/>
  <c r="G75" i="12"/>
  <c r="H75" i="12" s="1"/>
  <c r="E177" i="6" s="1"/>
  <c r="G76" i="12"/>
  <c r="H76" i="12" s="1"/>
  <c r="E178" i="6" s="1"/>
  <c r="G77" i="12"/>
  <c r="H77" i="12" s="1"/>
  <c r="E179" i="6" s="1"/>
  <c r="G78" i="12"/>
  <c r="H78" i="12" s="1"/>
  <c r="E180" i="6" s="1"/>
  <c r="G79" i="12"/>
  <c r="H79" i="12" s="1"/>
  <c r="E181" i="6" s="1"/>
  <c r="G80" i="12"/>
  <c r="H80" i="12" s="1"/>
  <c r="E182" i="6" s="1"/>
  <c r="G81" i="12"/>
  <c r="H81" i="12" s="1"/>
  <c r="E183" i="6" s="1"/>
  <c r="G82" i="12"/>
  <c r="H82" i="12" s="1"/>
  <c r="E184" i="6" s="1"/>
  <c r="G83" i="12"/>
  <c r="H83" i="12" s="1"/>
  <c r="E185" i="6" s="1"/>
  <c r="G84" i="12"/>
  <c r="H84" i="12" s="1"/>
  <c r="E186" i="6" s="1"/>
  <c r="G85" i="12"/>
  <c r="H85" i="12" s="1"/>
  <c r="E187" i="6" s="1"/>
  <c r="G86" i="12"/>
  <c r="H86" i="12" s="1"/>
  <c r="E188" i="6" s="1"/>
  <c r="G87" i="12"/>
  <c r="H87" i="12" s="1"/>
  <c r="E189" i="6" s="1"/>
  <c r="G88" i="12"/>
  <c r="H88" i="12" s="1"/>
  <c r="E190" i="6" s="1"/>
  <c r="G89" i="12"/>
  <c r="H89" i="12" s="1"/>
  <c r="E191" i="6" s="1"/>
  <c r="G90" i="12"/>
  <c r="H90" i="12" s="1"/>
  <c r="E192" i="6" s="1"/>
  <c r="G91" i="12"/>
  <c r="H91" i="12" s="1"/>
  <c r="E193" i="6" s="1"/>
  <c r="G92" i="12"/>
  <c r="H92" i="12" s="1"/>
  <c r="E194" i="6" s="1"/>
  <c r="G93" i="12"/>
  <c r="H93" i="12" s="1"/>
  <c r="E195" i="6" s="1"/>
  <c r="G94" i="12"/>
  <c r="H94" i="12" s="1"/>
  <c r="E196" i="6" s="1"/>
  <c r="G95" i="12"/>
  <c r="H95" i="12" s="1"/>
  <c r="E197" i="6" s="1"/>
  <c r="G96" i="12"/>
  <c r="H96" i="12" s="1"/>
  <c r="E198" i="6" s="1"/>
  <c r="G97" i="12"/>
  <c r="H97" i="12" s="1"/>
  <c r="E199" i="6" s="1"/>
  <c r="G98" i="12"/>
  <c r="H98" i="12" s="1"/>
  <c r="E200" i="6" s="1"/>
  <c r="G99" i="12"/>
  <c r="H99" i="12" s="1"/>
  <c r="E235" i="6" s="1"/>
  <c r="G100" i="12"/>
  <c r="H100" i="12" s="1"/>
  <c r="E236" i="6" s="1"/>
  <c r="G101" i="12"/>
  <c r="H101" i="12" s="1"/>
  <c r="E237" i="6" s="1"/>
  <c r="G102" i="12"/>
  <c r="H102" i="12" s="1"/>
  <c r="E238" i="6" s="1"/>
  <c r="G103" i="12"/>
  <c r="H103" i="12" s="1"/>
  <c r="E239" i="6" s="1"/>
  <c r="G104" i="12"/>
  <c r="H104" i="12" s="1"/>
  <c r="E240" i="6" s="1"/>
  <c r="G105" i="12"/>
  <c r="H105" i="12" s="1"/>
  <c r="E241" i="6" s="1"/>
  <c r="G106" i="12"/>
  <c r="H106" i="12" s="1"/>
  <c r="E242" i="6" s="1"/>
  <c r="G107" i="12"/>
  <c r="H107" i="12" s="1"/>
  <c r="E243" i="6" s="1"/>
  <c r="G108" i="12"/>
  <c r="H108" i="12" s="1"/>
  <c r="E244" i="6" s="1"/>
  <c r="G109" i="12"/>
  <c r="H109" i="12" s="1"/>
  <c r="E245" i="6" s="1"/>
  <c r="G110" i="12"/>
  <c r="H110" i="12" s="1"/>
  <c r="E246" i="6" s="1"/>
  <c r="G111" i="12"/>
  <c r="H111" i="12" s="1"/>
  <c r="E247" i="6" s="1"/>
  <c r="G112" i="12"/>
  <c r="H112" i="12" s="1"/>
  <c r="E248" i="6" s="1"/>
  <c r="G113" i="12"/>
  <c r="H113" i="12" s="1"/>
  <c r="E249" i="6" s="1"/>
  <c r="G114" i="12"/>
  <c r="H114" i="12" s="1"/>
  <c r="E250" i="6" s="1"/>
  <c r="G115" i="12"/>
  <c r="H115" i="12" s="1"/>
  <c r="E251" i="6" s="1"/>
  <c r="G116" i="12"/>
  <c r="H116" i="12" s="1"/>
  <c r="E252" i="6" s="1"/>
  <c r="G117" i="12"/>
  <c r="H117" i="12" s="1"/>
  <c r="E269" i="6" s="1"/>
  <c r="G118" i="12"/>
  <c r="H118" i="12" s="1"/>
  <c r="E270" i="6" s="1"/>
  <c r="G119" i="12"/>
  <c r="H119" i="12" s="1"/>
  <c r="E271" i="6" s="1"/>
  <c r="G120" i="12"/>
  <c r="H120" i="12" s="1"/>
  <c r="E272" i="6" s="1"/>
  <c r="G121" i="12"/>
  <c r="H121" i="12" s="1"/>
  <c r="E273" i="6" s="1"/>
  <c r="G122" i="12"/>
  <c r="H122" i="12" s="1"/>
  <c r="E274" i="6" s="1"/>
  <c r="G123" i="12"/>
  <c r="H123" i="12" s="1"/>
  <c r="E331" i="6" s="1"/>
  <c r="G124" i="12"/>
  <c r="H124" i="12" s="1"/>
  <c r="E332" i="6" s="1"/>
  <c r="G125" i="12"/>
  <c r="H125" i="12" s="1"/>
  <c r="E333" i="6" s="1"/>
  <c r="G126" i="12"/>
  <c r="H126" i="12" s="1"/>
  <c r="E334" i="6" s="1"/>
  <c r="G127" i="12"/>
  <c r="H127" i="12" s="1"/>
  <c r="E335" i="6" s="1"/>
  <c r="G128" i="12"/>
  <c r="H128" i="12" s="1"/>
  <c r="E336" i="6" s="1"/>
  <c r="G129" i="12"/>
  <c r="H129" i="12" s="1"/>
  <c r="E337" i="6" s="1"/>
  <c r="G130" i="12"/>
  <c r="H130" i="12" s="1"/>
  <c r="E338" i="6" s="1"/>
  <c r="G131" i="12"/>
  <c r="H131" i="12" s="1"/>
  <c r="E339" i="6" s="1"/>
  <c r="G132" i="12"/>
  <c r="H132" i="12" s="1"/>
  <c r="E340" i="6" s="1"/>
  <c r="G133" i="12"/>
  <c r="H133" i="12" s="1"/>
  <c r="E341" i="6" s="1"/>
  <c r="G134" i="12"/>
  <c r="H134" i="12" s="1"/>
  <c r="E342" i="6" s="1"/>
  <c r="G135" i="12"/>
  <c r="H135" i="12" s="1"/>
  <c r="E343" i="6" s="1"/>
  <c r="G136" i="12"/>
  <c r="H136" i="12" s="1"/>
  <c r="E348" i="6" s="1"/>
  <c r="G137" i="12"/>
  <c r="H137" i="12" s="1"/>
  <c r="E349" i="6" s="1"/>
  <c r="G138" i="12"/>
  <c r="H138" i="12" s="1"/>
  <c r="E350" i="6" s="1"/>
  <c r="G139" i="12"/>
  <c r="H139" i="12" s="1"/>
  <c r="E351" i="6" s="1"/>
  <c r="G140" i="12"/>
  <c r="H140" i="12" s="1"/>
  <c r="E366" i="6" s="1"/>
  <c r="G141" i="12"/>
  <c r="H141" i="12" s="1"/>
  <c r="E367" i="6" s="1"/>
  <c r="G142" i="12"/>
  <c r="H142" i="12" s="1"/>
  <c r="G143" i="12"/>
  <c r="H143" i="12" s="1"/>
  <c r="G144" i="12"/>
  <c r="H144" i="12" s="1"/>
  <c r="G145" i="12"/>
  <c r="H145" i="12" s="1"/>
  <c r="G146" i="12"/>
  <c r="H146" i="12" s="1"/>
  <c r="G147" i="12"/>
  <c r="H147" i="12" s="1"/>
  <c r="G148" i="12"/>
  <c r="H148" i="12" s="1"/>
  <c r="G149" i="12"/>
  <c r="H149" i="12" s="1"/>
  <c r="G150" i="12"/>
  <c r="H150" i="12" s="1"/>
  <c r="G151" i="12"/>
  <c r="H151" i="12" s="1"/>
  <c r="G152" i="12"/>
  <c r="H152" i="12" s="1"/>
  <c r="G153" i="12"/>
  <c r="H153" i="12" s="1"/>
  <c r="G154" i="12"/>
  <c r="H154" i="12" s="1"/>
  <c r="G155" i="12"/>
  <c r="H155" i="12" s="1"/>
  <c r="G156" i="12"/>
  <c r="H156" i="12" s="1"/>
  <c r="G157" i="12"/>
  <c r="H157" i="12" s="1"/>
  <c r="G158" i="12"/>
  <c r="H158" i="12" s="1"/>
  <c r="G159" i="12"/>
  <c r="H159" i="12" s="1"/>
  <c r="G160" i="12"/>
  <c r="H160" i="12" s="1"/>
  <c r="G161" i="12"/>
  <c r="H161" i="12" s="1"/>
  <c r="G162" i="12"/>
  <c r="H162" i="12" s="1"/>
  <c r="G163" i="12"/>
  <c r="H163" i="12" s="1"/>
  <c r="G164" i="12"/>
  <c r="H164" i="12" s="1"/>
  <c r="G165" i="12"/>
  <c r="H165" i="12" s="1"/>
  <c r="G166" i="12"/>
  <c r="H166" i="12" s="1"/>
  <c r="G167" i="12"/>
  <c r="H167" i="12" s="1"/>
  <c r="G168" i="12"/>
  <c r="H168" i="12" s="1"/>
  <c r="G169" i="12"/>
  <c r="H169" i="12" s="1"/>
  <c r="G170" i="12"/>
  <c r="H170" i="12" s="1"/>
  <c r="G171" i="12"/>
  <c r="H171" i="12" s="1"/>
  <c r="G172" i="12"/>
  <c r="H172" i="12" s="1"/>
  <c r="G173" i="12"/>
  <c r="H173" i="12" s="1"/>
  <c r="G174" i="12"/>
  <c r="H174" i="12" s="1"/>
  <c r="G175" i="12"/>
  <c r="H175" i="12" s="1"/>
  <c r="G176" i="12"/>
  <c r="H176" i="12" s="1"/>
  <c r="G177" i="12"/>
  <c r="H177" i="12" s="1"/>
  <c r="G178" i="12"/>
  <c r="H178" i="12" s="1"/>
  <c r="G179" i="12"/>
  <c r="H179" i="12" s="1"/>
  <c r="G180" i="12"/>
  <c r="H180" i="12" s="1"/>
  <c r="G181" i="12"/>
  <c r="H181" i="12" s="1"/>
  <c r="G182" i="12"/>
  <c r="H182" i="12" s="1"/>
  <c r="G183" i="12"/>
  <c r="H183" i="12" s="1"/>
  <c r="G184" i="12"/>
  <c r="H184" i="12" s="1"/>
  <c r="G185" i="12"/>
  <c r="H185" i="12" s="1"/>
  <c r="G186" i="12"/>
  <c r="H186" i="12" s="1"/>
  <c r="G187" i="12"/>
  <c r="H187" i="12" s="1"/>
  <c r="G188" i="12"/>
  <c r="H188" i="12" s="1"/>
  <c r="G189" i="12"/>
  <c r="H189" i="12" s="1"/>
  <c r="G190" i="12"/>
  <c r="H190" i="12" s="1"/>
  <c r="G191" i="12"/>
  <c r="H191" i="12" s="1"/>
  <c r="G192" i="12"/>
  <c r="H192" i="12" s="1"/>
  <c r="G193" i="12"/>
  <c r="H193" i="12" s="1"/>
  <c r="G194" i="12"/>
  <c r="H194" i="12" s="1"/>
  <c r="G195" i="12"/>
  <c r="H195" i="12" s="1"/>
  <c r="G196" i="12"/>
  <c r="H196" i="12" s="1"/>
  <c r="G197" i="12"/>
  <c r="H197" i="12" s="1"/>
  <c r="G198" i="12"/>
  <c r="H198" i="12" s="1"/>
  <c r="G199" i="12"/>
  <c r="H199" i="12" s="1"/>
  <c r="G200" i="12"/>
  <c r="H200" i="12" s="1"/>
  <c r="G201" i="12"/>
  <c r="H201" i="12" s="1"/>
  <c r="G202" i="12"/>
  <c r="H202" i="12" s="1"/>
  <c r="G203" i="12"/>
  <c r="H203" i="12" s="1"/>
  <c r="G204" i="12"/>
  <c r="H204" i="12" s="1"/>
  <c r="G205" i="12"/>
  <c r="H205" i="12" s="1"/>
  <c r="G206" i="12"/>
  <c r="H206" i="12" s="1"/>
  <c r="G207" i="12"/>
  <c r="H207" i="12" s="1"/>
  <c r="G208" i="12"/>
  <c r="H208" i="12" s="1"/>
  <c r="G209" i="12"/>
  <c r="H209" i="12" s="1"/>
  <c r="G210" i="12"/>
  <c r="H210" i="12" s="1"/>
  <c r="G211" i="12"/>
  <c r="H211" i="12" s="1"/>
  <c r="G212" i="12"/>
  <c r="H212" i="12" s="1"/>
  <c r="G213" i="12"/>
  <c r="H213" i="12" s="1"/>
  <c r="G214" i="12"/>
  <c r="H214" i="12" s="1"/>
  <c r="G215" i="12"/>
  <c r="H215" i="12" s="1"/>
  <c r="G216" i="12"/>
  <c r="H216" i="12" s="1"/>
  <c r="G217" i="12"/>
  <c r="H217" i="12" s="1"/>
  <c r="G218" i="12"/>
  <c r="H218" i="12" s="1"/>
  <c r="G219" i="12"/>
  <c r="H219" i="12" s="1"/>
  <c r="G220" i="12"/>
  <c r="H220" i="12" s="1"/>
  <c r="G221" i="12"/>
  <c r="H221" i="12" s="1"/>
  <c r="G222" i="12"/>
  <c r="H222" i="12" s="1"/>
  <c r="G223" i="12"/>
  <c r="H223" i="12" s="1"/>
  <c r="G224" i="12"/>
  <c r="H224" i="12" s="1"/>
  <c r="G225" i="12"/>
  <c r="H225" i="12" s="1"/>
  <c r="G226" i="12"/>
  <c r="H226" i="12" s="1"/>
  <c r="G227" i="12"/>
  <c r="H227" i="12" s="1"/>
  <c r="G228" i="12"/>
  <c r="H228" i="12" s="1"/>
  <c r="G229" i="12"/>
  <c r="H229" i="12" s="1"/>
  <c r="G230" i="12"/>
  <c r="H230" i="12" s="1"/>
  <c r="G231" i="12"/>
  <c r="H231" i="12" s="1"/>
  <c r="G232" i="12"/>
  <c r="H232" i="12" s="1"/>
  <c r="G233" i="12"/>
  <c r="H233" i="12" s="1"/>
  <c r="G234" i="12"/>
  <c r="H234" i="12" s="1"/>
  <c r="G235" i="12"/>
  <c r="H235" i="12" s="1"/>
  <c r="G236" i="12"/>
  <c r="H236" i="12" s="1"/>
  <c r="G237" i="12"/>
  <c r="H237" i="12" s="1"/>
  <c r="G238" i="12"/>
  <c r="H238" i="12" s="1"/>
  <c r="G239" i="12"/>
  <c r="H239" i="12" s="1"/>
  <c r="G240" i="12"/>
  <c r="H240" i="12" s="1"/>
  <c r="G241" i="12"/>
  <c r="H241" i="12" s="1"/>
  <c r="G242" i="12"/>
  <c r="H242" i="12" s="1"/>
  <c r="G243" i="12"/>
  <c r="H243" i="12" s="1"/>
  <c r="G244" i="12"/>
  <c r="H244" i="12" s="1"/>
  <c r="G245" i="12"/>
  <c r="H245" i="12" s="1"/>
  <c r="G246" i="12"/>
  <c r="H246" i="12" s="1"/>
  <c r="G247" i="12"/>
  <c r="H247" i="12" s="1"/>
  <c r="G248" i="12"/>
  <c r="H248" i="12" s="1"/>
  <c r="G249" i="12"/>
  <c r="H249" i="12" s="1"/>
  <c r="G250" i="12"/>
  <c r="H250" i="12" s="1"/>
  <c r="G251" i="12"/>
  <c r="H251" i="12" s="1"/>
  <c r="G252" i="12"/>
  <c r="H252" i="12" s="1"/>
  <c r="G253" i="12"/>
  <c r="H253" i="12" s="1"/>
  <c r="G254" i="12"/>
  <c r="H254" i="12" s="1"/>
  <c r="G255" i="12"/>
  <c r="H255" i="12" s="1"/>
  <c r="G256" i="12"/>
  <c r="H256" i="12" s="1"/>
  <c r="G257" i="12"/>
  <c r="H257" i="12" s="1"/>
  <c r="G258" i="12"/>
  <c r="H258" i="12" s="1"/>
  <c r="G259" i="12"/>
  <c r="H259" i="12" s="1"/>
  <c r="G260" i="12"/>
  <c r="H260" i="12" s="1"/>
  <c r="G261" i="12"/>
  <c r="H261" i="12" s="1"/>
  <c r="G262" i="12"/>
  <c r="H262" i="12" s="1"/>
  <c r="G263" i="12"/>
  <c r="H263" i="12" s="1"/>
  <c r="G264" i="12"/>
  <c r="H264" i="12" s="1"/>
  <c r="G265" i="12"/>
  <c r="H265" i="12" s="1"/>
  <c r="G266" i="12"/>
  <c r="H266" i="12" s="1"/>
  <c r="G267" i="12"/>
  <c r="H267" i="12" s="1"/>
  <c r="G268" i="12"/>
  <c r="H268" i="12" s="1"/>
  <c r="G269" i="12"/>
  <c r="H269" i="12" s="1"/>
  <c r="G270" i="12"/>
  <c r="H270" i="12" s="1"/>
  <c r="G271" i="12"/>
  <c r="H271" i="12" s="1"/>
  <c r="G272" i="12"/>
  <c r="H272" i="12" s="1"/>
  <c r="G273" i="12"/>
  <c r="H273" i="12" s="1"/>
  <c r="G274" i="12"/>
  <c r="H274" i="12" s="1"/>
  <c r="G275" i="12"/>
  <c r="H275" i="12" s="1"/>
  <c r="G276" i="12"/>
  <c r="H276" i="12" s="1"/>
  <c r="G277" i="12"/>
  <c r="H277" i="12" s="1"/>
  <c r="G278" i="12"/>
  <c r="H278" i="12" s="1"/>
  <c r="G279" i="12"/>
  <c r="H279" i="12" s="1"/>
  <c r="G280" i="12"/>
  <c r="H280" i="12" s="1"/>
  <c r="G281" i="12"/>
  <c r="H281" i="12" s="1"/>
  <c r="G282" i="12"/>
  <c r="H282" i="12" s="1"/>
  <c r="G283" i="12"/>
  <c r="H283" i="12" s="1"/>
  <c r="G284" i="12"/>
  <c r="H284" i="12" s="1"/>
  <c r="G285" i="12"/>
  <c r="H285" i="12" s="1"/>
  <c r="G286" i="12"/>
  <c r="H286" i="12" s="1"/>
  <c r="G287" i="12"/>
  <c r="H287" i="12" s="1"/>
  <c r="G288" i="12"/>
  <c r="H288" i="12" s="1"/>
  <c r="G289" i="12"/>
  <c r="H289" i="12" s="1"/>
  <c r="G290" i="12"/>
  <c r="H290" i="12" s="1"/>
  <c r="G291" i="12"/>
  <c r="H291" i="12" s="1"/>
  <c r="G292" i="12"/>
  <c r="H292" i="12" s="1"/>
  <c r="G293" i="12"/>
  <c r="H293" i="12" s="1"/>
  <c r="G294" i="12"/>
  <c r="H294" i="12" s="1"/>
  <c r="G295" i="12"/>
  <c r="H295" i="12" s="1"/>
  <c r="G296" i="12"/>
  <c r="H296" i="12" s="1"/>
  <c r="G297" i="12"/>
  <c r="H297" i="12" s="1"/>
  <c r="G298" i="12"/>
  <c r="H298" i="12" s="1"/>
  <c r="G299" i="12"/>
  <c r="H299" i="12" s="1"/>
  <c r="G300" i="12"/>
  <c r="H300" i="12" s="1"/>
  <c r="G301" i="12"/>
  <c r="H301" i="12" s="1"/>
  <c r="G302" i="12"/>
  <c r="H302" i="12" s="1"/>
  <c r="G303" i="12"/>
  <c r="H303" i="12" s="1"/>
  <c r="G304" i="12"/>
  <c r="H304" i="12" s="1"/>
  <c r="G305" i="12"/>
  <c r="H305" i="12" s="1"/>
  <c r="G306" i="12"/>
  <c r="H306" i="12" s="1"/>
  <c r="G307" i="12"/>
  <c r="H307" i="12" s="1"/>
  <c r="G308" i="12"/>
  <c r="H308" i="12" s="1"/>
  <c r="G309" i="12"/>
  <c r="H309" i="12" s="1"/>
  <c r="G310" i="12"/>
  <c r="H310" i="12" s="1"/>
  <c r="G311" i="12"/>
  <c r="H311" i="12" s="1"/>
  <c r="G312" i="12"/>
  <c r="H312" i="12" s="1"/>
  <c r="G313" i="12"/>
  <c r="H313" i="12" s="1"/>
  <c r="G314" i="12"/>
  <c r="H314" i="12" s="1"/>
  <c r="G315" i="12"/>
  <c r="H315" i="12" s="1"/>
  <c r="G316" i="12"/>
  <c r="H316" i="12" s="1"/>
  <c r="G317" i="12"/>
  <c r="H317" i="12" s="1"/>
  <c r="G318" i="12"/>
  <c r="H318" i="12" s="1"/>
  <c r="G319" i="12"/>
  <c r="H319" i="12" s="1"/>
  <c r="G320" i="12"/>
  <c r="H320" i="12" s="1"/>
  <c r="G321" i="12"/>
  <c r="H321" i="12" s="1"/>
  <c r="G322" i="12"/>
  <c r="H322" i="12" s="1"/>
  <c r="G323" i="12"/>
  <c r="H323" i="12" s="1"/>
  <c r="G324" i="12"/>
  <c r="H324" i="12" s="1"/>
  <c r="G325" i="12"/>
  <c r="H325" i="12" s="1"/>
  <c r="G326" i="12"/>
  <c r="H326" i="12" s="1"/>
  <c r="G327" i="12"/>
  <c r="H327" i="12" s="1"/>
  <c r="G328" i="12"/>
  <c r="H328" i="12" s="1"/>
  <c r="G329" i="12"/>
  <c r="H329" i="12" s="1"/>
  <c r="G330" i="12"/>
  <c r="H330" i="12" s="1"/>
  <c r="G331" i="12"/>
  <c r="H331" i="12" s="1"/>
  <c r="G332" i="12"/>
  <c r="H332" i="12" s="1"/>
  <c r="G333" i="12"/>
  <c r="H333" i="12" s="1"/>
  <c r="G334" i="12"/>
  <c r="H334" i="12" s="1"/>
  <c r="G335" i="12"/>
  <c r="H335" i="12" s="1"/>
  <c r="G336" i="12"/>
  <c r="H336" i="12" s="1"/>
  <c r="G337" i="12"/>
  <c r="H337" i="12" s="1"/>
  <c r="G338" i="12"/>
  <c r="H338" i="12" s="1"/>
  <c r="G339" i="12"/>
  <c r="H339" i="12" s="1"/>
  <c r="G340" i="12"/>
  <c r="H340" i="12" s="1"/>
  <c r="G341" i="12"/>
  <c r="H341" i="12" s="1"/>
  <c r="G342" i="12"/>
  <c r="H342" i="12" s="1"/>
  <c r="G343" i="12"/>
  <c r="H343" i="12" s="1"/>
  <c r="G344" i="12"/>
  <c r="H344" i="12" s="1"/>
  <c r="G345" i="12"/>
  <c r="H345" i="12" s="1"/>
  <c r="G346" i="12"/>
  <c r="H346" i="12" s="1"/>
  <c r="G347" i="12"/>
  <c r="H347" i="12" s="1"/>
  <c r="G348" i="12"/>
  <c r="H348" i="12" s="1"/>
  <c r="G349" i="12"/>
  <c r="H349" i="12" s="1"/>
  <c r="G350" i="12"/>
  <c r="H350" i="12" s="1"/>
  <c r="G351" i="12"/>
  <c r="H351" i="12" s="1"/>
  <c r="G352" i="12"/>
  <c r="H352" i="12" s="1"/>
  <c r="G353" i="12"/>
  <c r="H353" i="12" s="1"/>
  <c r="G354" i="12"/>
  <c r="H354" i="12" s="1"/>
  <c r="G355" i="12"/>
  <c r="H355" i="12" s="1"/>
  <c r="G356" i="12"/>
  <c r="H356" i="12" s="1"/>
  <c r="G357" i="12"/>
  <c r="H357" i="12" s="1"/>
  <c r="G358" i="12"/>
  <c r="H358" i="12" s="1"/>
  <c r="G359" i="12"/>
  <c r="H359" i="12" s="1"/>
  <c r="G360" i="12"/>
  <c r="H360" i="12" s="1"/>
  <c r="G361" i="12"/>
  <c r="H361" i="12" s="1"/>
  <c r="G362" i="12"/>
  <c r="H362" i="12" s="1"/>
  <c r="G363" i="12"/>
  <c r="H363" i="12" s="1"/>
  <c r="G364" i="12"/>
  <c r="H364" i="12" s="1"/>
  <c r="G365" i="12"/>
  <c r="H365" i="12" s="1"/>
  <c r="G366" i="12"/>
  <c r="H366" i="12" s="1"/>
  <c r="G367" i="12"/>
  <c r="H367" i="12" s="1"/>
  <c r="G368" i="12"/>
  <c r="H368" i="12" s="1"/>
  <c r="G369" i="12"/>
  <c r="H369" i="12" s="1"/>
  <c r="G370" i="12"/>
  <c r="H370" i="12" s="1"/>
  <c r="G371" i="12"/>
  <c r="H371" i="12" s="1"/>
  <c r="G372" i="12"/>
  <c r="H372" i="12" s="1"/>
  <c r="G373" i="12"/>
  <c r="H373" i="12" s="1"/>
  <c r="G374" i="12"/>
  <c r="H374" i="12" s="1"/>
  <c r="G375" i="12"/>
  <c r="H375" i="12" s="1"/>
  <c r="G376" i="12"/>
  <c r="H376" i="12" s="1"/>
  <c r="G377" i="12"/>
  <c r="H377" i="12" s="1"/>
  <c r="G378" i="12"/>
  <c r="H378" i="12" s="1"/>
  <c r="G379" i="12"/>
  <c r="H379" i="12" s="1"/>
  <c r="G380" i="12"/>
  <c r="H380" i="12" s="1"/>
  <c r="G381" i="12"/>
  <c r="H381" i="12" s="1"/>
  <c r="G382" i="12"/>
  <c r="H382" i="12" s="1"/>
  <c r="G383" i="12"/>
  <c r="H383" i="12" s="1"/>
  <c r="G384" i="12"/>
  <c r="H384" i="12" s="1"/>
  <c r="G385" i="12"/>
  <c r="H385" i="12" s="1"/>
  <c r="G386" i="12"/>
  <c r="H386" i="12" s="1"/>
  <c r="G387" i="12"/>
  <c r="H387" i="12" s="1"/>
  <c r="G388" i="12"/>
  <c r="H388" i="12" s="1"/>
  <c r="G389" i="12"/>
  <c r="H389" i="12" s="1"/>
  <c r="G390" i="12"/>
  <c r="H390" i="12" s="1"/>
  <c r="G391" i="12"/>
  <c r="H391" i="12" s="1"/>
  <c r="G392" i="12"/>
  <c r="H392" i="12" s="1"/>
  <c r="G393" i="12"/>
  <c r="H393" i="12" s="1"/>
  <c r="G394" i="12"/>
  <c r="H394" i="12" s="1"/>
  <c r="G395" i="12"/>
  <c r="H395" i="12" s="1"/>
  <c r="G396" i="12"/>
  <c r="H396" i="12" s="1"/>
  <c r="G397" i="12"/>
  <c r="H397" i="12" s="1"/>
  <c r="G398" i="12"/>
  <c r="H398" i="12" s="1"/>
  <c r="G399" i="12"/>
  <c r="H399" i="12" s="1"/>
  <c r="G400" i="12"/>
  <c r="H400" i="12" s="1"/>
  <c r="G401" i="12"/>
  <c r="H401" i="12" s="1"/>
  <c r="G402" i="12"/>
  <c r="H402" i="12" s="1"/>
  <c r="G403" i="12"/>
  <c r="H403" i="12" s="1"/>
  <c r="G404" i="12"/>
  <c r="H404" i="12" s="1"/>
  <c r="G405" i="12"/>
  <c r="H405" i="12" s="1"/>
  <c r="G406" i="12"/>
  <c r="H406" i="12" s="1"/>
  <c r="G407" i="12"/>
  <c r="H407" i="12" s="1"/>
  <c r="G408" i="12"/>
  <c r="H408" i="12" s="1"/>
  <c r="G409" i="12"/>
  <c r="H409" i="12" s="1"/>
  <c r="G410" i="12"/>
  <c r="H410" i="12" s="1"/>
  <c r="G411" i="12"/>
  <c r="H411" i="12" s="1"/>
  <c r="G412" i="12"/>
  <c r="H412" i="12" s="1"/>
  <c r="G413" i="12"/>
  <c r="H413" i="12" s="1"/>
  <c r="G414" i="12"/>
  <c r="H414" i="12" s="1"/>
  <c r="G415" i="12"/>
  <c r="H415" i="12" s="1"/>
  <c r="G416" i="12"/>
  <c r="H416" i="12" s="1"/>
  <c r="G417" i="12"/>
  <c r="H417" i="12" s="1"/>
  <c r="G418" i="12"/>
  <c r="H418" i="12" s="1"/>
  <c r="G419" i="12"/>
  <c r="H419" i="12" s="1"/>
  <c r="G420" i="12"/>
  <c r="H420" i="12" s="1"/>
  <c r="G421" i="12"/>
  <c r="H421" i="12" s="1"/>
  <c r="G422" i="12"/>
  <c r="H422" i="12" s="1"/>
  <c r="G423" i="12"/>
  <c r="H423" i="12" s="1"/>
  <c r="G424" i="12"/>
  <c r="H424" i="12" s="1"/>
  <c r="G425" i="12"/>
  <c r="H425" i="12" s="1"/>
  <c r="G426" i="12"/>
  <c r="H426" i="12" s="1"/>
  <c r="G427" i="12"/>
  <c r="H427" i="12" s="1"/>
  <c r="G428" i="12"/>
  <c r="H428" i="12" s="1"/>
  <c r="G429" i="12"/>
  <c r="H429" i="12" s="1"/>
  <c r="G430" i="12"/>
  <c r="H430" i="12" s="1"/>
  <c r="G431" i="12"/>
  <c r="H431" i="12" s="1"/>
  <c r="G432" i="12"/>
  <c r="H432" i="12" s="1"/>
  <c r="G433" i="12"/>
  <c r="H433" i="12" s="1"/>
  <c r="G434" i="12"/>
  <c r="H434" i="12" s="1"/>
  <c r="G435" i="12"/>
  <c r="H435" i="12" s="1"/>
  <c r="G436" i="12"/>
  <c r="H436" i="12" s="1"/>
  <c r="G437" i="12"/>
  <c r="H437" i="12" s="1"/>
  <c r="G438" i="12"/>
  <c r="H438" i="12" s="1"/>
  <c r="G439" i="12"/>
  <c r="H439" i="12" s="1"/>
  <c r="G440" i="12"/>
  <c r="H440" i="12" s="1"/>
  <c r="G441" i="12"/>
  <c r="H441" i="12" s="1"/>
  <c r="G442" i="12"/>
  <c r="H442" i="12" s="1"/>
  <c r="G443" i="12"/>
  <c r="H443" i="12" s="1"/>
  <c r="G444" i="12"/>
  <c r="H444" i="12" s="1"/>
  <c r="G445" i="12"/>
  <c r="H445" i="12" s="1"/>
  <c r="G446" i="12"/>
  <c r="H446" i="12" s="1"/>
  <c r="G447" i="12"/>
  <c r="H447" i="12" s="1"/>
  <c r="G448" i="12"/>
  <c r="H448" i="12" s="1"/>
  <c r="G449" i="12"/>
  <c r="H449" i="12" s="1"/>
  <c r="G450" i="12"/>
  <c r="H450" i="12" s="1"/>
  <c r="G451" i="12"/>
  <c r="H451" i="12" s="1"/>
  <c r="G452" i="12"/>
  <c r="H452" i="12" s="1"/>
  <c r="G453" i="12"/>
  <c r="H453" i="12" s="1"/>
  <c r="G454" i="12"/>
  <c r="H454" i="12" s="1"/>
  <c r="G455" i="12"/>
  <c r="H455" i="12" s="1"/>
  <c r="G456" i="12"/>
  <c r="H456" i="12" s="1"/>
  <c r="G457" i="12"/>
  <c r="H457" i="12" s="1"/>
  <c r="G458" i="12"/>
  <c r="H458" i="12" s="1"/>
  <c r="C3" i="12"/>
  <c r="D7" i="6" s="1"/>
  <c r="C4" i="12"/>
  <c r="D95" i="6" s="1"/>
  <c r="C5" i="12"/>
  <c r="D104" i="6" s="1"/>
  <c r="C6" i="12"/>
  <c r="C7" i="12"/>
  <c r="C8" i="12"/>
  <c r="C9" i="12"/>
  <c r="D108" i="6" s="1"/>
  <c r="C10" i="12"/>
  <c r="D109" i="6" s="1"/>
  <c r="C11" i="12"/>
  <c r="C12" i="12"/>
  <c r="D111" i="6" s="1"/>
  <c r="C13" i="12"/>
  <c r="D112" i="6" s="1"/>
  <c r="C14" i="12"/>
  <c r="C15" i="12"/>
  <c r="C16" i="12"/>
  <c r="D115" i="6" s="1"/>
  <c r="C17" i="12"/>
  <c r="D116" i="6" s="1"/>
  <c r="C18" i="12"/>
  <c r="D117" i="6" s="1"/>
  <c r="C19" i="12"/>
  <c r="D118" i="6" s="1"/>
  <c r="C20" i="12"/>
  <c r="D119" i="6" s="1"/>
  <c r="C21" i="12"/>
  <c r="D120" i="6" s="1"/>
  <c r="C22" i="12"/>
  <c r="C23" i="12"/>
  <c r="C24" i="12"/>
  <c r="D123" i="6" s="1"/>
  <c r="C25" i="12"/>
  <c r="D124" i="6" s="1"/>
  <c r="C26" i="12"/>
  <c r="D125" i="6" s="1"/>
  <c r="C27" i="12"/>
  <c r="D126" i="6" s="1"/>
  <c r="C28" i="12"/>
  <c r="D127" i="6" s="1"/>
  <c r="C29" i="12"/>
  <c r="D128" i="6" s="1"/>
  <c r="C30" i="12"/>
  <c r="C31" i="12"/>
  <c r="C32" i="12"/>
  <c r="C33" i="12"/>
  <c r="D132" i="6" s="1"/>
  <c r="C34" i="12"/>
  <c r="D133" i="6" s="1"/>
  <c r="C35" i="12"/>
  <c r="C36" i="12"/>
  <c r="C37" i="12"/>
  <c r="D136" i="6" s="1"/>
  <c r="C38" i="12"/>
  <c r="C39" i="12"/>
  <c r="C40" i="12"/>
  <c r="D139" i="6" s="1"/>
  <c r="C41" i="12"/>
  <c r="D140" i="6" s="1"/>
  <c r="C42" i="12"/>
  <c r="D141" i="6" s="1"/>
  <c r="C43" i="12"/>
  <c r="D142" i="6" s="1"/>
  <c r="C44" i="12"/>
  <c r="D143" i="6" s="1"/>
  <c r="C45" i="12"/>
  <c r="D144" i="6" s="1"/>
  <c r="C46" i="12"/>
  <c r="C47" i="12"/>
  <c r="C48" i="12"/>
  <c r="C49" i="12"/>
  <c r="D148" i="6" s="1"/>
  <c r="C50" i="12"/>
  <c r="D152" i="6" s="1"/>
  <c r="C51" i="12"/>
  <c r="D153" i="6" s="1"/>
  <c r="C52" i="12"/>
  <c r="D154" i="6" s="1"/>
  <c r="C53" i="12"/>
  <c r="D155" i="6" s="1"/>
  <c r="C54" i="12"/>
  <c r="C55" i="12"/>
  <c r="C56" i="12"/>
  <c r="D158" i="6" s="1"/>
  <c r="C57" i="12"/>
  <c r="D159" i="6" s="1"/>
  <c r="C58" i="12"/>
  <c r="D160" i="6" s="1"/>
  <c r="C59" i="12"/>
  <c r="D161" i="6" s="1"/>
  <c r="C60" i="12"/>
  <c r="D162" i="6" s="1"/>
  <c r="C61" i="12"/>
  <c r="D163" i="6" s="1"/>
  <c r="C62" i="12"/>
  <c r="C63" i="12"/>
  <c r="C64" i="12"/>
  <c r="D166" i="6" s="1"/>
  <c r="C65" i="12"/>
  <c r="D167" i="6" s="1"/>
  <c r="C66" i="12"/>
  <c r="D168" i="6" s="1"/>
  <c r="C67" i="12"/>
  <c r="D169" i="6" s="1"/>
  <c r="C68" i="12"/>
  <c r="D170" i="6" s="1"/>
  <c r="C69" i="12"/>
  <c r="D171" i="6" s="1"/>
  <c r="C70" i="12"/>
  <c r="C71" i="12"/>
  <c r="C72" i="12"/>
  <c r="D174" i="6" s="1"/>
  <c r="C73" i="12"/>
  <c r="D175" i="6" s="1"/>
  <c r="C74" i="12"/>
  <c r="D176" i="6" s="1"/>
  <c r="C75" i="12"/>
  <c r="D177" i="6" s="1"/>
  <c r="C76" i="12"/>
  <c r="D178" i="6" s="1"/>
  <c r="C77" i="12"/>
  <c r="D179" i="6" s="1"/>
  <c r="C78" i="12"/>
  <c r="C79" i="12"/>
  <c r="C80" i="12"/>
  <c r="D182" i="6" s="1"/>
  <c r="C81" i="12"/>
  <c r="D183" i="6" s="1"/>
  <c r="C82" i="12"/>
  <c r="D184" i="6" s="1"/>
  <c r="C83" i="12"/>
  <c r="D185" i="6" s="1"/>
  <c r="C84" i="12"/>
  <c r="D186" i="6" s="1"/>
  <c r="C85" i="12"/>
  <c r="D187" i="6" s="1"/>
  <c r="C86" i="12"/>
  <c r="C87" i="12"/>
  <c r="C88" i="12"/>
  <c r="D190" i="6" s="1"/>
  <c r="C89" i="12"/>
  <c r="D191" i="6" s="1"/>
  <c r="C90" i="12"/>
  <c r="D192" i="6" s="1"/>
  <c r="C91" i="12"/>
  <c r="D193" i="6" s="1"/>
  <c r="C92" i="12"/>
  <c r="D194" i="6" s="1"/>
  <c r="C93" i="12"/>
  <c r="D195" i="6" s="1"/>
  <c r="C94" i="12"/>
  <c r="C95" i="12"/>
  <c r="C96" i="12"/>
  <c r="D198" i="6" s="1"/>
  <c r="C97" i="12"/>
  <c r="D199" i="6" s="1"/>
  <c r="C98" i="12"/>
  <c r="D200" i="6" s="1"/>
  <c r="C99" i="12"/>
  <c r="D235" i="6" s="1"/>
  <c r="C100" i="12"/>
  <c r="D236" i="6" s="1"/>
  <c r="C101" i="12"/>
  <c r="D237" i="6" s="1"/>
  <c r="C102" i="12"/>
  <c r="C103" i="12"/>
  <c r="C104" i="12"/>
  <c r="C105" i="12"/>
  <c r="D241" i="6" s="1"/>
  <c r="C106" i="12"/>
  <c r="D242" i="6" s="1"/>
  <c r="C107" i="12"/>
  <c r="D243" i="6" s="1"/>
  <c r="C108" i="12"/>
  <c r="D244" i="6" s="1"/>
  <c r="C109" i="12"/>
  <c r="D245" i="6" s="1"/>
  <c r="C110" i="12"/>
  <c r="C111" i="12"/>
  <c r="C112" i="12"/>
  <c r="D248" i="6" s="1"/>
  <c r="C113" i="12"/>
  <c r="D249" i="6" s="1"/>
  <c r="C114" i="12"/>
  <c r="D250" i="6" s="1"/>
  <c r="C115" i="12"/>
  <c r="D251" i="6" s="1"/>
  <c r="C116" i="12"/>
  <c r="D252" i="6" s="1"/>
  <c r="C117" i="12"/>
  <c r="D269" i="6" s="1"/>
  <c r="C118" i="12"/>
  <c r="C119" i="12"/>
  <c r="C120" i="12"/>
  <c r="D272" i="6" s="1"/>
  <c r="C121" i="12"/>
  <c r="D273" i="6" s="1"/>
  <c r="C122" i="12"/>
  <c r="D274" i="6" s="1"/>
  <c r="C123" i="12"/>
  <c r="D331" i="6" s="1"/>
  <c r="C124" i="12"/>
  <c r="C125" i="12"/>
  <c r="D333" i="6" s="1"/>
  <c r="C126" i="12"/>
  <c r="C127" i="12"/>
  <c r="C128" i="12"/>
  <c r="C129" i="12"/>
  <c r="D337" i="6" s="1"/>
  <c r="C130" i="12"/>
  <c r="D338" i="6" s="1"/>
  <c r="C131" i="12"/>
  <c r="D339" i="6" s="1"/>
  <c r="C132" i="12"/>
  <c r="D340" i="6" s="1"/>
  <c r="C133" i="12"/>
  <c r="D341" i="6" s="1"/>
  <c r="C134" i="12"/>
  <c r="C135" i="12"/>
  <c r="C136" i="12"/>
  <c r="C137" i="12"/>
  <c r="D349" i="6" s="1"/>
  <c r="C138" i="12"/>
  <c r="D350" i="6" s="1"/>
  <c r="C139" i="12"/>
  <c r="D351" i="6" s="1"/>
  <c r="C140" i="12"/>
  <c r="D366" i="6" s="1"/>
  <c r="C141" i="12"/>
  <c r="D367" i="6" s="1"/>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D3" i="6"/>
  <c r="D4" i="6"/>
  <c r="D5" i="6"/>
  <c r="D6"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6" i="6"/>
  <c r="D97" i="6"/>
  <c r="D98" i="6"/>
  <c r="D99" i="6"/>
  <c r="D100" i="6"/>
  <c r="D101" i="6"/>
  <c r="D102" i="6"/>
  <c r="D103" i="6"/>
  <c r="D149" i="6"/>
  <c r="D150" i="6"/>
  <c r="D151"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53" i="6"/>
  <c r="D254" i="6"/>
  <c r="D255" i="6"/>
  <c r="D256" i="6"/>
  <c r="D257" i="6"/>
  <c r="D258" i="6"/>
  <c r="D259" i="6"/>
  <c r="D260" i="6"/>
  <c r="D261" i="6"/>
  <c r="D262" i="6"/>
  <c r="D263" i="6"/>
  <c r="D264" i="6"/>
  <c r="D265" i="6"/>
  <c r="D266" i="6"/>
  <c r="D267" i="6"/>
  <c r="D268"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44" i="6"/>
  <c r="D345" i="6"/>
  <c r="D346" i="6"/>
  <c r="D347" i="6"/>
  <c r="D352" i="6"/>
  <c r="D353" i="6"/>
  <c r="D354" i="6"/>
  <c r="D355" i="6"/>
  <c r="D356" i="6"/>
  <c r="D357" i="6"/>
  <c r="D358" i="6"/>
  <c r="D359" i="6"/>
  <c r="D360" i="6"/>
  <c r="D361" i="6"/>
  <c r="D362" i="6"/>
  <c r="D363" i="6"/>
  <c r="D364" i="6"/>
  <c r="D365"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105" i="6"/>
  <c r="D106" i="6"/>
  <c r="D107" i="6"/>
  <c r="D110" i="6"/>
  <c r="D113" i="6"/>
  <c r="D114" i="6"/>
  <c r="D121" i="6"/>
  <c r="D122" i="6"/>
  <c r="D129" i="6"/>
  <c r="D130" i="6"/>
  <c r="D131" i="6"/>
  <c r="D134" i="6"/>
  <c r="D135" i="6"/>
  <c r="D137" i="6"/>
  <c r="D138" i="6"/>
  <c r="D145" i="6"/>
  <c r="D146" i="6"/>
  <c r="D147" i="6"/>
  <c r="D156" i="6"/>
  <c r="D157" i="6"/>
  <c r="D164" i="6"/>
  <c r="D165" i="6"/>
  <c r="D172" i="6"/>
  <c r="D173" i="6"/>
  <c r="D180" i="6"/>
  <c r="D181" i="6"/>
  <c r="D188" i="6"/>
  <c r="D189" i="6"/>
  <c r="D196" i="6"/>
  <c r="D197" i="6"/>
  <c r="D238" i="6"/>
  <c r="D239" i="6"/>
  <c r="D240" i="6"/>
  <c r="D246" i="6"/>
  <c r="D247" i="6"/>
  <c r="D270" i="6"/>
  <c r="D271" i="6"/>
  <c r="D332" i="6"/>
  <c r="D334" i="6"/>
  <c r="D335" i="6"/>
  <c r="D336" i="6"/>
  <c r="D342" i="6"/>
  <c r="D343" i="6"/>
  <c r="D348" i="6"/>
  <c r="K3" i="7" l="1"/>
  <c r="K11" i="7"/>
  <c r="K19" i="7"/>
  <c r="K27" i="7"/>
  <c r="K35" i="7"/>
  <c r="K43" i="7"/>
  <c r="K51" i="7"/>
  <c r="K59" i="7"/>
  <c r="K67" i="7"/>
  <c r="K75" i="7"/>
  <c r="K83" i="7"/>
  <c r="K91" i="7"/>
  <c r="K99" i="7"/>
  <c r="K107" i="7"/>
  <c r="K115" i="7"/>
  <c r="K123" i="7"/>
  <c r="K131" i="7"/>
  <c r="K139" i="7"/>
  <c r="K147" i="7"/>
  <c r="K155" i="7"/>
  <c r="K163" i="7"/>
  <c r="K171" i="7"/>
  <c r="K179" i="7"/>
  <c r="K187" i="7"/>
  <c r="K195" i="7"/>
  <c r="K203" i="7"/>
  <c r="K211" i="7"/>
  <c r="K219" i="7"/>
  <c r="K227" i="7"/>
  <c r="K235" i="7"/>
  <c r="K243" i="7"/>
  <c r="K251" i="7"/>
  <c r="K259" i="7"/>
  <c r="K267" i="7"/>
  <c r="K275" i="7"/>
  <c r="K283" i="7"/>
  <c r="K291" i="7"/>
  <c r="K299" i="7"/>
  <c r="K307" i="7"/>
  <c r="K315" i="7"/>
  <c r="K323" i="7"/>
  <c r="K331" i="7"/>
  <c r="K339" i="7"/>
  <c r="K347" i="7"/>
  <c r="K355" i="7"/>
  <c r="K363" i="7"/>
  <c r="K371" i="7"/>
  <c r="K379"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J3"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F4" i="7"/>
  <c r="G380" i="7"/>
  <c r="G372" i="7"/>
  <c r="G364" i="7"/>
  <c r="G356" i="7"/>
  <c r="G348" i="7"/>
  <c r="O348" i="7" s="1"/>
  <c r="G340" i="7"/>
  <c r="O340" i="7" s="1"/>
  <c r="G332" i="7"/>
  <c r="G324" i="7"/>
  <c r="G316" i="7"/>
  <c r="G308" i="7"/>
  <c r="G300" i="7"/>
  <c r="G292" i="7"/>
  <c r="G284" i="7"/>
  <c r="O284" i="7" s="1"/>
  <c r="G276" i="7"/>
  <c r="O276" i="7" s="1"/>
  <c r="G268" i="7"/>
  <c r="G260" i="7"/>
  <c r="G252" i="7"/>
  <c r="G244" i="7"/>
  <c r="G236" i="7"/>
  <c r="G228" i="7"/>
  <c r="G220" i="7"/>
  <c r="O220" i="7" s="1"/>
  <c r="G212" i="7"/>
  <c r="O212" i="7" s="1"/>
  <c r="G204" i="7"/>
  <c r="G196" i="7"/>
  <c r="G188" i="7"/>
  <c r="G180" i="7"/>
  <c r="G172" i="7"/>
  <c r="G164" i="7"/>
  <c r="G156" i="7"/>
  <c r="O156" i="7" s="1"/>
  <c r="G148" i="7"/>
  <c r="O148" i="7" s="1"/>
  <c r="G140" i="7"/>
  <c r="G132" i="7"/>
  <c r="G124" i="7"/>
  <c r="G116" i="7"/>
  <c r="G108" i="7"/>
  <c r="G100" i="7"/>
  <c r="G92" i="7"/>
  <c r="O92" i="7" s="1"/>
  <c r="G84" i="7"/>
  <c r="O84" i="7" s="1"/>
  <c r="G76" i="7"/>
  <c r="G68" i="7"/>
  <c r="G60" i="7"/>
  <c r="G52" i="7"/>
  <c r="G44" i="7"/>
  <c r="G36" i="7"/>
  <c r="G28" i="7"/>
  <c r="O28" i="7" s="1"/>
  <c r="G20" i="7"/>
  <c r="O20" i="7" s="1"/>
  <c r="G12" i="7"/>
  <c r="G4" i="7"/>
  <c r="AH3" i="6"/>
  <c r="AH4" i="6"/>
  <c r="AH5" i="6"/>
  <c r="AH6"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6" i="6"/>
  <c r="AH97" i="6"/>
  <c r="AH98" i="6"/>
  <c r="AH99" i="6"/>
  <c r="AH100" i="6"/>
  <c r="AH101" i="6"/>
  <c r="AH102" i="6"/>
  <c r="AH103" i="6"/>
  <c r="AH149" i="6"/>
  <c r="AH150" i="6"/>
  <c r="AH151"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53" i="6"/>
  <c r="AH254" i="6"/>
  <c r="AH255" i="6"/>
  <c r="AH256" i="6"/>
  <c r="AH257" i="6"/>
  <c r="AH258" i="6"/>
  <c r="AH259" i="6"/>
  <c r="AH260" i="6"/>
  <c r="AH261" i="6"/>
  <c r="AH262" i="6"/>
  <c r="AH263" i="6"/>
  <c r="AH264" i="6"/>
  <c r="AH265" i="6"/>
  <c r="AH266" i="6"/>
  <c r="AH267" i="6"/>
  <c r="AH268"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29" i="6"/>
  <c r="AH330" i="6"/>
  <c r="AH344" i="6"/>
  <c r="AH345" i="6"/>
  <c r="AH346" i="6"/>
  <c r="AH347" i="6"/>
  <c r="AH352" i="6"/>
  <c r="AH353" i="6"/>
  <c r="AH354" i="6"/>
  <c r="AH355" i="6"/>
  <c r="AH356" i="6"/>
  <c r="AH357" i="6"/>
  <c r="AH358" i="6"/>
  <c r="AH359" i="6"/>
  <c r="AH360" i="6"/>
  <c r="AH361" i="6"/>
  <c r="AH362" i="6"/>
  <c r="AH363" i="6"/>
  <c r="AH364" i="6"/>
  <c r="AH365"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0"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C3" i="6"/>
  <c r="AC4" i="6"/>
  <c r="AC5" i="6"/>
  <c r="AC6" i="6"/>
  <c r="AC7" i="6"/>
  <c r="AC8"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3" i="6"/>
  <c r="AC44" i="6"/>
  <c r="AC45" i="6"/>
  <c r="AC46" i="6"/>
  <c r="AC47" i="6"/>
  <c r="AC48" i="6"/>
  <c r="AC49" i="6"/>
  <c r="AC50" i="6"/>
  <c r="AC51" i="6"/>
  <c r="AC52" i="6"/>
  <c r="AC53" i="6"/>
  <c r="AC54" i="6"/>
  <c r="AC55" i="6"/>
  <c r="AC56" i="6"/>
  <c r="AC57" i="6"/>
  <c r="AC58" i="6"/>
  <c r="AC59" i="6"/>
  <c r="AC60" i="6"/>
  <c r="AC61" i="6"/>
  <c r="AC62" i="6"/>
  <c r="AC63" i="6"/>
  <c r="AC64" i="6"/>
  <c r="AC65" i="6"/>
  <c r="AC66" i="6"/>
  <c r="AC67" i="6"/>
  <c r="AC68" i="6"/>
  <c r="AC69" i="6"/>
  <c r="AC70" i="6"/>
  <c r="AC71" i="6"/>
  <c r="AC72" i="6"/>
  <c r="AC73" i="6"/>
  <c r="AC74" i="6"/>
  <c r="AC75" i="6"/>
  <c r="AC76" i="6"/>
  <c r="AC77" i="6"/>
  <c r="AC78" i="6"/>
  <c r="AC79" i="6"/>
  <c r="AC80" i="6"/>
  <c r="AC81" i="6"/>
  <c r="AC82" i="6"/>
  <c r="AC83" i="6"/>
  <c r="AC84"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C118" i="6"/>
  <c r="AC119" i="6"/>
  <c r="AC120" i="6"/>
  <c r="AC121" i="6"/>
  <c r="AC122" i="6"/>
  <c r="AC123" i="6"/>
  <c r="AC124" i="6"/>
  <c r="AC125" i="6"/>
  <c r="AC126" i="6"/>
  <c r="AC127" i="6"/>
  <c r="AC128" i="6"/>
  <c r="AC129" i="6"/>
  <c r="AC130" i="6"/>
  <c r="AC131" i="6"/>
  <c r="AC132" i="6"/>
  <c r="AC133" i="6"/>
  <c r="AC134" i="6"/>
  <c r="AC135" i="6"/>
  <c r="AC136" i="6"/>
  <c r="AC137" i="6"/>
  <c r="AC138" i="6"/>
  <c r="AC139" i="6"/>
  <c r="AC140" i="6"/>
  <c r="AC141" i="6"/>
  <c r="AC142" i="6"/>
  <c r="AC143" i="6"/>
  <c r="AC144" i="6"/>
  <c r="AC145" i="6"/>
  <c r="AC146" i="6"/>
  <c r="AC147" i="6"/>
  <c r="AC148" i="6"/>
  <c r="AC149" i="6"/>
  <c r="AC150" i="6"/>
  <c r="AC151" i="6"/>
  <c r="AC152" i="6"/>
  <c r="AC153" i="6"/>
  <c r="AC154" i="6"/>
  <c r="AC155" i="6"/>
  <c r="AC156" i="6"/>
  <c r="AC157" i="6"/>
  <c r="AC158" i="6"/>
  <c r="AC159" i="6"/>
  <c r="AC160" i="6"/>
  <c r="AC161" i="6"/>
  <c r="AC162" i="6"/>
  <c r="AC163" i="6"/>
  <c r="AC164" i="6"/>
  <c r="AC165" i="6"/>
  <c r="AC166" i="6"/>
  <c r="AC167" i="6"/>
  <c r="AC168" i="6"/>
  <c r="AC169" i="6"/>
  <c r="AC170" i="6"/>
  <c r="AC171" i="6"/>
  <c r="AC172" i="6"/>
  <c r="AC173" i="6"/>
  <c r="AC174" i="6"/>
  <c r="AC175" i="6"/>
  <c r="AC176" i="6"/>
  <c r="AC177" i="6"/>
  <c r="AC178" i="6"/>
  <c r="AC179" i="6"/>
  <c r="AC180" i="6"/>
  <c r="AC181" i="6"/>
  <c r="AC182" i="6"/>
  <c r="AC183" i="6"/>
  <c r="AC184" i="6"/>
  <c r="AC185" i="6"/>
  <c r="AC186" i="6"/>
  <c r="AC187" i="6"/>
  <c r="AC188" i="6"/>
  <c r="AC189" i="6"/>
  <c r="AC190" i="6"/>
  <c r="AC191" i="6"/>
  <c r="AC192" i="6"/>
  <c r="AC193" i="6"/>
  <c r="AC194" i="6"/>
  <c r="AC195" i="6"/>
  <c r="AC196" i="6"/>
  <c r="AC197" i="6"/>
  <c r="AC198" i="6"/>
  <c r="AC199" i="6"/>
  <c r="AC200" i="6"/>
  <c r="AC201" i="6"/>
  <c r="AC202" i="6"/>
  <c r="AC203" i="6"/>
  <c r="AC204" i="6"/>
  <c r="AC205" i="6"/>
  <c r="AC206" i="6"/>
  <c r="AC207" i="6"/>
  <c r="AC208" i="6"/>
  <c r="AC209" i="6"/>
  <c r="AC210" i="6"/>
  <c r="AC211" i="6"/>
  <c r="AC212" i="6"/>
  <c r="AC213" i="6"/>
  <c r="AC214" i="6"/>
  <c r="AC215" i="6"/>
  <c r="AC216" i="6"/>
  <c r="AC217" i="6"/>
  <c r="AC218" i="6"/>
  <c r="AC219" i="6"/>
  <c r="AC220" i="6"/>
  <c r="AC221" i="6"/>
  <c r="AC222" i="6"/>
  <c r="AC223" i="6"/>
  <c r="AC224" i="6"/>
  <c r="AC225" i="6"/>
  <c r="AC226" i="6"/>
  <c r="AC227" i="6"/>
  <c r="AC228" i="6"/>
  <c r="AC229" i="6"/>
  <c r="AC230" i="6"/>
  <c r="AC231" i="6"/>
  <c r="AC232" i="6"/>
  <c r="AC233" i="6"/>
  <c r="AC234" i="6"/>
  <c r="AC235" i="6"/>
  <c r="AC236" i="6"/>
  <c r="AC237" i="6"/>
  <c r="AC238" i="6"/>
  <c r="AC239" i="6"/>
  <c r="AC240" i="6"/>
  <c r="AC241" i="6"/>
  <c r="AC242" i="6"/>
  <c r="AC243" i="6"/>
  <c r="AC244" i="6"/>
  <c r="AC245" i="6"/>
  <c r="AC246" i="6"/>
  <c r="AC247" i="6"/>
  <c r="AC248" i="6"/>
  <c r="AC249" i="6"/>
  <c r="AC250" i="6"/>
  <c r="AC251" i="6"/>
  <c r="AC252" i="6"/>
  <c r="AC253" i="6"/>
  <c r="AC254" i="6"/>
  <c r="AC255" i="6"/>
  <c r="AC256" i="6"/>
  <c r="AC257" i="6"/>
  <c r="AC258" i="6"/>
  <c r="AC259" i="6"/>
  <c r="AC260" i="6"/>
  <c r="AC261" i="6"/>
  <c r="AC262" i="6"/>
  <c r="AC263" i="6"/>
  <c r="AC264" i="6"/>
  <c r="AC265" i="6"/>
  <c r="AC266" i="6"/>
  <c r="AC267" i="6"/>
  <c r="AC268" i="6"/>
  <c r="AC269" i="6"/>
  <c r="AC270" i="6"/>
  <c r="AC271" i="6"/>
  <c r="AC272" i="6"/>
  <c r="AC273" i="6"/>
  <c r="AC274" i="6"/>
  <c r="AC275" i="6"/>
  <c r="AC276" i="6"/>
  <c r="AC277" i="6"/>
  <c r="AC278" i="6"/>
  <c r="AC279" i="6"/>
  <c r="AC280" i="6"/>
  <c r="AC281" i="6"/>
  <c r="AC282" i="6"/>
  <c r="AC283" i="6"/>
  <c r="AC284" i="6"/>
  <c r="AC285" i="6"/>
  <c r="AC286" i="6"/>
  <c r="AC287" i="6"/>
  <c r="AC288" i="6"/>
  <c r="AC289" i="6"/>
  <c r="AC290" i="6"/>
  <c r="AC291" i="6"/>
  <c r="AC292" i="6"/>
  <c r="AC293" i="6"/>
  <c r="AC294" i="6"/>
  <c r="AC295" i="6"/>
  <c r="AC296" i="6"/>
  <c r="AC297" i="6"/>
  <c r="AC298" i="6"/>
  <c r="AC299" i="6"/>
  <c r="AC300" i="6"/>
  <c r="AC301" i="6"/>
  <c r="AC302" i="6"/>
  <c r="AC303" i="6"/>
  <c r="AC304" i="6"/>
  <c r="AC305" i="6"/>
  <c r="AC306" i="6"/>
  <c r="AC307" i="6"/>
  <c r="AC308" i="6"/>
  <c r="AC309" i="6"/>
  <c r="AC310" i="6"/>
  <c r="AC311" i="6"/>
  <c r="AC312" i="6"/>
  <c r="AC313" i="6"/>
  <c r="AC314" i="6"/>
  <c r="AC315" i="6"/>
  <c r="AC316" i="6"/>
  <c r="AC317" i="6"/>
  <c r="AC318" i="6"/>
  <c r="AC319" i="6"/>
  <c r="AC320" i="6"/>
  <c r="AC321" i="6"/>
  <c r="AC322" i="6"/>
  <c r="AC323" i="6"/>
  <c r="AC324" i="6"/>
  <c r="AC325" i="6"/>
  <c r="AC326" i="6"/>
  <c r="AC327" i="6"/>
  <c r="AC328" i="6"/>
  <c r="AC329" i="6"/>
  <c r="AC330" i="6"/>
  <c r="AC331" i="6"/>
  <c r="AC332" i="6"/>
  <c r="AC333" i="6"/>
  <c r="AC334" i="6"/>
  <c r="AC335" i="6"/>
  <c r="AC336" i="6"/>
  <c r="AC337" i="6"/>
  <c r="AC338" i="6"/>
  <c r="AC339" i="6"/>
  <c r="AC340" i="6"/>
  <c r="AC341" i="6"/>
  <c r="AC342" i="6"/>
  <c r="AC343" i="6"/>
  <c r="AC344" i="6"/>
  <c r="AC345" i="6"/>
  <c r="AC346" i="6"/>
  <c r="AC347" i="6"/>
  <c r="AC348" i="6"/>
  <c r="AC349" i="6"/>
  <c r="AC350" i="6"/>
  <c r="AC351" i="6"/>
  <c r="AC352" i="6"/>
  <c r="AC353" i="6"/>
  <c r="AC354" i="6"/>
  <c r="AC355" i="6"/>
  <c r="AC356" i="6"/>
  <c r="AC357" i="6"/>
  <c r="AC358" i="6"/>
  <c r="AC359" i="6"/>
  <c r="AC360" i="6"/>
  <c r="AC361" i="6"/>
  <c r="AC362" i="6"/>
  <c r="AC363" i="6"/>
  <c r="AC364" i="6"/>
  <c r="AC365" i="6"/>
  <c r="AC366" i="6"/>
  <c r="AC367" i="6"/>
  <c r="AC368" i="6"/>
  <c r="AC369" i="6"/>
  <c r="AC370" i="6"/>
  <c r="AC371" i="6"/>
  <c r="AC372" i="6"/>
  <c r="AC373" i="6"/>
  <c r="AC374" i="6"/>
  <c r="AC375" i="6"/>
  <c r="AC376" i="6"/>
  <c r="AC377" i="6"/>
  <c r="AC378" i="6"/>
  <c r="AC379" i="6"/>
  <c r="AC380" i="6"/>
  <c r="AC381" i="6"/>
  <c r="AC382" i="6"/>
  <c r="AC383" i="6"/>
  <c r="AC384" i="6"/>
  <c r="AC385" i="6"/>
  <c r="AC386" i="6"/>
  <c r="AC387" i="6"/>
  <c r="AC388" i="6"/>
  <c r="AC389" i="6"/>
  <c r="AC390" i="6"/>
  <c r="AC391" i="6"/>
  <c r="AC392" i="6"/>
  <c r="AC393" i="6"/>
  <c r="AC394" i="6"/>
  <c r="AC395" i="6"/>
  <c r="AC396" i="6"/>
  <c r="AC397" i="6"/>
  <c r="AC398" i="6"/>
  <c r="AC399" i="6"/>
  <c r="AC400" i="6"/>
  <c r="AC401" i="6"/>
  <c r="AC402" i="6"/>
  <c r="AC403" i="6"/>
  <c r="AC404" i="6"/>
  <c r="AC405" i="6"/>
  <c r="AC406" i="6"/>
  <c r="AC407" i="6"/>
  <c r="AC408" i="6"/>
  <c r="AC409" i="6"/>
  <c r="AC410" i="6"/>
  <c r="AC411" i="6"/>
  <c r="AC412" i="6"/>
  <c r="AC413" i="6"/>
  <c r="AC414" i="6"/>
  <c r="AC415" i="6"/>
  <c r="AC416" i="6"/>
  <c r="AC417" i="6"/>
  <c r="AC418" i="6"/>
  <c r="AC419" i="6"/>
  <c r="AC420" i="6"/>
  <c r="AC421" i="6"/>
  <c r="AC422" i="6"/>
  <c r="AC423" i="6"/>
  <c r="AC424" i="6"/>
  <c r="AC425" i="6"/>
  <c r="AC426" i="6"/>
  <c r="AC427" i="6"/>
  <c r="AC428" i="6"/>
  <c r="AC429" i="6"/>
  <c r="AC430" i="6"/>
  <c r="AC431" i="6"/>
  <c r="AC432" i="6"/>
  <c r="AC433" i="6"/>
  <c r="AC434" i="6"/>
  <c r="AC435" i="6"/>
  <c r="AC436" i="6"/>
  <c r="AC437" i="6"/>
  <c r="AC438" i="6"/>
  <c r="AC439" i="6"/>
  <c r="AC440" i="6"/>
  <c r="AC441" i="6"/>
  <c r="AC442" i="6"/>
  <c r="AC443" i="6"/>
  <c r="AC444" i="6"/>
  <c r="AC445" i="6"/>
  <c r="AC446" i="6"/>
  <c r="AC447" i="6"/>
  <c r="AC448" i="6"/>
  <c r="AC449" i="6"/>
  <c r="AC450" i="6"/>
  <c r="AC451" i="6"/>
  <c r="AC452" i="6"/>
  <c r="AC453" i="6"/>
  <c r="AC454" i="6"/>
  <c r="AC455" i="6"/>
  <c r="AC456" i="6"/>
  <c r="AC457" i="6"/>
  <c r="AC458" i="6"/>
  <c r="U3" i="6"/>
  <c r="U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U226" i="6"/>
  <c r="U227" i="6"/>
  <c r="U228" i="6"/>
  <c r="U229" i="6"/>
  <c r="U230" i="6"/>
  <c r="U231" i="6"/>
  <c r="U232" i="6"/>
  <c r="U233" i="6"/>
  <c r="U234" i="6"/>
  <c r="U235" i="6"/>
  <c r="U236" i="6"/>
  <c r="U237" i="6"/>
  <c r="U238" i="6"/>
  <c r="U239" i="6"/>
  <c r="U240" i="6"/>
  <c r="U241" i="6"/>
  <c r="U242" i="6"/>
  <c r="U243" i="6"/>
  <c r="U244" i="6"/>
  <c r="U245" i="6"/>
  <c r="U246" i="6"/>
  <c r="U247" i="6"/>
  <c r="U248" i="6"/>
  <c r="U249" i="6"/>
  <c r="U250" i="6"/>
  <c r="U251" i="6"/>
  <c r="U252" i="6"/>
  <c r="U253" i="6"/>
  <c r="U254" i="6"/>
  <c r="U255" i="6"/>
  <c r="U256" i="6"/>
  <c r="U257" i="6"/>
  <c r="U258" i="6"/>
  <c r="U259" i="6"/>
  <c r="U260" i="6"/>
  <c r="U261" i="6"/>
  <c r="U262" i="6"/>
  <c r="U263" i="6"/>
  <c r="U264" i="6"/>
  <c r="U265" i="6"/>
  <c r="U266" i="6"/>
  <c r="U267" i="6"/>
  <c r="U268" i="6"/>
  <c r="U269" i="6"/>
  <c r="U270" i="6"/>
  <c r="U271" i="6"/>
  <c r="U272" i="6"/>
  <c r="U273" i="6"/>
  <c r="U274" i="6"/>
  <c r="U275" i="6"/>
  <c r="U276" i="6"/>
  <c r="U277" i="6"/>
  <c r="U278" i="6"/>
  <c r="U279" i="6"/>
  <c r="U280" i="6"/>
  <c r="U281" i="6"/>
  <c r="U282" i="6"/>
  <c r="U283" i="6"/>
  <c r="U284" i="6"/>
  <c r="U285" i="6"/>
  <c r="U286" i="6"/>
  <c r="U287" i="6"/>
  <c r="U288" i="6"/>
  <c r="U289" i="6"/>
  <c r="U290" i="6"/>
  <c r="U291" i="6"/>
  <c r="U292" i="6"/>
  <c r="U293" i="6"/>
  <c r="U294" i="6"/>
  <c r="U295" i="6"/>
  <c r="U296" i="6"/>
  <c r="U297" i="6"/>
  <c r="U298" i="6"/>
  <c r="U299" i="6"/>
  <c r="U300" i="6"/>
  <c r="U301" i="6"/>
  <c r="U302" i="6"/>
  <c r="U303" i="6"/>
  <c r="U304" i="6"/>
  <c r="U305" i="6"/>
  <c r="U306" i="6"/>
  <c r="U307" i="6"/>
  <c r="U308" i="6"/>
  <c r="U309" i="6"/>
  <c r="U310" i="6"/>
  <c r="U311" i="6"/>
  <c r="U312" i="6"/>
  <c r="U313" i="6"/>
  <c r="U314" i="6"/>
  <c r="U315" i="6"/>
  <c r="U316" i="6"/>
  <c r="U317" i="6"/>
  <c r="U318" i="6"/>
  <c r="U319" i="6"/>
  <c r="U320" i="6"/>
  <c r="U321" i="6"/>
  <c r="U322" i="6"/>
  <c r="U323" i="6"/>
  <c r="U324" i="6"/>
  <c r="U325" i="6"/>
  <c r="U326" i="6"/>
  <c r="U327" i="6"/>
  <c r="U328" i="6"/>
  <c r="U329" i="6"/>
  <c r="U330" i="6"/>
  <c r="U331" i="6"/>
  <c r="U332" i="6"/>
  <c r="U333" i="6"/>
  <c r="U334" i="6"/>
  <c r="U335" i="6"/>
  <c r="U336" i="6"/>
  <c r="U337" i="6"/>
  <c r="U338" i="6"/>
  <c r="U339" i="6"/>
  <c r="U340" i="6"/>
  <c r="U341" i="6"/>
  <c r="U342" i="6"/>
  <c r="U343" i="6"/>
  <c r="U344" i="6"/>
  <c r="U345" i="6"/>
  <c r="U346" i="6"/>
  <c r="U347" i="6"/>
  <c r="U348" i="6"/>
  <c r="U349" i="6"/>
  <c r="U350" i="6"/>
  <c r="U351" i="6"/>
  <c r="U352" i="6"/>
  <c r="U353" i="6"/>
  <c r="U354" i="6"/>
  <c r="U355" i="6"/>
  <c r="U356" i="6"/>
  <c r="U357" i="6"/>
  <c r="U358" i="6"/>
  <c r="U359" i="6"/>
  <c r="U360" i="6"/>
  <c r="U361" i="6"/>
  <c r="U362" i="6"/>
  <c r="U363" i="6"/>
  <c r="U364" i="6"/>
  <c r="U365" i="6"/>
  <c r="U366" i="6"/>
  <c r="U367" i="6"/>
  <c r="U368" i="6"/>
  <c r="U369" i="6"/>
  <c r="U370" i="6"/>
  <c r="U371" i="6"/>
  <c r="U372" i="6"/>
  <c r="U373" i="6"/>
  <c r="U374" i="6"/>
  <c r="U375" i="6"/>
  <c r="U376" i="6"/>
  <c r="U377" i="6"/>
  <c r="U378" i="6"/>
  <c r="U379"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8" i="6"/>
  <c r="U419" i="6"/>
  <c r="U420" i="6"/>
  <c r="U421" i="6"/>
  <c r="U422" i="6"/>
  <c r="U423" i="6"/>
  <c r="U424" i="6"/>
  <c r="U425" i="6"/>
  <c r="U426" i="6"/>
  <c r="U427" i="6"/>
  <c r="U428" i="6"/>
  <c r="U429" i="6"/>
  <c r="U430" i="6"/>
  <c r="U431" i="6"/>
  <c r="U432" i="6"/>
  <c r="U433" i="6"/>
  <c r="U434" i="6"/>
  <c r="U435" i="6"/>
  <c r="U436" i="6"/>
  <c r="U437" i="6"/>
  <c r="U438" i="6"/>
  <c r="U439" i="6"/>
  <c r="U440" i="6"/>
  <c r="U441" i="6"/>
  <c r="U442" i="6"/>
  <c r="U443" i="6"/>
  <c r="U444" i="6"/>
  <c r="U445" i="6"/>
  <c r="U446" i="6"/>
  <c r="U447" i="6"/>
  <c r="U448" i="6"/>
  <c r="U449" i="6"/>
  <c r="U450" i="6"/>
  <c r="U451" i="6"/>
  <c r="U452" i="6"/>
  <c r="U453" i="6"/>
  <c r="U454" i="6"/>
  <c r="U455" i="6"/>
  <c r="U456" i="6"/>
  <c r="U457" i="6"/>
  <c r="U458"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Z454" i="6" l="1"/>
  <c r="Y454" i="6"/>
  <c r="T454" i="6"/>
  <c r="S454" i="6"/>
  <c r="R454" i="6"/>
  <c r="Y438" i="6"/>
  <c r="S438" i="6"/>
  <c r="T438" i="6"/>
  <c r="R438" i="6"/>
  <c r="Y422" i="6"/>
  <c r="S422" i="6"/>
  <c r="T422" i="6"/>
  <c r="R422" i="6"/>
  <c r="Y406" i="6"/>
  <c r="T406" i="6"/>
  <c r="S406" i="6"/>
  <c r="R406" i="6"/>
  <c r="Y390" i="6"/>
  <c r="T390" i="6"/>
  <c r="S390" i="6"/>
  <c r="R390" i="6"/>
  <c r="Y374" i="6"/>
  <c r="T374" i="6"/>
  <c r="S374" i="6"/>
  <c r="R374" i="6"/>
  <c r="Y358" i="6"/>
  <c r="T358" i="6"/>
  <c r="S358" i="6"/>
  <c r="R358" i="6"/>
  <c r="Y326" i="6"/>
  <c r="T326" i="6"/>
  <c r="S326" i="6"/>
  <c r="R326" i="6"/>
  <c r="Y310" i="6"/>
  <c r="T310" i="6"/>
  <c r="S310" i="6"/>
  <c r="R310" i="6"/>
  <c r="Z286" i="6"/>
  <c r="Y286" i="6"/>
  <c r="S286" i="6"/>
  <c r="T286" i="6"/>
  <c r="R286" i="6"/>
  <c r="Y270" i="6"/>
  <c r="Z270" i="6"/>
  <c r="S270" i="6"/>
  <c r="T270" i="6"/>
  <c r="R270" i="6"/>
  <c r="AB246" i="6"/>
  <c r="Y246" i="6"/>
  <c r="Z246" i="6"/>
  <c r="T246" i="6"/>
  <c r="S246" i="6"/>
  <c r="R246" i="6"/>
  <c r="Y230" i="6"/>
  <c r="T230" i="6"/>
  <c r="S230" i="6"/>
  <c r="R230" i="6"/>
  <c r="Z214" i="6"/>
  <c r="Y214" i="6"/>
  <c r="T214" i="6"/>
  <c r="S214" i="6"/>
  <c r="R214" i="6"/>
  <c r="Z198" i="6"/>
  <c r="Y198" i="6"/>
  <c r="T198" i="6"/>
  <c r="S198" i="6"/>
  <c r="R198" i="6"/>
  <c r="Z190" i="6"/>
  <c r="Y190" i="6"/>
  <c r="T190" i="6"/>
  <c r="S190" i="6"/>
  <c r="R190" i="6"/>
  <c r="Z174" i="6"/>
  <c r="Y174" i="6"/>
  <c r="S174" i="6"/>
  <c r="T174" i="6"/>
  <c r="R174" i="6"/>
  <c r="Z166" i="6"/>
  <c r="Y166" i="6"/>
  <c r="T166" i="6"/>
  <c r="S166" i="6"/>
  <c r="R166" i="6"/>
  <c r="Z158" i="6"/>
  <c r="Y158" i="6"/>
  <c r="T158" i="6"/>
  <c r="S158" i="6"/>
  <c r="R158" i="6"/>
  <c r="Z150" i="6"/>
  <c r="Y150" i="6"/>
  <c r="T150" i="6"/>
  <c r="S150" i="6"/>
  <c r="R150" i="6"/>
  <c r="Y142" i="6"/>
  <c r="Z142" i="6"/>
  <c r="S142" i="6"/>
  <c r="T142" i="6"/>
  <c r="R142" i="6"/>
  <c r="AB134" i="6"/>
  <c r="Y134" i="6"/>
  <c r="Z134" i="6"/>
  <c r="T134" i="6"/>
  <c r="S134" i="6"/>
  <c r="R134" i="6"/>
  <c r="Y126" i="6"/>
  <c r="Z126" i="6"/>
  <c r="T126" i="6"/>
  <c r="S126" i="6"/>
  <c r="R126" i="6"/>
  <c r="Y118" i="6"/>
  <c r="Z118" i="6"/>
  <c r="T118" i="6"/>
  <c r="S118" i="6"/>
  <c r="R118" i="6"/>
  <c r="Y110" i="6"/>
  <c r="Z110" i="6"/>
  <c r="T110" i="6"/>
  <c r="S110" i="6"/>
  <c r="R110" i="6"/>
  <c r="Y102" i="6"/>
  <c r="T102" i="6"/>
  <c r="S102" i="6"/>
  <c r="R102" i="6"/>
  <c r="Y94" i="6"/>
  <c r="T94" i="6"/>
  <c r="S94" i="6"/>
  <c r="R94" i="6"/>
  <c r="Z86" i="6"/>
  <c r="Y86" i="6"/>
  <c r="T86" i="6"/>
  <c r="S86" i="6"/>
  <c r="R86" i="6"/>
  <c r="Y78" i="6"/>
  <c r="S78" i="6"/>
  <c r="R78" i="6"/>
  <c r="T78" i="6"/>
  <c r="Y70" i="6"/>
  <c r="T70" i="6"/>
  <c r="R70" i="6"/>
  <c r="S70" i="6"/>
  <c r="Y62" i="6"/>
  <c r="S62" i="6"/>
  <c r="T62" i="6"/>
  <c r="R62" i="6"/>
  <c r="Z54" i="6"/>
  <c r="Y54" i="6"/>
  <c r="T54" i="6"/>
  <c r="S54" i="6"/>
  <c r="R54" i="6"/>
  <c r="Y46" i="6"/>
  <c r="T46" i="6"/>
  <c r="R46" i="6"/>
  <c r="S46" i="6"/>
  <c r="AB38" i="6"/>
  <c r="Y38" i="6"/>
  <c r="T38" i="6"/>
  <c r="R38" i="6"/>
  <c r="S38" i="6"/>
  <c r="Y30" i="6"/>
  <c r="T30" i="6"/>
  <c r="R30" i="6"/>
  <c r="S30" i="6"/>
  <c r="Y14" i="6"/>
  <c r="T14" i="6"/>
  <c r="S14" i="6"/>
  <c r="R14" i="6"/>
  <c r="AB6" i="6"/>
  <c r="Y6" i="6"/>
  <c r="T6" i="6"/>
  <c r="R6" i="6"/>
  <c r="S6" i="6"/>
  <c r="AB446" i="6"/>
  <c r="Y446" i="6"/>
  <c r="T446" i="6"/>
  <c r="S446" i="6"/>
  <c r="R446" i="6"/>
  <c r="Z430" i="6"/>
  <c r="Y430" i="6"/>
  <c r="S430" i="6"/>
  <c r="R430" i="6"/>
  <c r="T430" i="6"/>
  <c r="Z414" i="6"/>
  <c r="Y414" i="6"/>
  <c r="T414" i="6"/>
  <c r="S414" i="6"/>
  <c r="R414" i="6"/>
  <c r="Z398" i="6"/>
  <c r="Y398" i="6"/>
  <c r="S398" i="6"/>
  <c r="T398" i="6"/>
  <c r="R398" i="6"/>
  <c r="AB382" i="6"/>
  <c r="Y382" i="6"/>
  <c r="S382" i="6"/>
  <c r="T382" i="6"/>
  <c r="R382" i="6"/>
  <c r="Y366" i="6"/>
  <c r="Z366" i="6"/>
  <c r="S366" i="6"/>
  <c r="T366" i="6"/>
  <c r="R366" i="6"/>
  <c r="Y350" i="6"/>
  <c r="Z350" i="6"/>
  <c r="S350" i="6"/>
  <c r="T350" i="6"/>
  <c r="R350" i="6"/>
  <c r="Y342" i="6"/>
  <c r="Z342" i="6"/>
  <c r="T342" i="6"/>
  <c r="S342" i="6"/>
  <c r="R342" i="6"/>
  <c r="Y334" i="6"/>
  <c r="Z334" i="6"/>
  <c r="S334" i="6"/>
  <c r="T334" i="6"/>
  <c r="R334" i="6"/>
  <c r="Z318" i="6"/>
  <c r="Y318" i="6"/>
  <c r="S318" i="6"/>
  <c r="T318" i="6"/>
  <c r="R318" i="6"/>
  <c r="Z302" i="6"/>
  <c r="Y302" i="6"/>
  <c r="S302" i="6"/>
  <c r="T302" i="6"/>
  <c r="R302" i="6"/>
  <c r="Y294" i="6"/>
  <c r="T294" i="6"/>
  <c r="S294" i="6"/>
  <c r="R294" i="6"/>
  <c r="Y278" i="6"/>
  <c r="T278" i="6"/>
  <c r="S278" i="6"/>
  <c r="R278" i="6"/>
  <c r="Y262" i="6"/>
  <c r="T262" i="6"/>
  <c r="S262" i="6"/>
  <c r="R262" i="6"/>
  <c r="AB254" i="6"/>
  <c r="Y254" i="6"/>
  <c r="T254" i="6"/>
  <c r="S254" i="6"/>
  <c r="R254" i="6"/>
  <c r="Y238" i="6"/>
  <c r="Z238" i="6"/>
  <c r="S238" i="6"/>
  <c r="T238" i="6"/>
  <c r="R238" i="6"/>
  <c r="Y222" i="6"/>
  <c r="T222" i="6"/>
  <c r="S222" i="6"/>
  <c r="R222" i="6"/>
  <c r="Y206" i="6"/>
  <c r="S206" i="6"/>
  <c r="T206" i="6"/>
  <c r="R206" i="6"/>
  <c r="Z182" i="6"/>
  <c r="Y182" i="6"/>
  <c r="T182" i="6"/>
  <c r="S182" i="6"/>
  <c r="R182" i="6"/>
  <c r="Z22" i="6"/>
  <c r="Y22" i="6"/>
  <c r="T22" i="6"/>
  <c r="S22" i="6"/>
  <c r="R22" i="6"/>
  <c r="P453" i="6"/>
  <c r="Y453" i="6"/>
  <c r="T453" i="6"/>
  <c r="S453" i="6"/>
  <c r="R453" i="6"/>
  <c r="Y445" i="6"/>
  <c r="T445" i="6"/>
  <c r="S445" i="6"/>
  <c r="R445" i="6"/>
  <c r="Y437" i="6"/>
  <c r="S437" i="6"/>
  <c r="R437" i="6"/>
  <c r="T437" i="6"/>
  <c r="Y429" i="6"/>
  <c r="T429" i="6"/>
  <c r="S429" i="6"/>
  <c r="R429" i="6"/>
  <c r="Y421" i="6"/>
  <c r="S421" i="6"/>
  <c r="R421" i="6"/>
  <c r="T421" i="6"/>
  <c r="Y413" i="6"/>
  <c r="S413" i="6"/>
  <c r="R413" i="6"/>
  <c r="T413" i="6"/>
  <c r="Y405" i="6"/>
  <c r="T405" i="6"/>
  <c r="S405" i="6"/>
  <c r="R405" i="6"/>
  <c r="Y397" i="6"/>
  <c r="S397" i="6"/>
  <c r="R397" i="6"/>
  <c r="T397" i="6"/>
  <c r="Y389" i="6"/>
  <c r="T389" i="6"/>
  <c r="S389" i="6"/>
  <c r="R389" i="6"/>
  <c r="Y381" i="6"/>
  <c r="T381" i="6"/>
  <c r="S381" i="6"/>
  <c r="R381" i="6"/>
  <c r="Y373" i="6"/>
  <c r="T373" i="6"/>
  <c r="S373" i="6"/>
  <c r="R373" i="6"/>
  <c r="Y365" i="6"/>
  <c r="T365" i="6"/>
  <c r="S365" i="6"/>
  <c r="R365" i="6"/>
  <c r="Y357" i="6"/>
  <c r="T357" i="6"/>
  <c r="S357" i="6"/>
  <c r="R357" i="6"/>
  <c r="Y349" i="6"/>
  <c r="Z349" i="6"/>
  <c r="T349" i="6"/>
  <c r="S349" i="6"/>
  <c r="R349" i="6"/>
  <c r="Y341" i="6"/>
  <c r="Z341" i="6"/>
  <c r="T341" i="6"/>
  <c r="S341" i="6"/>
  <c r="R341" i="6"/>
  <c r="Y333" i="6"/>
  <c r="Z333" i="6"/>
  <c r="T333" i="6"/>
  <c r="S333" i="6"/>
  <c r="R333" i="6"/>
  <c r="Y325" i="6"/>
  <c r="T325" i="6"/>
  <c r="S325" i="6"/>
  <c r="R325" i="6"/>
  <c r="Y317" i="6"/>
  <c r="T317" i="6"/>
  <c r="S317" i="6"/>
  <c r="R317" i="6"/>
  <c r="Y309" i="6"/>
  <c r="T309" i="6"/>
  <c r="S309" i="6"/>
  <c r="R309" i="6"/>
  <c r="Y301" i="6"/>
  <c r="T301" i="6"/>
  <c r="S301" i="6"/>
  <c r="R301" i="6"/>
  <c r="Y293" i="6"/>
  <c r="T293" i="6"/>
  <c r="S293" i="6"/>
  <c r="R293" i="6"/>
  <c r="Y285" i="6"/>
  <c r="T285" i="6"/>
  <c r="S285" i="6"/>
  <c r="R285" i="6"/>
  <c r="Y277" i="6"/>
  <c r="T277" i="6"/>
  <c r="S277" i="6"/>
  <c r="R277" i="6"/>
  <c r="Y269" i="6"/>
  <c r="Z269" i="6"/>
  <c r="T269" i="6"/>
  <c r="S269" i="6"/>
  <c r="R269" i="6"/>
  <c r="Y261" i="6"/>
  <c r="T261" i="6"/>
  <c r="R261" i="6"/>
  <c r="S261" i="6"/>
  <c r="Y253" i="6"/>
  <c r="T253" i="6"/>
  <c r="R253" i="6"/>
  <c r="S253" i="6"/>
  <c r="Y245" i="6"/>
  <c r="Z245" i="6"/>
  <c r="T245" i="6"/>
  <c r="S245" i="6"/>
  <c r="R245" i="6"/>
  <c r="Y237" i="6"/>
  <c r="Z237" i="6"/>
  <c r="T237" i="6"/>
  <c r="R237" i="6"/>
  <c r="S237" i="6"/>
  <c r="Y229" i="6"/>
  <c r="T229" i="6"/>
  <c r="R229" i="6"/>
  <c r="S229" i="6"/>
  <c r="Y221" i="6"/>
  <c r="T221" i="6"/>
  <c r="R221" i="6"/>
  <c r="S221" i="6"/>
  <c r="Y213" i="6"/>
  <c r="T213" i="6"/>
  <c r="S213" i="6"/>
  <c r="R213" i="6"/>
  <c r="Y205" i="6"/>
  <c r="T205" i="6"/>
  <c r="R205" i="6"/>
  <c r="S205" i="6"/>
  <c r="Y197" i="6"/>
  <c r="Z197" i="6"/>
  <c r="T197" i="6"/>
  <c r="R197" i="6"/>
  <c r="S197" i="6"/>
  <c r="Y189" i="6"/>
  <c r="Z189" i="6"/>
  <c r="T189" i="6"/>
  <c r="R189" i="6"/>
  <c r="S189" i="6"/>
  <c r="Y181" i="6"/>
  <c r="Z181" i="6"/>
  <c r="T181" i="6"/>
  <c r="S181" i="6"/>
  <c r="R181" i="6"/>
  <c r="Y173" i="6"/>
  <c r="Z173" i="6"/>
  <c r="T173" i="6"/>
  <c r="R173" i="6"/>
  <c r="S173" i="6"/>
  <c r="Y165" i="6"/>
  <c r="Z165" i="6"/>
  <c r="T165" i="6"/>
  <c r="R165" i="6"/>
  <c r="S165" i="6"/>
  <c r="Y157" i="6"/>
  <c r="Z157" i="6"/>
  <c r="T157" i="6"/>
  <c r="R157" i="6"/>
  <c r="S157" i="6"/>
  <c r="Y149" i="6"/>
  <c r="T149" i="6"/>
  <c r="S149" i="6"/>
  <c r="R149" i="6"/>
  <c r="Y141" i="6"/>
  <c r="Z141" i="6"/>
  <c r="T141" i="6"/>
  <c r="R141" i="6"/>
  <c r="S141" i="6"/>
  <c r="Y133" i="6"/>
  <c r="Z133" i="6"/>
  <c r="T133" i="6"/>
  <c r="R133" i="6"/>
  <c r="S133" i="6"/>
  <c r="Y125" i="6"/>
  <c r="Z125" i="6"/>
  <c r="T125" i="6"/>
  <c r="R125" i="6"/>
  <c r="S125" i="6"/>
  <c r="Y117" i="6"/>
  <c r="Z117" i="6"/>
  <c r="T117" i="6"/>
  <c r="S117" i="6"/>
  <c r="R117" i="6"/>
  <c r="Y109" i="6"/>
  <c r="Z109" i="6"/>
  <c r="T109" i="6"/>
  <c r="R109" i="6"/>
  <c r="S109" i="6"/>
  <c r="Y101" i="6"/>
  <c r="T101" i="6"/>
  <c r="R101" i="6"/>
  <c r="S101" i="6"/>
  <c r="Y93" i="6"/>
  <c r="T93" i="6"/>
  <c r="R93" i="6"/>
  <c r="S93" i="6"/>
  <c r="Y85" i="6"/>
  <c r="T85" i="6"/>
  <c r="S85" i="6"/>
  <c r="R85" i="6"/>
  <c r="Y77" i="6"/>
  <c r="T77" i="6"/>
  <c r="R77" i="6"/>
  <c r="S77" i="6"/>
  <c r="Y69" i="6"/>
  <c r="T69" i="6"/>
  <c r="R69" i="6"/>
  <c r="S69" i="6"/>
  <c r="Y61" i="6"/>
  <c r="T61" i="6"/>
  <c r="S61" i="6"/>
  <c r="R61" i="6"/>
  <c r="Y53" i="6"/>
  <c r="T53" i="6"/>
  <c r="S53" i="6"/>
  <c r="R53" i="6"/>
  <c r="Y45" i="6"/>
  <c r="T45" i="6"/>
  <c r="R45" i="6"/>
  <c r="S45" i="6"/>
  <c r="Y37" i="6"/>
  <c r="S37" i="6"/>
  <c r="R37" i="6"/>
  <c r="T37" i="6"/>
  <c r="Y29" i="6"/>
  <c r="T29" i="6"/>
  <c r="R29" i="6"/>
  <c r="S29" i="6"/>
  <c r="Y21" i="6"/>
  <c r="R21" i="6"/>
  <c r="T21" i="6"/>
  <c r="S21" i="6"/>
  <c r="Y13" i="6"/>
  <c r="T13" i="6"/>
  <c r="R13" i="6"/>
  <c r="S13" i="6"/>
  <c r="Y5" i="6"/>
  <c r="T5" i="6"/>
  <c r="R5" i="6"/>
  <c r="S5" i="6"/>
  <c r="Z452" i="6"/>
  <c r="Y452" i="6"/>
  <c r="T452" i="6"/>
  <c r="R452" i="6"/>
  <c r="S452" i="6"/>
  <c r="Y444" i="6"/>
  <c r="T444" i="6"/>
  <c r="S444" i="6"/>
  <c r="R444" i="6"/>
  <c r="Z436" i="6"/>
  <c r="Y436" i="6"/>
  <c r="T436" i="6"/>
  <c r="S436" i="6"/>
  <c r="R436" i="6"/>
  <c r="Z428" i="6"/>
  <c r="Y428" i="6"/>
  <c r="T428" i="6"/>
  <c r="S428" i="6"/>
  <c r="R428" i="6"/>
  <c r="Y420" i="6"/>
  <c r="T420" i="6"/>
  <c r="R420" i="6"/>
  <c r="S420" i="6"/>
  <c r="Z412" i="6"/>
  <c r="Y412" i="6"/>
  <c r="T412" i="6"/>
  <c r="S412" i="6"/>
  <c r="R412" i="6"/>
  <c r="Y404" i="6"/>
  <c r="T404" i="6"/>
  <c r="S404" i="6"/>
  <c r="R404" i="6"/>
  <c r="Z396" i="6"/>
  <c r="Y396" i="6"/>
  <c r="T396" i="6"/>
  <c r="S396" i="6"/>
  <c r="R396" i="6"/>
  <c r="Y388" i="6"/>
  <c r="T388" i="6"/>
  <c r="R388" i="6"/>
  <c r="S388" i="6"/>
  <c r="Z380" i="6"/>
  <c r="Y380" i="6"/>
  <c r="T380" i="6"/>
  <c r="R380" i="6"/>
  <c r="S380" i="6"/>
  <c r="Y372" i="6"/>
  <c r="T372" i="6"/>
  <c r="S372" i="6"/>
  <c r="R372" i="6"/>
  <c r="Z364" i="6"/>
  <c r="Y364" i="6"/>
  <c r="T364" i="6"/>
  <c r="S364" i="6"/>
  <c r="R364" i="6"/>
  <c r="Y356" i="6"/>
  <c r="T356" i="6"/>
  <c r="S356" i="6"/>
  <c r="R356" i="6"/>
  <c r="Z348" i="6"/>
  <c r="Y348" i="6"/>
  <c r="T348" i="6"/>
  <c r="S348" i="6"/>
  <c r="R348" i="6"/>
  <c r="Z340" i="6"/>
  <c r="Y340" i="6"/>
  <c r="T340" i="6"/>
  <c r="R340" i="6"/>
  <c r="S340" i="6"/>
  <c r="Z332" i="6"/>
  <c r="Y332" i="6"/>
  <c r="T332" i="6"/>
  <c r="S332" i="6"/>
  <c r="R332" i="6"/>
  <c r="Y324" i="6"/>
  <c r="T324" i="6"/>
  <c r="R324" i="6"/>
  <c r="S324" i="6"/>
  <c r="Z316" i="6"/>
  <c r="Y316" i="6"/>
  <c r="T316" i="6"/>
  <c r="R316" i="6"/>
  <c r="S316" i="6"/>
  <c r="Y308" i="6"/>
  <c r="T308" i="6"/>
  <c r="S308" i="6"/>
  <c r="R308" i="6"/>
  <c r="Z300" i="6"/>
  <c r="Y300" i="6"/>
  <c r="T300" i="6"/>
  <c r="S300" i="6"/>
  <c r="R300" i="6"/>
  <c r="Y292" i="6"/>
  <c r="T292" i="6"/>
  <c r="S292" i="6"/>
  <c r="R292" i="6"/>
  <c r="Z284" i="6"/>
  <c r="Y284" i="6"/>
  <c r="T284" i="6"/>
  <c r="S284" i="6"/>
  <c r="R284" i="6"/>
  <c r="Y276" i="6"/>
  <c r="T276" i="6"/>
  <c r="R276" i="6"/>
  <c r="S276" i="6"/>
  <c r="Y268" i="6"/>
  <c r="T268" i="6"/>
  <c r="S268" i="6"/>
  <c r="R268" i="6"/>
  <c r="Y260" i="6"/>
  <c r="T260" i="6"/>
  <c r="S260" i="6"/>
  <c r="R260" i="6"/>
  <c r="Z252" i="6"/>
  <c r="Y252" i="6"/>
  <c r="T252" i="6"/>
  <c r="S252" i="6"/>
  <c r="R252" i="6"/>
  <c r="AB244" i="6"/>
  <c r="Z244" i="6"/>
  <c r="Y244" i="6"/>
  <c r="T244" i="6"/>
  <c r="S244" i="6"/>
  <c r="R244" i="6"/>
  <c r="Z236" i="6"/>
  <c r="Y236" i="6"/>
  <c r="T236" i="6"/>
  <c r="S236" i="6"/>
  <c r="R236" i="6"/>
  <c r="N228" i="6"/>
  <c r="Y228" i="6"/>
  <c r="T228" i="6"/>
  <c r="S228" i="6"/>
  <c r="R228" i="6"/>
  <c r="Y220" i="6"/>
  <c r="T220" i="6"/>
  <c r="S220" i="6"/>
  <c r="R220" i="6"/>
  <c r="Y212" i="6"/>
  <c r="T212" i="6"/>
  <c r="S212" i="6"/>
  <c r="R212" i="6"/>
  <c r="Y204" i="6"/>
  <c r="T204" i="6"/>
  <c r="S204" i="6"/>
  <c r="R204" i="6"/>
  <c r="AB196" i="6"/>
  <c r="Z196" i="6"/>
  <c r="Y196" i="6"/>
  <c r="T196" i="6"/>
  <c r="S196" i="6"/>
  <c r="R196" i="6"/>
  <c r="Z188" i="6"/>
  <c r="Y188" i="6"/>
  <c r="T188" i="6"/>
  <c r="S188" i="6"/>
  <c r="R188" i="6"/>
  <c r="Z180" i="6"/>
  <c r="Y180" i="6"/>
  <c r="T180" i="6"/>
  <c r="S180" i="6"/>
  <c r="R180" i="6"/>
  <c r="Z172" i="6"/>
  <c r="Y172" i="6"/>
  <c r="T172" i="6"/>
  <c r="S172" i="6"/>
  <c r="R172" i="6"/>
  <c r="N164" i="6"/>
  <c r="Z164" i="6"/>
  <c r="Y164" i="6"/>
  <c r="T164" i="6"/>
  <c r="S164" i="6"/>
  <c r="R164" i="6"/>
  <c r="AB156" i="6"/>
  <c r="Z156" i="6"/>
  <c r="Y156" i="6"/>
  <c r="T156" i="6"/>
  <c r="S156" i="6"/>
  <c r="R156" i="6"/>
  <c r="Z148" i="6"/>
  <c r="Y148" i="6"/>
  <c r="T148" i="6"/>
  <c r="S148" i="6"/>
  <c r="R148" i="6"/>
  <c r="Z140" i="6"/>
  <c r="Y140" i="6"/>
  <c r="T140" i="6"/>
  <c r="S140" i="6"/>
  <c r="R140" i="6"/>
  <c r="Z132" i="6"/>
  <c r="Y132" i="6"/>
  <c r="T132" i="6"/>
  <c r="S132" i="6"/>
  <c r="R132" i="6"/>
  <c r="Z124" i="6"/>
  <c r="Y124" i="6"/>
  <c r="T124" i="6"/>
  <c r="S124" i="6"/>
  <c r="R124" i="6"/>
  <c r="Z116" i="6"/>
  <c r="Y116" i="6"/>
  <c r="T116" i="6"/>
  <c r="S116" i="6"/>
  <c r="R116" i="6"/>
  <c r="Z108" i="6"/>
  <c r="Y108" i="6"/>
  <c r="T108" i="6"/>
  <c r="S108" i="6"/>
  <c r="R108" i="6"/>
  <c r="N100" i="6"/>
  <c r="Y100" i="6"/>
  <c r="T100" i="6"/>
  <c r="S100" i="6"/>
  <c r="R100" i="6"/>
  <c r="Y92" i="6"/>
  <c r="T92" i="6"/>
  <c r="S92" i="6"/>
  <c r="R92" i="6"/>
  <c r="Y84" i="6"/>
  <c r="T84" i="6"/>
  <c r="S84" i="6"/>
  <c r="R84" i="6"/>
  <c r="Y76" i="6"/>
  <c r="S76" i="6"/>
  <c r="T76" i="6"/>
  <c r="R76" i="6"/>
  <c r="Y68" i="6"/>
  <c r="T68" i="6"/>
  <c r="S68" i="6"/>
  <c r="R68" i="6"/>
  <c r="Y60" i="6"/>
  <c r="T60" i="6"/>
  <c r="S60" i="6"/>
  <c r="R60" i="6"/>
  <c r="Y52" i="6"/>
  <c r="T52" i="6"/>
  <c r="S52" i="6"/>
  <c r="R52" i="6"/>
  <c r="Y44" i="6"/>
  <c r="T44" i="6"/>
  <c r="S44" i="6"/>
  <c r="R44" i="6"/>
  <c r="Y36" i="6"/>
  <c r="T36" i="6"/>
  <c r="S36" i="6"/>
  <c r="R36" i="6"/>
  <c r="Y28" i="6"/>
  <c r="T28" i="6"/>
  <c r="S28" i="6"/>
  <c r="R28" i="6"/>
  <c r="Y20" i="6"/>
  <c r="T20" i="6"/>
  <c r="S20" i="6"/>
  <c r="R20" i="6"/>
  <c r="Y12" i="6"/>
  <c r="T12" i="6"/>
  <c r="S12" i="6"/>
  <c r="R12" i="6"/>
  <c r="Y4" i="6"/>
  <c r="T4" i="6"/>
  <c r="S4" i="6"/>
  <c r="R4" i="6"/>
  <c r="Z451" i="6"/>
  <c r="Y451" i="6"/>
  <c r="T451" i="6"/>
  <c r="R451" i="6"/>
  <c r="S451" i="6"/>
  <c r="Z443" i="6"/>
  <c r="Y443" i="6"/>
  <c r="T443" i="6"/>
  <c r="S443" i="6"/>
  <c r="R443" i="6"/>
  <c r="Z435" i="6"/>
  <c r="Y435" i="6"/>
  <c r="T435" i="6"/>
  <c r="S435" i="6"/>
  <c r="R435" i="6"/>
  <c r="Z427" i="6"/>
  <c r="Y427" i="6"/>
  <c r="T427" i="6"/>
  <c r="S427" i="6"/>
  <c r="R427" i="6"/>
  <c r="Y419" i="6"/>
  <c r="T419" i="6"/>
  <c r="R419" i="6"/>
  <c r="S419" i="6"/>
  <c r="Z411" i="6"/>
  <c r="Y411" i="6"/>
  <c r="T411" i="6"/>
  <c r="S411" i="6"/>
  <c r="R411" i="6"/>
  <c r="Z403" i="6"/>
  <c r="Y403" i="6"/>
  <c r="T403" i="6"/>
  <c r="S403" i="6"/>
  <c r="R403" i="6"/>
  <c r="Z395" i="6"/>
  <c r="Y395" i="6"/>
  <c r="T395" i="6"/>
  <c r="S395" i="6"/>
  <c r="R395" i="6"/>
  <c r="Z387" i="6"/>
  <c r="Y387" i="6"/>
  <c r="T387" i="6"/>
  <c r="S387" i="6"/>
  <c r="R387" i="6"/>
  <c r="Z379" i="6"/>
  <c r="Y379" i="6"/>
  <c r="T379" i="6"/>
  <c r="S379" i="6"/>
  <c r="R379" i="6"/>
  <c r="Z371" i="6"/>
  <c r="Y371" i="6"/>
  <c r="T371" i="6"/>
  <c r="S371" i="6"/>
  <c r="R371" i="6"/>
  <c r="Z363" i="6"/>
  <c r="Y363" i="6"/>
  <c r="T363" i="6"/>
  <c r="S363" i="6"/>
  <c r="R363" i="6"/>
  <c r="Z355" i="6"/>
  <c r="Y355" i="6"/>
  <c r="T355" i="6"/>
  <c r="S355" i="6"/>
  <c r="R355" i="6"/>
  <c r="Z347" i="6"/>
  <c r="Y347" i="6"/>
  <c r="T347" i="6"/>
  <c r="S347" i="6"/>
  <c r="R347" i="6"/>
  <c r="Z339" i="6"/>
  <c r="Y339" i="6"/>
  <c r="T339" i="6"/>
  <c r="S339" i="6"/>
  <c r="R339" i="6"/>
  <c r="Z331" i="6"/>
  <c r="Y331" i="6"/>
  <c r="T331" i="6"/>
  <c r="S331" i="6"/>
  <c r="R331" i="6"/>
  <c r="Z323" i="6"/>
  <c r="Y323" i="6"/>
  <c r="T323" i="6"/>
  <c r="S323" i="6"/>
  <c r="R323" i="6"/>
  <c r="Z315" i="6"/>
  <c r="Y315" i="6"/>
  <c r="T315" i="6"/>
  <c r="S315" i="6"/>
  <c r="R315" i="6"/>
  <c r="Z307" i="6"/>
  <c r="Y307" i="6"/>
  <c r="T307" i="6"/>
  <c r="S307" i="6"/>
  <c r="R307" i="6"/>
  <c r="Z299" i="6"/>
  <c r="Y299" i="6"/>
  <c r="T299" i="6"/>
  <c r="S299" i="6"/>
  <c r="R299" i="6"/>
  <c r="Z291" i="6"/>
  <c r="Y291" i="6"/>
  <c r="T291" i="6"/>
  <c r="S291" i="6"/>
  <c r="R291" i="6"/>
  <c r="Z283" i="6"/>
  <c r="Y283" i="6"/>
  <c r="T283" i="6"/>
  <c r="S283" i="6"/>
  <c r="R283" i="6"/>
  <c r="Z275" i="6"/>
  <c r="Y275" i="6"/>
  <c r="T275" i="6"/>
  <c r="S275" i="6"/>
  <c r="R275" i="6"/>
  <c r="Z267" i="6"/>
  <c r="Y267" i="6"/>
  <c r="T267" i="6"/>
  <c r="S267" i="6"/>
  <c r="R267" i="6"/>
  <c r="Y259" i="6"/>
  <c r="T259" i="6"/>
  <c r="S259" i="6"/>
  <c r="R259" i="6"/>
  <c r="Z251" i="6"/>
  <c r="Y251" i="6"/>
  <c r="T251" i="6"/>
  <c r="S251" i="6"/>
  <c r="R251" i="6"/>
  <c r="Z243" i="6"/>
  <c r="Y243" i="6"/>
  <c r="T243" i="6"/>
  <c r="S243" i="6"/>
  <c r="R243" i="6"/>
  <c r="AB235" i="6"/>
  <c r="Z235" i="6"/>
  <c r="Y235" i="6"/>
  <c r="T235" i="6"/>
  <c r="S235" i="6"/>
  <c r="R235" i="6"/>
  <c r="N227" i="6"/>
  <c r="Y227" i="6"/>
  <c r="T227" i="6"/>
  <c r="S227" i="6"/>
  <c r="R227" i="6"/>
  <c r="Y219" i="6"/>
  <c r="T219" i="6"/>
  <c r="S219" i="6"/>
  <c r="R219" i="6"/>
  <c r="AB211" i="6"/>
  <c r="Y211" i="6"/>
  <c r="T211" i="6"/>
  <c r="S211" i="6"/>
  <c r="R211" i="6"/>
  <c r="Y203" i="6"/>
  <c r="T203" i="6"/>
  <c r="S203" i="6"/>
  <c r="R203" i="6"/>
  <c r="Z195" i="6"/>
  <c r="Y195" i="6"/>
  <c r="T195" i="6"/>
  <c r="S195" i="6"/>
  <c r="R195" i="6"/>
  <c r="Z187" i="6"/>
  <c r="Y187" i="6"/>
  <c r="T187" i="6"/>
  <c r="S187" i="6"/>
  <c r="R187" i="6"/>
  <c r="Z179" i="6"/>
  <c r="Y179" i="6"/>
  <c r="T179" i="6"/>
  <c r="S179" i="6"/>
  <c r="R179" i="6"/>
  <c r="Z171" i="6"/>
  <c r="Y171" i="6"/>
  <c r="T171" i="6"/>
  <c r="S171" i="6"/>
  <c r="R171" i="6"/>
  <c r="N163" i="6"/>
  <c r="Z163" i="6"/>
  <c r="Y163" i="6"/>
  <c r="T163" i="6"/>
  <c r="S163" i="6"/>
  <c r="R163" i="6"/>
  <c r="Z155" i="6"/>
  <c r="Y155" i="6"/>
  <c r="T155" i="6"/>
  <c r="S155" i="6"/>
  <c r="R155" i="6"/>
  <c r="Z147" i="6"/>
  <c r="Y147" i="6"/>
  <c r="T147" i="6"/>
  <c r="S147" i="6"/>
  <c r="R147" i="6"/>
  <c r="Z139" i="6"/>
  <c r="Y139" i="6"/>
  <c r="T139" i="6"/>
  <c r="S139" i="6"/>
  <c r="R139" i="6"/>
  <c r="Z131" i="6"/>
  <c r="Y131" i="6"/>
  <c r="T131" i="6"/>
  <c r="S131" i="6"/>
  <c r="R131" i="6"/>
  <c r="Z123" i="6"/>
  <c r="Y123" i="6"/>
  <c r="T123" i="6"/>
  <c r="S123" i="6"/>
  <c r="R123" i="6"/>
  <c r="Z115" i="6"/>
  <c r="Y115" i="6"/>
  <c r="T115" i="6"/>
  <c r="S115" i="6"/>
  <c r="R115" i="6"/>
  <c r="Z107" i="6"/>
  <c r="Y107" i="6"/>
  <c r="T107" i="6"/>
  <c r="S107" i="6"/>
  <c r="R107" i="6"/>
  <c r="N99" i="6"/>
  <c r="Y99" i="6"/>
  <c r="T99" i="6"/>
  <c r="S99" i="6"/>
  <c r="R99" i="6"/>
  <c r="Y91" i="6"/>
  <c r="T91" i="6"/>
  <c r="S91" i="6"/>
  <c r="R91" i="6"/>
  <c r="Y83" i="6"/>
  <c r="T83" i="6"/>
  <c r="S83" i="6"/>
  <c r="R83" i="6"/>
  <c r="Y75" i="6"/>
  <c r="T75" i="6"/>
  <c r="S75" i="6"/>
  <c r="R75" i="6"/>
  <c r="Y67" i="6"/>
  <c r="T67" i="6"/>
  <c r="S67" i="6"/>
  <c r="R67" i="6"/>
  <c r="Y59" i="6"/>
  <c r="T59" i="6"/>
  <c r="S59" i="6"/>
  <c r="R59" i="6"/>
  <c r="Y51" i="6"/>
  <c r="T51" i="6"/>
  <c r="S51" i="6"/>
  <c r="R51" i="6"/>
  <c r="Y43" i="6"/>
  <c r="T43" i="6"/>
  <c r="S43" i="6"/>
  <c r="R43" i="6"/>
  <c r="Y35" i="6"/>
  <c r="T35" i="6"/>
  <c r="S35" i="6"/>
  <c r="R35" i="6"/>
  <c r="Y27" i="6"/>
  <c r="T27" i="6"/>
  <c r="S27" i="6"/>
  <c r="R27" i="6"/>
  <c r="Y19" i="6"/>
  <c r="T19" i="6"/>
  <c r="S19" i="6"/>
  <c r="R19" i="6"/>
  <c r="Y11" i="6"/>
  <c r="T11" i="6"/>
  <c r="S11" i="6"/>
  <c r="R11" i="6"/>
  <c r="Y3" i="6"/>
  <c r="T3" i="6"/>
  <c r="S3" i="6"/>
  <c r="R3" i="6"/>
  <c r="Y458" i="6"/>
  <c r="S458" i="6"/>
  <c r="T458" i="6"/>
  <c r="R458" i="6"/>
  <c r="Z450" i="6"/>
  <c r="Y450" i="6"/>
  <c r="S450" i="6"/>
  <c r="T450" i="6"/>
  <c r="R450" i="6"/>
  <c r="N442" i="6"/>
  <c r="Y442" i="6"/>
  <c r="S442" i="6"/>
  <c r="R442" i="6"/>
  <c r="T442" i="6"/>
  <c r="Z434" i="6"/>
  <c r="Y434" i="6"/>
  <c r="S434" i="6"/>
  <c r="T434" i="6"/>
  <c r="R434" i="6"/>
  <c r="Z426" i="6"/>
  <c r="Y426" i="6"/>
  <c r="T426" i="6"/>
  <c r="S426" i="6"/>
  <c r="R426" i="6"/>
  <c r="Z418" i="6"/>
  <c r="Y418" i="6"/>
  <c r="S418" i="6"/>
  <c r="T418" i="6"/>
  <c r="R418" i="6"/>
  <c r="N410" i="6"/>
  <c r="Y410" i="6"/>
  <c r="S410" i="6"/>
  <c r="T410" i="6"/>
  <c r="R410" i="6"/>
  <c r="Y402" i="6"/>
  <c r="S402" i="6"/>
  <c r="T402" i="6"/>
  <c r="R402" i="6"/>
  <c r="Y394" i="6"/>
  <c r="S394" i="6"/>
  <c r="T394" i="6"/>
  <c r="R394" i="6"/>
  <c r="Y386" i="6"/>
  <c r="T386" i="6"/>
  <c r="S386" i="6"/>
  <c r="R386" i="6"/>
  <c r="N378" i="6"/>
  <c r="Y378" i="6"/>
  <c r="S378" i="6"/>
  <c r="T378" i="6"/>
  <c r="R378" i="6"/>
  <c r="Y370" i="6"/>
  <c r="T370" i="6"/>
  <c r="S370" i="6"/>
  <c r="R370" i="6"/>
  <c r="Y362" i="6"/>
  <c r="S362" i="6"/>
  <c r="T362" i="6"/>
  <c r="R362" i="6"/>
  <c r="Y354" i="6"/>
  <c r="T354" i="6"/>
  <c r="S354" i="6"/>
  <c r="R354" i="6"/>
  <c r="N346" i="6"/>
  <c r="Y346" i="6"/>
  <c r="S346" i="6"/>
  <c r="T346" i="6"/>
  <c r="R346" i="6"/>
  <c r="Y338" i="6"/>
  <c r="Z338" i="6"/>
  <c r="T338" i="6"/>
  <c r="S338" i="6"/>
  <c r="R338" i="6"/>
  <c r="Y330" i="6"/>
  <c r="S330" i="6"/>
  <c r="T330" i="6"/>
  <c r="R330" i="6"/>
  <c r="Y322" i="6"/>
  <c r="T322" i="6"/>
  <c r="S322" i="6"/>
  <c r="R322" i="6"/>
  <c r="Y314" i="6"/>
  <c r="S314" i="6"/>
  <c r="T314" i="6"/>
  <c r="R314" i="6"/>
  <c r="Y306" i="6"/>
  <c r="T306" i="6"/>
  <c r="S306" i="6"/>
  <c r="R306" i="6"/>
  <c r="Y298" i="6"/>
  <c r="S298" i="6"/>
  <c r="T298" i="6"/>
  <c r="R298" i="6"/>
  <c r="Y290" i="6"/>
  <c r="T290" i="6"/>
  <c r="S290" i="6"/>
  <c r="R290" i="6"/>
  <c r="Y282" i="6"/>
  <c r="S282" i="6"/>
  <c r="T282" i="6"/>
  <c r="R282" i="6"/>
  <c r="Y274" i="6"/>
  <c r="Z274" i="6"/>
  <c r="T274" i="6"/>
  <c r="S274" i="6"/>
  <c r="R274" i="6"/>
  <c r="Y266" i="6"/>
  <c r="S266" i="6"/>
  <c r="T266" i="6"/>
  <c r="R266" i="6"/>
  <c r="Y258" i="6"/>
  <c r="T258" i="6"/>
  <c r="S258" i="6"/>
  <c r="R258" i="6"/>
  <c r="Y250" i="6"/>
  <c r="Z250" i="6"/>
  <c r="T250" i="6"/>
  <c r="S250" i="6"/>
  <c r="R250" i="6"/>
  <c r="Y242" i="6"/>
  <c r="Z242" i="6"/>
  <c r="T242" i="6"/>
  <c r="S242" i="6"/>
  <c r="R242" i="6"/>
  <c r="Y234" i="6"/>
  <c r="S234" i="6"/>
  <c r="T234" i="6"/>
  <c r="R234" i="6"/>
  <c r="Y226" i="6"/>
  <c r="T226" i="6"/>
  <c r="S226" i="6"/>
  <c r="R226" i="6"/>
  <c r="Y218" i="6"/>
  <c r="T218" i="6"/>
  <c r="S218" i="6"/>
  <c r="R218" i="6"/>
  <c r="Y210" i="6"/>
  <c r="T210" i="6"/>
  <c r="S210" i="6"/>
  <c r="R210" i="6"/>
  <c r="Y202" i="6"/>
  <c r="S202" i="6"/>
  <c r="T202" i="6"/>
  <c r="R202" i="6"/>
  <c r="Z194" i="6"/>
  <c r="Y194" i="6"/>
  <c r="T194" i="6"/>
  <c r="S194" i="6"/>
  <c r="R194" i="6"/>
  <c r="Z186" i="6"/>
  <c r="Y186" i="6"/>
  <c r="T186" i="6"/>
  <c r="S186" i="6"/>
  <c r="R186" i="6"/>
  <c r="Z178" i="6"/>
  <c r="Y178" i="6"/>
  <c r="T178" i="6"/>
  <c r="S178" i="6"/>
  <c r="R178" i="6"/>
  <c r="Z170" i="6"/>
  <c r="Y170" i="6"/>
  <c r="S170" i="6"/>
  <c r="T170" i="6"/>
  <c r="R170" i="6"/>
  <c r="Z162" i="6"/>
  <c r="Y162" i="6"/>
  <c r="T162" i="6"/>
  <c r="S162" i="6"/>
  <c r="R162" i="6"/>
  <c r="Z154" i="6"/>
  <c r="Y154" i="6"/>
  <c r="T154" i="6"/>
  <c r="S154" i="6"/>
  <c r="R154" i="6"/>
  <c r="Z146" i="6"/>
  <c r="Y146" i="6"/>
  <c r="T146" i="6"/>
  <c r="S146" i="6"/>
  <c r="R146" i="6"/>
  <c r="Z138" i="6"/>
  <c r="Y138" i="6"/>
  <c r="S138" i="6"/>
  <c r="T138" i="6"/>
  <c r="R138" i="6"/>
  <c r="Z130" i="6"/>
  <c r="Y130" i="6"/>
  <c r="T130" i="6"/>
  <c r="S130" i="6"/>
  <c r="R130" i="6"/>
  <c r="Z122" i="6"/>
  <c r="Y122" i="6"/>
  <c r="T122" i="6"/>
  <c r="S122" i="6"/>
  <c r="R122" i="6"/>
  <c r="Z114" i="6"/>
  <c r="Y114" i="6"/>
  <c r="T114" i="6"/>
  <c r="S114" i="6"/>
  <c r="R114" i="6"/>
  <c r="Z106" i="6"/>
  <c r="Y106" i="6"/>
  <c r="T106" i="6"/>
  <c r="S106" i="6"/>
  <c r="R106" i="6"/>
  <c r="Y98" i="6"/>
  <c r="T98" i="6"/>
  <c r="R98" i="6"/>
  <c r="S98" i="6"/>
  <c r="Y90" i="6"/>
  <c r="T90" i="6"/>
  <c r="R90" i="6"/>
  <c r="S90" i="6"/>
  <c r="Y82" i="6"/>
  <c r="T82" i="6"/>
  <c r="R82" i="6"/>
  <c r="S82" i="6"/>
  <c r="Y74" i="6"/>
  <c r="T74" i="6"/>
  <c r="R74" i="6"/>
  <c r="S74" i="6"/>
  <c r="Y66" i="6"/>
  <c r="R66" i="6"/>
  <c r="T66" i="6"/>
  <c r="S66" i="6"/>
  <c r="Y58" i="6"/>
  <c r="T58" i="6"/>
  <c r="R58" i="6"/>
  <c r="S58" i="6"/>
  <c r="Y50" i="6"/>
  <c r="T50" i="6"/>
  <c r="R50" i="6"/>
  <c r="S50" i="6"/>
  <c r="Y42" i="6"/>
  <c r="T42" i="6"/>
  <c r="R42" i="6"/>
  <c r="S42" i="6"/>
  <c r="Y34" i="6"/>
  <c r="T34" i="6"/>
  <c r="S34" i="6"/>
  <c r="R34" i="6"/>
  <c r="Y26" i="6"/>
  <c r="R26" i="6"/>
  <c r="S26" i="6"/>
  <c r="T26" i="6"/>
  <c r="Y18" i="6"/>
  <c r="T18" i="6"/>
  <c r="R18" i="6"/>
  <c r="S18" i="6"/>
  <c r="Y10" i="6"/>
  <c r="R10" i="6"/>
  <c r="S10" i="6"/>
  <c r="T10" i="6"/>
  <c r="Y457" i="6"/>
  <c r="T457" i="6"/>
  <c r="S457" i="6"/>
  <c r="R457" i="6"/>
  <c r="Y449" i="6"/>
  <c r="T449" i="6"/>
  <c r="S449" i="6"/>
  <c r="R449" i="6"/>
  <c r="Y441" i="6"/>
  <c r="T441" i="6"/>
  <c r="S441" i="6"/>
  <c r="R441" i="6"/>
  <c r="Y433" i="6"/>
  <c r="T433" i="6"/>
  <c r="S433" i="6"/>
  <c r="R433" i="6"/>
  <c r="Y425" i="6"/>
  <c r="T425" i="6"/>
  <c r="S425" i="6"/>
  <c r="R425" i="6"/>
  <c r="Y417" i="6"/>
  <c r="S417" i="6"/>
  <c r="R417" i="6"/>
  <c r="T417" i="6"/>
  <c r="Y409" i="6"/>
  <c r="T409" i="6"/>
  <c r="S409" i="6"/>
  <c r="R409" i="6"/>
  <c r="Y401" i="6"/>
  <c r="T401" i="6"/>
  <c r="S401" i="6"/>
  <c r="R401" i="6"/>
  <c r="Y393" i="6"/>
  <c r="T393" i="6"/>
  <c r="S393" i="6"/>
  <c r="R393" i="6"/>
  <c r="Y385" i="6"/>
  <c r="T385" i="6"/>
  <c r="S385" i="6"/>
  <c r="R385" i="6"/>
  <c r="Y377" i="6"/>
  <c r="T377" i="6"/>
  <c r="S377" i="6"/>
  <c r="R377" i="6"/>
  <c r="Y369" i="6"/>
  <c r="T369" i="6"/>
  <c r="S369" i="6"/>
  <c r="R369" i="6"/>
  <c r="Y361" i="6"/>
  <c r="T361" i="6"/>
  <c r="S361" i="6"/>
  <c r="R361" i="6"/>
  <c r="Y353" i="6"/>
  <c r="T353" i="6"/>
  <c r="S353" i="6"/>
  <c r="R353" i="6"/>
  <c r="N345" i="6"/>
  <c r="Y345" i="6"/>
  <c r="T345" i="6"/>
  <c r="S345" i="6"/>
  <c r="R345" i="6"/>
  <c r="Y337" i="6"/>
  <c r="Z337" i="6"/>
  <c r="T337" i="6"/>
  <c r="S337" i="6"/>
  <c r="R337" i="6"/>
  <c r="Y329" i="6"/>
  <c r="T329" i="6"/>
  <c r="S329" i="6"/>
  <c r="R329" i="6"/>
  <c r="Y321" i="6"/>
  <c r="T321" i="6"/>
  <c r="S321" i="6"/>
  <c r="R321" i="6"/>
  <c r="Y313" i="6"/>
  <c r="T313" i="6"/>
  <c r="S313" i="6"/>
  <c r="R313" i="6"/>
  <c r="Y305" i="6"/>
  <c r="T305" i="6"/>
  <c r="S305" i="6"/>
  <c r="R305" i="6"/>
  <c r="Y297" i="6"/>
  <c r="T297" i="6"/>
  <c r="S297" i="6"/>
  <c r="R297" i="6"/>
  <c r="Y289" i="6"/>
  <c r="T289" i="6"/>
  <c r="S289" i="6"/>
  <c r="R289" i="6"/>
  <c r="Y281" i="6"/>
  <c r="T281" i="6"/>
  <c r="S281" i="6"/>
  <c r="R281" i="6"/>
  <c r="Y273" i="6"/>
  <c r="Z273" i="6"/>
  <c r="T273" i="6"/>
  <c r="S273" i="6"/>
  <c r="R273" i="6"/>
  <c r="Y265" i="6"/>
  <c r="T265" i="6"/>
  <c r="S265" i="6"/>
  <c r="R265" i="6"/>
  <c r="Y257" i="6"/>
  <c r="S257" i="6"/>
  <c r="T257" i="6"/>
  <c r="R257" i="6"/>
  <c r="Y249" i="6"/>
  <c r="Z249" i="6"/>
  <c r="T249" i="6"/>
  <c r="S249" i="6"/>
  <c r="R249" i="6"/>
  <c r="Y241" i="6"/>
  <c r="Z241" i="6"/>
  <c r="S241" i="6"/>
  <c r="T241" i="6"/>
  <c r="R241" i="6"/>
  <c r="Y233" i="6"/>
  <c r="T233" i="6"/>
  <c r="S233" i="6"/>
  <c r="R233" i="6"/>
  <c r="Y225" i="6"/>
  <c r="S225" i="6"/>
  <c r="T225" i="6"/>
  <c r="R225" i="6"/>
  <c r="Y217" i="6"/>
  <c r="T217" i="6"/>
  <c r="S217" i="6"/>
  <c r="R217" i="6"/>
  <c r="AB209" i="6"/>
  <c r="Y209" i="6"/>
  <c r="S209" i="6"/>
  <c r="T209" i="6"/>
  <c r="R209" i="6"/>
  <c r="Y201" i="6"/>
  <c r="T201" i="6"/>
  <c r="S201" i="6"/>
  <c r="R201" i="6"/>
  <c r="Y193" i="6"/>
  <c r="Z193" i="6"/>
  <c r="S193" i="6"/>
  <c r="T193" i="6"/>
  <c r="R193" i="6"/>
  <c r="AB185" i="6"/>
  <c r="Y185" i="6"/>
  <c r="Z185" i="6"/>
  <c r="T185" i="6"/>
  <c r="S185" i="6"/>
  <c r="R185" i="6"/>
  <c r="Y177" i="6"/>
  <c r="Z177" i="6"/>
  <c r="S177" i="6"/>
  <c r="T177" i="6"/>
  <c r="R177" i="6"/>
  <c r="Y169" i="6"/>
  <c r="Z169" i="6"/>
  <c r="T169" i="6"/>
  <c r="S169" i="6"/>
  <c r="R169" i="6"/>
  <c r="Y161" i="6"/>
  <c r="Z161" i="6"/>
  <c r="S161" i="6"/>
  <c r="T161" i="6"/>
  <c r="R161" i="6"/>
  <c r="Y153" i="6"/>
  <c r="Z153" i="6"/>
  <c r="T153" i="6"/>
  <c r="S153" i="6"/>
  <c r="R153" i="6"/>
  <c r="Z145" i="6"/>
  <c r="Y145" i="6"/>
  <c r="S145" i="6"/>
  <c r="T145" i="6"/>
  <c r="R145" i="6"/>
  <c r="Z137" i="6"/>
  <c r="Y137" i="6"/>
  <c r="T137" i="6"/>
  <c r="S137" i="6"/>
  <c r="R137" i="6"/>
  <c r="Z129" i="6"/>
  <c r="Y129" i="6"/>
  <c r="T129" i="6"/>
  <c r="S129" i="6"/>
  <c r="R129" i="6"/>
  <c r="Z121" i="6"/>
  <c r="Y121" i="6"/>
  <c r="S121" i="6"/>
  <c r="T121" i="6"/>
  <c r="R121" i="6"/>
  <c r="Z113" i="6"/>
  <c r="Y113" i="6"/>
  <c r="T113" i="6"/>
  <c r="S113" i="6"/>
  <c r="R113" i="6"/>
  <c r="Z105" i="6"/>
  <c r="Y105" i="6"/>
  <c r="T105" i="6"/>
  <c r="S105" i="6"/>
  <c r="R105" i="6"/>
  <c r="Y97" i="6"/>
  <c r="T97" i="6"/>
  <c r="S97" i="6"/>
  <c r="R97" i="6"/>
  <c r="Y89" i="6"/>
  <c r="S89" i="6"/>
  <c r="T89" i="6"/>
  <c r="R89" i="6"/>
  <c r="Y81" i="6"/>
  <c r="T81" i="6"/>
  <c r="S81" i="6"/>
  <c r="R81" i="6"/>
  <c r="Y73" i="6"/>
  <c r="T73" i="6"/>
  <c r="S73" i="6"/>
  <c r="R73" i="6"/>
  <c r="Y65" i="6"/>
  <c r="T65" i="6"/>
  <c r="S65" i="6"/>
  <c r="R65" i="6"/>
  <c r="Y57" i="6"/>
  <c r="T57" i="6"/>
  <c r="S57" i="6"/>
  <c r="R57" i="6"/>
  <c r="Y49" i="6"/>
  <c r="T49" i="6"/>
  <c r="S49" i="6"/>
  <c r="R49" i="6"/>
  <c r="Y41" i="6"/>
  <c r="S41" i="6"/>
  <c r="T41" i="6"/>
  <c r="R41" i="6"/>
  <c r="Y33" i="6"/>
  <c r="T33" i="6"/>
  <c r="S33" i="6"/>
  <c r="R33" i="6"/>
  <c r="Y25" i="6"/>
  <c r="T25" i="6"/>
  <c r="R25" i="6"/>
  <c r="S25" i="6"/>
  <c r="Y17" i="6"/>
  <c r="T17" i="6"/>
  <c r="S17" i="6"/>
  <c r="R17" i="6"/>
  <c r="Y9" i="6"/>
  <c r="T9" i="6"/>
  <c r="S9" i="6"/>
  <c r="R9" i="6"/>
  <c r="Y456" i="6"/>
  <c r="T456" i="6"/>
  <c r="R456" i="6"/>
  <c r="S456" i="6"/>
  <c r="Y448" i="6"/>
  <c r="T448" i="6"/>
  <c r="R448" i="6"/>
  <c r="S448" i="6"/>
  <c r="Y440" i="6"/>
  <c r="T440" i="6"/>
  <c r="R440" i="6"/>
  <c r="S440" i="6"/>
  <c r="Y432" i="6"/>
  <c r="T432" i="6"/>
  <c r="R432" i="6"/>
  <c r="S432" i="6"/>
  <c r="Y424" i="6"/>
  <c r="T424" i="6"/>
  <c r="R424" i="6"/>
  <c r="S424" i="6"/>
  <c r="Y416" i="6"/>
  <c r="T416" i="6"/>
  <c r="S416" i="6"/>
  <c r="R416" i="6"/>
  <c r="Y408" i="6"/>
  <c r="T408" i="6"/>
  <c r="R408" i="6"/>
  <c r="S408" i="6"/>
  <c r="Y400" i="6"/>
  <c r="T400" i="6"/>
  <c r="R400" i="6"/>
  <c r="S400" i="6"/>
  <c r="Y392" i="6"/>
  <c r="T392" i="6"/>
  <c r="S392" i="6"/>
  <c r="R392" i="6"/>
  <c r="Y384" i="6"/>
  <c r="T384" i="6"/>
  <c r="S384" i="6"/>
  <c r="R384" i="6"/>
  <c r="Y376" i="6"/>
  <c r="T376" i="6"/>
  <c r="S376" i="6"/>
  <c r="R376" i="6"/>
  <c r="Y368" i="6"/>
  <c r="T368" i="6"/>
  <c r="S368" i="6"/>
  <c r="R368" i="6"/>
  <c r="Y360" i="6"/>
  <c r="T360" i="6"/>
  <c r="S360" i="6"/>
  <c r="R360" i="6"/>
  <c r="Y352" i="6"/>
  <c r="T352" i="6"/>
  <c r="S352" i="6"/>
  <c r="R352" i="6"/>
  <c r="Y344" i="6"/>
  <c r="T344" i="6"/>
  <c r="S344" i="6"/>
  <c r="R344" i="6"/>
  <c r="Z336" i="6"/>
  <c r="Y336" i="6"/>
  <c r="T336" i="6"/>
  <c r="S336" i="6"/>
  <c r="R336" i="6"/>
  <c r="Y328" i="6"/>
  <c r="T328" i="6"/>
  <c r="S328" i="6"/>
  <c r="R328" i="6"/>
  <c r="Y320" i="6"/>
  <c r="T320" i="6"/>
  <c r="S320" i="6"/>
  <c r="R320" i="6"/>
  <c r="Y312" i="6"/>
  <c r="T312" i="6"/>
  <c r="S312" i="6"/>
  <c r="R312" i="6"/>
  <c r="P304" i="6"/>
  <c r="Y304" i="6"/>
  <c r="T304" i="6"/>
  <c r="S304" i="6"/>
  <c r="R304" i="6"/>
  <c r="Y296" i="6"/>
  <c r="T296" i="6"/>
  <c r="S296" i="6"/>
  <c r="R296" i="6"/>
  <c r="Y288" i="6"/>
  <c r="T288" i="6"/>
  <c r="S288" i="6"/>
  <c r="R288" i="6"/>
  <c r="Y280" i="6"/>
  <c r="T280" i="6"/>
  <c r="S280" i="6"/>
  <c r="R280" i="6"/>
  <c r="Z272" i="6"/>
  <c r="Y272" i="6"/>
  <c r="T272" i="6"/>
  <c r="S272" i="6"/>
  <c r="R272" i="6"/>
  <c r="Y264" i="6"/>
  <c r="T264" i="6"/>
  <c r="S264" i="6"/>
  <c r="R264" i="6"/>
  <c r="Y256" i="6"/>
  <c r="T256" i="6"/>
  <c r="S256" i="6"/>
  <c r="R256" i="6"/>
  <c r="Z248" i="6"/>
  <c r="Y248" i="6"/>
  <c r="T248" i="6"/>
  <c r="S248" i="6"/>
  <c r="R248" i="6"/>
  <c r="Z240" i="6"/>
  <c r="Y240" i="6"/>
  <c r="T240" i="6"/>
  <c r="S240" i="6"/>
  <c r="R240" i="6"/>
  <c r="Y232" i="6"/>
  <c r="T232" i="6"/>
  <c r="S232" i="6"/>
  <c r="R232" i="6"/>
  <c r="Y224" i="6"/>
  <c r="T224" i="6"/>
  <c r="S224" i="6"/>
  <c r="R224" i="6"/>
  <c r="Y216" i="6"/>
  <c r="T216" i="6"/>
  <c r="S216" i="6"/>
  <c r="R216" i="6"/>
  <c r="Y208" i="6"/>
  <c r="T208" i="6"/>
  <c r="S208" i="6"/>
  <c r="R208" i="6"/>
  <c r="Y200" i="6"/>
  <c r="Z200" i="6"/>
  <c r="T200" i="6"/>
  <c r="S200" i="6"/>
  <c r="R200" i="6"/>
  <c r="Y192" i="6"/>
  <c r="Z192" i="6"/>
  <c r="T192" i="6"/>
  <c r="S192" i="6"/>
  <c r="R192" i="6"/>
  <c r="Y184" i="6"/>
  <c r="Z184" i="6"/>
  <c r="T184" i="6"/>
  <c r="S184" i="6"/>
  <c r="R184" i="6"/>
  <c r="Y176" i="6"/>
  <c r="Z176" i="6"/>
  <c r="T176" i="6"/>
  <c r="S176" i="6"/>
  <c r="R176" i="6"/>
  <c r="Y168" i="6"/>
  <c r="Z168" i="6"/>
  <c r="T168" i="6"/>
  <c r="S168" i="6"/>
  <c r="R168" i="6"/>
  <c r="Y160" i="6"/>
  <c r="Z160" i="6"/>
  <c r="T160" i="6"/>
  <c r="S160" i="6"/>
  <c r="R160" i="6"/>
  <c r="Y152" i="6"/>
  <c r="Z152" i="6"/>
  <c r="T152" i="6"/>
  <c r="S152" i="6"/>
  <c r="R152" i="6"/>
  <c r="Z144" i="6"/>
  <c r="Y144" i="6"/>
  <c r="T144" i="6"/>
  <c r="S144" i="6"/>
  <c r="R144" i="6"/>
  <c r="Z136" i="6"/>
  <c r="Y136" i="6"/>
  <c r="T136" i="6"/>
  <c r="S136" i="6"/>
  <c r="R136" i="6"/>
  <c r="Z128" i="6"/>
  <c r="Y128" i="6"/>
  <c r="T128" i="6"/>
  <c r="S128" i="6"/>
  <c r="R128" i="6"/>
  <c r="Z120" i="6"/>
  <c r="Y120" i="6"/>
  <c r="T120" i="6"/>
  <c r="S120" i="6"/>
  <c r="R120" i="6"/>
  <c r="Z112" i="6"/>
  <c r="Y112" i="6"/>
  <c r="T112" i="6"/>
  <c r="S112" i="6"/>
  <c r="R112" i="6"/>
  <c r="Z104" i="6"/>
  <c r="Y104" i="6"/>
  <c r="T104" i="6"/>
  <c r="S104" i="6"/>
  <c r="R104" i="6"/>
  <c r="Y96" i="6"/>
  <c r="T96" i="6"/>
  <c r="S96" i="6"/>
  <c r="R96" i="6"/>
  <c r="Y88" i="6"/>
  <c r="T88" i="6"/>
  <c r="S88" i="6"/>
  <c r="R88" i="6"/>
  <c r="Y80" i="6"/>
  <c r="T80" i="6"/>
  <c r="S80" i="6"/>
  <c r="R80" i="6"/>
  <c r="Y72" i="6"/>
  <c r="T72" i="6"/>
  <c r="S72" i="6"/>
  <c r="R72" i="6"/>
  <c r="Y64" i="6"/>
  <c r="T64" i="6"/>
  <c r="S64" i="6"/>
  <c r="R64" i="6"/>
  <c r="Y56" i="6"/>
  <c r="T56" i="6"/>
  <c r="S56" i="6"/>
  <c r="R56" i="6"/>
  <c r="Y48" i="6"/>
  <c r="T48" i="6"/>
  <c r="S48" i="6"/>
  <c r="R48" i="6"/>
  <c r="Y40" i="6"/>
  <c r="T40" i="6"/>
  <c r="S40" i="6"/>
  <c r="R40" i="6"/>
  <c r="Y32" i="6"/>
  <c r="T32" i="6"/>
  <c r="S32" i="6"/>
  <c r="R32" i="6"/>
  <c r="Y24" i="6"/>
  <c r="T24" i="6"/>
  <c r="S24" i="6"/>
  <c r="R24" i="6"/>
  <c r="Y16" i="6"/>
  <c r="T16" i="6"/>
  <c r="S16" i="6"/>
  <c r="R16" i="6"/>
  <c r="Y8" i="6"/>
  <c r="T8" i="6"/>
  <c r="S8" i="6"/>
  <c r="R8" i="6"/>
  <c r="Z455" i="6"/>
  <c r="Y455" i="6"/>
  <c r="T455" i="6"/>
  <c r="S455" i="6"/>
  <c r="R455" i="6"/>
  <c r="AB447" i="6"/>
  <c r="Y447" i="6"/>
  <c r="T447" i="6"/>
  <c r="S447" i="6"/>
  <c r="R447" i="6"/>
  <c r="AB439" i="6"/>
  <c r="Y439" i="6"/>
  <c r="T439" i="6"/>
  <c r="S439" i="6"/>
  <c r="R439" i="6"/>
  <c r="AB431" i="6"/>
  <c r="Y431" i="6"/>
  <c r="T431" i="6"/>
  <c r="R431" i="6"/>
  <c r="S431" i="6"/>
  <c r="Z423" i="6"/>
  <c r="Y423" i="6"/>
  <c r="T423" i="6"/>
  <c r="R423" i="6"/>
  <c r="S423" i="6"/>
  <c r="Z415" i="6"/>
  <c r="Y415" i="6"/>
  <c r="T415" i="6"/>
  <c r="S415" i="6"/>
  <c r="R415" i="6"/>
  <c r="Y407" i="6"/>
  <c r="T407" i="6"/>
  <c r="S407" i="6"/>
  <c r="R407" i="6"/>
  <c r="Z399" i="6"/>
  <c r="Y399" i="6"/>
  <c r="T399" i="6"/>
  <c r="R399" i="6"/>
  <c r="S399" i="6"/>
  <c r="Z391" i="6"/>
  <c r="Y391" i="6"/>
  <c r="T391" i="6"/>
  <c r="S391" i="6"/>
  <c r="R391" i="6"/>
  <c r="AB383" i="6"/>
  <c r="Y383" i="6"/>
  <c r="T383" i="6"/>
  <c r="S383" i="6"/>
  <c r="R383" i="6"/>
  <c r="Y375" i="6"/>
  <c r="T375" i="6"/>
  <c r="S375" i="6"/>
  <c r="R375" i="6"/>
  <c r="Y367" i="6"/>
  <c r="Z367" i="6"/>
  <c r="S367" i="6"/>
  <c r="T367" i="6"/>
  <c r="R367" i="6"/>
  <c r="Z359" i="6"/>
  <c r="Y359" i="6"/>
  <c r="T359" i="6"/>
  <c r="S359" i="6"/>
  <c r="R359" i="6"/>
  <c r="AB351" i="6"/>
  <c r="Y351" i="6"/>
  <c r="Z351" i="6"/>
  <c r="S351" i="6"/>
  <c r="T351" i="6"/>
  <c r="R351" i="6"/>
  <c r="Z343" i="6"/>
  <c r="Y343" i="6"/>
  <c r="T343" i="6"/>
  <c r="S343" i="6"/>
  <c r="R343" i="6"/>
  <c r="AB335" i="6"/>
  <c r="Z335" i="6"/>
  <c r="Y335" i="6"/>
  <c r="S335" i="6"/>
  <c r="T335" i="6"/>
  <c r="R335" i="6"/>
  <c r="Z327" i="6"/>
  <c r="Y327" i="6"/>
  <c r="T327" i="6"/>
  <c r="S327" i="6"/>
  <c r="R327" i="6"/>
  <c r="Z319" i="6"/>
  <c r="Y319" i="6"/>
  <c r="S319" i="6"/>
  <c r="T319" i="6"/>
  <c r="R319" i="6"/>
  <c r="Y311" i="6"/>
  <c r="T311" i="6"/>
  <c r="S311" i="6"/>
  <c r="R311" i="6"/>
  <c r="AB303" i="6"/>
  <c r="Y303" i="6"/>
  <c r="S303" i="6"/>
  <c r="T303" i="6"/>
  <c r="R303" i="6"/>
  <c r="Y295" i="6"/>
  <c r="T295" i="6"/>
  <c r="S295" i="6"/>
  <c r="R295" i="6"/>
  <c r="Z287" i="6"/>
  <c r="Y287" i="6"/>
  <c r="S287" i="6"/>
  <c r="T287" i="6"/>
  <c r="R287" i="6"/>
  <c r="Y279" i="6"/>
  <c r="T279" i="6"/>
  <c r="S279" i="6"/>
  <c r="R279" i="6"/>
  <c r="AB271" i="6"/>
  <c r="Z271" i="6"/>
  <c r="Y271" i="6"/>
  <c r="S271" i="6"/>
  <c r="T271" i="6"/>
  <c r="R271" i="6"/>
  <c r="Y263" i="6"/>
  <c r="T263" i="6"/>
  <c r="S263" i="6"/>
  <c r="R263" i="6"/>
  <c r="AB255" i="6"/>
  <c r="Y255" i="6"/>
  <c r="S255" i="6"/>
  <c r="T255" i="6"/>
  <c r="R255" i="6"/>
  <c r="Z247" i="6"/>
  <c r="Y247" i="6"/>
  <c r="T247" i="6"/>
  <c r="S247" i="6"/>
  <c r="R247" i="6"/>
  <c r="Z239" i="6"/>
  <c r="Y239" i="6"/>
  <c r="S239" i="6"/>
  <c r="T239" i="6"/>
  <c r="R239" i="6"/>
  <c r="Z231" i="6"/>
  <c r="Y231" i="6"/>
  <c r="T231" i="6"/>
  <c r="S231" i="6"/>
  <c r="R231" i="6"/>
  <c r="Y223" i="6"/>
  <c r="S223" i="6"/>
  <c r="T223" i="6"/>
  <c r="R223" i="6"/>
  <c r="Z215" i="6"/>
  <c r="Y215" i="6"/>
  <c r="T215" i="6"/>
  <c r="S215" i="6"/>
  <c r="R215" i="6"/>
  <c r="Y207" i="6"/>
  <c r="S207" i="6"/>
  <c r="T207" i="6"/>
  <c r="R207" i="6"/>
  <c r="Y199" i="6"/>
  <c r="Z199" i="6"/>
  <c r="T199" i="6"/>
  <c r="S199" i="6"/>
  <c r="R199" i="6"/>
  <c r="Y191" i="6"/>
  <c r="Z191" i="6"/>
  <c r="S191" i="6"/>
  <c r="T191" i="6"/>
  <c r="R191" i="6"/>
  <c r="Y183" i="6"/>
  <c r="Z183" i="6"/>
  <c r="T183" i="6"/>
  <c r="S183" i="6"/>
  <c r="R183" i="6"/>
  <c r="Y175" i="6"/>
  <c r="Z175" i="6"/>
  <c r="S175" i="6"/>
  <c r="T175" i="6"/>
  <c r="R175" i="6"/>
  <c r="Y167" i="6"/>
  <c r="Z167" i="6"/>
  <c r="T167" i="6"/>
  <c r="S167" i="6"/>
  <c r="R167" i="6"/>
  <c r="Y159" i="6"/>
  <c r="Z159" i="6"/>
  <c r="S159" i="6"/>
  <c r="T159" i="6"/>
  <c r="R159" i="6"/>
  <c r="Z151" i="6"/>
  <c r="Y151" i="6"/>
  <c r="T151" i="6"/>
  <c r="S151" i="6"/>
  <c r="R151" i="6"/>
  <c r="Y143" i="6"/>
  <c r="Z143" i="6"/>
  <c r="S143" i="6"/>
  <c r="T143" i="6"/>
  <c r="R143" i="6"/>
  <c r="Y135" i="6"/>
  <c r="Z135" i="6"/>
  <c r="T135" i="6"/>
  <c r="S135" i="6"/>
  <c r="R135" i="6"/>
  <c r="Y127" i="6"/>
  <c r="Z127" i="6"/>
  <c r="T127" i="6"/>
  <c r="S127" i="6"/>
  <c r="R127" i="6"/>
  <c r="Y119" i="6"/>
  <c r="Z119" i="6"/>
  <c r="T119" i="6"/>
  <c r="S119" i="6"/>
  <c r="R119" i="6"/>
  <c r="Y111" i="6"/>
  <c r="Z111" i="6"/>
  <c r="T111" i="6"/>
  <c r="S111" i="6"/>
  <c r="R111" i="6"/>
  <c r="Z103" i="6"/>
  <c r="Y103" i="6"/>
  <c r="T103" i="6"/>
  <c r="S103" i="6"/>
  <c r="R103" i="6"/>
  <c r="Y95" i="6"/>
  <c r="Z95" i="6"/>
  <c r="T95" i="6"/>
  <c r="S95" i="6"/>
  <c r="R95" i="6"/>
  <c r="Z87" i="6"/>
  <c r="Y87" i="6"/>
  <c r="T87" i="6"/>
  <c r="R87" i="6"/>
  <c r="S87" i="6"/>
  <c r="Y79" i="6"/>
  <c r="T79" i="6"/>
  <c r="S79" i="6"/>
  <c r="R79" i="6"/>
  <c r="Z71" i="6"/>
  <c r="Y71" i="6"/>
  <c r="T71" i="6"/>
  <c r="S71" i="6"/>
  <c r="R71" i="6"/>
  <c r="Y63" i="6"/>
  <c r="T63" i="6"/>
  <c r="S63" i="6"/>
  <c r="R63" i="6"/>
  <c r="Z55" i="6"/>
  <c r="Y55" i="6"/>
  <c r="T55" i="6"/>
  <c r="S55" i="6"/>
  <c r="R55" i="6"/>
  <c r="Z47" i="6"/>
  <c r="Y47" i="6"/>
  <c r="T47" i="6"/>
  <c r="S47" i="6"/>
  <c r="R47" i="6"/>
  <c r="Y39" i="6"/>
  <c r="T39" i="6"/>
  <c r="S39" i="6"/>
  <c r="R39" i="6"/>
  <c r="AB31" i="6"/>
  <c r="Y31" i="6"/>
  <c r="T31" i="6"/>
  <c r="S31" i="6"/>
  <c r="R31" i="6"/>
  <c r="Z23" i="6"/>
  <c r="Y23" i="6"/>
  <c r="T23" i="6"/>
  <c r="S23" i="6"/>
  <c r="R23" i="6"/>
  <c r="Y15" i="6"/>
  <c r="T15" i="6"/>
  <c r="S15" i="6"/>
  <c r="R15" i="6"/>
  <c r="Y7" i="6"/>
  <c r="T7" i="6"/>
  <c r="Z7" i="6"/>
  <c r="S7" i="6"/>
  <c r="R7" i="6"/>
  <c r="G61" i="7"/>
  <c r="O60" i="7"/>
  <c r="G125" i="7"/>
  <c r="O124" i="7"/>
  <c r="G189" i="7"/>
  <c r="O188" i="7"/>
  <c r="G253" i="7"/>
  <c r="K253" i="7" s="1"/>
  <c r="L253" i="7" s="1"/>
  <c r="O252" i="7"/>
  <c r="G317" i="7"/>
  <c r="O316" i="7"/>
  <c r="G381" i="7"/>
  <c r="O380" i="7"/>
  <c r="G5" i="7"/>
  <c r="O4" i="7"/>
  <c r="G69" i="7"/>
  <c r="K69" i="7" s="1"/>
  <c r="Q171" i="6" s="1"/>
  <c r="O68" i="7"/>
  <c r="G133" i="7"/>
  <c r="O132" i="7"/>
  <c r="G197" i="7"/>
  <c r="O196" i="7"/>
  <c r="G261" i="7"/>
  <c r="O260" i="7"/>
  <c r="G325" i="7"/>
  <c r="K325" i="7" s="1"/>
  <c r="L325" i="7" s="1"/>
  <c r="O324" i="7"/>
  <c r="G13" i="7"/>
  <c r="O12" i="7"/>
  <c r="G77" i="7"/>
  <c r="O76" i="7"/>
  <c r="G141" i="7"/>
  <c r="O140" i="7"/>
  <c r="G205" i="7"/>
  <c r="K205" i="7" s="1"/>
  <c r="L205" i="7" s="1"/>
  <c r="O204" i="7"/>
  <c r="G269" i="7"/>
  <c r="O268" i="7"/>
  <c r="G333" i="7"/>
  <c r="O332" i="7"/>
  <c r="G101" i="7"/>
  <c r="O100" i="7"/>
  <c r="G165" i="7"/>
  <c r="K165" i="7" s="1"/>
  <c r="L165" i="7" s="1"/>
  <c r="O164" i="7"/>
  <c r="G293" i="7"/>
  <c r="O292" i="7"/>
  <c r="G357" i="7"/>
  <c r="O356" i="7"/>
  <c r="G37" i="7"/>
  <c r="O36" i="7"/>
  <c r="G229" i="7"/>
  <c r="K229" i="7" s="1"/>
  <c r="L229" i="7" s="1"/>
  <c r="O228" i="7"/>
  <c r="G45" i="7"/>
  <c r="O44" i="7"/>
  <c r="G109" i="7"/>
  <c r="O108" i="7"/>
  <c r="G173" i="7"/>
  <c r="O172" i="7"/>
  <c r="G237" i="7"/>
  <c r="K237" i="7" s="1"/>
  <c r="L237" i="7" s="1"/>
  <c r="O236" i="7"/>
  <c r="G301" i="7"/>
  <c r="O300" i="7"/>
  <c r="G365" i="7"/>
  <c r="O364" i="7"/>
  <c r="G53" i="7"/>
  <c r="O52" i="7"/>
  <c r="G117" i="7"/>
  <c r="K117" i="7" s="1"/>
  <c r="Q269" i="6" s="1"/>
  <c r="O116" i="7"/>
  <c r="G181" i="7"/>
  <c r="O180" i="7"/>
  <c r="G245" i="7"/>
  <c r="O244" i="7"/>
  <c r="G309" i="7"/>
  <c r="O308" i="7"/>
  <c r="G373" i="7"/>
  <c r="K373" i="7" s="1"/>
  <c r="L373" i="7" s="1"/>
  <c r="O372" i="7"/>
  <c r="N425" i="7"/>
  <c r="M425" i="7"/>
  <c r="N385" i="7"/>
  <c r="M385" i="7"/>
  <c r="N321" i="7"/>
  <c r="M321" i="7"/>
  <c r="N273" i="7"/>
  <c r="M273" i="7"/>
  <c r="N225" i="7"/>
  <c r="M225" i="7"/>
  <c r="M177" i="7"/>
  <c r="N177" i="7"/>
  <c r="L456" i="7"/>
  <c r="N456" i="7"/>
  <c r="M456" i="7"/>
  <c r="L448" i="7"/>
  <c r="M448" i="7"/>
  <c r="N448" i="7"/>
  <c r="L440" i="7"/>
  <c r="M440" i="7"/>
  <c r="N440" i="7"/>
  <c r="L432" i="7"/>
  <c r="N432" i="7"/>
  <c r="M432" i="7"/>
  <c r="L424" i="7"/>
  <c r="M424" i="7"/>
  <c r="N424" i="7"/>
  <c r="L416" i="7"/>
  <c r="N416" i="7"/>
  <c r="M416" i="7"/>
  <c r="L408" i="7"/>
  <c r="N408" i="7"/>
  <c r="M408" i="7"/>
  <c r="L400" i="7"/>
  <c r="M400" i="7"/>
  <c r="N400" i="7"/>
  <c r="L392" i="7"/>
  <c r="M392" i="7"/>
  <c r="N392" i="7"/>
  <c r="N384" i="7"/>
  <c r="M384" i="7"/>
  <c r="N376" i="7"/>
  <c r="M376" i="7"/>
  <c r="M368" i="7"/>
  <c r="N368" i="7"/>
  <c r="M360" i="7"/>
  <c r="N360" i="7"/>
  <c r="N352" i="7"/>
  <c r="M352" i="7"/>
  <c r="N344" i="7"/>
  <c r="M344" i="7"/>
  <c r="M336" i="7"/>
  <c r="N336" i="7"/>
  <c r="N328" i="7"/>
  <c r="M328" i="7"/>
  <c r="M320" i="7"/>
  <c r="N320" i="7"/>
  <c r="N312" i="7"/>
  <c r="M312" i="7"/>
  <c r="M304" i="7"/>
  <c r="N304" i="7"/>
  <c r="N296" i="7"/>
  <c r="M296" i="7"/>
  <c r="N288" i="7"/>
  <c r="M288" i="7"/>
  <c r="N280" i="7"/>
  <c r="M280" i="7"/>
  <c r="M272" i="7"/>
  <c r="N272" i="7"/>
  <c r="M264" i="7"/>
  <c r="N264" i="7"/>
  <c r="M256" i="7"/>
  <c r="N256" i="7"/>
  <c r="N248" i="7"/>
  <c r="M248" i="7"/>
  <c r="N240" i="7"/>
  <c r="M240" i="7"/>
  <c r="M232" i="7"/>
  <c r="N232" i="7"/>
  <c r="N224" i="7"/>
  <c r="M224" i="7"/>
  <c r="M216" i="7"/>
  <c r="N216" i="7"/>
  <c r="M208" i="7"/>
  <c r="N208" i="7"/>
  <c r="M200" i="7"/>
  <c r="N200" i="7"/>
  <c r="N192" i="7"/>
  <c r="M192" i="7"/>
  <c r="M184" i="7"/>
  <c r="N184" i="7"/>
  <c r="N176" i="7"/>
  <c r="M176" i="7"/>
  <c r="M168" i="7"/>
  <c r="N168" i="7"/>
  <c r="N160" i="7"/>
  <c r="M160" i="7"/>
  <c r="N449" i="7"/>
  <c r="M449" i="7"/>
  <c r="N401" i="7"/>
  <c r="M401" i="7"/>
  <c r="N345" i="7"/>
  <c r="M345" i="7"/>
  <c r="N297" i="7"/>
  <c r="M297" i="7"/>
  <c r="N249" i="7"/>
  <c r="M249" i="7"/>
  <c r="N185" i="7"/>
  <c r="M185" i="7"/>
  <c r="L455" i="7"/>
  <c r="N455" i="7"/>
  <c r="M455" i="7"/>
  <c r="L447" i="7"/>
  <c r="N447" i="7"/>
  <c r="M447" i="7"/>
  <c r="L439" i="7"/>
  <c r="N439" i="7"/>
  <c r="M439" i="7"/>
  <c r="L431" i="7"/>
  <c r="N431" i="7"/>
  <c r="M431" i="7"/>
  <c r="L423" i="7"/>
  <c r="N423" i="7"/>
  <c r="M423" i="7"/>
  <c r="L415" i="7"/>
  <c r="N415" i="7"/>
  <c r="M415" i="7"/>
  <c r="L407" i="7"/>
  <c r="N407" i="7"/>
  <c r="M407" i="7"/>
  <c r="L399" i="7"/>
  <c r="N399" i="7"/>
  <c r="M399" i="7"/>
  <c r="L391" i="7"/>
  <c r="N391" i="7"/>
  <c r="M391" i="7"/>
  <c r="N383" i="7"/>
  <c r="M383" i="7"/>
  <c r="N375" i="7"/>
  <c r="M375" i="7"/>
  <c r="N367" i="7"/>
  <c r="M367" i="7"/>
  <c r="N359" i="7"/>
  <c r="M359" i="7"/>
  <c r="N351" i="7"/>
  <c r="M351" i="7"/>
  <c r="N343" i="7"/>
  <c r="M343" i="7"/>
  <c r="N335" i="7"/>
  <c r="M335" i="7"/>
  <c r="N327" i="7"/>
  <c r="M327" i="7"/>
  <c r="N319" i="7"/>
  <c r="M319" i="7"/>
  <c r="N311" i="7"/>
  <c r="M311" i="7"/>
  <c r="N303" i="7"/>
  <c r="M303" i="7"/>
  <c r="N295" i="7"/>
  <c r="M295" i="7"/>
  <c r="N287" i="7"/>
  <c r="M287" i="7"/>
  <c r="N279" i="7"/>
  <c r="M279" i="7"/>
  <c r="N271" i="7"/>
  <c r="M271" i="7"/>
  <c r="N263" i="7"/>
  <c r="M263" i="7"/>
  <c r="N255" i="7"/>
  <c r="M255" i="7"/>
  <c r="N247" i="7"/>
  <c r="M247" i="7"/>
  <c r="N239" i="7"/>
  <c r="M239" i="7"/>
  <c r="N231" i="7"/>
  <c r="M231" i="7"/>
  <c r="N223" i="7"/>
  <c r="M223" i="7"/>
  <c r="N215" i="7"/>
  <c r="M215" i="7"/>
  <c r="N207" i="7"/>
  <c r="M207" i="7"/>
  <c r="N199" i="7"/>
  <c r="M199" i="7"/>
  <c r="N191" i="7"/>
  <c r="M191" i="7"/>
  <c r="N183" i="7"/>
  <c r="M183" i="7"/>
  <c r="N175" i="7"/>
  <c r="M175" i="7"/>
  <c r="N167" i="7"/>
  <c r="M167" i="7"/>
  <c r="N159" i="7"/>
  <c r="M159" i="7"/>
  <c r="N457" i="7"/>
  <c r="M457" i="7"/>
  <c r="N353" i="7"/>
  <c r="M353" i="7"/>
  <c r="N233" i="7"/>
  <c r="M233" i="7"/>
  <c r="L454" i="7"/>
  <c r="N454" i="7"/>
  <c r="M454" i="7"/>
  <c r="L446" i="7"/>
  <c r="M446" i="7"/>
  <c r="N446" i="7"/>
  <c r="L438" i="7"/>
  <c r="M438" i="7"/>
  <c r="N438" i="7"/>
  <c r="L430" i="7"/>
  <c r="M430" i="7"/>
  <c r="N430" i="7"/>
  <c r="L422" i="7"/>
  <c r="M422" i="7"/>
  <c r="N422" i="7"/>
  <c r="L414" i="7"/>
  <c r="N414" i="7"/>
  <c r="M414" i="7"/>
  <c r="L406" i="7"/>
  <c r="N406" i="7"/>
  <c r="M406" i="7"/>
  <c r="L398" i="7"/>
  <c r="M398" i="7"/>
  <c r="N398" i="7"/>
  <c r="L390" i="7"/>
  <c r="N390" i="7"/>
  <c r="M390" i="7"/>
  <c r="M382" i="7"/>
  <c r="N382" i="7"/>
  <c r="M374" i="7"/>
  <c r="N374" i="7"/>
  <c r="M366" i="7"/>
  <c r="N366" i="7"/>
  <c r="N358" i="7"/>
  <c r="M358" i="7"/>
  <c r="M350" i="7"/>
  <c r="N350" i="7"/>
  <c r="N342" i="7"/>
  <c r="M342" i="7"/>
  <c r="M334" i="7"/>
  <c r="N334" i="7"/>
  <c r="M326" i="7"/>
  <c r="N326" i="7"/>
  <c r="M318" i="7"/>
  <c r="N318" i="7"/>
  <c r="N310" i="7"/>
  <c r="M310" i="7"/>
  <c r="M302" i="7"/>
  <c r="N302" i="7"/>
  <c r="M294" i="7"/>
  <c r="N294" i="7"/>
  <c r="M286" i="7"/>
  <c r="N286" i="7"/>
  <c r="N278" i="7"/>
  <c r="M278" i="7"/>
  <c r="M270" i="7"/>
  <c r="N270" i="7"/>
  <c r="M262" i="7"/>
  <c r="N262" i="7"/>
  <c r="N254" i="7"/>
  <c r="M254" i="7"/>
  <c r="M246" i="7"/>
  <c r="N246" i="7"/>
  <c r="M238" i="7"/>
  <c r="N238" i="7"/>
  <c r="M230" i="7"/>
  <c r="N230" i="7"/>
  <c r="N222" i="7"/>
  <c r="M222" i="7"/>
  <c r="N214" i="7"/>
  <c r="M214" i="7"/>
  <c r="N206" i="7"/>
  <c r="M206" i="7"/>
  <c r="M198" i="7"/>
  <c r="N198" i="7"/>
  <c r="M190" i="7"/>
  <c r="N190" i="7"/>
  <c r="M182" i="7"/>
  <c r="N182" i="7"/>
  <c r="N174" i="7"/>
  <c r="M174" i="7"/>
  <c r="N166" i="7"/>
  <c r="M166" i="7"/>
  <c r="M158" i="7"/>
  <c r="N158" i="7"/>
  <c r="M433" i="7"/>
  <c r="N433" i="7"/>
  <c r="N377" i="7"/>
  <c r="M377" i="7"/>
  <c r="N329" i="7"/>
  <c r="M329" i="7"/>
  <c r="N281" i="7"/>
  <c r="M281" i="7"/>
  <c r="N217" i="7"/>
  <c r="M217" i="7"/>
  <c r="N169" i="7"/>
  <c r="M169" i="7"/>
  <c r="L453" i="7"/>
  <c r="M453" i="7"/>
  <c r="N453" i="7"/>
  <c r="L445" i="7"/>
  <c r="N445" i="7"/>
  <c r="M445" i="7"/>
  <c r="L437" i="7"/>
  <c r="N437" i="7"/>
  <c r="M437" i="7"/>
  <c r="L429" i="7"/>
  <c r="N429" i="7"/>
  <c r="M429" i="7"/>
  <c r="L421" i="7"/>
  <c r="N421" i="7"/>
  <c r="M421" i="7"/>
  <c r="N413" i="7"/>
  <c r="M413" i="7"/>
  <c r="L405" i="7"/>
  <c r="N405" i="7"/>
  <c r="M405" i="7"/>
  <c r="L397" i="7"/>
  <c r="N397" i="7"/>
  <c r="M397" i="7"/>
  <c r="L389" i="7"/>
  <c r="N389" i="7"/>
  <c r="M389" i="7"/>
  <c r="N381" i="7"/>
  <c r="M381" i="7"/>
  <c r="N373" i="7"/>
  <c r="M373" i="7"/>
  <c r="N365" i="7"/>
  <c r="M365" i="7"/>
  <c r="N357" i="7"/>
  <c r="M357" i="7"/>
  <c r="M349" i="7"/>
  <c r="N349" i="7"/>
  <c r="N341" i="7"/>
  <c r="M341" i="7"/>
  <c r="N333" i="7"/>
  <c r="M333" i="7"/>
  <c r="N325" i="7"/>
  <c r="M325" i="7"/>
  <c r="N317" i="7"/>
  <c r="M317" i="7"/>
  <c r="N309" i="7"/>
  <c r="M309" i="7"/>
  <c r="N301" i="7"/>
  <c r="M301" i="7"/>
  <c r="N293" i="7"/>
  <c r="M293" i="7"/>
  <c r="N285" i="7"/>
  <c r="M285" i="7"/>
  <c r="N277" i="7"/>
  <c r="M277" i="7"/>
  <c r="N269" i="7"/>
  <c r="M269" i="7"/>
  <c r="N261" i="7"/>
  <c r="M261" i="7"/>
  <c r="M253" i="7"/>
  <c r="N253" i="7"/>
  <c r="N245" i="7"/>
  <c r="M245" i="7"/>
  <c r="N237" i="7"/>
  <c r="M237" i="7"/>
  <c r="N229" i="7"/>
  <c r="M229" i="7"/>
  <c r="M221" i="7"/>
  <c r="N221" i="7"/>
  <c r="N213" i="7"/>
  <c r="M213" i="7"/>
  <c r="N205" i="7"/>
  <c r="M205" i="7"/>
  <c r="N197" i="7"/>
  <c r="M197" i="7"/>
  <c r="N189" i="7"/>
  <c r="M189" i="7"/>
  <c r="N181" i="7"/>
  <c r="M181" i="7"/>
  <c r="M173" i="7"/>
  <c r="N173" i="7"/>
  <c r="N165" i="7"/>
  <c r="M165" i="7"/>
  <c r="N417" i="7"/>
  <c r="M417" i="7"/>
  <c r="N369" i="7"/>
  <c r="M369" i="7"/>
  <c r="N305" i="7"/>
  <c r="M305" i="7"/>
  <c r="N265" i="7"/>
  <c r="M265" i="7"/>
  <c r="N201" i="7"/>
  <c r="M201" i="7"/>
  <c r="M452" i="7"/>
  <c r="N452" i="7"/>
  <c r="N444" i="7"/>
  <c r="M444" i="7"/>
  <c r="N436" i="7"/>
  <c r="M436" i="7"/>
  <c r="N428" i="7"/>
  <c r="M428" i="7"/>
  <c r="N420" i="7"/>
  <c r="M420" i="7"/>
  <c r="N412" i="7"/>
  <c r="M412" i="7"/>
  <c r="N404" i="7"/>
  <c r="M404" i="7"/>
  <c r="N396" i="7"/>
  <c r="M396" i="7"/>
  <c r="N388" i="7"/>
  <c r="M388" i="7"/>
  <c r="N380" i="7"/>
  <c r="M380" i="7"/>
  <c r="M372" i="7"/>
  <c r="N372" i="7"/>
  <c r="N364" i="7"/>
  <c r="M364" i="7"/>
  <c r="N356" i="7"/>
  <c r="M356" i="7"/>
  <c r="N348" i="7"/>
  <c r="M348" i="7"/>
  <c r="N340" i="7"/>
  <c r="M340" i="7"/>
  <c r="N332" i="7"/>
  <c r="M332" i="7"/>
  <c r="N324" i="7"/>
  <c r="M324" i="7"/>
  <c r="M316" i="7"/>
  <c r="N316" i="7"/>
  <c r="N308" i="7"/>
  <c r="M308" i="7"/>
  <c r="N300" i="7"/>
  <c r="M300" i="7"/>
  <c r="N292" i="7"/>
  <c r="M292" i="7"/>
  <c r="N284" i="7"/>
  <c r="M284" i="7"/>
  <c r="N276" i="7"/>
  <c r="M276" i="7"/>
  <c r="N268" i="7"/>
  <c r="M268" i="7"/>
  <c r="N260" i="7"/>
  <c r="M260" i="7"/>
  <c r="N252" i="7"/>
  <c r="M252" i="7"/>
  <c r="N244" i="7"/>
  <c r="M244" i="7"/>
  <c r="M236" i="7"/>
  <c r="N236" i="7"/>
  <c r="N228" i="7"/>
  <c r="M228" i="7"/>
  <c r="N220" i="7"/>
  <c r="M220" i="7"/>
  <c r="N212" i="7"/>
  <c r="M212" i="7"/>
  <c r="M204" i="7"/>
  <c r="N204" i="7"/>
  <c r="N196" i="7"/>
  <c r="M196" i="7"/>
  <c r="N188" i="7"/>
  <c r="M188" i="7"/>
  <c r="M180" i="7"/>
  <c r="N180" i="7"/>
  <c r="M172" i="7"/>
  <c r="N172" i="7"/>
  <c r="N164" i="7"/>
  <c r="M164" i="7"/>
  <c r="N409" i="7"/>
  <c r="M409" i="7"/>
  <c r="N361" i="7"/>
  <c r="M361" i="7"/>
  <c r="N313" i="7"/>
  <c r="M313" i="7"/>
  <c r="M257" i="7"/>
  <c r="N257" i="7"/>
  <c r="N209" i="7"/>
  <c r="M209" i="7"/>
  <c r="N161" i="7"/>
  <c r="M161" i="7"/>
  <c r="N451" i="7"/>
  <c r="M451" i="7"/>
  <c r="N443" i="7"/>
  <c r="M443" i="7"/>
  <c r="M435" i="7"/>
  <c r="N435" i="7"/>
  <c r="N427" i="7"/>
  <c r="M427" i="7"/>
  <c r="N419" i="7"/>
  <c r="M419" i="7"/>
  <c r="N411" i="7"/>
  <c r="M411" i="7"/>
  <c r="M403" i="7"/>
  <c r="N403" i="7"/>
  <c r="N395" i="7"/>
  <c r="M395" i="7"/>
  <c r="N387" i="7"/>
  <c r="M387" i="7"/>
  <c r="N379" i="7"/>
  <c r="M379" i="7"/>
  <c r="N371" i="7"/>
  <c r="M371" i="7"/>
  <c r="N363" i="7"/>
  <c r="M363" i="7"/>
  <c r="N355" i="7"/>
  <c r="M355" i="7"/>
  <c r="M347" i="7"/>
  <c r="N347" i="7"/>
  <c r="N339" i="7"/>
  <c r="M339" i="7"/>
  <c r="M331" i="7"/>
  <c r="N331" i="7"/>
  <c r="M323" i="7"/>
  <c r="N323" i="7"/>
  <c r="N315" i="7"/>
  <c r="M315" i="7"/>
  <c r="N307" i="7"/>
  <c r="M307" i="7"/>
  <c r="M299" i="7"/>
  <c r="N299" i="7"/>
  <c r="M291" i="7"/>
  <c r="N291" i="7"/>
  <c r="M283" i="7"/>
  <c r="N283" i="7"/>
  <c r="N275" i="7"/>
  <c r="M275" i="7"/>
  <c r="M267" i="7"/>
  <c r="N267" i="7"/>
  <c r="M259" i="7"/>
  <c r="N259" i="7"/>
  <c r="N251" i="7"/>
  <c r="M251" i="7"/>
  <c r="M243" i="7"/>
  <c r="N243" i="7"/>
  <c r="M235" i="7"/>
  <c r="N235" i="7"/>
  <c r="M227" i="7"/>
  <c r="N227" i="7"/>
  <c r="M219" i="7"/>
  <c r="N219" i="7"/>
  <c r="M211" i="7"/>
  <c r="N211" i="7"/>
  <c r="M203" i="7"/>
  <c r="N203" i="7"/>
  <c r="M195" i="7"/>
  <c r="N195" i="7"/>
  <c r="N187" i="7"/>
  <c r="M187" i="7"/>
  <c r="N179" i="7"/>
  <c r="M179" i="7"/>
  <c r="N171" i="7"/>
  <c r="M171" i="7"/>
  <c r="M163" i="7"/>
  <c r="N163" i="7"/>
  <c r="N3" i="7"/>
  <c r="J3" i="12" s="1"/>
  <c r="M3" i="7"/>
  <c r="I3" i="12" s="1"/>
  <c r="F7" i="6" s="1"/>
  <c r="N441" i="7"/>
  <c r="M441" i="7"/>
  <c r="N393" i="7"/>
  <c r="M393" i="7"/>
  <c r="N337" i="7"/>
  <c r="M337" i="7"/>
  <c r="M289" i="7"/>
  <c r="N289" i="7"/>
  <c r="N241" i="7"/>
  <c r="M241" i="7"/>
  <c r="N193" i="7"/>
  <c r="M193" i="7"/>
  <c r="N458" i="7"/>
  <c r="M458" i="7"/>
  <c r="N450" i="7"/>
  <c r="M450" i="7"/>
  <c r="N442" i="7"/>
  <c r="M442" i="7"/>
  <c r="N434" i="7"/>
  <c r="M434" i="7"/>
  <c r="N426" i="7"/>
  <c r="M426" i="7"/>
  <c r="N418" i="7"/>
  <c r="M418" i="7"/>
  <c r="N410" i="7"/>
  <c r="M410" i="7"/>
  <c r="M402" i="7"/>
  <c r="N402" i="7"/>
  <c r="N394" i="7"/>
  <c r="M394" i="7"/>
  <c r="N386" i="7"/>
  <c r="M386" i="7"/>
  <c r="M378" i="7"/>
  <c r="N378" i="7"/>
  <c r="N370" i="7"/>
  <c r="M370" i="7"/>
  <c r="M362" i="7"/>
  <c r="N362" i="7"/>
  <c r="N354" i="7"/>
  <c r="M354" i="7"/>
  <c r="N346" i="7"/>
  <c r="M346" i="7"/>
  <c r="N338" i="7"/>
  <c r="M338" i="7"/>
  <c r="N330" i="7"/>
  <c r="M330" i="7"/>
  <c r="N322" i="7"/>
  <c r="M322" i="7"/>
  <c r="N314" i="7"/>
  <c r="M314" i="7"/>
  <c r="N306" i="7"/>
  <c r="M306" i="7"/>
  <c r="N298" i="7"/>
  <c r="M298" i="7"/>
  <c r="N290" i="7"/>
  <c r="M290" i="7"/>
  <c r="N282" i="7"/>
  <c r="M282" i="7"/>
  <c r="N274" i="7"/>
  <c r="M274" i="7"/>
  <c r="N266" i="7"/>
  <c r="M266" i="7"/>
  <c r="N258" i="7"/>
  <c r="M258" i="7"/>
  <c r="N250" i="7"/>
  <c r="M250" i="7"/>
  <c r="N242" i="7"/>
  <c r="M242" i="7"/>
  <c r="N234" i="7"/>
  <c r="M234" i="7"/>
  <c r="M226" i="7"/>
  <c r="N226" i="7"/>
  <c r="N218" i="7"/>
  <c r="M218" i="7"/>
  <c r="N210" i="7"/>
  <c r="M210" i="7"/>
  <c r="N202" i="7"/>
  <c r="M202" i="7"/>
  <c r="N194" i="7"/>
  <c r="M194" i="7"/>
  <c r="M186" i="7"/>
  <c r="N186" i="7"/>
  <c r="N178" i="7"/>
  <c r="M178" i="7"/>
  <c r="M170" i="7"/>
  <c r="N170" i="7"/>
  <c r="M162" i="7"/>
  <c r="N162" i="7"/>
  <c r="L413" i="7"/>
  <c r="G213" i="7"/>
  <c r="O213" i="7" s="1"/>
  <c r="K212" i="7"/>
  <c r="L212" i="7" s="1"/>
  <c r="G341" i="7"/>
  <c r="O341" i="7" s="1"/>
  <c r="K340" i="7"/>
  <c r="L340" i="7" s="1"/>
  <c r="G21" i="7"/>
  <c r="O21" i="7" s="1"/>
  <c r="K20" i="7"/>
  <c r="Q119" i="6" s="1"/>
  <c r="G277" i="7"/>
  <c r="O277" i="7" s="1"/>
  <c r="K276" i="7"/>
  <c r="L276" i="7" s="1"/>
  <c r="G93" i="7"/>
  <c r="O93" i="7" s="1"/>
  <c r="K92" i="7"/>
  <c r="Q194" i="6" s="1"/>
  <c r="G157" i="7"/>
  <c r="O157" i="7" s="1"/>
  <c r="K156" i="7"/>
  <c r="G221" i="7"/>
  <c r="O221" i="7" s="1"/>
  <c r="K220" i="7"/>
  <c r="L220" i="7" s="1"/>
  <c r="G285" i="7"/>
  <c r="O285" i="7" s="1"/>
  <c r="K284" i="7"/>
  <c r="L284" i="7" s="1"/>
  <c r="G349" i="7"/>
  <c r="O349" i="7" s="1"/>
  <c r="K348" i="7"/>
  <c r="L348" i="7" s="1"/>
  <c r="G85" i="7"/>
  <c r="O85" i="7" s="1"/>
  <c r="K84" i="7"/>
  <c r="G29" i="7"/>
  <c r="O29" i="7" s="1"/>
  <c r="K28" i="7"/>
  <c r="Q127" i="6" s="1"/>
  <c r="G149" i="7"/>
  <c r="O149" i="7" s="1"/>
  <c r="K148" i="7"/>
  <c r="K381" i="7"/>
  <c r="L381" i="7" s="1"/>
  <c r="K365" i="7"/>
  <c r="L365" i="7" s="1"/>
  <c r="K357" i="7"/>
  <c r="L357" i="7" s="1"/>
  <c r="K333" i="7"/>
  <c r="L333" i="7" s="1"/>
  <c r="K317" i="7"/>
  <c r="L317" i="7" s="1"/>
  <c r="K309" i="7"/>
  <c r="L309" i="7" s="1"/>
  <c r="K301" i="7"/>
  <c r="L301" i="7" s="1"/>
  <c r="K293" i="7"/>
  <c r="L293" i="7" s="1"/>
  <c r="K269" i="7"/>
  <c r="L269" i="7" s="1"/>
  <c r="K261" i="7"/>
  <c r="L261" i="7" s="1"/>
  <c r="K245" i="7"/>
  <c r="L245" i="7" s="1"/>
  <c r="K197" i="7"/>
  <c r="L197" i="7" s="1"/>
  <c r="K189" i="7"/>
  <c r="L189" i="7" s="1"/>
  <c r="K181" i="7"/>
  <c r="L181" i="7" s="1"/>
  <c r="K173" i="7"/>
  <c r="L173" i="7" s="1"/>
  <c r="K141" i="7"/>
  <c r="Q367" i="6" s="1"/>
  <c r="K133" i="7"/>
  <c r="K125" i="7"/>
  <c r="Q333" i="6" s="1"/>
  <c r="K109" i="7"/>
  <c r="K101" i="7"/>
  <c r="K77" i="7"/>
  <c r="Q179" i="6" s="1"/>
  <c r="K61" i="7"/>
  <c r="Q163" i="6" s="1"/>
  <c r="K53" i="7"/>
  <c r="K45" i="7"/>
  <c r="K37" i="7"/>
  <c r="Q136" i="6" s="1"/>
  <c r="K13" i="7"/>
  <c r="Q112" i="6" s="1"/>
  <c r="K5" i="7"/>
  <c r="K380" i="7"/>
  <c r="K372" i="7"/>
  <c r="L372" i="7" s="1"/>
  <c r="K364" i="7"/>
  <c r="K356" i="7"/>
  <c r="L356" i="7" s="1"/>
  <c r="K332" i="7"/>
  <c r="L332" i="7" s="1"/>
  <c r="K324" i="7"/>
  <c r="L324" i="7" s="1"/>
  <c r="K316" i="7"/>
  <c r="K308" i="7"/>
  <c r="L308" i="7" s="1"/>
  <c r="K300" i="7"/>
  <c r="K292" i="7"/>
  <c r="L292" i="7" s="1"/>
  <c r="K268" i="7"/>
  <c r="L268" i="7" s="1"/>
  <c r="K260" i="7"/>
  <c r="L260" i="7" s="1"/>
  <c r="K252" i="7"/>
  <c r="L252" i="7" s="1"/>
  <c r="K244" i="7"/>
  <c r="L244" i="7" s="1"/>
  <c r="K236" i="7"/>
  <c r="K228" i="7"/>
  <c r="L228" i="7" s="1"/>
  <c r="K204" i="7"/>
  <c r="K196" i="7"/>
  <c r="K188" i="7"/>
  <c r="K180" i="7"/>
  <c r="L180" i="7" s="1"/>
  <c r="K172" i="7"/>
  <c r="K164" i="7"/>
  <c r="L164" i="7" s="1"/>
  <c r="K140" i="7"/>
  <c r="Q366" i="6" s="1"/>
  <c r="K132" i="7"/>
  <c r="Q340" i="6" s="1"/>
  <c r="K124" i="7"/>
  <c r="K116" i="7"/>
  <c r="K108" i="7"/>
  <c r="Q244" i="6" s="1"/>
  <c r="K100" i="7"/>
  <c r="Q236" i="6" s="1"/>
  <c r="K76" i="7"/>
  <c r="Q178" i="6" s="1"/>
  <c r="K68" i="7"/>
  <c r="K60" i="7"/>
  <c r="K52" i="7"/>
  <c r="Q154" i="6" s="1"/>
  <c r="K44" i="7"/>
  <c r="K36" i="7"/>
  <c r="Q135" i="6" s="1"/>
  <c r="K12" i="7"/>
  <c r="Q111" i="6" s="1"/>
  <c r="K4" i="7"/>
  <c r="Q95" i="6" s="1"/>
  <c r="L458" i="7"/>
  <c r="L450" i="7"/>
  <c r="L442" i="7"/>
  <c r="L434" i="7"/>
  <c r="L426" i="7"/>
  <c r="L418" i="7"/>
  <c r="L410" i="7"/>
  <c r="L402" i="7"/>
  <c r="L394" i="7"/>
  <c r="AB350" i="6"/>
  <c r="O132" i="6"/>
  <c r="Z303" i="6"/>
  <c r="AB319" i="6"/>
  <c r="AB198" i="6"/>
  <c r="O133" i="6"/>
  <c r="Z383" i="6"/>
  <c r="AB318" i="6"/>
  <c r="AB158" i="6"/>
  <c r="Z382" i="6"/>
  <c r="AB415" i="6"/>
  <c r="AB287" i="6"/>
  <c r="AB414" i="6"/>
  <c r="AB286" i="6"/>
  <c r="Z442" i="6"/>
  <c r="P449" i="6"/>
  <c r="N449" i="6"/>
  <c r="AB449" i="6"/>
  <c r="Z449" i="6"/>
  <c r="P401" i="6"/>
  <c r="AB401" i="6"/>
  <c r="Z401" i="6"/>
  <c r="N401" i="6"/>
  <c r="P361" i="6"/>
  <c r="AB361" i="6"/>
  <c r="Z361" i="6"/>
  <c r="N361" i="6"/>
  <c r="W313" i="6"/>
  <c r="P313" i="6"/>
  <c r="N313" i="6"/>
  <c r="AB313" i="6"/>
  <c r="Z313" i="6"/>
  <c r="P265" i="6"/>
  <c r="N265" i="6"/>
  <c r="AB265" i="6"/>
  <c r="Z265" i="6"/>
  <c r="P233" i="6"/>
  <c r="N233" i="6"/>
  <c r="Z233" i="6"/>
  <c r="P201" i="6"/>
  <c r="N201" i="6"/>
  <c r="AB201" i="6"/>
  <c r="Z201" i="6"/>
  <c r="N153" i="6"/>
  <c r="O153" i="6"/>
  <c r="Q153" i="6"/>
  <c r="AB153" i="6"/>
  <c r="O105" i="6"/>
  <c r="N105" i="6"/>
  <c r="AB105" i="6"/>
  <c r="P65" i="6"/>
  <c r="N65" i="6"/>
  <c r="AB65" i="6"/>
  <c r="Z65" i="6"/>
  <c r="AF33" i="6"/>
  <c r="P33" i="6"/>
  <c r="N33" i="6"/>
  <c r="AB33" i="6"/>
  <c r="Z33" i="6"/>
  <c r="W424" i="6"/>
  <c r="P424" i="6"/>
  <c r="N424" i="6"/>
  <c r="AB424" i="6"/>
  <c r="Z424" i="6"/>
  <c r="V384" i="6"/>
  <c r="N384" i="6"/>
  <c r="AB384" i="6"/>
  <c r="Z384" i="6"/>
  <c r="P384" i="6"/>
  <c r="W336" i="6"/>
  <c r="O336" i="6"/>
  <c r="N336" i="6"/>
  <c r="AB336" i="6"/>
  <c r="P296" i="6"/>
  <c r="N296" i="6"/>
  <c r="AB296" i="6"/>
  <c r="Z296" i="6"/>
  <c r="W272" i="6"/>
  <c r="N272" i="6"/>
  <c r="O272" i="6"/>
  <c r="AB272" i="6"/>
  <c r="W240" i="6"/>
  <c r="N240" i="6"/>
  <c r="O240" i="6"/>
  <c r="AB240" i="6"/>
  <c r="N200" i="6"/>
  <c r="AB200" i="6"/>
  <c r="O200" i="6"/>
  <c r="N168" i="6"/>
  <c r="AB168" i="6"/>
  <c r="O168" i="6"/>
  <c r="O136" i="6"/>
  <c r="N136" i="6"/>
  <c r="AB136" i="6"/>
  <c r="P96" i="6"/>
  <c r="N96" i="6"/>
  <c r="AB96" i="6"/>
  <c r="Z96" i="6"/>
  <c r="P56" i="6"/>
  <c r="N56" i="6"/>
  <c r="AB56" i="6"/>
  <c r="Z56" i="6"/>
  <c r="P16" i="6"/>
  <c r="N16" i="6"/>
  <c r="AB16" i="6"/>
  <c r="Z16" i="6"/>
  <c r="P425" i="6"/>
  <c r="AB425" i="6"/>
  <c r="Z425" i="6"/>
  <c r="N425" i="6"/>
  <c r="W377" i="6"/>
  <c r="P377" i="6"/>
  <c r="AB377" i="6"/>
  <c r="Z377" i="6"/>
  <c r="P329" i="6"/>
  <c r="N329" i="6"/>
  <c r="AB329" i="6"/>
  <c r="Z329" i="6"/>
  <c r="W289" i="6"/>
  <c r="P289" i="6"/>
  <c r="N289" i="6"/>
  <c r="AB289" i="6"/>
  <c r="Z289" i="6"/>
  <c r="W249" i="6"/>
  <c r="O249" i="6"/>
  <c r="N249" i="6"/>
  <c r="AB249" i="6"/>
  <c r="Q193" i="6"/>
  <c r="O193" i="6"/>
  <c r="N193" i="6"/>
  <c r="AB193" i="6"/>
  <c r="O145" i="6"/>
  <c r="N145" i="6"/>
  <c r="AB145" i="6"/>
  <c r="O113" i="6"/>
  <c r="N113" i="6"/>
  <c r="AB113" i="6"/>
  <c r="W81" i="6"/>
  <c r="P81" i="6"/>
  <c r="N81" i="6"/>
  <c r="AB81" i="6"/>
  <c r="Z81" i="6"/>
  <c r="P49" i="6"/>
  <c r="N49" i="6"/>
  <c r="AB49" i="6"/>
  <c r="Z49" i="6"/>
  <c r="P9" i="6"/>
  <c r="N9" i="6"/>
  <c r="AB9" i="6"/>
  <c r="Z9" i="6"/>
  <c r="V448" i="6"/>
  <c r="N448" i="6"/>
  <c r="AB448" i="6"/>
  <c r="Z448" i="6"/>
  <c r="P392" i="6"/>
  <c r="N392" i="6"/>
  <c r="AB392" i="6"/>
  <c r="Z392" i="6"/>
  <c r="V352" i="6"/>
  <c r="P352" i="6"/>
  <c r="N352" i="6"/>
  <c r="AB352" i="6"/>
  <c r="Z352" i="6"/>
  <c r="W312" i="6"/>
  <c r="P312" i="6"/>
  <c r="N312" i="6"/>
  <c r="AB312" i="6"/>
  <c r="Z312" i="6"/>
  <c r="W248" i="6"/>
  <c r="O248" i="6"/>
  <c r="N248" i="6"/>
  <c r="AB248" i="6"/>
  <c r="W208" i="6"/>
  <c r="N208" i="6"/>
  <c r="AB208" i="6"/>
  <c r="P208" i="6"/>
  <c r="Z208" i="6"/>
  <c r="N160" i="6"/>
  <c r="O160" i="6"/>
  <c r="AB160" i="6"/>
  <c r="V112" i="6"/>
  <c r="O112" i="6"/>
  <c r="N112" i="6"/>
  <c r="AB112" i="6"/>
  <c r="P80" i="6"/>
  <c r="N80" i="6"/>
  <c r="AB80" i="6"/>
  <c r="Z80" i="6"/>
  <c r="V40" i="6"/>
  <c r="N40" i="6"/>
  <c r="P40" i="6"/>
  <c r="AB40" i="6"/>
  <c r="Z40" i="6"/>
  <c r="N447" i="6"/>
  <c r="P447" i="6"/>
  <c r="P407" i="6"/>
  <c r="N407" i="6"/>
  <c r="O367" i="6"/>
  <c r="N367" i="6"/>
  <c r="N319" i="6"/>
  <c r="P319" i="6"/>
  <c r="P279" i="6"/>
  <c r="N279" i="6"/>
  <c r="N207" i="6"/>
  <c r="P207" i="6"/>
  <c r="AB207" i="6"/>
  <c r="O167" i="6"/>
  <c r="N167" i="6"/>
  <c r="AB167" i="6"/>
  <c r="V127" i="6"/>
  <c r="N127" i="6"/>
  <c r="O127" i="6"/>
  <c r="X95" i="6"/>
  <c r="N95" i="6"/>
  <c r="O95" i="6"/>
  <c r="N63" i="6"/>
  <c r="P63" i="6"/>
  <c r="N23" i="6"/>
  <c r="P23" i="6"/>
  <c r="AB23" i="6"/>
  <c r="Z207" i="6"/>
  <c r="W454" i="6"/>
  <c r="P454" i="6"/>
  <c r="N454" i="6"/>
  <c r="W446" i="6"/>
  <c r="P446" i="6"/>
  <c r="N446" i="6"/>
  <c r="W438" i="6"/>
  <c r="N438" i="6"/>
  <c r="P438" i="6"/>
  <c r="W430" i="6"/>
  <c r="P430" i="6"/>
  <c r="N430" i="6"/>
  <c r="W422" i="6"/>
  <c r="P422" i="6"/>
  <c r="N422" i="6"/>
  <c r="W414" i="6"/>
  <c r="P414" i="6"/>
  <c r="N414" i="6"/>
  <c r="W406" i="6"/>
  <c r="N406" i="6"/>
  <c r="P406" i="6"/>
  <c r="W398" i="6"/>
  <c r="P398" i="6"/>
  <c r="N398" i="6"/>
  <c r="W390" i="6"/>
  <c r="P390" i="6"/>
  <c r="N390" i="6"/>
  <c r="P382" i="6"/>
  <c r="N382" i="6"/>
  <c r="W374" i="6"/>
  <c r="N374" i="6"/>
  <c r="P374" i="6"/>
  <c r="O366" i="6"/>
  <c r="N366" i="6"/>
  <c r="W358" i="6"/>
  <c r="P358" i="6"/>
  <c r="N358" i="6"/>
  <c r="W350" i="6"/>
  <c r="O350" i="6"/>
  <c r="N350" i="6"/>
  <c r="O342" i="6"/>
  <c r="N342" i="6"/>
  <c r="W334" i="6"/>
  <c r="O334" i="6"/>
  <c r="N334" i="6"/>
  <c r="W326" i="6"/>
  <c r="N326" i="6"/>
  <c r="P326" i="6"/>
  <c r="N318" i="6"/>
  <c r="P318" i="6"/>
  <c r="W310" i="6"/>
  <c r="N310" i="6"/>
  <c r="P310" i="6"/>
  <c r="N302" i="6"/>
  <c r="P302" i="6"/>
  <c r="W294" i="6"/>
  <c r="N294" i="6"/>
  <c r="W286" i="6"/>
  <c r="N286" i="6"/>
  <c r="P286" i="6"/>
  <c r="N278" i="6"/>
  <c r="P278" i="6"/>
  <c r="W270" i="6"/>
  <c r="O270" i="6"/>
  <c r="N270" i="6"/>
  <c r="W262" i="6"/>
  <c r="N262" i="6"/>
  <c r="P262" i="6"/>
  <c r="X254" i="6"/>
  <c r="N254" i="6"/>
  <c r="P254" i="6"/>
  <c r="X246" i="6"/>
  <c r="O246" i="6"/>
  <c r="N246" i="6"/>
  <c r="O238" i="6"/>
  <c r="N238" i="6"/>
  <c r="AB238" i="6"/>
  <c r="W230" i="6"/>
  <c r="N230" i="6"/>
  <c r="P230" i="6"/>
  <c r="AB230" i="6"/>
  <c r="W222" i="6"/>
  <c r="N222" i="6"/>
  <c r="P222" i="6"/>
  <c r="N214" i="6"/>
  <c r="AB214" i="6"/>
  <c r="P214" i="6"/>
  <c r="W206" i="6"/>
  <c r="N206" i="6"/>
  <c r="P206" i="6"/>
  <c r="AB206" i="6"/>
  <c r="X198" i="6"/>
  <c r="N198" i="6"/>
  <c r="O198" i="6"/>
  <c r="N190" i="6"/>
  <c r="O190" i="6"/>
  <c r="AB190" i="6"/>
  <c r="N182" i="6"/>
  <c r="O182" i="6"/>
  <c r="AB182" i="6"/>
  <c r="N174" i="6"/>
  <c r="O174" i="6"/>
  <c r="AB174" i="6"/>
  <c r="N166" i="6"/>
  <c r="O166" i="6"/>
  <c r="AB166" i="6"/>
  <c r="X158" i="6"/>
  <c r="N158" i="6"/>
  <c r="O158" i="6"/>
  <c r="X150" i="6"/>
  <c r="N150" i="6"/>
  <c r="P150" i="6"/>
  <c r="AB150" i="6"/>
  <c r="N142" i="6"/>
  <c r="O142" i="6"/>
  <c r="Q142" i="6"/>
  <c r="AB142" i="6"/>
  <c r="N134" i="6"/>
  <c r="Q134" i="6"/>
  <c r="O134" i="6"/>
  <c r="V126" i="6"/>
  <c r="Q126" i="6"/>
  <c r="N126" i="6"/>
  <c r="O126" i="6"/>
  <c r="AB126" i="6"/>
  <c r="V118" i="6"/>
  <c r="Q118" i="6"/>
  <c r="N118" i="6"/>
  <c r="O118" i="6"/>
  <c r="AB118" i="6"/>
  <c r="V110" i="6"/>
  <c r="Q110" i="6"/>
  <c r="N110" i="6"/>
  <c r="O110" i="6"/>
  <c r="AB110" i="6"/>
  <c r="V102" i="6"/>
  <c r="N102" i="6"/>
  <c r="P102" i="6"/>
  <c r="V94" i="6"/>
  <c r="N94" i="6"/>
  <c r="P94" i="6"/>
  <c r="AB94" i="6"/>
  <c r="N86" i="6"/>
  <c r="P86" i="6"/>
  <c r="AB86" i="6"/>
  <c r="P78" i="6"/>
  <c r="N78" i="6"/>
  <c r="AB78" i="6"/>
  <c r="V70" i="6"/>
  <c r="N70" i="6"/>
  <c r="P70" i="6"/>
  <c r="V62" i="6"/>
  <c r="N62" i="6"/>
  <c r="P62" i="6"/>
  <c r="AB62" i="6"/>
  <c r="X54" i="6"/>
  <c r="N54" i="6"/>
  <c r="AB54" i="6"/>
  <c r="P54" i="6"/>
  <c r="V46" i="6"/>
  <c r="N46" i="6"/>
  <c r="P46" i="6"/>
  <c r="AB46" i="6"/>
  <c r="N38" i="6"/>
  <c r="P38" i="6"/>
  <c r="V30" i="6"/>
  <c r="N30" i="6"/>
  <c r="P30" i="6"/>
  <c r="AB30" i="6"/>
  <c r="V22" i="6"/>
  <c r="N22" i="6"/>
  <c r="P22" i="6"/>
  <c r="AB22" i="6"/>
  <c r="V14" i="6"/>
  <c r="P14" i="6"/>
  <c r="N14" i="6"/>
  <c r="AB14" i="6"/>
  <c r="V6" i="6"/>
  <c r="N6" i="6"/>
  <c r="P6" i="6"/>
  <c r="Z438" i="6"/>
  <c r="Z206" i="6"/>
  <c r="Z78" i="6"/>
  <c r="Z46" i="6"/>
  <c r="Z14" i="6"/>
  <c r="AB438" i="6"/>
  <c r="AB406" i="6"/>
  <c r="AB374" i="6"/>
  <c r="AB342" i="6"/>
  <c r="AB310" i="6"/>
  <c r="AB278" i="6"/>
  <c r="AB127" i="6"/>
  <c r="N377" i="6"/>
  <c r="P448" i="6"/>
  <c r="P441" i="6"/>
  <c r="AB441" i="6"/>
  <c r="Z441" i="6"/>
  <c r="P385" i="6"/>
  <c r="N385" i="6"/>
  <c r="AB385" i="6"/>
  <c r="Z385" i="6"/>
  <c r="O337" i="6"/>
  <c r="AB337" i="6"/>
  <c r="N337" i="6"/>
  <c r="P297" i="6"/>
  <c r="N297" i="6"/>
  <c r="AB297" i="6"/>
  <c r="Z297" i="6"/>
  <c r="W241" i="6"/>
  <c r="N241" i="6"/>
  <c r="O241" i="6"/>
  <c r="AB241" i="6"/>
  <c r="P209" i="6"/>
  <c r="N209" i="6"/>
  <c r="Z209" i="6"/>
  <c r="Q161" i="6"/>
  <c r="O161" i="6"/>
  <c r="N161" i="6"/>
  <c r="AB161" i="6"/>
  <c r="V129" i="6"/>
  <c r="O129" i="6"/>
  <c r="N129" i="6"/>
  <c r="AB129" i="6"/>
  <c r="P97" i="6"/>
  <c r="N97" i="6"/>
  <c r="AB97" i="6"/>
  <c r="Z97" i="6"/>
  <c r="V73" i="6"/>
  <c r="P73" i="6"/>
  <c r="N73" i="6"/>
  <c r="AB73" i="6"/>
  <c r="Z73" i="6"/>
  <c r="P41" i="6"/>
  <c r="N41" i="6"/>
  <c r="AB41" i="6"/>
  <c r="Z41" i="6"/>
  <c r="P455" i="6"/>
  <c r="N455" i="6"/>
  <c r="P399" i="6"/>
  <c r="N399" i="6"/>
  <c r="Q351" i="6"/>
  <c r="O351" i="6"/>
  <c r="N351" i="6"/>
  <c r="P311" i="6"/>
  <c r="N311" i="6"/>
  <c r="P263" i="6"/>
  <c r="N263" i="6"/>
  <c r="P215" i="6"/>
  <c r="N215" i="6"/>
  <c r="AB215" i="6"/>
  <c r="N175" i="6"/>
  <c r="O175" i="6"/>
  <c r="AB175" i="6"/>
  <c r="N135" i="6"/>
  <c r="O135" i="6"/>
  <c r="AB135" i="6"/>
  <c r="N87" i="6"/>
  <c r="P87" i="6"/>
  <c r="AB87" i="6"/>
  <c r="N39" i="6"/>
  <c r="P39" i="6"/>
  <c r="AB39" i="6"/>
  <c r="N453" i="6"/>
  <c r="AB453" i="6"/>
  <c r="Z453" i="6"/>
  <c r="X445" i="6"/>
  <c r="P445" i="6"/>
  <c r="N445" i="6"/>
  <c r="AB445" i="6"/>
  <c r="Z445" i="6"/>
  <c r="N437" i="6"/>
  <c r="P437" i="6"/>
  <c r="AB437" i="6"/>
  <c r="Z437" i="6"/>
  <c r="P429" i="6"/>
  <c r="N429" i="6"/>
  <c r="AB429" i="6"/>
  <c r="Z429" i="6"/>
  <c r="N421" i="6"/>
  <c r="P421" i="6"/>
  <c r="AB421" i="6"/>
  <c r="Z421" i="6"/>
  <c r="P413" i="6"/>
  <c r="N413" i="6"/>
  <c r="AB413" i="6"/>
  <c r="Z413" i="6"/>
  <c r="X405" i="6"/>
  <c r="N405" i="6"/>
  <c r="P405" i="6"/>
  <c r="AB405" i="6"/>
  <c r="Z405" i="6"/>
  <c r="P397" i="6"/>
  <c r="N397" i="6"/>
  <c r="AB397" i="6"/>
  <c r="Z397" i="6"/>
  <c r="N389" i="6"/>
  <c r="P389" i="6"/>
  <c r="AB389" i="6"/>
  <c r="Z389" i="6"/>
  <c r="P381" i="6"/>
  <c r="N381" i="6"/>
  <c r="AB381" i="6"/>
  <c r="Z381" i="6"/>
  <c r="N373" i="6"/>
  <c r="P373" i="6"/>
  <c r="AB373" i="6"/>
  <c r="Z373" i="6"/>
  <c r="P365" i="6"/>
  <c r="N365" i="6"/>
  <c r="AB365" i="6"/>
  <c r="Z365" i="6"/>
  <c r="P357" i="6"/>
  <c r="N357" i="6"/>
  <c r="AB357" i="6"/>
  <c r="Z357" i="6"/>
  <c r="O349" i="6"/>
  <c r="N349" i="6"/>
  <c r="AB349" i="6"/>
  <c r="X341" i="6"/>
  <c r="O341" i="6"/>
  <c r="Q341" i="6"/>
  <c r="N341" i="6"/>
  <c r="AB341" i="6"/>
  <c r="O333" i="6"/>
  <c r="N333" i="6"/>
  <c r="AB333" i="6"/>
  <c r="X325" i="6"/>
  <c r="N325" i="6"/>
  <c r="P325" i="6"/>
  <c r="AB325" i="6"/>
  <c r="Z325" i="6"/>
  <c r="P317" i="6"/>
  <c r="N317" i="6"/>
  <c r="AB317" i="6"/>
  <c r="Z317" i="6"/>
  <c r="P309" i="6"/>
  <c r="N309" i="6"/>
  <c r="AB309" i="6"/>
  <c r="Z309" i="6"/>
  <c r="P301" i="6"/>
  <c r="N301" i="6"/>
  <c r="AB301" i="6"/>
  <c r="Z301" i="6"/>
  <c r="N293" i="6"/>
  <c r="P293" i="6"/>
  <c r="AB293" i="6"/>
  <c r="Z293" i="6"/>
  <c r="P285" i="6"/>
  <c r="N285" i="6"/>
  <c r="AB285" i="6"/>
  <c r="Z285" i="6"/>
  <c r="N277" i="6"/>
  <c r="P277" i="6"/>
  <c r="AB277" i="6"/>
  <c r="Z277" i="6"/>
  <c r="O269" i="6"/>
  <c r="N269" i="6"/>
  <c r="AB269" i="6"/>
  <c r="N261" i="6"/>
  <c r="P261" i="6"/>
  <c r="AB261" i="6"/>
  <c r="Z261" i="6"/>
  <c r="X253" i="6"/>
  <c r="P253" i="6"/>
  <c r="N253" i="6"/>
  <c r="AB253" i="6"/>
  <c r="Z253" i="6"/>
  <c r="O245" i="6"/>
  <c r="Q245" i="6"/>
  <c r="N245" i="6"/>
  <c r="AB245" i="6"/>
  <c r="O237" i="6"/>
  <c r="Q237" i="6"/>
  <c r="N237" i="6"/>
  <c r="AB237" i="6"/>
  <c r="N229" i="6"/>
  <c r="P229" i="6"/>
  <c r="AB229" i="6"/>
  <c r="Z229" i="6"/>
  <c r="X221" i="6"/>
  <c r="P221" i="6"/>
  <c r="N221" i="6"/>
  <c r="AB221" i="6"/>
  <c r="Z221" i="6"/>
  <c r="X213" i="6"/>
  <c r="N213" i="6"/>
  <c r="AB213" i="6"/>
  <c r="P213" i="6"/>
  <c r="Z213" i="6"/>
  <c r="P205" i="6"/>
  <c r="N205" i="6"/>
  <c r="AB205" i="6"/>
  <c r="Z205" i="6"/>
  <c r="W197" i="6"/>
  <c r="O197" i="6"/>
  <c r="N197" i="6"/>
  <c r="AB197" i="6"/>
  <c r="O189" i="6"/>
  <c r="N189" i="6"/>
  <c r="AB189" i="6"/>
  <c r="W181" i="6"/>
  <c r="O181" i="6"/>
  <c r="N181" i="6"/>
  <c r="AB181" i="6"/>
  <c r="X173" i="6"/>
  <c r="O173" i="6"/>
  <c r="N173" i="6"/>
  <c r="AB173" i="6"/>
  <c r="O165" i="6"/>
  <c r="N165" i="6"/>
  <c r="AB165" i="6"/>
  <c r="O157" i="6"/>
  <c r="N157" i="6"/>
  <c r="AB157" i="6"/>
  <c r="W149" i="6"/>
  <c r="P149" i="6"/>
  <c r="N149" i="6"/>
  <c r="AB149" i="6"/>
  <c r="Z149" i="6"/>
  <c r="O141" i="6"/>
  <c r="N141" i="6"/>
  <c r="AB141" i="6"/>
  <c r="N133" i="6"/>
  <c r="AB133" i="6"/>
  <c r="V125" i="6"/>
  <c r="O125" i="6"/>
  <c r="N125" i="6"/>
  <c r="AB125" i="6"/>
  <c r="V117" i="6"/>
  <c r="N117" i="6"/>
  <c r="AB117" i="6"/>
  <c r="O117" i="6"/>
  <c r="V109" i="6"/>
  <c r="O109" i="6"/>
  <c r="N109" i="6"/>
  <c r="AB109" i="6"/>
  <c r="V101" i="6"/>
  <c r="P101" i="6"/>
  <c r="N101" i="6"/>
  <c r="AB101" i="6"/>
  <c r="Z101" i="6"/>
  <c r="X93" i="6"/>
  <c r="P93" i="6"/>
  <c r="N93" i="6"/>
  <c r="AB93" i="6"/>
  <c r="Z93" i="6"/>
  <c r="V85" i="6"/>
  <c r="P85" i="6"/>
  <c r="N85" i="6"/>
  <c r="AB85" i="6"/>
  <c r="Z85" i="6"/>
  <c r="W77" i="6"/>
  <c r="P77" i="6"/>
  <c r="N77" i="6"/>
  <c r="AB77" i="6"/>
  <c r="Z77" i="6"/>
  <c r="P69" i="6"/>
  <c r="N69" i="6"/>
  <c r="AB69" i="6"/>
  <c r="Z69" i="6"/>
  <c r="W61" i="6"/>
  <c r="P61" i="6"/>
  <c r="N61" i="6"/>
  <c r="AB61" i="6"/>
  <c r="Z61" i="6"/>
  <c r="W53" i="6"/>
  <c r="P53" i="6"/>
  <c r="N53" i="6"/>
  <c r="AB53" i="6"/>
  <c r="Z53" i="6"/>
  <c r="P45" i="6"/>
  <c r="N45" i="6"/>
  <c r="AB45" i="6"/>
  <c r="Z45" i="6"/>
  <c r="P37" i="6"/>
  <c r="N37" i="6"/>
  <c r="AB37" i="6"/>
  <c r="Z37" i="6"/>
  <c r="P29" i="6"/>
  <c r="N29" i="6"/>
  <c r="AB29" i="6"/>
  <c r="Z29" i="6"/>
  <c r="P21" i="6"/>
  <c r="N21" i="6"/>
  <c r="AB21" i="6"/>
  <c r="Z21" i="6"/>
  <c r="W13" i="6"/>
  <c r="P13" i="6"/>
  <c r="N13" i="6"/>
  <c r="AB13" i="6"/>
  <c r="Z13" i="6"/>
  <c r="X5" i="6"/>
  <c r="P5" i="6"/>
  <c r="N5" i="6"/>
  <c r="AB5" i="6"/>
  <c r="Z5" i="6"/>
  <c r="Z263" i="6"/>
  <c r="Z39" i="6"/>
  <c r="AB399" i="6"/>
  <c r="AB367" i="6"/>
  <c r="AB102" i="6"/>
  <c r="P457" i="6"/>
  <c r="AB457" i="6"/>
  <c r="Z457" i="6"/>
  <c r="N457" i="6"/>
  <c r="X409" i="6"/>
  <c r="P409" i="6"/>
  <c r="AB409" i="6"/>
  <c r="Z409" i="6"/>
  <c r="W353" i="6"/>
  <c r="P353" i="6"/>
  <c r="N353" i="6"/>
  <c r="AB353" i="6"/>
  <c r="Z353" i="6"/>
  <c r="P281" i="6"/>
  <c r="N281" i="6"/>
  <c r="AB281" i="6"/>
  <c r="Z281" i="6"/>
  <c r="Q185" i="6"/>
  <c r="N185" i="6"/>
  <c r="O185" i="6"/>
  <c r="P440" i="6"/>
  <c r="N440" i="6"/>
  <c r="AB440" i="6"/>
  <c r="Z440" i="6"/>
  <c r="N416" i="6"/>
  <c r="AB416" i="6"/>
  <c r="Z416" i="6"/>
  <c r="P416" i="6"/>
  <c r="W376" i="6"/>
  <c r="P376" i="6"/>
  <c r="N376" i="6"/>
  <c r="AB376" i="6"/>
  <c r="Z376" i="6"/>
  <c r="W344" i="6"/>
  <c r="P344" i="6"/>
  <c r="N344" i="6"/>
  <c r="AB344" i="6"/>
  <c r="Z344" i="6"/>
  <c r="W304" i="6"/>
  <c r="N304" i="6"/>
  <c r="AB304" i="6"/>
  <c r="Z304" i="6"/>
  <c r="W256" i="6"/>
  <c r="N256" i="6"/>
  <c r="AB256" i="6"/>
  <c r="Z256" i="6"/>
  <c r="P256" i="6"/>
  <c r="W224" i="6"/>
  <c r="N224" i="6"/>
  <c r="P224" i="6"/>
  <c r="AB224" i="6"/>
  <c r="Z224" i="6"/>
  <c r="N184" i="6"/>
  <c r="O184" i="6"/>
  <c r="AB184" i="6"/>
  <c r="Q144" i="6"/>
  <c r="N144" i="6"/>
  <c r="O144" i="6"/>
  <c r="AB144" i="6"/>
  <c r="V88" i="6"/>
  <c r="N88" i="6"/>
  <c r="AB88" i="6"/>
  <c r="P88" i="6"/>
  <c r="Z88" i="6"/>
  <c r="V48" i="6"/>
  <c r="N48" i="6"/>
  <c r="AB48" i="6"/>
  <c r="Z48" i="6"/>
  <c r="P48" i="6"/>
  <c r="N8" i="6"/>
  <c r="AB8" i="6"/>
  <c r="P8" i="6"/>
  <c r="Z8" i="6"/>
  <c r="P423" i="6"/>
  <c r="N423" i="6"/>
  <c r="P375" i="6"/>
  <c r="N375" i="6"/>
  <c r="O335" i="6"/>
  <c r="N335" i="6"/>
  <c r="P295" i="6"/>
  <c r="N295" i="6"/>
  <c r="N255" i="6"/>
  <c r="P255" i="6"/>
  <c r="N223" i="6"/>
  <c r="P223" i="6"/>
  <c r="O183" i="6"/>
  <c r="N183" i="6"/>
  <c r="N151" i="6"/>
  <c r="P151" i="6"/>
  <c r="AB151" i="6"/>
  <c r="V119" i="6"/>
  <c r="N119" i="6"/>
  <c r="O119" i="6"/>
  <c r="AB119" i="6"/>
  <c r="P79" i="6"/>
  <c r="N79" i="6"/>
  <c r="AB79" i="6"/>
  <c r="V47" i="6"/>
  <c r="N47" i="6"/>
  <c r="P47" i="6"/>
  <c r="AB47" i="6"/>
  <c r="P15" i="6"/>
  <c r="N15" i="6"/>
  <c r="AB15" i="6"/>
  <c r="Z439" i="6"/>
  <c r="Z79" i="6"/>
  <c r="Z15" i="6"/>
  <c r="AB407" i="6"/>
  <c r="AB375" i="6"/>
  <c r="AB343" i="6"/>
  <c r="AB311" i="6"/>
  <c r="AB279" i="6"/>
  <c r="P452" i="6"/>
  <c r="N452" i="6"/>
  <c r="AB452" i="6"/>
  <c r="X444" i="6"/>
  <c r="P444" i="6"/>
  <c r="N444" i="6"/>
  <c r="AB444" i="6"/>
  <c r="P436" i="6"/>
  <c r="N436" i="6"/>
  <c r="AB436" i="6"/>
  <c r="X428" i="6"/>
  <c r="P428" i="6"/>
  <c r="N428" i="6"/>
  <c r="AB428" i="6"/>
  <c r="X420" i="6"/>
  <c r="P420" i="6"/>
  <c r="N420" i="6"/>
  <c r="AB420" i="6"/>
  <c r="P412" i="6"/>
  <c r="N412" i="6"/>
  <c r="AB412" i="6"/>
  <c r="P404" i="6"/>
  <c r="N404" i="6"/>
  <c r="AB404" i="6"/>
  <c r="P396" i="6"/>
  <c r="N396" i="6"/>
  <c r="AB396" i="6"/>
  <c r="P388" i="6"/>
  <c r="N388" i="6"/>
  <c r="AB388" i="6"/>
  <c r="X380" i="6"/>
  <c r="P380" i="6"/>
  <c r="N380" i="6"/>
  <c r="AB380" i="6"/>
  <c r="P372" i="6"/>
  <c r="N372" i="6"/>
  <c r="AB372" i="6"/>
  <c r="X364" i="6"/>
  <c r="P364" i="6"/>
  <c r="N364" i="6"/>
  <c r="AB364" i="6"/>
  <c r="X356" i="6"/>
  <c r="P356" i="6"/>
  <c r="N356" i="6"/>
  <c r="AB356" i="6"/>
  <c r="N348" i="6"/>
  <c r="O348" i="6"/>
  <c r="AB348" i="6"/>
  <c r="AE340" i="6"/>
  <c r="O340" i="6"/>
  <c r="N340" i="6"/>
  <c r="AB340" i="6"/>
  <c r="O332" i="6"/>
  <c r="Q332" i="6"/>
  <c r="N332" i="6"/>
  <c r="AB332" i="6"/>
  <c r="P324" i="6"/>
  <c r="N324" i="6"/>
  <c r="AB324" i="6"/>
  <c r="P316" i="6"/>
  <c r="N316" i="6"/>
  <c r="AB316" i="6"/>
  <c r="P308" i="6"/>
  <c r="N308" i="6"/>
  <c r="AB308" i="6"/>
  <c r="P300" i="6"/>
  <c r="N300" i="6"/>
  <c r="AB300" i="6"/>
  <c r="P292" i="6"/>
  <c r="AB292" i="6"/>
  <c r="X284" i="6"/>
  <c r="P284" i="6"/>
  <c r="N284" i="6"/>
  <c r="AB284" i="6"/>
  <c r="P276" i="6"/>
  <c r="AB276" i="6"/>
  <c r="N276" i="6"/>
  <c r="X268" i="6"/>
  <c r="P268" i="6"/>
  <c r="N268" i="6"/>
  <c r="AB268" i="6"/>
  <c r="Z268" i="6"/>
  <c r="P260" i="6"/>
  <c r="N260" i="6"/>
  <c r="AB260" i="6"/>
  <c r="Z260" i="6"/>
  <c r="O252" i="6"/>
  <c r="Q252" i="6"/>
  <c r="N252" i="6"/>
  <c r="AB252" i="6"/>
  <c r="O244" i="6"/>
  <c r="N244" i="6"/>
  <c r="X236" i="6"/>
  <c r="O236" i="6"/>
  <c r="N236" i="6"/>
  <c r="AB236" i="6"/>
  <c r="P228" i="6"/>
  <c r="AB228" i="6"/>
  <c r="Z228" i="6"/>
  <c r="AF220" i="6"/>
  <c r="P220" i="6"/>
  <c r="N220" i="6"/>
  <c r="Z220" i="6"/>
  <c r="AB220" i="6"/>
  <c r="P212" i="6"/>
  <c r="AB212" i="6"/>
  <c r="Z212" i="6"/>
  <c r="N212" i="6"/>
  <c r="P204" i="6"/>
  <c r="N204" i="6"/>
  <c r="AB204" i="6"/>
  <c r="Z204" i="6"/>
  <c r="O196" i="6"/>
  <c r="N196" i="6"/>
  <c r="O188" i="6"/>
  <c r="N188" i="6"/>
  <c r="AB188" i="6"/>
  <c r="W180" i="6"/>
  <c r="O180" i="6"/>
  <c r="N180" i="6"/>
  <c r="AB180" i="6"/>
  <c r="O172" i="6"/>
  <c r="N172" i="6"/>
  <c r="O164" i="6"/>
  <c r="AB164" i="6"/>
  <c r="W156" i="6"/>
  <c r="O156" i="6"/>
  <c r="N156" i="6"/>
  <c r="W148" i="6"/>
  <c r="O148" i="6"/>
  <c r="AB148" i="6"/>
  <c r="N148" i="6"/>
  <c r="O140" i="6"/>
  <c r="N140" i="6"/>
  <c r="AB140" i="6"/>
  <c r="AB132" i="6"/>
  <c r="N132" i="6"/>
  <c r="W124" i="6"/>
  <c r="O124" i="6"/>
  <c r="N124" i="6"/>
  <c r="AB124" i="6"/>
  <c r="W116" i="6"/>
  <c r="AB116" i="6"/>
  <c r="O116" i="6"/>
  <c r="N116" i="6"/>
  <c r="O108" i="6"/>
  <c r="N108" i="6"/>
  <c r="AB108" i="6"/>
  <c r="P100" i="6"/>
  <c r="AB100" i="6"/>
  <c r="Z100" i="6"/>
  <c r="W92" i="6"/>
  <c r="P92" i="6"/>
  <c r="N92" i="6"/>
  <c r="AB92" i="6"/>
  <c r="Z92" i="6"/>
  <c r="P84" i="6"/>
  <c r="AB84" i="6"/>
  <c r="Z84" i="6"/>
  <c r="N84" i="6"/>
  <c r="AF76" i="6"/>
  <c r="P76" i="6"/>
  <c r="N76" i="6"/>
  <c r="AB76" i="6"/>
  <c r="Z76" i="6"/>
  <c r="P68" i="6"/>
  <c r="AB68" i="6"/>
  <c r="N68" i="6"/>
  <c r="Z68" i="6"/>
  <c r="P60" i="6"/>
  <c r="N60" i="6"/>
  <c r="AB60" i="6"/>
  <c r="Z60" i="6"/>
  <c r="W52" i="6"/>
  <c r="P52" i="6"/>
  <c r="AB52" i="6"/>
  <c r="N52" i="6"/>
  <c r="Z52" i="6"/>
  <c r="P44" i="6"/>
  <c r="N44" i="6"/>
  <c r="AB44" i="6"/>
  <c r="Z44" i="6"/>
  <c r="W36" i="6"/>
  <c r="P36" i="6"/>
  <c r="AB36" i="6"/>
  <c r="Z36" i="6"/>
  <c r="P28" i="6"/>
  <c r="N28" i="6"/>
  <c r="AB28" i="6"/>
  <c r="Z28" i="6"/>
  <c r="P20" i="6"/>
  <c r="AB20" i="6"/>
  <c r="Z20" i="6"/>
  <c r="N20" i="6"/>
  <c r="P12" i="6"/>
  <c r="N12" i="6"/>
  <c r="AB12" i="6"/>
  <c r="Z12" i="6"/>
  <c r="P4" i="6"/>
  <c r="AB4" i="6"/>
  <c r="N4" i="6"/>
  <c r="Z4" i="6"/>
  <c r="Z447" i="6"/>
  <c r="Z422" i="6"/>
  <c r="Z407" i="6"/>
  <c r="Z375" i="6"/>
  <c r="Z311" i="6"/>
  <c r="Z295" i="6"/>
  <c r="Z279" i="6"/>
  <c r="Z262" i="6"/>
  <c r="Z230" i="6"/>
  <c r="Z102" i="6"/>
  <c r="Z70" i="6"/>
  <c r="Z38" i="6"/>
  <c r="Z6" i="6"/>
  <c r="AB430" i="6"/>
  <c r="AB398" i="6"/>
  <c r="AB366" i="6"/>
  <c r="AB334" i="6"/>
  <c r="AB302" i="6"/>
  <c r="AB270" i="6"/>
  <c r="AB233" i="6"/>
  <c r="AB183" i="6"/>
  <c r="AB95" i="6"/>
  <c r="P294" i="6"/>
  <c r="P433" i="6"/>
  <c r="AB433" i="6"/>
  <c r="Z433" i="6"/>
  <c r="N433" i="6"/>
  <c r="P393" i="6"/>
  <c r="AB393" i="6"/>
  <c r="Z393" i="6"/>
  <c r="N393" i="6"/>
  <c r="X345" i="6"/>
  <c r="P345" i="6"/>
  <c r="AB345" i="6"/>
  <c r="Z345" i="6"/>
  <c r="W305" i="6"/>
  <c r="P305" i="6"/>
  <c r="N305" i="6"/>
  <c r="AB305" i="6"/>
  <c r="Z305" i="6"/>
  <c r="P257" i="6"/>
  <c r="N257" i="6"/>
  <c r="AB257" i="6"/>
  <c r="Z257" i="6"/>
  <c r="P217" i="6"/>
  <c r="N217" i="6"/>
  <c r="Z217" i="6"/>
  <c r="AB217" i="6"/>
  <c r="Q169" i="6"/>
  <c r="N169" i="6"/>
  <c r="O169" i="6"/>
  <c r="AB169" i="6"/>
  <c r="O137" i="6"/>
  <c r="N137" i="6"/>
  <c r="AB137" i="6"/>
  <c r="P89" i="6"/>
  <c r="N89" i="6"/>
  <c r="AB89" i="6"/>
  <c r="Z89" i="6"/>
  <c r="P57" i="6"/>
  <c r="N57" i="6"/>
  <c r="AB57" i="6"/>
  <c r="Z57" i="6"/>
  <c r="W25" i="6"/>
  <c r="P25" i="6"/>
  <c r="N25" i="6"/>
  <c r="AB25" i="6"/>
  <c r="Z25" i="6"/>
  <c r="V432" i="6"/>
  <c r="P432" i="6"/>
  <c r="N432" i="6"/>
  <c r="AB432" i="6"/>
  <c r="Z432" i="6"/>
  <c r="V400" i="6"/>
  <c r="P400" i="6"/>
  <c r="N400" i="6"/>
  <c r="AB400" i="6"/>
  <c r="Z400" i="6"/>
  <c r="P368" i="6"/>
  <c r="N368" i="6"/>
  <c r="AB368" i="6"/>
  <c r="Z368" i="6"/>
  <c r="W328" i="6"/>
  <c r="P328" i="6"/>
  <c r="N328" i="6"/>
  <c r="AB328" i="6"/>
  <c r="Z328" i="6"/>
  <c r="V288" i="6"/>
  <c r="N288" i="6"/>
  <c r="P288" i="6"/>
  <c r="AB288" i="6"/>
  <c r="Z288" i="6"/>
  <c r="W264" i="6"/>
  <c r="P264" i="6"/>
  <c r="N264" i="6"/>
  <c r="AB264" i="6"/>
  <c r="Z264" i="6"/>
  <c r="AF216" i="6"/>
  <c r="P216" i="6"/>
  <c r="N216" i="6"/>
  <c r="AB216" i="6"/>
  <c r="Z216" i="6"/>
  <c r="W192" i="6"/>
  <c r="N192" i="6"/>
  <c r="O192" i="6"/>
  <c r="AB192" i="6"/>
  <c r="O152" i="6"/>
  <c r="N152" i="6"/>
  <c r="AB152" i="6"/>
  <c r="V120" i="6"/>
  <c r="O120" i="6"/>
  <c r="N120" i="6"/>
  <c r="AB120" i="6"/>
  <c r="O104" i="6"/>
  <c r="N104" i="6"/>
  <c r="Q104" i="6"/>
  <c r="AB104" i="6"/>
  <c r="N64" i="6"/>
  <c r="P64" i="6"/>
  <c r="AB64" i="6"/>
  <c r="Z64" i="6"/>
  <c r="N24" i="6"/>
  <c r="AB24" i="6"/>
  <c r="P24" i="6"/>
  <c r="Z24" i="6"/>
  <c r="N409" i="6"/>
  <c r="P439" i="6"/>
  <c r="N439" i="6"/>
  <c r="N415" i="6"/>
  <c r="P415" i="6"/>
  <c r="P391" i="6"/>
  <c r="N391" i="6"/>
  <c r="P359" i="6"/>
  <c r="N359" i="6"/>
  <c r="P327" i="6"/>
  <c r="N327" i="6"/>
  <c r="N287" i="6"/>
  <c r="P287" i="6"/>
  <c r="O247" i="6"/>
  <c r="N247" i="6"/>
  <c r="AB247" i="6"/>
  <c r="P231" i="6"/>
  <c r="N231" i="6"/>
  <c r="AB231" i="6"/>
  <c r="N191" i="6"/>
  <c r="O191" i="6"/>
  <c r="AB191" i="6"/>
  <c r="X159" i="6"/>
  <c r="N159" i="6"/>
  <c r="O159" i="6"/>
  <c r="AB159" i="6"/>
  <c r="V111" i="6"/>
  <c r="N111" i="6"/>
  <c r="O111" i="6"/>
  <c r="AB111" i="6"/>
  <c r="V71" i="6"/>
  <c r="N71" i="6"/>
  <c r="P71" i="6"/>
  <c r="AB71" i="6"/>
  <c r="V31" i="6"/>
  <c r="N31" i="6"/>
  <c r="P31" i="6"/>
  <c r="V451" i="6"/>
  <c r="P451" i="6"/>
  <c r="N451" i="6"/>
  <c r="AB451" i="6"/>
  <c r="V443" i="6"/>
  <c r="P443" i="6"/>
  <c r="N443" i="6"/>
  <c r="AB443" i="6"/>
  <c r="P435" i="6"/>
  <c r="N435" i="6"/>
  <c r="AB435" i="6"/>
  <c r="V427" i="6"/>
  <c r="P427" i="6"/>
  <c r="N427" i="6"/>
  <c r="AB427" i="6"/>
  <c r="V419" i="6"/>
  <c r="P419" i="6"/>
  <c r="N419" i="6"/>
  <c r="AB419" i="6"/>
  <c r="V411" i="6"/>
  <c r="P411" i="6"/>
  <c r="N411" i="6"/>
  <c r="AB411" i="6"/>
  <c r="V403" i="6"/>
  <c r="P403" i="6"/>
  <c r="N403" i="6"/>
  <c r="AB403" i="6"/>
  <c r="P395" i="6"/>
  <c r="N395" i="6"/>
  <c r="AB395" i="6"/>
  <c r="V387" i="6"/>
  <c r="P387" i="6"/>
  <c r="N387" i="6"/>
  <c r="AB387" i="6"/>
  <c r="V379" i="6"/>
  <c r="P379" i="6"/>
  <c r="N379" i="6"/>
  <c r="AB379" i="6"/>
  <c r="P371" i="6"/>
  <c r="N371" i="6"/>
  <c r="AB371" i="6"/>
  <c r="V363" i="6"/>
  <c r="P363" i="6"/>
  <c r="N363" i="6"/>
  <c r="AB363" i="6"/>
  <c r="V355" i="6"/>
  <c r="P355" i="6"/>
  <c r="N355" i="6"/>
  <c r="AB355" i="6"/>
  <c r="V347" i="6"/>
  <c r="P347" i="6"/>
  <c r="N347" i="6"/>
  <c r="AB347" i="6"/>
  <c r="V339" i="6"/>
  <c r="Q339" i="6"/>
  <c r="N339" i="6"/>
  <c r="O339" i="6"/>
  <c r="AB339" i="6"/>
  <c r="Q331" i="6"/>
  <c r="O331" i="6"/>
  <c r="N331" i="6"/>
  <c r="AB331" i="6"/>
  <c r="V323" i="6"/>
  <c r="P323" i="6"/>
  <c r="N323" i="6"/>
  <c r="AB323" i="6"/>
  <c r="V315" i="6"/>
  <c r="P315" i="6"/>
  <c r="N315" i="6"/>
  <c r="AB315" i="6"/>
  <c r="P307" i="6"/>
  <c r="N307" i="6"/>
  <c r="AB307" i="6"/>
  <c r="V299" i="6"/>
  <c r="P299" i="6"/>
  <c r="N299" i="6"/>
  <c r="AB299" i="6"/>
  <c r="V291" i="6"/>
  <c r="P291" i="6"/>
  <c r="AB291" i="6"/>
  <c r="V283" i="6"/>
  <c r="P283" i="6"/>
  <c r="N283" i="6"/>
  <c r="AB283" i="6"/>
  <c r="V275" i="6"/>
  <c r="P275" i="6"/>
  <c r="AB275" i="6"/>
  <c r="N275" i="6"/>
  <c r="P267" i="6"/>
  <c r="N267" i="6"/>
  <c r="AB267" i="6"/>
  <c r="V259" i="6"/>
  <c r="P259" i="6"/>
  <c r="N259" i="6"/>
  <c r="AB259" i="6"/>
  <c r="Z259" i="6"/>
  <c r="V251" i="6"/>
  <c r="Q251" i="6"/>
  <c r="N251" i="6"/>
  <c r="O251" i="6"/>
  <c r="AB251" i="6"/>
  <c r="Q243" i="6"/>
  <c r="O243" i="6"/>
  <c r="N243" i="6"/>
  <c r="AB243" i="6"/>
  <c r="V235" i="6"/>
  <c r="Q235" i="6"/>
  <c r="N235" i="6"/>
  <c r="O235" i="6"/>
  <c r="V227" i="6"/>
  <c r="P227" i="6"/>
  <c r="AB227" i="6"/>
  <c r="Z227" i="6"/>
  <c r="V219" i="6"/>
  <c r="P219" i="6"/>
  <c r="N219" i="6"/>
  <c r="Z219" i="6"/>
  <c r="AB219" i="6"/>
  <c r="V211" i="6"/>
  <c r="P211" i="6"/>
  <c r="Z211" i="6"/>
  <c r="N211" i="6"/>
  <c r="P203" i="6"/>
  <c r="N203" i="6"/>
  <c r="AB203" i="6"/>
  <c r="Z203" i="6"/>
  <c r="V195" i="6"/>
  <c r="O195" i="6"/>
  <c r="N195" i="6"/>
  <c r="AB195" i="6"/>
  <c r="V187" i="6"/>
  <c r="O187" i="6"/>
  <c r="N187" i="6"/>
  <c r="AB187" i="6"/>
  <c r="O179" i="6"/>
  <c r="N179" i="6"/>
  <c r="AB179" i="6"/>
  <c r="V171" i="6"/>
  <c r="O171" i="6"/>
  <c r="N171" i="6"/>
  <c r="V163" i="6"/>
  <c r="O163" i="6"/>
  <c r="AB163" i="6"/>
  <c r="V155" i="6"/>
  <c r="Q155" i="6"/>
  <c r="N155" i="6"/>
  <c r="AB155" i="6"/>
  <c r="O155" i="6"/>
  <c r="V147" i="6"/>
  <c r="O147" i="6"/>
  <c r="AB147" i="6"/>
  <c r="N147" i="6"/>
  <c r="N139" i="6"/>
  <c r="AB139" i="6"/>
  <c r="O139" i="6"/>
  <c r="O131" i="6"/>
  <c r="AB131" i="6"/>
  <c r="N131" i="6"/>
  <c r="N123" i="6"/>
  <c r="AB123" i="6"/>
  <c r="O123" i="6"/>
  <c r="O115" i="6"/>
  <c r="AB115" i="6"/>
  <c r="N115" i="6"/>
  <c r="N107" i="6"/>
  <c r="AB107" i="6"/>
  <c r="O107" i="6"/>
  <c r="P99" i="6"/>
  <c r="AB99" i="6"/>
  <c r="Z99" i="6"/>
  <c r="P91" i="6"/>
  <c r="N91" i="6"/>
  <c r="AB91" i="6"/>
  <c r="Z91" i="6"/>
  <c r="P83" i="6"/>
  <c r="AB83" i="6"/>
  <c r="Z83" i="6"/>
  <c r="N83" i="6"/>
  <c r="P75" i="6"/>
  <c r="N75" i="6"/>
  <c r="AB75" i="6"/>
  <c r="Z75" i="6"/>
  <c r="P67" i="6"/>
  <c r="AB67" i="6"/>
  <c r="N67" i="6"/>
  <c r="Z67" i="6"/>
  <c r="P59" i="6"/>
  <c r="N59" i="6"/>
  <c r="AB59" i="6"/>
  <c r="Z59" i="6"/>
  <c r="P51" i="6"/>
  <c r="AB51" i="6"/>
  <c r="N51" i="6"/>
  <c r="Z51" i="6"/>
  <c r="P43" i="6"/>
  <c r="N43" i="6"/>
  <c r="AB43" i="6"/>
  <c r="Z43" i="6"/>
  <c r="V35" i="6"/>
  <c r="P35" i="6"/>
  <c r="AB35" i="6"/>
  <c r="Z35" i="6"/>
  <c r="P27" i="6"/>
  <c r="N27" i="6"/>
  <c r="AB27" i="6"/>
  <c r="Z27" i="6"/>
  <c r="P19" i="6"/>
  <c r="AB19" i="6"/>
  <c r="Z19" i="6"/>
  <c r="N19" i="6"/>
  <c r="P11" i="6"/>
  <c r="N11" i="6"/>
  <c r="AB11" i="6"/>
  <c r="Z11" i="6"/>
  <c r="P3" i="6"/>
  <c r="AB3" i="6"/>
  <c r="N3" i="6"/>
  <c r="Z3" i="6"/>
  <c r="Z446" i="6"/>
  <c r="Z420" i="6"/>
  <c r="Z406" i="6"/>
  <c r="Z390" i="6"/>
  <c r="Z374" i="6"/>
  <c r="Z358" i="6"/>
  <c r="Z326" i="6"/>
  <c r="Z310" i="6"/>
  <c r="Z294" i="6"/>
  <c r="Z278" i="6"/>
  <c r="Z255" i="6"/>
  <c r="Z223" i="6"/>
  <c r="Z63" i="6"/>
  <c r="Z31" i="6"/>
  <c r="AB455" i="6"/>
  <c r="AB423" i="6"/>
  <c r="AB391" i="6"/>
  <c r="AB359" i="6"/>
  <c r="AB327" i="6"/>
  <c r="AB295" i="6"/>
  <c r="AB263" i="6"/>
  <c r="AB223" i="6"/>
  <c r="AB172" i="6"/>
  <c r="AB70" i="6"/>
  <c r="N292" i="6"/>
  <c r="N36" i="6"/>
  <c r="X417" i="6"/>
  <c r="P417" i="6"/>
  <c r="N417" i="6"/>
  <c r="AB417" i="6"/>
  <c r="Z417" i="6"/>
  <c r="X369" i="6"/>
  <c r="P369" i="6"/>
  <c r="AB369" i="6"/>
  <c r="Z369" i="6"/>
  <c r="N369" i="6"/>
  <c r="P321" i="6"/>
  <c r="N321" i="6"/>
  <c r="AB321" i="6"/>
  <c r="Z321" i="6"/>
  <c r="N273" i="6"/>
  <c r="O273" i="6"/>
  <c r="AB273" i="6"/>
  <c r="W225" i="6"/>
  <c r="P225" i="6"/>
  <c r="N225" i="6"/>
  <c r="AB225" i="6"/>
  <c r="Z225" i="6"/>
  <c r="Q177" i="6"/>
  <c r="O177" i="6"/>
  <c r="N177" i="6"/>
  <c r="AB177" i="6"/>
  <c r="V121" i="6"/>
  <c r="O121" i="6"/>
  <c r="N121" i="6"/>
  <c r="AB121" i="6"/>
  <c r="P17" i="6"/>
  <c r="N17" i="6"/>
  <c r="AB17" i="6"/>
  <c r="Z17" i="6"/>
  <c r="P456" i="6"/>
  <c r="N456" i="6"/>
  <c r="AB456" i="6"/>
  <c r="Z456" i="6"/>
  <c r="P408" i="6"/>
  <c r="N408" i="6"/>
  <c r="AB408" i="6"/>
  <c r="Z408" i="6"/>
  <c r="P360" i="6"/>
  <c r="N360" i="6"/>
  <c r="AB360" i="6"/>
  <c r="Z360" i="6"/>
  <c r="V320" i="6"/>
  <c r="N320" i="6"/>
  <c r="P320" i="6"/>
  <c r="AB320" i="6"/>
  <c r="Z320" i="6"/>
  <c r="W280" i="6"/>
  <c r="P280" i="6"/>
  <c r="N280" i="6"/>
  <c r="AB280" i="6"/>
  <c r="Z280" i="6"/>
  <c r="P232" i="6"/>
  <c r="N232" i="6"/>
  <c r="Z232" i="6"/>
  <c r="AB232" i="6"/>
  <c r="N176" i="6"/>
  <c r="O176" i="6"/>
  <c r="AB176" i="6"/>
  <c r="V128" i="6"/>
  <c r="O128" i="6"/>
  <c r="N128" i="6"/>
  <c r="AB128" i="6"/>
  <c r="V72" i="6"/>
  <c r="N72" i="6"/>
  <c r="AB72" i="6"/>
  <c r="P72" i="6"/>
  <c r="Z72" i="6"/>
  <c r="V32" i="6"/>
  <c r="P32" i="6"/>
  <c r="N32" i="6"/>
  <c r="AB32" i="6"/>
  <c r="Z32" i="6"/>
  <c r="P431" i="6"/>
  <c r="N431" i="6"/>
  <c r="P383" i="6"/>
  <c r="N383" i="6"/>
  <c r="O343" i="6"/>
  <c r="N343" i="6"/>
  <c r="N303" i="6"/>
  <c r="P303" i="6"/>
  <c r="O271" i="6"/>
  <c r="N271" i="6"/>
  <c r="O239" i="6"/>
  <c r="N239" i="6"/>
  <c r="AB239" i="6"/>
  <c r="X199" i="6"/>
  <c r="O199" i="6"/>
  <c r="N199" i="6"/>
  <c r="AB199" i="6"/>
  <c r="O143" i="6"/>
  <c r="N143" i="6"/>
  <c r="Q143" i="6"/>
  <c r="AB143" i="6"/>
  <c r="V103" i="6"/>
  <c r="N103" i="6"/>
  <c r="P103" i="6"/>
  <c r="AB103" i="6"/>
  <c r="P55" i="6"/>
  <c r="N55" i="6"/>
  <c r="AB55" i="6"/>
  <c r="Q7" i="6"/>
  <c r="N7" i="6"/>
  <c r="P7" i="6"/>
  <c r="O7" i="6"/>
  <c r="AB7" i="6"/>
  <c r="P458" i="6"/>
  <c r="AB458" i="6"/>
  <c r="N458" i="6"/>
  <c r="P450" i="6"/>
  <c r="N450" i="6"/>
  <c r="AB450" i="6"/>
  <c r="P442" i="6"/>
  <c r="AB442" i="6"/>
  <c r="P434" i="6"/>
  <c r="AB434" i="6"/>
  <c r="N434" i="6"/>
  <c r="P426" i="6"/>
  <c r="AB426" i="6"/>
  <c r="N426" i="6"/>
  <c r="P418" i="6"/>
  <c r="N418" i="6"/>
  <c r="AB418" i="6"/>
  <c r="P410" i="6"/>
  <c r="AB410" i="6"/>
  <c r="Z410" i="6"/>
  <c r="P402" i="6"/>
  <c r="AB402" i="6"/>
  <c r="Z402" i="6"/>
  <c r="N402" i="6"/>
  <c r="P394" i="6"/>
  <c r="AB394" i="6"/>
  <c r="Z394" i="6"/>
  <c r="N394" i="6"/>
  <c r="P386" i="6"/>
  <c r="N386" i="6"/>
  <c r="AB386" i="6"/>
  <c r="Z386" i="6"/>
  <c r="P378" i="6"/>
  <c r="AB378" i="6"/>
  <c r="Z378" i="6"/>
  <c r="P370" i="6"/>
  <c r="AB370" i="6"/>
  <c r="Z370" i="6"/>
  <c r="N370" i="6"/>
  <c r="P362" i="6"/>
  <c r="AB362" i="6"/>
  <c r="Z362" i="6"/>
  <c r="N362" i="6"/>
  <c r="P354" i="6"/>
  <c r="N354" i="6"/>
  <c r="AB354" i="6"/>
  <c r="Z354" i="6"/>
  <c r="P346" i="6"/>
  <c r="AB346" i="6"/>
  <c r="Z346" i="6"/>
  <c r="N338" i="6"/>
  <c r="O338" i="6"/>
  <c r="AB338" i="6"/>
  <c r="P330" i="6"/>
  <c r="N330" i="6"/>
  <c r="AB330" i="6"/>
  <c r="Z330" i="6"/>
  <c r="P322" i="6"/>
  <c r="N322" i="6"/>
  <c r="AB322" i="6"/>
  <c r="Z322" i="6"/>
  <c r="P314" i="6"/>
  <c r="N314" i="6"/>
  <c r="AB314" i="6"/>
  <c r="Z314" i="6"/>
  <c r="P306" i="6"/>
  <c r="N306" i="6"/>
  <c r="AB306" i="6"/>
  <c r="Z306" i="6"/>
  <c r="P298" i="6"/>
  <c r="N298" i="6"/>
  <c r="AB298" i="6"/>
  <c r="Z298" i="6"/>
  <c r="P290" i="6"/>
  <c r="N290" i="6"/>
  <c r="AB290" i="6"/>
  <c r="Z290" i="6"/>
  <c r="P282" i="6"/>
  <c r="N282" i="6"/>
  <c r="AB282" i="6"/>
  <c r="Z282" i="6"/>
  <c r="O274" i="6"/>
  <c r="N274" i="6"/>
  <c r="AB274" i="6"/>
  <c r="P266" i="6"/>
  <c r="N266" i="6"/>
  <c r="AB266" i="6"/>
  <c r="Z266" i="6"/>
  <c r="P258" i="6"/>
  <c r="N258" i="6"/>
  <c r="AB258" i="6"/>
  <c r="Z258" i="6"/>
  <c r="O250" i="6"/>
  <c r="N250" i="6"/>
  <c r="AB250" i="6"/>
  <c r="O242" i="6"/>
  <c r="AB242" i="6"/>
  <c r="N242" i="6"/>
  <c r="P234" i="6"/>
  <c r="N234" i="6"/>
  <c r="AB234" i="6"/>
  <c r="Z234" i="6"/>
  <c r="P226" i="6"/>
  <c r="AB226" i="6"/>
  <c r="N226" i="6"/>
  <c r="Z226" i="6"/>
  <c r="P218" i="6"/>
  <c r="N218" i="6"/>
  <c r="AB218" i="6"/>
  <c r="Z218" i="6"/>
  <c r="P210" i="6"/>
  <c r="AB210" i="6"/>
  <c r="N210" i="6"/>
  <c r="Z210" i="6"/>
  <c r="P202" i="6"/>
  <c r="N202" i="6"/>
  <c r="AB202" i="6"/>
  <c r="Z202" i="6"/>
  <c r="O194" i="6"/>
  <c r="AB194" i="6"/>
  <c r="N194" i="6"/>
  <c r="Q186" i="6"/>
  <c r="O186" i="6"/>
  <c r="N186" i="6"/>
  <c r="AB186" i="6"/>
  <c r="O178" i="6"/>
  <c r="AB178" i="6"/>
  <c r="N178" i="6"/>
  <c r="AE170" i="6"/>
  <c r="Q170" i="6"/>
  <c r="O170" i="6"/>
  <c r="N170" i="6"/>
  <c r="AB170" i="6"/>
  <c r="O162" i="6"/>
  <c r="Q162" i="6"/>
  <c r="AB162" i="6"/>
  <c r="N162" i="6"/>
  <c r="O154" i="6"/>
  <c r="N154" i="6"/>
  <c r="AB154" i="6"/>
  <c r="W146" i="6"/>
  <c r="O146" i="6"/>
  <c r="AB146" i="6"/>
  <c r="N146" i="6"/>
  <c r="O138" i="6"/>
  <c r="N138" i="6"/>
  <c r="AB138" i="6"/>
  <c r="V130" i="6"/>
  <c r="O130" i="6"/>
  <c r="AB130" i="6"/>
  <c r="N130" i="6"/>
  <c r="O122" i="6"/>
  <c r="N122" i="6"/>
  <c r="AB122" i="6"/>
  <c r="W114" i="6"/>
  <c r="O114" i="6"/>
  <c r="AB114" i="6"/>
  <c r="N114" i="6"/>
  <c r="O106" i="6"/>
  <c r="N106" i="6"/>
  <c r="AB106" i="6"/>
  <c r="V98" i="6"/>
  <c r="P98" i="6"/>
  <c r="AB98" i="6"/>
  <c r="N98" i="6"/>
  <c r="Z98" i="6"/>
  <c r="P90" i="6"/>
  <c r="N90" i="6"/>
  <c r="AB90" i="6"/>
  <c r="Z90" i="6"/>
  <c r="P82" i="6"/>
  <c r="AB82" i="6"/>
  <c r="N82" i="6"/>
  <c r="Z82" i="6"/>
  <c r="P74" i="6"/>
  <c r="N74" i="6"/>
  <c r="AB74" i="6"/>
  <c r="Z74" i="6"/>
  <c r="P66" i="6"/>
  <c r="AB66" i="6"/>
  <c r="N66" i="6"/>
  <c r="Z66" i="6"/>
  <c r="P58" i="6"/>
  <c r="N58" i="6"/>
  <c r="AB58" i="6"/>
  <c r="Z58" i="6"/>
  <c r="P50" i="6"/>
  <c r="AB50" i="6"/>
  <c r="N50" i="6"/>
  <c r="Z50" i="6"/>
  <c r="W42" i="6"/>
  <c r="P42" i="6"/>
  <c r="N42" i="6"/>
  <c r="AB42" i="6"/>
  <c r="Z42" i="6"/>
  <c r="P34" i="6"/>
  <c r="AB34" i="6"/>
  <c r="N34" i="6"/>
  <c r="Z34" i="6"/>
  <c r="P26" i="6"/>
  <c r="N26" i="6"/>
  <c r="AB26" i="6"/>
  <c r="Z26" i="6"/>
  <c r="P18" i="6"/>
  <c r="AB18" i="6"/>
  <c r="N18" i="6"/>
  <c r="Z18" i="6"/>
  <c r="P10" i="6"/>
  <c r="N10" i="6"/>
  <c r="AB10" i="6"/>
  <c r="Z10" i="6"/>
  <c r="Z458" i="6"/>
  <c r="Z444" i="6"/>
  <c r="Z431" i="6"/>
  <c r="Z419" i="6"/>
  <c r="Z404" i="6"/>
  <c r="Z388" i="6"/>
  <c r="Z372" i="6"/>
  <c r="Z356" i="6"/>
  <c r="Z324" i="6"/>
  <c r="Z308" i="6"/>
  <c r="Z292" i="6"/>
  <c r="Z276" i="6"/>
  <c r="Z254" i="6"/>
  <c r="Z222" i="6"/>
  <c r="Z94" i="6"/>
  <c r="Z62" i="6"/>
  <c r="Z30" i="6"/>
  <c r="AB454" i="6"/>
  <c r="AB422" i="6"/>
  <c r="AB390" i="6"/>
  <c r="AB358" i="6"/>
  <c r="AB326" i="6"/>
  <c r="AB294" i="6"/>
  <c r="AB262" i="6"/>
  <c r="AB222" i="6"/>
  <c r="AB171" i="6"/>
  <c r="AB63" i="6"/>
  <c r="N441" i="6"/>
  <c r="N291" i="6"/>
  <c r="N35" i="6"/>
  <c r="L457" i="7"/>
  <c r="L449" i="7"/>
  <c r="L441" i="7"/>
  <c r="L433" i="7"/>
  <c r="L425" i="7"/>
  <c r="L417" i="7"/>
  <c r="L409" i="7"/>
  <c r="L401" i="7"/>
  <c r="L393" i="7"/>
  <c r="L452" i="7"/>
  <c r="L444" i="7"/>
  <c r="L436" i="7"/>
  <c r="L428" i="7"/>
  <c r="L420" i="7"/>
  <c r="L412" i="7"/>
  <c r="L404" i="7"/>
  <c r="L396" i="7"/>
  <c r="L388" i="7"/>
  <c r="L380" i="7"/>
  <c r="L364" i="7"/>
  <c r="L316" i="7"/>
  <c r="L300" i="7"/>
  <c r="L236" i="7"/>
  <c r="L204" i="7"/>
  <c r="L196" i="7"/>
  <c r="L188" i="7"/>
  <c r="L172" i="7"/>
  <c r="L451" i="7"/>
  <c r="L443" i="7"/>
  <c r="L435" i="7"/>
  <c r="L427" i="7"/>
  <c r="L419" i="7"/>
  <c r="L411" i="7"/>
  <c r="L403" i="7"/>
  <c r="L395" i="7"/>
  <c r="L387" i="7"/>
  <c r="L379" i="7"/>
  <c r="L371" i="7"/>
  <c r="L363" i="7"/>
  <c r="L355" i="7"/>
  <c r="L347" i="7"/>
  <c r="L339" i="7"/>
  <c r="L331" i="7"/>
  <c r="L323" i="7"/>
  <c r="L315" i="7"/>
  <c r="L307" i="7"/>
  <c r="L299" i="7"/>
  <c r="L291" i="7"/>
  <c r="L283" i="7"/>
  <c r="L275" i="7"/>
  <c r="L267" i="7"/>
  <c r="L259" i="7"/>
  <c r="L251" i="7"/>
  <c r="L243" i="7"/>
  <c r="L235" i="7"/>
  <c r="L227" i="7"/>
  <c r="L219" i="7"/>
  <c r="L211" i="7"/>
  <c r="L203" i="7"/>
  <c r="L195" i="7"/>
  <c r="L187" i="7"/>
  <c r="L179" i="7"/>
  <c r="L171" i="7"/>
  <c r="L163" i="7"/>
  <c r="L3" i="7"/>
  <c r="K3" i="12" s="1"/>
  <c r="G7" i="6" s="1"/>
  <c r="F5" i="7"/>
  <c r="J4" i="7"/>
  <c r="P95" i="6" s="1"/>
  <c r="W126" i="6"/>
  <c r="V33" i="6"/>
  <c r="X118" i="6"/>
  <c r="X110" i="6"/>
  <c r="V93" i="6"/>
  <c r="X220" i="6"/>
  <c r="X46" i="6"/>
  <c r="W369" i="6"/>
  <c r="AD451" i="6"/>
  <c r="AE451" i="6"/>
  <c r="AF451" i="6"/>
  <c r="X451" i="6"/>
  <c r="W451" i="6"/>
  <c r="AD443" i="6"/>
  <c r="AE443" i="6"/>
  <c r="AF443" i="6"/>
  <c r="X443" i="6"/>
  <c r="W443" i="6"/>
  <c r="AD435" i="6"/>
  <c r="AE435" i="6"/>
  <c r="AF435" i="6"/>
  <c r="X435" i="6"/>
  <c r="W435" i="6"/>
  <c r="AD427" i="6"/>
  <c r="AE427" i="6"/>
  <c r="AF427" i="6"/>
  <c r="X427" i="6"/>
  <c r="W427" i="6"/>
  <c r="AD419" i="6"/>
  <c r="AE419" i="6"/>
  <c r="AF419" i="6"/>
  <c r="X419" i="6"/>
  <c r="W419" i="6"/>
  <c r="AD411" i="6"/>
  <c r="AE411" i="6"/>
  <c r="AF411" i="6"/>
  <c r="X411" i="6"/>
  <c r="W411" i="6"/>
  <c r="AD403" i="6"/>
  <c r="AE403" i="6"/>
  <c r="AF403" i="6"/>
  <c r="X403" i="6"/>
  <c r="W403" i="6"/>
  <c r="AD395" i="6"/>
  <c r="AF395" i="6"/>
  <c r="AE395" i="6"/>
  <c r="W395" i="6"/>
  <c r="X395" i="6"/>
  <c r="AD387" i="6"/>
  <c r="AF387" i="6"/>
  <c r="AE387" i="6"/>
  <c r="W387" i="6"/>
  <c r="X387" i="6"/>
  <c r="AD379" i="6"/>
  <c r="AE379" i="6"/>
  <c r="AF379" i="6"/>
  <c r="W379" i="6"/>
  <c r="X379" i="6"/>
  <c r="AD371" i="6"/>
  <c r="AE371" i="6"/>
  <c r="AF371" i="6"/>
  <c r="X371" i="6"/>
  <c r="W371" i="6"/>
  <c r="AD363" i="6"/>
  <c r="AE363" i="6"/>
  <c r="AF363" i="6"/>
  <c r="W363" i="6"/>
  <c r="X363" i="6"/>
  <c r="AD355" i="6"/>
  <c r="AE355" i="6"/>
  <c r="AF355" i="6"/>
  <c r="W355" i="6"/>
  <c r="X355" i="6"/>
  <c r="AD347" i="6"/>
  <c r="AE347" i="6"/>
  <c r="AF347" i="6"/>
  <c r="X347" i="6"/>
  <c r="W347" i="6"/>
  <c r="AD339" i="6"/>
  <c r="AE339" i="6"/>
  <c r="AF339" i="6"/>
  <c r="W339" i="6"/>
  <c r="X339" i="6"/>
  <c r="AD331" i="6"/>
  <c r="AE331" i="6"/>
  <c r="AF331" i="6"/>
  <c r="W331" i="6"/>
  <c r="X331" i="6"/>
  <c r="AD323" i="6"/>
  <c r="AE323" i="6"/>
  <c r="AF323" i="6"/>
  <c r="W323" i="6"/>
  <c r="X323" i="6"/>
  <c r="AD315" i="6"/>
  <c r="AE315" i="6"/>
  <c r="W315" i="6"/>
  <c r="X315" i="6"/>
  <c r="AF315" i="6"/>
  <c r="AD307" i="6"/>
  <c r="AE307" i="6"/>
  <c r="AF307" i="6"/>
  <c r="X307" i="6"/>
  <c r="W307" i="6"/>
  <c r="AD299" i="6"/>
  <c r="AE299" i="6"/>
  <c r="W299" i="6"/>
  <c r="X299" i="6"/>
  <c r="AF299" i="6"/>
  <c r="AD291" i="6"/>
  <c r="AE291" i="6"/>
  <c r="AF291" i="6"/>
  <c r="X291" i="6"/>
  <c r="W291" i="6"/>
  <c r="AD283" i="6"/>
  <c r="AF283" i="6"/>
  <c r="X283" i="6"/>
  <c r="W283" i="6"/>
  <c r="AE283" i="6"/>
  <c r="AD275" i="6"/>
  <c r="AE275" i="6"/>
  <c r="AF275" i="6"/>
  <c r="X275" i="6"/>
  <c r="W275" i="6"/>
  <c r="AD267" i="6"/>
  <c r="AE267" i="6"/>
  <c r="W267" i="6"/>
  <c r="AF267" i="6"/>
  <c r="X267" i="6"/>
  <c r="AD259" i="6"/>
  <c r="AE259" i="6"/>
  <c r="AF259" i="6"/>
  <c r="X259" i="6"/>
  <c r="W259" i="6"/>
  <c r="AD251" i="6"/>
  <c r="AF251" i="6"/>
  <c r="X251" i="6"/>
  <c r="AE251" i="6"/>
  <c r="W251" i="6"/>
  <c r="AD243" i="6"/>
  <c r="AE243" i="6"/>
  <c r="AF243" i="6"/>
  <c r="X243" i="6"/>
  <c r="W243" i="6"/>
  <c r="AD235" i="6"/>
  <c r="AE235" i="6"/>
  <c r="AF235" i="6"/>
  <c r="W235" i="6"/>
  <c r="X235" i="6"/>
  <c r="AD227" i="6"/>
  <c r="AE227" i="6"/>
  <c r="AF227" i="6"/>
  <c r="X227" i="6"/>
  <c r="W227" i="6"/>
  <c r="AD219" i="6"/>
  <c r="AE219" i="6"/>
  <c r="X219" i="6"/>
  <c r="AF219" i="6"/>
  <c r="W219" i="6"/>
  <c r="AD211" i="6"/>
  <c r="AE211" i="6"/>
  <c r="AF211" i="6"/>
  <c r="W211" i="6"/>
  <c r="X211" i="6"/>
  <c r="AD203" i="6"/>
  <c r="AE203" i="6"/>
  <c r="X203" i="6"/>
  <c r="AF203" i="6"/>
  <c r="W203" i="6"/>
  <c r="AD195" i="6"/>
  <c r="AE195" i="6"/>
  <c r="AF195" i="6"/>
  <c r="W195" i="6"/>
  <c r="X195" i="6"/>
  <c r="AD187" i="6"/>
  <c r="AE187" i="6"/>
  <c r="X187" i="6"/>
  <c r="W187" i="6"/>
  <c r="AF187" i="6"/>
  <c r="AD179" i="6"/>
  <c r="AE179" i="6"/>
  <c r="AF179" i="6"/>
  <c r="X179" i="6"/>
  <c r="W179" i="6"/>
  <c r="AD171" i="6"/>
  <c r="AE171" i="6"/>
  <c r="AF171" i="6"/>
  <c r="X171" i="6"/>
  <c r="W171" i="6"/>
  <c r="AD163" i="6"/>
  <c r="AE163" i="6"/>
  <c r="AF163" i="6"/>
  <c r="X163" i="6"/>
  <c r="W163" i="6"/>
  <c r="AD155" i="6"/>
  <c r="AE155" i="6"/>
  <c r="AF155" i="6"/>
  <c r="X155" i="6"/>
  <c r="W155" i="6"/>
  <c r="AD147" i="6"/>
  <c r="AE147" i="6"/>
  <c r="AF147" i="6"/>
  <c r="X147" i="6"/>
  <c r="W147" i="6"/>
  <c r="AD139" i="6"/>
  <c r="AE139" i="6"/>
  <c r="AF139" i="6"/>
  <c r="X139" i="6"/>
  <c r="W139" i="6"/>
  <c r="AD131" i="6"/>
  <c r="AE131" i="6"/>
  <c r="AF131" i="6"/>
  <c r="W131" i="6"/>
  <c r="X131" i="6"/>
  <c r="V131" i="6"/>
  <c r="AD123" i="6"/>
  <c r="AE123" i="6"/>
  <c r="AF123" i="6"/>
  <c r="X123" i="6"/>
  <c r="W123" i="6"/>
  <c r="V123" i="6"/>
  <c r="AD115" i="6"/>
  <c r="AE115" i="6"/>
  <c r="AF115" i="6"/>
  <c r="X115" i="6"/>
  <c r="W115" i="6"/>
  <c r="V115" i="6"/>
  <c r="AD107" i="6"/>
  <c r="AE107" i="6"/>
  <c r="AF107" i="6"/>
  <c r="W107" i="6"/>
  <c r="X107" i="6"/>
  <c r="V107" i="6"/>
  <c r="AD99" i="6"/>
  <c r="AE99" i="6"/>
  <c r="AF99" i="6"/>
  <c r="X99" i="6"/>
  <c r="W99" i="6"/>
  <c r="V99" i="6"/>
  <c r="AD91" i="6"/>
  <c r="AE91" i="6"/>
  <c r="AF91" i="6"/>
  <c r="X91" i="6"/>
  <c r="W91" i="6"/>
  <c r="V91" i="6"/>
  <c r="AD83" i="6"/>
  <c r="AE83" i="6"/>
  <c r="AF83" i="6"/>
  <c r="X83" i="6"/>
  <c r="W83" i="6"/>
  <c r="V83" i="6"/>
  <c r="AD75" i="6"/>
  <c r="AE75" i="6"/>
  <c r="X75" i="6"/>
  <c r="AF75" i="6"/>
  <c r="V75" i="6"/>
  <c r="W75" i="6"/>
  <c r="AD67" i="6"/>
  <c r="AE67" i="6"/>
  <c r="AF67" i="6"/>
  <c r="X67" i="6"/>
  <c r="W67" i="6"/>
  <c r="V67" i="6"/>
  <c r="AD59" i="6"/>
  <c r="AE59" i="6"/>
  <c r="AF59" i="6"/>
  <c r="X59" i="6"/>
  <c r="W59" i="6"/>
  <c r="V59" i="6"/>
  <c r="AD51" i="6"/>
  <c r="AE51" i="6"/>
  <c r="AF51" i="6"/>
  <c r="X51" i="6"/>
  <c r="W51" i="6"/>
  <c r="V51" i="6"/>
  <c r="AD43" i="6"/>
  <c r="AE43" i="6"/>
  <c r="AF43" i="6"/>
  <c r="X43" i="6"/>
  <c r="W43" i="6"/>
  <c r="V43" i="6"/>
  <c r="AD35" i="6"/>
  <c r="AE35" i="6"/>
  <c r="AF35" i="6"/>
  <c r="X35" i="6"/>
  <c r="W35" i="6"/>
  <c r="AD27" i="6"/>
  <c r="AE27" i="6"/>
  <c r="AF27" i="6"/>
  <c r="X27" i="6"/>
  <c r="V27" i="6"/>
  <c r="AD19" i="6"/>
  <c r="AE19" i="6"/>
  <c r="AF19" i="6"/>
  <c r="W19" i="6"/>
  <c r="V19" i="6"/>
  <c r="X19" i="6"/>
  <c r="AD11" i="6"/>
  <c r="AE11" i="6"/>
  <c r="X11" i="6"/>
  <c r="AF11" i="6"/>
  <c r="V11" i="6"/>
  <c r="W11" i="6"/>
  <c r="AD3" i="6"/>
  <c r="AE3" i="6"/>
  <c r="AF3" i="6"/>
  <c r="X3" i="6"/>
  <c r="W3" i="6"/>
  <c r="V3" i="6"/>
  <c r="V395" i="6"/>
  <c r="V331" i="6"/>
  <c r="V267" i="6"/>
  <c r="V203" i="6"/>
  <c r="V139" i="6"/>
  <c r="W27" i="6"/>
  <c r="AE458" i="6"/>
  <c r="AF458" i="6"/>
  <c r="W458" i="6"/>
  <c r="AD458" i="6"/>
  <c r="X458" i="6"/>
  <c r="V458" i="6"/>
  <c r="AE450" i="6"/>
  <c r="AF450" i="6"/>
  <c r="AD450" i="6"/>
  <c r="W450" i="6"/>
  <c r="X450" i="6"/>
  <c r="V450" i="6"/>
  <c r="AF442" i="6"/>
  <c r="AE442" i="6"/>
  <c r="W442" i="6"/>
  <c r="AD442" i="6"/>
  <c r="V442" i="6"/>
  <c r="X442" i="6"/>
  <c r="AD434" i="6"/>
  <c r="AE434" i="6"/>
  <c r="AF434" i="6"/>
  <c r="W434" i="6"/>
  <c r="V434" i="6"/>
  <c r="X434" i="6"/>
  <c r="AD426" i="6"/>
  <c r="AF426" i="6"/>
  <c r="W426" i="6"/>
  <c r="AE426" i="6"/>
  <c r="X426" i="6"/>
  <c r="V426" i="6"/>
  <c r="AE418" i="6"/>
  <c r="AD418" i="6"/>
  <c r="AF418" i="6"/>
  <c r="W418" i="6"/>
  <c r="X418" i="6"/>
  <c r="V418" i="6"/>
  <c r="AD410" i="6"/>
  <c r="AE410" i="6"/>
  <c r="AF410" i="6"/>
  <c r="X410" i="6"/>
  <c r="W410" i="6"/>
  <c r="V410" i="6"/>
  <c r="AD402" i="6"/>
  <c r="AF402" i="6"/>
  <c r="W402" i="6"/>
  <c r="X402" i="6"/>
  <c r="V402" i="6"/>
  <c r="AE402" i="6"/>
  <c r="AE394" i="6"/>
  <c r="AF394" i="6"/>
  <c r="AD394" i="6"/>
  <c r="W394" i="6"/>
  <c r="V394" i="6"/>
  <c r="X394" i="6"/>
  <c r="AE386" i="6"/>
  <c r="AD386" i="6"/>
  <c r="W386" i="6"/>
  <c r="X386" i="6"/>
  <c r="V386" i="6"/>
  <c r="AE378" i="6"/>
  <c r="AF378" i="6"/>
  <c r="AD378" i="6"/>
  <c r="W378" i="6"/>
  <c r="V378" i="6"/>
  <c r="X378" i="6"/>
  <c r="AD370" i="6"/>
  <c r="AF370" i="6"/>
  <c r="W370" i="6"/>
  <c r="V370" i="6"/>
  <c r="AE370" i="6"/>
  <c r="X370" i="6"/>
  <c r="AF362" i="6"/>
  <c r="AE362" i="6"/>
  <c r="AD362" i="6"/>
  <c r="W362" i="6"/>
  <c r="X362" i="6"/>
  <c r="V362" i="6"/>
  <c r="AE354" i="6"/>
  <c r="AF354" i="6"/>
  <c r="AD354" i="6"/>
  <c r="W354" i="6"/>
  <c r="X354" i="6"/>
  <c r="V354" i="6"/>
  <c r="AE346" i="6"/>
  <c r="AF346" i="6"/>
  <c r="AD346" i="6"/>
  <c r="X346" i="6"/>
  <c r="W346" i="6"/>
  <c r="V346" i="6"/>
  <c r="AE338" i="6"/>
  <c r="AD338" i="6"/>
  <c r="AF338" i="6"/>
  <c r="W338" i="6"/>
  <c r="X338" i="6"/>
  <c r="V338" i="6"/>
  <c r="AE330" i="6"/>
  <c r="AF330" i="6"/>
  <c r="AD330" i="6"/>
  <c r="W330" i="6"/>
  <c r="V330" i="6"/>
  <c r="X330" i="6"/>
  <c r="AE322" i="6"/>
  <c r="AF322" i="6"/>
  <c r="AD322" i="6"/>
  <c r="W322" i="6"/>
  <c r="X322" i="6"/>
  <c r="V322" i="6"/>
  <c r="AE314" i="6"/>
  <c r="AF314" i="6"/>
  <c r="W314" i="6"/>
  <c r="AD314" i="6"/>
  <c r="V314" i="6"/>
  <c r="AE306" i="6"/>
  <c r="AD306" i="6"/>
  <c r="AF306" i="6"/>
  <c r="W306" i="6"/>
  <c r="X306" i="6"/>
  <c r="V306" i="6"/>
  <c r="AD298" i="6"/>
  <c r="AE298" i="6"/>
  <c r="AF298" i="6"/>
  <c r="W298" i="6"/>
  <c r="X298" i="6"/>
  <c r="V298" i="6"/>
  <c r="AE290" i="6"/>
  <c r="AF290" i="6"/>
  <c r="AD290" i="6"/>
  <c r="X290" i="6"/>
  <c r="W290" i="6"/>
  <c r="V290" i="6"/>
  <c r="AE282" i="6"/>
  <c r="AF282" i="6"/>
  <c r="AD282" i="6"/>
  <c r="X282" i="6"/>
  <c r="W282" i="6"/>
  <c r="V282" i="6"/>
  <c r="AD274" i="6"/>
  <c r="AE274" i="6"/>
  <c r="AF274" i="6"/>
  <c r="W274" i="6"/>
  <c r="X274" i="6"/>
  <c r="V274" i="6"/>
  <c r="AD266" i="6"/>
  <c r="AE266" i="6"/>
  <c r="AF266" i="6"/>
  <c r="W266" i="6"/>
  <c r="X266" i="6"/>
  <c r="V266" i="6"/>
  <c r="AD258" i="6"/>
  <c r="AE258" i="6"/>
  <c r="AF258" i="6"/>
  <c r="W258" i="6"/>
  <c r="X258" i="6"/>
  <c r="V258" i="6"/>
  <c r="AE250" i="6"/>
  <c r="AF250" i="6"/>
  <c r="X250" i="6"/>
  <c r="AD250" i="6"/>
  <c r="W250" i="6"/>
  <c r="V250" i="6"/>
  <c r="AE242" i="6"/>
  <c r="AD242" i="6"/>
  <c r="AF242" i="6"/>
  <c r="X242" i="6"/>
  <c r="W242" i="6"/>
  <c r="V242" i="6"/>
  <c r="AD234" i="6"/>
  <c r="AE234" i="6"/>
  <c r="AF234" i="6"/>
  <c r="W234" i="6"/>
  <c r="X234" i="6"/>
  <c r="V234" i="6"/>
  <c r="AE226" i="6"/>
  <c r="AF226" i="6"/>
  <c r="AD226" i="6"/>
  <c r="W226" i="6"/>
  <c r="X226" i="6"/>
  <c r="V226" i="6"/>
  <c r="AD218" i="6"/>
  <c r="AF218" i="6"/>
  <c r="AE218" i="6"/>
  <c r="X218" i="6"/>
  <c r="W218" i="6"/>
  <c r="V218" i="6"/>
  <c r="AE210" i="6"/>
  <c r="AD210" i="6"/>
  <c r="AF210" i="6"/>
  <c r="W210" i="6"/>
  <c r="X210" i="6"/>
  <c r="V210" i="6"/>
  <c r="AD202" i="6"/>
  <c r="AE202" i="6"/>
  <c r="AF202" i="6"/>
  <c r="X202" i="6"/>
  <c r="W202" i="6"/>
  <c r="V202" i="6"/>
  <c r="AE162" i="6"/>
  <c r="AF162" i="6"/>
  <c r="AD162" i="6"/>
  <c r="X162" i="6"/>
  <c r="W162" i="6"/>
  <c r="V162" i="6"/>
  <c r="AF386" i="6"/>
  <c r="V435" i="6"/>
  <c r="V371" i="6"/>
  <c r="V307" i="6"/>
  <c r="V243" i="6"/>
  <c r="V179" i="6"/>
  <c r="X314" i="6"/>
  <c r="AE178" i="6"/>
  <c r="AF178" i="6"/>
  <c r="AD178" i="6"/>
  <c r="X178" i="6"/>
  <c r="AD138" i="6"/>
  <c r="AE138" i="6"/>
  <c r="AF138" i="6"/>
  <c r="AD106" i="6"/>
  <c r="AE106" i="6"/>
  <c r="AF106" i="6"/>
  <c r="X106" i="6"/>
  <c r="AD50" i="6"/>
  <c r="AF50" i="6"/>
  <c r="X50" i="6"/>
  <c r="V50" i="6"/>
  <c r="AE50" i="6"/>
  <c r="AD18" i="6"/>
  <c r="AE18" i="6"/>
  <c r="AF18" i="6"/>
  <c r="X18" i="6"/>
  <c r="W18" i="6"/>
  <c r="V18" i="6"/>
  <c r="AF344" i="6"/>
  <c r="AE457" i="6"/>
  <c r="AF457" i="6"/>
  <c r="AD457" i="6"/>
  <c r="X457" i="6"/>
  <c r="AD449" i="6"/>
  <c r="AE449" i="6"/>
  <c r="AF449" i="6"/>
  <c r="X449" i="6"/>
  <c r="AD441" i="6"/>
  <c r="AE441" i="6"/>
  <c r="AF441" i="6"/>
  <c r="X441" i="6"/>
  <c r="AD433" i="6"/>
  <c r="AE433" i="6"/>
  <c r="AF433" i="6"/>
  <c r="AD425" i="6"/>
  <c r="AF425" i="6"/>
  <c r="AE425" i="6"/>
  <c r="X425" i="6"/>
  <c r="AD417" i="6"/>
  <c r="AE417" i="6"/>
  <c r="AD409" i="6"/>
  <c r="AE409" i="6"/>
  <c r="AF409" i="6"/>
  <c r="AD401" i="6"/>
  <c r="AF401" i="6"/>
  <c r="AE401" i="6"/>
  <c r="X401" i="6"/>
  <c r="AE393" i="6"/>
  <c r="AF393" i="6"/>
  <c r="AD393" i="6"/>
  <c r="X393" i="6"/>
  <c r="AD385" i="6"/>
  <c r="AE385" i="6"/>
  <c r="X385" i="6"/>
  <c r="AF385" i="6"/>
  <c r="AD377" i="6"/>
  <c r="AF377" i="6"/>
  <c r="AE377" i="6"/>
  <c r="X377" i="6"/>
  <c r="AD369" i="6"/>
  <c r="AE369" i="6"/>
  <c r="AF369" i="6"/>
  <c r="AE361" i="6"/>
  <c r="AD361" i="6"/>
  <c r="AF361" i="6"/>
  <c r="X361" i="6"/>
  <c r="AD353" i="6"/>
  <c r="AE353" i="6"/>
  <c r="AF353" i="6"/>
  <c r="AD345" i="6"/>
  <c r="AE345" i="6"/>
  <c r="AF345" i="6"/>
  <c r="AD337" i="6"/>
  <c r="AE337" i="6"/>
  <c r="AF337" i="6"/>
  <c r="X337" i="6"/>
  <c r="AE329" i="6"/>
  <c r="AF329" i="6"/>
  <c r="AD329" i="6"/>
  <c r="X329" i="6"/>
  <c r="AD321" i="6"/>
  <c r="AE321" i="6"/>
  <c r="AF321" i="6"/>
  <c r="X321" i="6"/>
  <c r="AD313" i="6"/>
  <c r="AE313" i="6"/>
  <c r="AF313" i="6"/>
  <c r="X313" i="6"/>
  <c r="AD305" i="6"/>
  <c r="AE305" i="6"/>
  <c r="AF305" i="6"/>
  <c r="AD297" i="6"/>
  <c r="AE297" i="6"/>
  <c r="X297" i="6"/>
  <c r="AF297" i="6"/>
  <c r="AD289" i="6"/>
  <c r="AE289" i="6"/>
  <c r="AF289" i="6"/>
  <c r="X289" i="6"/>
  <c r="AD281" i="6"/>
  <c r="AE281" i="6"/>
  <c r="X281" i="6"/>
  <c r="AF281" i="6"/>
  <c r="AE273" i="6"/>
  <c r="AD273" i="6"/>
  <c r="AF273" i="6"/>
  <c r="X273" i="6"/>
  <c r="AD265" i="6"/>
  <c r="AE265" i="6"/>
  <c r="X265" i="6"/>
  <c r="AF265" i="6"/>
  <c r="AD257" i="6"/>
  <c r="AE257" i="6"/>
  <c r="AF257" i="6"/>
  <c r="X257" i="6"/>
  <c r="AE249" i="6"/>
  <c r="X249" i="6"/>
  <c r="AF249" i="6"/>
  <c r="AD249" i="6"/>
  <c r="AE241" i="6"/>
  <c r="AF241" i="6"/>
  <c r="X241" i="6"/>
  <c r="AD241" i="6"/>
  <c r="AD233" i="6"/>
  <c r="AE233" i="6"/>
  <c r="X233" i="6"/>
  <c r="AF233" i="6"/>
  <c r="AE225" i="6"/>
  <c r="AD225" i="6"/>
  <c r="AF225" i="6"/>
  <c r="X225" i="6"/>
  <c r="AE217" i="6"/>
  <c r="AD217" i="6"/>
  <c r="X217" i="6"/>
  <c r="AF217" i="6"/>
  <c r="AD209" i="6"/>
  <c r="AF209" i="6"/>
  <c r="X209" i="6"/>
  <c r="AE209" i="6"/>
  <c r="AD201" i="6"/>
  <c r="AE201" i="6"/>
  <c r="X201" i="6"/>
  <c r="AF201" i="6"/>
  <c r="AE193" i="6"/>
  <c r="AF193" i="6"/>
  <c r="AD193" i="6"/>
  <c r="X193" i="6"/>
  <c r="W193" i="6"/>
  <c r="AD185" i="6"/>
  <c r="AE185" i="6"/>
  <c r="X185" i="6"/>
  <c r="AF185" i="6"/>
  <c r="W185" i="6"/>
  <c r="AD177" i="6"/>
  <c r="AE177" i="6"/>
  <c r="AF177" i="6"/>
  <c r="X177" i="6"/>
  <c r="W177" i="6"/>
  <c r="AD169" i="6"/>
  <c r="AE169" i="6"/>
  <c r="X169" i="6"/>
  <c r="AF169" i="6"/>
  <c r="W169" i="6"/>
  <c r="AE161" i="6"/>
  <c r="AD161" i="6"/>
  <c r="AF161" i="6"/>
  <c r="X161" i="6"/>
  <c r="AE153" i="6"/>
  <c r="AD153" i="6"/>
  <c r="X153" i="6"/>
  <c r="AF153" i="6"/>
  <c r="W153" i="6"/>
  <c r="AD145" i="6"/>
  <c r="AF145" i="6"/>
  <c r="AE145" i="6"/>
  <c r="X145" i="6"/>
  <c r="W145" i="6"/>
  <c r="AD137" i="6"/>
  <c r="AE137" i="6"/>
  <c r="X137" i="6"/>
  <c r="AF137" i="6"/>
  <c r="W137" i="6"/>
  <c r="AE129" i="6"/>
  <c r="X129" i="6"/>
  <c r="AF129" i="6"/>
  <c r="AD129" i="6"/>
  <c r="AF121" i="6"/>
  <c r="AD121" i="6"/>
  <c r="X121" i="6"/>
  <c r="W121" i="6"/>
  <c r="AD113" i="6"/>
  <c r="AE113" i="6"/>
  <c r="AF113" i="6"/>
  <c r="X113" i="6"/>
  <c r="W113" i="6"/>
  <c r="AD105" i="6"/>
  <c r="AE105" i="6"/>
  <c r="AF105" i="6"/>
  <c r="X105" i="6"/>
  <c r="AE97" i="6"/>
  <c r="AD97" i="6"/>
  <c r="X97" i="6"/>
  <c r="AF97" i="6"/>
  <c r="W97" i="6"/>
  <c r="AF89" i="6"/>
  <c r="AD89" i="6"/>
  <c r="AE89" i="6"/>
  <c r="X89" i="6"/>
  <c r="AD81" i="6"/>
  <c r="AE81" i="6"/>
  <c r="AF81" i="6"/>
  <c r="X81" i="6"/>
  <c r="AD73" i="6"/>
  <c r="AE73" i="6"/>
  <c r="X73" i="6"/>
  <c r="AF73" i="6"/>
  <c r="W73" i="6"/>
  <c r="AD65" i="6"/>
  <c r="AF65" i="6"/>
  <c r="X65" i="6"/>
  <c r="AE65" i="6"/>
  <c r="W65" i="6"/>
  <c r="AE57" i="6"/>
  <c r="AF57" i="6"/>
  <c r="AD57" i="6"/>
  <c r="X57" i="6"/>
  <c r="W57" i="6"/>
  <c r="AD49" i="6"/>
  <c r="AE49" i="6"/>
  <c r="AF49" i="6"/>
  <c r="X49" i="6"/>
  <c r="W49" i="6"/>
  <c r="AD41" i="6"/>
  <c r="AE41" i="6"/>
  <c r="AF41" i="6"/>
  <c r="X41" i="6"/>
  <c r="AD33" i="6"/>
  <c r="AE33" i="6"/>
  <c r="X33" i="6"/>
  <c r="W33" i="6"/>
  <c r="AE25" i="6"/>
  <c r="AF25" i="6"/>
  <c r="AD25" i="6"/>
  <c r="X25" i="6"/>
  <c r="AD17" i="6"/>
  <c r="AE17" i="6"/>
  <c r="AF17" i="6"/>
  <c r="X17" i="6"/>
  <c r="AD9" i="6"/>
  <c r="AE9" i="6"/>
  <c r="X9" i="6"/>
  <c r="AF9" i="6"/>
  <c r="W9" i="6"/>
  <c r="V457" i="6"/>
  <c r="V449" i="6"/>
  <c r="V441" i="6"/>
  <c r="V433" i="6"/>
  <c r="V425" i="6"/>
  <c r="V417" i="6"/>
  <c r="V409" i="6"/>
  <c r="V401" i="6"/>
  <c r="V393" i="6"/>
  <c r="V385" i="6"/>
  <c r="V377" i="6"/>
  <c r="V369" i="6"/>
  <c r="V361" i="6"/>
  <c r="V353" i="6"/>
  <c r="V345" i="6"/>
  <c r="V337" i="6"/>
  <c r="V329" i="6"/>
  <c r="V321" i="6"/>
  <c r="V313" i="6"/>
  <c r="V305" i="6"/>
  <c r="V297" i="6"/>
  <c r="V289" i="6"/>
  <c r="V281" i="6"/>
  <c r="V273" i="6"/>
  <c r="V265" i="6"/>
  <c r="V257" i="6"/>
  <c r="V249" i="6"/>
  <c r="V241" i="6"/>
  <c r="V233" i="6"/>
  <c r="V225" i="6"/>
  <c r="V217" i="6"/>
  <c r="V209" i="6"/>
  <c r="V201" i="6"/>
  <c r="V193" i="6"/>
  <c r="V185" i="6"/>
  <c r="V177" i="6"/>
  <c r="V169" i="6"/>
  <c r="V161" i="6"/>
  <c r="V153" i="6"/>
  <c r="V145" i="6"/>
  <c r="V137" i="6"/>
  <c r="V81" i="6"/>
  <c r="V57" i="6"/>
  <c r="V17" i="6"/>
  <c r="W457" i="6"/>
  <c r="W441" i="6"/>
  <c r="W425" i="6"/>
  <c r="W409" i="6"/>
  <c r="W393" i="6"/>
  <c r="W352" i="6"/>
  <c r="W329" i="6"/>
  <c r="W288" i="6"/>
  <c r="W265" i="6"/>
  <c r="W246" i="6"/>
  <c r="W201" i="6"/>
  <c r="W178" i="6"/>
  <c r="W117" i="6"/>
  <c r="W89" i="6"/>
  <c r="W17" i="6"/>
  <c r="X305" i="6"/>
  <c r="X98" i="6"/>
  <c r="X42" i="6"/>
  <c r="AD440" i="6"/>
  <c r="AE440" i="6"/>
  <c r="AF440" i="6"/>
  <c r="X440" i="6"/>
  <c r="AD416" i="6"/>
  <c r="AE416" i="6"/>
  <c r="AF416" i="6"/>
  <c r="X416" i="6"/>
  <c r="AD368" i="6"/>
  <c r="AE368" i="6"/>
  <c r="AF368" i="6"/>
  <c r="X368" i="6"/>
  <c r="AD336" i="6"/>
  <c r="AE336" i="6"/>
  <c r="AF336" i="6"/>
  <c r="X336" i="6"/>
  <c r="AD312" i="6"/>
  <c r="AE312" i="6"/>
  <c r="X312" i="6"/>
  <c r="AF312" i="6"/>
  <c r="AE272" i="6"/>
  <c r="AD272" i="6"/>
  <c r="AF272" i="6"/>
  <c r="X272" i="6"/>
  <c r="AD248" i="6"/>
  <c r="X248" i="6"/>
  <c r="AE248" i="6"/>
  <c r="AF248" i="6"/>
  <c r="AD224" i="6"/>
  <c r="AE224" i="6"/>
  <c r="AF224" i="6"/>
  <c r="X224" i="6"/>
  <c r="AD200" i="6"/>
  <c r="AE200" i="6"/>
  <c r="X200" i="6"/>
  <c r="AF200" i="6"/>
  <c r="AD176" i="6"/>
  <c r="AE176" i="6"/>
  <c r="AF176" i="6"/>
  <c r="X176" i="6"/>
  <c r="W176" i="6"/>
  <c r="AD152" i="6"/>
  <c r="AE152" i="6"/>
  <c r="X152" i="6"/>
  <c r="AF152" i="6"/>
  <c r="W152" i="6"/>
  <c r="AD120" i="6"/>
  <c r="X120" i="6"/>
  <c r="AE120" i="6"/>
  <c r="W120" i="6"/>
  <c r="AF120" i="6"/>
  <c r="AD96" i="6"/>
  <c r="AF96" i="6"/>
  <c r="X96" i="6"/>
  <c r="AE96" i="6"/>
  <c r="W96" i="6"/>
  <c r="AD72" i="6"/>
  <c r="AE72" i="6"/>
  <c r="X72" i="6"/>
  <c r="W72" i="6"/>
  <c r="AF72" i="6"/>
  <c r="AD48" i="6"/>
  <c r="AE48" i="6"/>
  <c r="AF48" i="6"/>
  <c r="X48" i="6"/>
  <c r="W48" i="6"/>
  <c r="AD24" i="6"/>
  <c r="AE24" i="6"/>
  <c r="X24" i="6"/>
  <c r="AF24" i="6"/>
  <c r="W24" i="6"/>
  <c r="AD8" i="6"/>
  <c r="AE8" i="6"/>
  <c r="X8" i="6"/>
  <c r="AF8" i="6"/>
  <c r="W8" i="6"/>
  <c r="V416" i="6"/>
  <c r="V368" i="6"/>
  <c r="V336" i="6"/>
  <c r="V304" i="6"/>
  <c r="V272" i="6"/>
  <c r="V256" i="6"/>
  <c r="V240" i="6"/>
  <c r="V216" i="6"/>
  <c r="V192" i="6"/>
  <c r="AD455" i="6"/>
  <c r="AF455" i="6"/>
  <c r="AE455" i="6"/>
  <c r="X455" i="6"/>
  <c r="W455" i="6"/>
  <c r="AD447" i="6"/>
  <c r="AF447" i="6"/>
  <c r="AE447" i="6"/>
  <c r="X447" i="6"/>
  <c r="W447" i="6"/>
  <c r="AD439" i="6"/>
  <c r="AE439" i="6"/>
  <c r="AF439" i="6"/>
  <c r="X439" i="6"/>
  <c r="W439" i="6"/>
  <c r="AD431" i="6"/>
  <c r="AE431" i="6"/>
  <c r="AF431" i="6"/>
  <c r="X431" i="6"/>
  <c r="W431" i="6"/>
  <c r="AD423" i="6"/>
  <c r="AF423" i="6"/>
  <c r="AE423" i="6"/>
  <c r="X423" i="6"/>
  <c r="W423" i="6"/>
  <c r="AD415" i="6"/>
  <c r="AE415" i="6"/>
  <c r="AF415" i="6"/>
  <c r="X415" i="6"/>
  <c r="W415" i="6"/>
  <c r="AD407" i="6"/>
  <c r="AE407" i="6"/>
  <c r="AF407" i="6"/>
  <c r="X407" i="6"/>
  <c r="W407" i="6"/>
  <c r="AD399" i="6"/>
  <c r="AE399" i="6"/>
  <c r="AF399" i="6"/>
  <c r="X399" i="6"/>
  <c r="W399" i="6"/>
  <c r="AD391" i="6"/>
  <c r="AE391" i="6"/>
  <c r="AF391" i="6"/>
  <c r="X391" i="6"/>
  <c r="W391" i="6"/>
  <c r="AD383" i="6"/>
  <c r="AE383" i="6"/>
  <c r="AF383" i="6"/>
  <c r="X383" i="6"/>
  <c r="W383" i="6"/>
  <c r="AD375" i="6"/>
  <c r="AE375" i="6"/>
  <c r="AF375" i="6"/>
  <c r="X375" i="6"/>
  <c r="W375" i="6"/>
  <c r="AD367" i="6"/>
  <c r="AE367" i="6"/>
  <c r="AF367" i="6"/>
  <c r="X367" i="6"/>
  <c r="W367" i="6"/>
  <c r="AD359" i="6"/>
  <c r="AE359" i="6"/>
  <c r="AF359" i="6"/>
  <c r="X359" i="6"/>
  <c r="W359" i="6"/>
  <c r="AD351" i="6"/>
  <c r="AE351" i="6"/>
  <c r="AF351" i="6"/>
  <c r="X351" i="6"/>
  <c r="W351" i="6"/>
  <c r="AD343" i="6"/>
  <c r="AE343" i="6"/>
  <c r="AF343" i="6"/>
  <c r="X343" i="6"/>
  <c r="W343" i="6"/>
  <c r="AD335" i="6"/>
  <c r="AE335" i="6"/>
  <c r="AF335" i="6"/>
  <c r="X335" i="6"/>
  <c r="W335" i="6"/>
  <c r="AD327" i="6"/>
  <c r="AE327" i="6"/>
  <c r="AF327" i="6"/>
  <c r="X327" i="6"/>
  <c r="W327" i="6"/>
  <c r="AD319" i="6"/>
  <c r="AE319" i="6"/>
  <c r="AF319" i="6"/>
  <c r="X319" i="6"/>
  <c r="W319" i="6"/>
  <c r="AD311" i="6"/>
  <c r="AE311" i="6"/>
  <c r="AF311" i="6"/>
  <c r="X311" i="6"/>
  <c r="W311" i="6"/>
  <c r="AD303" i="6"/>
  <c r="AE303" i="6"/>
  <c r="AF303" i="6"/>
  <c r="X303" i="6"/>
  <c r="W303" i="6"/>
  <c r="AD295" i="6"/>
  <c r="AE295" i="6"/>
  <c r="AF295" i="6"/>
  <c r="X295" i="6"/>
  <c r="W295" i="6"/>
  <c r="AD287" i="6"/>
  <c r="AE287" i="6"/>
  <c r="AF287" i="6"/>
  <c r="W287" i="6"/>
  <c r="AD279" i="6"/>
  <c r="AE279" i="6"/>
  <c r="AF279" i="6"/>
  <c r="X279" i="6"/>
  <c r="W279" i="6"/>
  <c r="AD271" i="6"/>
  <c r="AE271" i="6"/>
  <c r="AF271" i="6"/>
  <c r="X271" i="6"/>
  <c r="W271" i="6"/>
  <c r="AD263" i="6"/>
  <c r="AE263" i="6"/>
  <c r="AF263" i="6"/>
  <c r="X263" i="6"/>
  <c r="W263" i="6"/>
  <c r="AD255" i="6"/>
  <c r="AE255" i="6"/>
  <c r="AF255" i="6"/>
  <c r="X255" i="6"/>
  <c r="W255" i="6"/>
  <c r="AD247" i="6"/>
  <c r="AE247" i="6"/>
  <c r="AF247" i="6"/>
  <c r="X247" i="6"/>
  <c r="W247" i="6"/>
  <c r="AD239" i="6"/>
  <c r="AE239" i="6"/>
  <c r="AF239" i="6"/>
  <c r="X239" i="6"/>
  <c r="W239" i="6"/>
  <c r="AD231" i="6"/>
  <c r="AE231" i="6"/>
  <c r="AF231" i="6"/>
  <c r="W231" i="6"/>
  <c r="AD223" i="6"/>
  <c r="AE223" i="6"/>
  <c r="AF223" i="6"/>
  <c r="X223" i="6"/>
  <c r="W223" i="6"/>
  <c r="AD215" i="6"/>
  <c r="AE215" i="6"/>
  <c r="AF215" i="6"/>
  <c r="X215" i="6"/>
  <c r="W215" i="6"/>
  <c r="AD207" i="6"/>
  <c r="AE207" i="6"/>
  <c r="AF207" i="6"/>
  <c r="X207" i="6"/>
  <c r="W207" i="6"/>
  <c r="AD199" i="6"/>
  <c r="AE199" i="6"/>
  <c r="AF199" i="6"/>
  <c r="W199" i="6"/>
  <c r="AD191" i="6"/>
  <c r="AE191" i="6"/>
  <c r="AF191" i="6"/>
  <c r="X191" i="6"/>
  <c r="W191" i="6"/>
  <c r="AD183" i="6"/>
  <c r="AE183" i="6"/>
  <c r="AF183" i="6"/>
  <c r="W183" i="6"/>
  <c r="X183" i="6"/>
  <c r="AD175" i="6"/>
  <c r="AE175" i="6"/>
  <c r="AF175" i="6"/>
  <c r="W175" i="6"/>
  <c r="AD167" i="6"/>
  <c r="AE167" i="6"/>
  <c r="AF167" i="6"/>
  <c r="W167" i="6"/>
  <c r="X167" i="6"/>
  <c r="AD159" i="6"/>
  <c r="AE159" i="6"/>
  <c r="AF159" i="6"/>
  <c r="W159" i="6"/>
  <c r="AD151" i="6"/>
  <c r="AE151" i="6"/>
  <c r="AF151" i="6"/>
  <c r="X151" i="6"/>
  <c r="W151" i="6"/>
  <c r="AD143" i="6"/>
  <c r="AE143" i="6"/>
  <c r="AF143" i="6"/>
  <c r="W143" i="6"/>
  <c r="X143" i="6"/>
  <c r="AD135" i="6"/>
  <c r="AE135" i="6"/>
  <c r="AF135" i="6"/>
  <c r="W135" i="6"/>
  <c r="AD127" i="6"/>
  <c r="AE127" i="6"/>
  <c r="AF127" i="6"/>
  <c r="X127" i="6"/>
  <c r="W127" i="6"/>
  <c r="AD119" i="6"/>
  <c r="AE119" i="6"/>
  <c r="W119" i="6"/>
  <c r="AF119" i="6"/>
  <c r="AD111" i="6"/>
  <c r="AE111" i="6"/>
  <c r="AF111" i="6"/>
  <c r="W111" i="6"/>
  <c r="X111" i="6"/>
  <c r="AD103" i="6"/>
  <c r="AE103" i="6"/>
  <c r="AF103" i="6"/>
  <c r="W103" i="6"/>
  <c r="X103" i="6"/>
  <c r="AD95" i="6"/>
  <c r="AE95" i="6"/>
  <c r="AF95" i="6"/>
  <c r="W95" i="6"/>
  <c r="AD87" i="6"/>
  <c r="AE87" i="6"/>
  <c r="AF87" i="6"/>
  <c r="X87" i="6"/>
  <c r="W87" i="6"/>
  <c r="AD79" i="6"/>
  <c r="AE79" i="6"/>
  <c r="AF79" i="6"/>
  <c r="W79" i="6"/>
  <c r="AD71" i="6"/>
  <c r="AE71" i="6"/>
  <c r="AF71" i="6"/>
  <c r="W71" i="6"/>
  <c r="X71" i="6"/>
  <c r="AD63" i="6"/>
  <c r="AE63" i="6"/>
  <c r="AF63" i="6"/>
  <c r="X63" i="6"/>
  <c r="W63" i="6"/>
  <c r="AD55" i="6"/>
  <c r="AE55" i="6"/>
  <c r="AF55" i="6"/>
  <c r="W55" i="6"/>
  <c r="X55" i="6"/>
  <c r="AD47" i="6"/>
  <c r="AE47" i="6"/>
  <c r="AF47" i="6"/>
  <c r="X47" i="6"/>
  <c r="W47" i="6"/>
  <c r="AD39" i="6"/>
  <c r="AE39" i="6"/>
  <c r="AF39" i="6"/>
  <c r="W39" i="6"/>
  <c r="X39" i="6"/>
  <c r="AD31" i="6"/>
  <c r="AE31" i="6"/>
  <c r="AF31" i="6"/>
  <c r="W31" i="6"/>
  <c r="X31" i="6"/>
  <c r="AD23" i="6"/>
  <c r="AE23" i="6"/>
  <c r="AF23" i="6"/>
  <c r="X23" i="6"/>
  <c r="W23" i="6"/>
  <c r="V23" i="6"/>
  <c r="AD15" i="6"/>
  <c r="AE15" i="6"/>
  <c r="AF15" i="6"/>
  <c r="W15" i="6"/>
  <c r="V15" i="6"/>
  <c r="AD7" i="6"/>
  <c r="AE7" i="6"/>
  <c r="AF7" i="6"/>
  <c r="X7" i="6"/>
  <c r="W7" i="6"/>
  <c r="V7" i="6"/>
  <c r="V455" i="6"/>
  <c r="V447" i="6"/>
  <c r="V439" i="6"/>
  <c r="V431" i="6"/>
  <c r="V423" i="6"/>
  <c r="V415" i="6"/>
  <c r="V407" i="6"/>
  <c r="V399" i="6"/>
  <c r="V391" i="6"/>
  <c r="V383" i="6"/>
  <c r="V375" i="6"/>
  <c r="V367" i="6"/>
  <c r="V359" i="6"/>
  <c r="V351" i="6"/>
  <c r="V343" i="6"/>
  <c r="V335" i="6"/>
  <c r="V327" i="6"/>
  <c r="V319" i="6"/>
  <c r="V311" i="6"/>
  <c r="V303" i="6"/>
  <c r="V295" i="6"/>
  <c r="V287" i="6"/>
  <c r="V279" i="6"/>
  <c r="V271" i="6"/>
  <c r="V263" i="6"/>
  <c r="V255" i="6"/>
  <c r="V247" i="6"/>
  <c r="V239" i="6"/>
  <c r="V231" i="6"/>
  <c r="V223" i="6"/>
  <c r="V215" i="6"/>
  <c r="V207" i="6"/>
  <c r="V199" i="6"/>
  <c r="V191" i="6"/>
  <c r="V183" i="6"/>
  <c r="V175" i="6"/>
  <c r="V167" i="6"/>
  <c r="V159" i="6"/>
  <c r="V151" i="6"/>
  <c r="V143" i="6"/>
  <c r="V135" i="6"/>
  <c r="V89" i="6"/>
  <c r="V79" i="6"/>
  <c r="V55" i="6"/>
  <c r="V41" i="6"/>
  <c r="W368" i="6"/>
  <c r="W345" i="6"/>
  <c r="W281" i="6"/>
  <c r="W217" i="6"/>
  <c r="W170" i="6"/>
  <c r="X433" i="6"/>
  <c r="X287" i="6"/>
  <c r="X138" i="6"/>
  <c r="X15" i="6"/>
  <c r="AE186" i="6"/>
  <c r="AD186" i="6"/>
  <c r="AF186" i="6"/>
  <c r="X186" i="6"/>
  <c r="W186" i="6"/>
  <c r="AD154" i="6"/>
  <c r="AE154" i="6"/>
  <c r="AF154" i="6"/>
  <c r="X154" i="6"/>
  <c r="W154" i="6"/>
  <c r="AE122" i="6"/>
  <c r="AD122" i="6"/>
  <c r="AF122" i="6"/>
  <c r="X122" i="6"/>
  <c r="W122" i="6"/>
  <c r="AD82" i="6"/>
  <c r="AE82" i="6"/>
  <c r="AF82" i="6"/>
  <c r="X82" i="6"/>
  <c r="W82" i="6"/>
  <c r="V82" i="6"/>
  <c r="AD58" i="6"/>
  <c r="AF58" i="6"/>
  <c r="AE58" i="6"/>
  <c r="X58" i="6"/>
  <c r="V58" i="6"/>
  <c r="W58" i="6"/>
  <c r="AD34" i="6"/>
  <c r="AE34" i="6"/>
  <c r="AF34" i="6"/>
  <c r="V34" i="6"/>
  <c r="W34" i="6"/>
  <c r="X34" i="6"/>
  <c r="AD448" i="6"/>
  <c r="AF448" i="6"/>
  <c r="AE448" i="6"/>
  <c r="X448" i="6"/>
  <c r="AD424" i="6"/>
  <c r="AE424" i="6"/>
  <c r="AF424" i="6"/>
  <c r="X424" i="6"/>
  <c r="AD392" i="6"/>
  <c r="AE392" i="6"/>
  <c r="AF392" i="6"/>
  <c r="X392" i="6"/>
  <c r="AE288" i="6"/>
  <c r="AD288" i="6"/>
  <c r="AF288" i="6"/>
  <c r="X288" i="6"/>
  <c r="W200" i="6"/>
  <c r="AE454" i="6"/>
  <c r="AD454" i="6"/>
  <c r="X454" i="6"/>
  <c r="AF454" i="6"/>
  <c r="AD446" i="6"/>
  <c r="AE446" i="6"/>
  <c r="AF446" i="6"/>
  <c r="X446" i="6"/>
  <c r="AE438" i="6"/>
  <c r="AD438" i="6"/>
  <c r="X438" i="6"/>
  <c r="AF438" i="6"/>
  <c r="AD430" i="6"/>
  <c r="AE430" i="6"/>
  <c r="AF430" i="6"/>
  <c r="X430" i="6"/>
  <c r="AE422" i="6"/>
  <c r="AD422" i="6"/>
  <c r="AF422" i="6"/>
  <c r="X422" i="6"/>
  <c r="AD414" i="6"/>
  <c r="AE414" i="6"/>
  <c r="X414" i="6"/>
  <c r="AE406" i="6"/>
  <c r="AD406" i="6"/>
  <c r="X406" i="6"/>
  <c r="AF406" i="6"/>
  <c r="AD398" i="6"/>
  <c r="AE398" i="6"/>
  <c r="AF398" i="6"/>
  <c r="X398" i="6"/>
  <c r="AE390" i="6"/>
  <c r="AD390" i="6"/>
  <c r="AF390" i="6"/>
  <c r="X390" i="6"/>
  <c r="AD382" i="6"/>
  <c r="AE382" i="6"/>
  <c r="X382" i="6"/>
  <c r="AF382" i="6"/>
  <c r="AE374" i="6"/>
  <c r="AD374" i="6"/>
  <c r="X374" i="6"/>
  <c r="AF374" i="6"/>
  <c r="AD366" i="6"/>
  <c r="AE366" i="6"/>
  <c r="AF366" i="6"/>
  <c r="X366" i="6"/>
  <c r="AE358" i="6"/>
  <c r="AF358" i="6"/>
  <c r="AD358" i="6"/>
  <c r="X358" i="6"/>
  <c r="AD350" i="6"/>
  <c r="AE350" i="6"/>
  <c r="AF350" i="6"/>
  <c r="X350" i="6"/>
  <c r="AE342" i="6"/>
  <c r="AD342" i="6"/>
  <c r="AF342" i="6"/>
  <c r="X342" i="6"/>
  <c r="AD334" i="6"/>
  <c r="AE334" i="6"/>
  <c r="AF334" i="6"/>
  <c r="X334" i="6"/>
  <c r="AE326" i="6"/>
  <c r="AF326" i="6"/>
  <c r="AD326" i="6"/>
  <c r="X326" i="6"/>
  <c r="AD318" i="6"/>
  <c r="AE318" i="6"/>
  <c r="AF318" i="6"/>
  <c r="X318" i="6"/>
  <c r="AD310" i="6"/>
  <c r="AE310" i="6"/>
  <c r="AF310" i="6"/>
  <c r="X310" i="6"/>
  <c r="AD302" i="6"/>
  <c r="AE302" i="6"/>
  <c r="AF302" i="6"/>
  <c r="X302" i="6"/>
  <c r="AD294" i="6"/>
  <c r="AE294" i="6"/>
  <c r="AF294" i="6"/>
  <c r="X294" i="6"/>
  <c r="AD286" i="6"/>
  <c r="AE286" i="6"/>
  <c r="AF286" i="6"/>
  <c r="AD278" i="6"/>
  <c r="AE278" i="6"/>
  <c r="AF278" i="6"/>
  <c r="X278" i="6"/>
  <c r="AD270" i="6"/>
  <c r="AE270" i="6"/>
  <c r="AF270" i="6"/>
  <c r="X270" i="6"/>
  <c r="AD262" i="6"/>
  <c r="AE262" i="6"/>
  <c r="AF262" i="6"/>
  <c r="X262" i="6"/>
  <c r="AD254" i="6"/>
  <c r="AE254" i="6"/>
  <c r="AF254" i="6"/>
  <c r="AD246" i="6"/>
  <c r="AE246" i="6"/>
  <c r="AF246" i="6"/>
  <c r="AD238" i="6"/>
  <c r="AE238" i="6"/>
  <c r="AF238" i="6"/>
  <c r="X238" i="6"/>
  <c r="AD230" i="6"/>
  <c r="AE230" i="6"/>
  <c r="AF230" i="6"/>
  <c r="X230" i="6"/>
  <c r="AD222" i="6"/>
  <c r="AE222" i="6"/>
  <c r="AF222" i="6"/>
  <c r="X222" i="6"/>
  <c r="AD214" i="6"/>
  <c r="AF214" i="6"/>
  <c r="AE214" i="6"/>
  <c r="X214" i="6"/>
  <c r="AD206" i="6"/>
  <c r="AE206" i="6"/>
  <c r="AF206" i="6"/>
  <c r="X206" i="6"/>
  <c r="AD198" i="6"/>
  <c r="AF198" i="6"/>
  <c r="AE198" i="6"/>
  <c r="W198" i="6"/>
  <c r="AD190" i="6"/>
  <c r="AE190" i="6"/>
  <c r="AF190" i="6"/>
  <c r="X190" i="6"/>
  <c r="AD182" i="6"/>
  <c r="AE182" i="6"/>
  <c r="AF182" i="6"/>
  <c r="W182" i="6"/>
  <c r="AD174" i="6"/>
  <c r="AE174" i="6"/>
  <c r="AF174" i="6"/>
  <c r="W174" i="6"/>
  <c r="X174" i="6"/>
  <c r="AD166" i="6"/>
  <c r="AF166" i="6"/>
  <c r="AE166" i="6"/>
  <c r="X166" i="6"/>
  <c r="AD158" i="6"/>
  <c r="AF158" i="6"/>
  <c r="AE158" i="6"/>
  <c r="AD150" i="6"/>
  <c r="AE150" i="6"/>
  <c r="AF150" i="6"/>
  <c r="W150" i="6"/>
  <c r="AD142" i="6"/>
  <c r="AF142" i="6"/>
  <c r="AE142" i="6"/>
  <c r="X142" i="6"/>
  <c r="W142" i="6"/>
  <c r="AD134" i="6"/>
  <c r="AF134" i="6"/>
  <c r="AE134" i="6"/>
  <c r="X134" i="6"/>
  <c r="AD126" i="6"/>
  <c r="AF126" i="6"/>
  <c r="AE126" i="6"/>
  <c r="X126" i="6"/>
  <c r="AD118" i="6"/>
  <c r="AF118" i="6"/>
  <c r="AE118" i="6"/>
  <c r="W118" i="6"/>
  <c r="AD110" i="6"/>
  <c r="AE110" i="6"/>
  <c r="AF110" i="6"/>
  <c r="W110" i="6"/>
  <c r="AD102" i="6"/>
  <c r="AF102" i="6"/>
  <c r="AE102" i="6"/>
  <c r="W102" i="6"/>
  <c r="X102" i="6"/>
  <c r="AD94" i="6"/>
  <c r="AF94" i="6"/>
  <c r="AE94" i="6"/>
  <c r="W94" i="6"/>
  <c r="X94" i="6"/>
  <c r="AD86" i="6"/>
  <c r="AE86" i="6"/>
  <c r="AF86" i="6"/>
  <c r="W86" i="6"/>
  <c r="X86" i="6"/>
  <c r="AD78" i="6"/>
  <c r="AF78" i="6"/>
  <c r="AE78" i="6"/>
  <c r="W78" i="6"/>
  <c r="X78" i="6"/>
  <c r="AD70" i="6"/>
  <c r="AE70" i="6"/>
  <c r="AF70" i="6"/>
  <c r="W70" i="6"/>
  <c r="AD62" i="6"/>
  <c r="AF62" i="6"/>
  <c r="AE62" i="6"/>
  <c r="X62" i="6"/>
  <c r="W62" i="6"/>
  <c r="AD54" i="6"/>
  <c r="AE54" i="6"/>
  <c r="AF54" i="6"/>
  <c r="W54" i="6"/>
  <c r="AD46" i="6"/>
  <c r="AF46" i="6"/>
  <c r="AE46" i="6"/>
  <c r="W46" i="6"/>
  <c r="AD38" i="6"/>
  <c r="AE38" i="6"/>
  <c r="AF38" i="6"/>
  <c r="W38" i="6"/>
  <c r="X38" i="6"/>
  <c r="AD30" i="6"/>
  <c r="AF30" i="6"/>
  <c r="AE30" i="6"/>
  <c r="W30" i="6"/>
  <c r="X30" i="6"/>
  <c r="AD22" i="6"/>
  <c r="AE22" i="6"/>
  <c r="AF22" i="6"/>
  <c r="X22" i="6"/>
  <c r="W22" i="6"/>
  <c r="AD14" i="6"/>
  <c r="AF14" i="6"/>
  <c r="AE14" i="6"/>
  <c r="W14" i="6"/>
  <c r="X14" i="6"/>
  <c r="AD6" i="6"/>
  <c r="AE6" i="6"/>
  <c r="AF6" i="6"/>
  <c r="W6" i="6"/>
  <c r="X6" i="6"/>
  <c r="V454" i="6"/>
  <c r="V446" i="6"/>
  <c r="V438" i="6"/>
  <c r="V430" i="6"/>
  <c r="V422" i="6"/>
  <c r="V414" i="6"/>
  <c r="V406" i="6"/>
  <c r="V398" i="6"/>
  <c r="V390" i="6"/>
  <c r="V382" i="6"/>
  <c r="V374" i="6"/>
  <c r="V366" i="6"/>
  <c r="V358" i="6"/>
  <c r="V350" i="6"/>
  <c r="V342" i="6"/>
  <c r="V334" i="6"/>
  <c r="V326" i="6"/>
  <c r="V318" i="6"/>
  <c r="V310" i="6"/>
  <c r="V302" i="6"/>
  <c r="V294" i="6"/>
  <c r="V286" i="6"/>
  <c r="V278" i="6"/>
  <c r="V270" i="6"/>
  <c r="V262" i="6"/>
  <c r="V254" i="6"/>
  <c r="V246" i="6"/>
  <c r="V238" i="6"/>
  <c r="V230" i="6"/>
  <c r="V222" i="6"/>
  <c r="V214" i="6"/>
  <c r="V206" i="6"/>
  <c r="V198" i="6"/>
  <c r="V190" i="6"/>
  <c r="V182" i="6"/>
  <c r="V174" i="6"/>
  <c r="V166" i="6"/>
  <c r="V158" i="6"/>
  <c r="V150" i="6"/>
  <c r="V142" i="6"/>
  <c r="V134" i="6"/>
  <c r="V106" i="6"/>
  <c r="V97" i="6"/>
  <c r="V78" i="6"/>
  <c r="V65" i="6"/>
  <c r="V54" i="6"/>
  <c r="W385" i="6"/>
  <c r="W366" i="6"/>
  <c r="W321" i="6"/>
  <c r="W302" i="6"/>
  <c r="W257" i="6"/>
  <c r="W238" i="6"/>
  <c r="W216" i="6"/>
  <c r="W166" i="6"/>
  <c r="W138" i="6"/>
  <c r="W106" i="6"/>
  <c r="W41" i="6"/>
  <c r="X286" i="6"/>
  <c r="X135" i="6"/>
  <c r="X79" i="6"/>
  <c r="AE194" i="6"/>
  <c r="AF194" i="6"/>
  <c r="AD194" i="6"/>
  <c r="X194" i="6"/>
  <c r="W194" i="6"/>
  <c r="AD146" i="6"/>
  <c r="AF146" i="6"/>
  <c r="AE146" i="6"/>
  <c r="X146" i="6"/>
  <c r="AD114" i="6"/>
  <c r="AE114" i="6"/>
  <c r="X114" i="6"/>
  <c r="AF114" i="6"/>
  <c r="AE98" i="6"/>
  <c r="AD98" i="6"/>
  <c r="AF98" i="6"/>
  <c r="W98" i="6"/>
  <c r="AD74" i="6"/>
  <c r="AE74" i="6"/>
  <c r="AF74" i="6"/>
  <c r="V74" i="6"/>
  <c r="W74" i="6"/>
  <c r="AD42" i="6"/>
  <c r="AE42" i="6"/>
  <c r="AF42" i="6"/>
  <c r="V42" i="6"/>
  <c r="AD10" i="6"/>
  <c r="AE10" i="6"/>
  <c r="AF10" i="6"/>
  <c r="X10" i="6"/>
  <c r="V10" i="6"/>
  <c r="W10" i="6"/>
  <c r="V178" i="6"/>
  <c r="AD456" i="6"/>
  <c r="AE456" i="6"/>
  <c r="AF456" i="6"/>
  <c r="X456" i="6"/>
  <c r="AD408" i="6"/>
  <c r="AE408" i="6"/>
  <c r="X408" i="6"/>
  <c r="AF408" i="6"/>
  <c r="AD384" i="6"/>
  <c r="AE384" i="6"/>
  <c r="AF384" i="6"/>
  <c r="X384" i="6"/>
  <c r="AD360" i="6"/>
  <c r="AE360" i="6"/>
  <c r="X360" i="6"/>
  <c r="AF360" i="6"/>
  <c r="AD344" i="6"/>
  <c r="AE344" i="6"/>
  <c r="X344" i="6"/>
  <c r="AD320" i="6"/>
  <c r="AE320" i="6"/>
  <c r="AF320" i="6"/>
  <c r="X320" i="6"/>
  <c r="AE296" i="6"/>
  <c r="X296" i="6"/>
  <c r="AD296" i="6"/>
  <c r="AF296" i="6"/>
  <c r="AD264" i="6"/>
  <c r="AE264" i="6"/>
  <c r="X264" i="6"/>
  <c r="AF264" i="6"/>
  <c r="AD232" i="6"/>
  <c r="AE232" i="6"/>
  <c r="X232" i="6"/>
  <c r="AF232" i="6"/>
  <c r="AD208" i="6"/>
  <c r="AE208" i="6"/>
  <c r="AF208" i="6"/>
  <c r="X208" i="6"/>
  <c r="AD184" i="6"/>
  <c r="AE184" i="6"/>
  <c r="X184" i="6"/>
  <c r="W184" i="6"/>
  <c r="AD160" i="6"/>
  <c r="AF160" i="6"/>
  <c r="X160" i="6"/>
  <c r="W160" i="6"/>
  <c r="AE160" i="6"/>
  <c r="AD136" i="6"/>
  <c r="AE136" i="6"/>
  <c r="AF136" i="6"/>
  <c r="X136" i="6"/>
  <c r="W136" i="6"/>
  <c r="AD112" i="6"/>
  <c r="AE112" i="6"/>
  <c r="AF112" i="6"/>
  <c r="X112" i="6"/>
  <c r="W112" i="6"/>
  <c r="AD88" i="6"/>
  <c r="AE88" i="6"/>
  <c r="X88" i="6"/>
  <c r="AF88" i="6"/>
  <c r="W88" i="6"/>
  <c r="AD64" i="6"/>
  <c r="AE64" i="6"/>
  <c r="AF64" i="6"/>
  <c r="X64" i="6"/>
  <c r="W64" i="6"/>
  <c r="AD32" i="6"/>
  <c r="AE32" i="6"/>
  <c r="AF32" i="6"/>
  <c r="X32" i="6"/>
  <c r="W32" i="6"/>
  <c r="W50" i="6"/>
  <c r="AD453" i="6"/>
  <c r="AE453" i="6"/>
  <c r="AF453" i="6"/>
  <c r="W453" i="6"/>
  <c r="AD445" i="6"/>
  <c r="AE445" i="6"/>
  <c r="AF445" i="6"/>
  <c r="W445" i="6"/>
  <c r="AD437" i="6"/>
  <c r="AE437" i="6"/>
  <c r="AF437" i="6"/>
  <c r="X437" i="6"/>
  <c r="W437" i="6"/>
  <c r="AD429" i="6"/>
  <c r="AE429" i="6"/>
  <c r="AF429" i="6"/>
  <c r="W429" i="6"/>
  <c r="X429" i="6"/>
  <c r="AD421" i="6"/>
  <c r="AE421" i="6"/>
  <c r="AF421" i="6"/>
  <c r="X421" i="6"/>
  <c r="W421" i="6"/>
  <c r="AD413" i="6"/>
  <c r="AE413" i="6"/>
  <c r="AF413" i="6"/>
  <c r="X413" i="6"/>
  <c r="W413" i="6"/>
  <c r="AD405" i="6"/>
  <c r="AE405" i="6"/>
  <c r="AF405" i="6"/>
  <c r="W405" i="6"/>
  <c r="AD397" i="6"/>
  <c r="AE397" i="6"/>
  <c r="AF397" i="6"/>
  <c r="X397" i="6"/>
  <c r="W397" i="6"/>
  <c r="AD389" i="6"/>
  <c r="AE389" i="6"/>
  <c r="AF389" i="6"/>
  <c r="W389" i="6"/>
  <c r="AD381" i="6"/>
  <c r="AE381" i="6"/>
  <c r="AF381" i="6"/>
  <c r="W381" i="6"/>
  <c r="AD373" i="6"/>
  <c r="AE373" i="6"/>
  <c r="AF373" i="6"/>
  <c r="X373" i="6"/>
  <c r="W373" i="6"/>
  <c r="AD365" i="6"/>
  <c r="AE365" i="6"/>
  <c r="AF365" i="6"/>
  <c r="W365" i="6"/>
  <c r="X365" i="6"/>
  <c r="AD357" i="6"/>
  <c r="AE357" i="6"/>
  <c r="AF357" i="6"/>
  <c r="X357" i="6"/>
  <c r="W357" i="6"/>
  <c r="AD349" i="6"/>
  <c r="AE349" i="6"/>
  <c r="AF349" i="6"/>
  <c r="X349" i="6"/>
  <c r="W349" i="6"/>
  <c r="AD341" i="6"/>
  <c r="AE341" i="6"/>
  <c r="AF341" i="6"/>
  <c r="W341" i="6"/>
  <c r="AD333" i="6"/>
  <c r="AE333" i="6"/>
  <c r="AF333" i="6"/>
  <c r="X333" i="6"/>
  <c r="W333" i="6"/>
  <c r="AD325" i="6"/>
  <c r="AE325" i="6"/>
  <c r="AF325" i="6"/>
  <c r="W325" i="6"/>
  <c r="AD317" i="6"/>
  <c r="AE317" i="6"/>
  <c r="AF317" i="6"/>
  <c r="W317" i="6"/>
  <c r="AD309" i="6"/>
  <c r="AE309" i="6"/>
  <c r="AF309" i="6"/>
  <c r="X309" i="6"/>
  <c r="W309" i="6"/>
  <c r="AD301" i="6"/>
  <c r="AE301" i="6"/>
  <c r="AF301" i="6"/>
  <c r="X301" i="6"/>
  <c r="W301" i="6"/>
  <c r="AD293" i="6"/>
  <c r="AE293" i="6"/>
  <c r="AF293" i="6"/>
  <c r="X293" i="6"/>
  <c r="W293" i="6"/>
  <c r="AD285" i="6"/>
  <c r="AE285" i="6"/>
  <c r="AF285" i="6"/>
  <c r="W285" i="6"/>
  <c r="X285" i="6"/>
  <c r="AD277" i="6"/>
  <c r="AE277" i="6"/>
  <c r="AF277" i="6"/>
  <c r="X277" i="6"/>
  <c r="W277" i="6"/>
  <c r="AD269" i="6"/>
  <c r="AE269" i="6"/>
  <c r="AF269" i="6"/>
  <c r="X269" i="6"/>
  <c r="W269" i="6"/>
  <c r="AD261" i="6"/>
  <c r="AE261" i="6"/>
  <c r="AF261" i="6"/>
  <c r="X261" i="6"/>
  <c r="W261" i="6"/>
  <c r="AD253" i="6"/>
  <c r="AE253" i="6"/>
  <c r="AF253" i="6"/>
  <c r="W253" i="6"/>
  <c r="AD245" i="6"/>
  <c r="AE245" i="6"/>
  <c r="AF245" i="6"/>
  <c r="X245" i="6"/>
  <c r="W245" i="6"/>
  <c r="AD237" i="6"/>
  <c r="AE237" i="6"/>
  <c r="AF237" i="6"/>
  <c r="X237" i="6"/>
  <c r="W237" i="6"/>
  <c r="AD229" i="6"/>
  <c r="AE229" i="6"/>
  <c r="AF229" i="6"/>
  <c r="X229" i="6"/>
  <c r="W229" i="6"/>
  <c r="AD221" i="6"/>
  <c r="AE221" i="6"/>
  <c r="AF221" i="6"/>
  <c r="W221" i="6"/>
  <c r="AD213" i="6"/>
  <c r="AE213" i="6"/>
  <c r="AF213" i="6"/>
  <c r="W213" i="6"/>
  <c r="AD205" i="6"/>
  <c r="AF205" i="6"/>
  <c r="AE205" i="6"/>
  <c r="X205" i="6"/>
  <c r="W205" i="6"/>
  <c r="AD197" i="6"/>
  <c r="AF197" i="6"/>
  <c r="AE197" i="6"/>
  <c r="X197" i="6"/>
  <c r="AD189" i="6"/>
  <c r="AE189" i="6"/>
  <c r="AF189" i="6"/>
  <c r="X189" i="6"/>
  <c r="W189" i="6"/>
  <c r="AD181" i="6"/>
  <c r="AF181" i="6"/>
  <c r="AE181" i="6"/>
  <c r="X181" i="6"/>
  <c r="AD173" i="6"/>
  <c r="AF173" i="6"/>
  <c r="AE173" i="6"/>
  <c r="W173" i="6"/>
  <c r="AD165" i="6"/>
  <c r="AE165" i="6"/>
  <c r="AF165" i="6"/>
  <c r="X165" i="6"/>
  <c r="W165" i="6"/>
  <c r="AD157" i="6"/>
  <c r="AE157" i="6"/>
  <c r="AF157" i="6"/>
  <c r="X157" i="6"/>
  <c r="W157" i="6"/>
  <c r="AD149" i="6"/>
  <c r="AE149" i="6"/>
  <c r="AF149" i="6"/>
  <c r="X149" i="6"/>
  <c r="AD141" i="6"/>
  <c r="AF141" i="6"/>
  <c r="AE141" i="6"/>
  <c r="X141" i="6"/>
  <c r="W141" i="6"/>
  <c r="AD133" i="6"/>
  <c r="AE133" i="6"/>
  <c r="AF133" i="6"/>
  <c r="W133" i="6"/>
  <c r="AD125" i="6"/>
  <c r="AE125" i="6"/>
  <c r="AF125" i="6"/>
  <c r="X125" i="6"/>
  <c r="W125" i="6"/>
  <c r="AD117" i="6"/>
  <c r="AF117" i="6"/>
  <c r="AE117" i="6"/>
  <c r="X117" i="6"/>
  <c r="AD109" i="6"/>
  <c r="AF109" i="6"/>
  <c r="AE109" i="6"/>
  <c r="W109" i="6"/>
  <c r="X109" i="6"/>
  <c r="AD101" i="6"/>
  <c r="AF101" i="6"/>
  <c r="AE101" i="6"/>
  <c r="X101" i="6"/>
  <c r="W101" i="6"/>
  <c r="AD93" i="6"/>
  <c r="AF93" i="6"/>
  <c r="AE93" i="6"/>
  <c r="W93" i="6"/>
  <c r="AD85" i="6"/>
  <c r="AE85" i="6"/>
  <c r="AF85" i="6"/>
  <c r="X85" i="6"/>
  <c r="W85" i="6"/>
  <c r="AD77" i="6"/>
  <c r="AE77" i="6"/>
  <c r="AF77" i="6"/>
  <c r="X77" i="6"/>
  <c r="AD69" i="6"/>
  <c r="AE69" i="6"/>
  <c r="AF69" i="6"/>
  <c r="X69" i="6"/>
  <c r="W69" i="6"/>
  <c r="V69" i="6"/>
  <c r="AD61" i="6"/>
  <c r="AE61" i="6"/>
  <c r="AF61" i="6"/>
  <c r="X61" i="6"/>
  <c r="V61" i="6"/>
  <c r="AD53" i="6"/>
  <c r="AE53" i="6"/>
  <c r="AF53" i="6"/>
  <c r="X53" i="6"/>
  <c r="V53" i="6"/>
  <c r="AD45" i="6"/>
  <c r="AE45" i="6"/>
  <c r="AF45" i="6"/>
  <c r="W45" i="6"/>
  <c r="V45" i="6"/>
  <c r="X45" i="6"/>
  <c r="AD37" i="6"/>
  <c r="AE37" i="6"/>
  <c r="AF37" i="6"/>
  <c r="X37" i="6"/>
  <c r="V37" i="6"/>
  <c r="W37" i="6"/>
  <c r="AD29" i="6"/>
  <c r="AE29" i="6"/>
  <c r="AF29" i="6"/>
  <c r="W29" i="6"/>
  <c r="X29" i="6"/>
  <c r="V29" i="6"/>
  <c r="AD21" i="6"/>
  <c r="AE21" i="6"/>
  <c r="AF21" i="6"/>
  <c r="X21" i="6"/>
  <c r="W21" i="6"/>
  <c r="V21" i="6"/>
  <c r="AD13" i="6"/>
  <c r="AE13" i="6"/>
  <c r="AF13" i="6"/>
  <c r="X13" i="6"/>
  <c r="V13" i="6"/>
  <c r="AD5" i="6"/>
  <c r="AE5" i="6"/>
  <c r="AF5" i="6"/>
  <c r="W5" i="6"/>
  <c r="V5" i="6"/>
  <c r="V453" i="6"/>
  <c r="V445" i="6"/>
  <c r="V437" i="6"/>
  <c r="V429" i="6"/>
  <c r="V421" i="6"/>
  <c r="V413" i="6"/>
  <c r="V405" i="6"/>
  <c r="V397" i="6"/>
  <c r="V389" i="6"/>
  <c r="V381" i="6"/>
  <c r="V373" i="6"/>
  <c r="V365" i="6"/>
  <c r="V357" i="6"/>
  <c r="V349" i="6"/>
  <c r="V341" i="6"/>
  <c r="V333" i="6"/>
  <c r="V325" i="6"/>
  <c r="V317" i="6"/>
  <c r="V309" i="6"/>
  <c r="V301" i="6"/>
  <c r="V293" i="6"/>
  <c r="V285" i="6"/>
  <c r="V277" i="6"/>
  <c r="V269" i="6"/>
  <c r="V261" i="6"/>
  <c r="V253" i="6"/>
  <c r="V245" i="6"/>
  <c r="V237" i="6"/>
  <c r="V229" i="6"/>
  <c r="V221" i="6"/>
  <c r="V213" i="6"/>
  <c r="V205" i="6"/>
  <c r="V197" i="6"/>
  <c r="V189" i="6"/>
  <c r="V181" i="6"/>
  <c r="V173" i="6"/>
  <c r="V165" i="6"/>
  <c r="V157" i="6"/>
  <c r="V149" i="6"/>
  <c r="V141" i="6"/>
  <c r="V133" i="6"/>
  <c r="V114" i="6"/>
  <c r="V105" i="6"/>
  <c r="V96" i="6"/>
  <c r="V87" i="6"/>
  <c r="V77" i="6"/>
  <c r="V64" i="6"/>
  <c r="V39" i="6"/>
  <c r="V25" i="6"/>
  <c r="V9" i="6"/>
  <c r="W449" i="6"/>
  <c r="W433" i="6"/>
  <c r="W417" i="6"/>
  <c r="W401" i="6"/>
  <c r="W384" i="6"/>
  <c r="W361" i="6"/>
  <c r="W342" i="6"/>
  <c r="W320" i="6"/>
  <c r="W297" i="6"/>
  <c r="W278" i="6"/>
  <c r="W233" i="6"/>
  <c r="W214" i="6"/>
  <c r="W190" i="6"/>
  <c r="W161" i="6"/>
  <c r="W134" i="6"/>
  <c r="W105" i="6"/>
  <c r="X389" i="6"/>
  <c r="X317" i="6"/>
  <c r="X182" i="6"/>
  <c r="X133" i="6"/>
  <c r="X74" i="6"/>
  <c r="AF417" i="6"/>
  <c r="AF184" i="6"/>
  <c r="AE121" i="6"/>
  <c r="AD170" i="6"/>
  <c r="AF170" i="6"/>
  <c r="X170" i="6"/>
  <c r="AE130" i="6"/>
  <c r="AF130" i="6"/>
  <c r="AD130" i="6"/>
  <c r="X130" i="6"/>
  <c r="W130" i="6"/>
  <c r="AD90" i="6"/>
  <c r="AF90" i="6"/>
  <c r="AE90" i="6"/>
  <c r="X90" i="6"/>
  <c r="W90" i="6"/>
  <c r="AD66" i="6"/>
  <c r="AF66" i="6"/>
  <c r="AE66" i="6"/>
  <c r="X66" i="6"/>
  <c r="V66" i="6"/>
  <c r="AD26" i="6"/>
  <c r="AF26" i="6"/>
  <c r="AE26" i="6"/>
  <c r="X26" i="6"/>
  <c r="V26" i="6"/>
  <c r="W26" i="6"/>
  <c r="V194" i="6"/>
  <c r="V186" i="6"/>
  <c r="V170" i="6"/>
  <c r="V154" i="6"/>
  <c r="V146" i="6"/>
  <c r="V138" i="6"/>
  <c r="AD432" i="6"/>
  <c r="AE432" i="6"/>
  <c r="AF432" i="6"/>
  <c r="X432" i="6"/>
  <c r="AD400" i="6"/>
  <c r="AE400" i="6"/>
  <c r="AF400" i="6"/>
  <c r="X400" i="6"/>
  <c r="AD376" i="6"/>
  <c r="AE376" i="6"/>
  <c r="X376" i="6"/>
  <c r="AF376" i="6"/>
  <c r="AD352" i="6"/>
  <c r="AE352" i="6"/>
  <c r="AF352" i="6"/>
  <c r="X352" i="6"/>
  <c r="AD328" i="6"/>
  <c r="AE328" i="6"/>
  <c r="AF328" i="6"/>
  <c r="X328" i="6"/>
  <c r="AD304" i="6"/>
  <c r="AE304" i="6"/>
  <c r="AF304" i="6"/>
  <c r="X304" i="6"/>
  <c r="AD280" i="6"/>
  <c r="X280" i="6"/>
  <c r="AE280" i="6"/>
  <c r="AF280" i="6"/>
  <c r="AD256" i="6"/>
  <c r="AE256" i="6"/>
  <c r="AF256" i="6"/>
  <c r="X256" i="6"/>
  <c r="AD240" i="6"/>
  <c r="AE240" i="6"/>
  <c r="AF240" i="6"/>
  <c r="X240" i="6"/>
  <c r="AD216" i="6"/>
  <c r="AE216" i="6"/>
  <c r="X216" i="6"/>
  <c r="AD192" i="6"/>
  <c r="AF192" i="6"/>
  <c r="AE192" i="6"/>
  <c r="X192" i="6"/>
  <c r="AD168" i="6"/>
  <c r="AE168" i="6"/>
  <c r="X168" i="6"/>
  <c r="AF168" i="6"/>
  <c r="W168" i="6"/>
  <c r="AD144" i="6"/>
  <c r="AE144" i="6"/>
  <c r="AF144" i="6"/>
  <c r="X144" i="6"/>
  <c r="W144" i="6"/>
  <c r="AD128" i="6"/>
  <c r="AE128" i="6"/>
  <c r="X128" i="6"/>
  <c r="AF128" i="6"/>
  <c r="W128" i="6"/>
  <c r="AD104" i="6"/>
  <c r="AE104" i="6"/>
  <c r="AF104" i="6"/>
  <c r="X104" i="6"/>
  <c r="W104" i="6"/>
  <c r="AD80" i="6"/>
  <c r="AE80" i="6"/>
  <c r="AF80" i="6"/>
  <c r="X80" i="6"/>
  <c r="W80" i="6"/>
  <c r="AD56" i="6"/>
  <c r="AE56" i="6"/>
  <c r="X56" i="6"/>
  <c r="AF56" i="6"/>
  <c r="W56" i="6"/>
  <c r="AD40" i="6"/>
  <c r="AE40" i="6"/>
  <c r="AF40" i="6"/>
  <c r="X40" i="6"/>
  <c r="W40" i="6"/>
  <c r="AD16" i="6"/>
  <c r="AE16" i="6"/>
  <c r="AF16" i="6"/>
  <c r="X16" i="6"/>
  <c r="W16" i="6"/>
  <c r="V456" i="6"/>
  <c r="V440" i="6"/>
  <c r="V424" i="6"/>
  <c r="V408" i="6"/>
  <c r="V392" i="6"/>
  <c r="V376" i="6"/>
  <c r="V360" i="6"/>
  <c r="V344" i="6"/>
  <c r="V328" i="6"/>
  <c r="V312" i="6"/>
  <c r="V296" i="6"/>
  <c r="V280" i="6"/>
  <c r="V264" i="6"/>
  <c r="V248" i="6"/>
  <c r="V232" i="6"/>
  <c r="V224" i="6"/>
  <c r="V208" i="6"/>
  <c r="V200" i="6"/>
  <c r="V184" i="6"/>
  <c r="V176" i="6"/>
  <c r="V168" i="6"/>
  <c r="V160" i="6"/>
  <c r="V152" i="6"/>
  <c r="V144" i="6"/>
  <c r="V136" i="6"/>
  <c r="V90" i="6"/>
  <c r="V80" i="6"/>
  <c r="V56" i="6"/>
  <c r="V16" i="6"/>
  <c r="W456" i="6"/>
  <c r="W440" i="6"/>
  <c r="W408" i="6"/>
  <c r="W392" i="6"/>
  <c r="AD452" i="6"/>
  <c r="AE452" i="6"/>
  <c r="AF452" i="6"/>
  <c r="W452" i="6"/>
  <c r="X452" i="6"/>
  <c r="AD444" i="6"/>
  <c r="AE444" i="6"/>
  <c r="AF444" i="6"/>
  <c r="W444" i="6"/>
  <c r="AD436" i="6"/>
  <c r="AE436" i="6"/>
  <c r="AF436" i="6"/>
  <c r="X436" i="6"/>
  <c r="W436" i="6"/>
  <c r="AD428" i="6"/>
  <c r="AE428" i="6"/>
  <c r="AF428" i="6"/>
  <c r="W428" i="6"/>
  <c r="AD420" i="6"/>
  <c r="AF420" i="6"/>
  <c r="AE420" i="6"/>
  <c r="W420" i="6"/>
  <c r="AD412" i="6"/>
  <c r="AE412" i="6"/>
  <c r="AF412" i="6"/>
  <c r="X412" i="6"/>
  <c r="W412" i="6"/>
  <c r="AD404" i="6"/>
  <c r="AE404" i="6"/>
  <c r="AF404" i="6"/>
  <c r="W404" i="6"/>
  <c r="X404" i="6"/>
  <c r="AD396" i="6"/>
  <c r="AE396" i="6"/>
  <c r="AF396" i="6"/>
  <c r="X396" i="6"/>
  <c r="W396" i="6"/>
  <c r="AD388" i="6"/>
  <c r="AF388" i="6"/>
  <c r="AE388" i="6"/>
  <c r="W388" i="6"/>
  <c r="X388" i="6"/>
  <c r="AD380" i="6"/>
  <c r="AE380" i="6"/>
  <c r="AF380" i="6"/>
  <c r="W380" i="6"/>
  <c r="AD372" i="6"/>
  <c r="AE372" i="6"/>
  <c r="AF372" i="6"/>
  <c r="X372" i="6"/>
  <c r="W372" i="6"/>
  <c r="AD364" i="6"/>
  <c r="AE364" i="6"/>
  <c r="AF364" i="6"/>
  <c r="W364" i="6"/>
  <c r="AD356" i="6"/>
  <c r="AE356" i="6"/>
  <c r="AF356" i="6"/>
  <c r="W356" i="6"/>
  <c r="AD348" i="6"/>
  <c r="AF348" i="6"/>
  <c r="X348" i="6"/>
  <c r="W348" i="6"/>
  <c r="AE348" i="6"/>
  <c r="AD340" i="6"/>
  <c r="AF340" i="6"/>
  <c r="W340" i="6"/>
  <c r="X340" i="6"/>
  <c r="AD332" i="6"/>
  <c r="AE332" i="6"/>
  <c r="AF332" i="6"/>
  <c r="X332" i="6"/>
  <c r="W332" i="6"/>
  <c r="AD324" i="6"/>
  <c r="AE324" i="6"/>
  <c r="AF324" i="6"/>
  <c r="W324" i="6"/>
  <c r="X324" i="6"/>
  <c r="AD316" i="6"/>
  <c r="AF316" i="6"/>
  <c r="AE316" i="6"/>
  <c r="W316" i="6"/>
  <c r="AD308" i="6"/>
  <c r="AF308" i="6"/>
  <c r="AE308" i="6"/>
  <c r="X308" i="6"/>
  <c r="W308" i="6"/>
  <c r="AD300" i="6"/>
  <c r="AE300" i="6"/>
  <c r="AF300" i="6"/>
  <c r="W300" i="6"/>
  <c r="X300" i="6"/>
  <c r="AD292" i="6"/>
  <c r="AE292" i="6"/>
  <c r="AF292" i="6"/>
  <c r="X292" i="6"/>
  <c r="W292" i="6"/>
  <c r="AD284" i="6"/>
  <c r="AE284" i="6"/>
  <c r="AF284" i="6"/>
  <c r="W284" i="6"/>
  <c r="AD276" i="6"/>
  <c r="AF276" i="6"/>
  <c r="X276" i="6"/>
  <c r="AE276" i="6"/>
  <c r="W276" i="6"/>
  <c r="AD268" i="6"/>
  <c r="AE268" i="6"/>
  <c r="W268" i="6"/>
  <c r="AF268" i="6"/>
  <c r="AD260" i="6"/>
  <c r="AE260" i="6"/>
  <c r="AF260" i="6"/>
  <c r="X260" i="6"/>
  <c r="W260" i="6"/>
  <c r="AD252" i="6"/>
  <c r="AE252" i="6"/>
  <c r="AF252" i="6"/>
  <c r="W252" i="6"/>
  <c r="X252" i="6"/>
  <c r="AD244" i="6"/>
  <c r="AF244" i="6"/>
  <c r="AE244" i="6"/>
  <c r="X244" i="6"/>
  <c r="W244" i="6"/>
  <c r="AD236" i="6"/>
  <c r="AE236" i="6"/>
  <c r="AF236" i="6"/>
  <c r="W236" i="6"/>
  <c r="AD228" i="6"/>
  <c r="AE228" i="6"/>
  <c r="AF228" i="6"/>
  <c r="X228" i="6"/>
  <c r="W228" i="6"/>
  <c r="AD220" i="6"/>
  <c r="AE220" i="6"/>
  <c r="W220" i="6"/>
  <c r="AD212" i="6"/>
  <c r="AE212" i="6"/>
  <c r="AF212" i="6"/>
  <c r="X212" i="6"/>
  <c r="W212" i="6"/>
  <c r="AD204" i="6"/>
  <c r="AE204" i="6"/>
  <c r="X204" i="6"/>
  <c r="AF204" i="6"/>
  <c r="W204" i="6"/>
  <c r="AD196" i="6"/>
  <c r="AE196" i="6"/>
  <c r="AF196" i="6"/>
  <c r="X196" i="6"/>
  <c r="W196" i="6"/>
  <c r="AD188" i="6"/>
  <c r="AE188" i="6"/>
  <c r="X188" i="6"/>
  <c r="AF188" i="6"/>
  <c r="AD180" i="6"/>
  <c r="AE180" i="6"/>
  <c r="AF180" i="6"/>
  <c r="X180" i="6"/>
  <c r="AD172" i="6"/>
  <c r="AE172" i="6"/>
  <c r="X172" i="6"/>
  <c r="AF172" i="6"/>
  <c r="W172" i="6"/>
  <c r="AD164" i="6"/>
  <c r="AE164" i="6"/>
  <c r="AF164" i="6"/>
  <c r="X164" i="6"/>
  <c r="W164" i="6"/>
  <c r="AD156" i="6"/>
  <c r="AE156" i="6"/>
  <c r="X156" i="6"/>
  <c r="AF156" i="6"/>
  <c r="AD148" i="6"/>
  <c r="AE148" i="6"/>
  <c r="AF148" i="6"/>
  <c r="X148" i="6"/>
  <c r="AD140" i="6"/>
  <c r="AE140" i="6"/>
  <c r="AF140" i="6"/>
  <c r="X140" i="6"/>
  <c r="W140" i="6"/>
  <c r="AD132" i="6"/>
  <c r="AE132" i="6"/>
  <c r="AF132" i="6"/>
  <c r="X132" i="6"/>
  <c r="W132" i="6"/>
  <c r="V132" i="6"/>
  <c r="AD124" i="6"/>
  <c r="AE124" i="6"/>
  <c r="AF124" i="6"/>
  <c r="X124" i="6"/>
  <c r="V124" i="6"/>
  <c r="AD116" i="6"/>
  <c r="AE116" i="6"/>
  <c r="AF116" i="6"/>
  <c r="X116" i="6"/>
  <c r="V116" i="6"/>
  <c r="AD108" i="6"/>
  <c r="AE108" i="6"/>
  <c r="AF108" i="6"/>
  <c r="X108" i="6"/>
  <c r="W108" i="6"/>
  <c r="V108" i="6"/>
  <c r="AD100" i="6"/>
  <c r="AE100" i="6"/>
  <c r="AF100" i="6"/>
  <c r="X100" i="6"/>
  <c r="V100" i="6"/>
  <c r="AD92" i="6"/>
  <c r="AE92" i="6"/>
  <c r="X92" i="6"/>
  <c r="V92" i="6"/>
  <c r="AD84" i="6"/>
  <c r="AE84" i="6"/>
  <c r="AF84" i="6"/>
  <c r="X84" i="6"/>
  <c r="W84" i="6"/>
  <c r="V84" i="6"/>
  <c r="AD76" i="6"/>
  <c r="AE76" i="6"/>
  <c r="X76" i="6"/>
  <c r="V76" i="6"/>
  <c r="W76" i="6"/>
  <c r="AD68" i="6"/>
  <c r="AE68" i="6"/>
  <c r="AF68" i="6"/>
  <c r="X68" i="6"/>
  <c r="W68" i="6"/>
  <c r="V68" i="6"/>
  <c r="AD60" i="6"/>
  <c r="AE60" i="6"/>
  <c r="AF60" i="6"/>
  <c r="X60" i="6"/>
  <c r="V60" i="6"/>
  <c r="W60" i="6"/>
  <c r="AD52" i="6"/>
  <c r="AE52" i="6"/>
  <c r="AF52" i="6"/>
  <c r="X52" i="6"/>
  <c r="V52" i="6"/>
  <c r="AD44" i="6"/>
  <c r="AE44" i="6"/>
  <c r="AF44" i="6"/>
  <c r="X44" i="6"/>
  <c r="W44" i="6"/>
  <c r="V44" i="6"/>
  <c r="AD36" i="6"/>
  <c r="AE36" i="6"/>
  <c r="AF36" i="6"/>
  <c r="X36" i="6"/>
  <c r="V36" i="6"/>
  <c r="AD28" i="6"/>
  <c r="AE28" i="6"/>
  <c r="X28" i="6"/>
  <c r="V28" i="6"/>
  <c r="AF28" i="6"/>
  <c r="AD20" i="6"/>
  <c r="AE20" i="6"/>
  <c r="AF20" i="6"/>
  <c r="X20" i="6"/>
  <c r="W20" i="6"/>
  <c r="V20" i="6"/>
  <c r="AD12" i="6"/>
  <c r="AE12" i="6"/>
  <c r="X12" i="6"/>
  <c r="AF12" i="6"/>
  <c r="V12" i="6"/>
  <c r="W12" i="6"/>
  <c r="AD4" i="6"/>
  <c r="AE4" i="6"/>
  <c r="AF4" i="6"/>
  <c r="X4" i="6"/>
  <c r="W4" i="6"/>
  <c r="V4" i="6"/>
  <c r="V452" i="6"/>
  <c r="V444" i="6"/>
  <c r="V436" i="6"/>
  <c r="V428" i="6"/>
  <c r="V420" i="6"/>
  <c r="V412" i="6"/>
  <c r="V404" i="6"/>
  <c r="V396" i="6"/>
  <c r="V388" i="6"/>
  <c r="V380" i="6"/>
  <c r="V372" i="6"/>
  <c r="V364" i="6"/>
  <c r="V356" i="6"/>
  <c r="V348" i="6"/>
  <c r="V340" i="6"/>
  <c r="V332" i="6"/>
  <c r="V324" i="6"/>
  <c r="V316" i="6"/>
  <c r="V308" i="6"/>
  <c r="V300" i="6"/>
  <c r="V292" i="6"/>
  <c r="V284" i="6"/>
  <c r="V276" i="6"/>
  <c r="V268" i="6"/>
  <c r="V260" i="6"/>
  <c r="V252" i="6"/>
  <c r="V244" i="6"/>
  <c r="V236" i="6"/>
  <c r="V228" i="6"/>
  <c r="V220" i="6"/>
  <c r="V212" i="6"/>
  <c r="V204" i="6"/>
  <c r="V196" i="6"/>
  <c r="V188" i="6"/>
  <c r="V180" i="6"/>
  <c r="V172" i="6"/>
  <c r="V164" i="6"/>
  <c r="V156" i="6"/>
  <c r="V148" i="6"/>
  <c r="V140" i="6"/>
  <c r="V122" i="6"/>
  <c r="V113" i="6"/>
  <c r="V104" i="6"/>
  <c r="V95" i="6"/>
  <c r="V86" i="6"/>
  <c r="V63" i="6"/>
  <c r="V49" i="6"/>
  <c r="V38" i="6"/>
  <c r="V24" i="6"/>
  <c r="V8" i="6"/>
  <c r="W448" i="6"/>
  <c r="W432" i="6"/>
  <c r="W416" i="6"/>
  <c r="W400" i="6"/>
  <c r="W382" i="6"/>
  <c r="W360" i="6"/>
  <c r="W337" i="6"/>
  <c r="W318" i="6"/>
  <c r="W296" i="6"/>
  <c r="W273" i="6"/>
  <c r="W254" i="6"/>
  <c r="W232" i="6"/>
  <c r="W209" i="6"/>
  <c r="W188" i="6"/>
  <c r="W158" i="6"/>
  <c r="W129" i="6"/>
  <c r="W100" i="6"/>
  <c r="W66" i="6"/>
  <c r="W28" i="6"/>
  <c r="X453" i="6"/>
  <c r="X381" i="6"/>
  <c r="X353" i="6"/>
  <c r="X316" i="6"/>
  <c r="X231" i="6"/>
  <c r="X175" i="6"/>
  <c r="X119" i="6"/>
  <c r="X70" i="6"/>
  <c r="AF414" i="6"/>
  <c r="AF92" i="6"/>
  <c r="G374" i="7" l="1"/>
  <c r="O373" i="7"/>
  <c r="G118" i="7"/>
  <c r="O117" i="7"/>
  <c r="G238" i="7"/>
  <c r="O237" i="7"/>
  <c r="G230" i="7"/>
  <c r="O229" i="7"/>
  <c r="G166" i="7"/>
  <c r="O165" i="7"/>
  <c r="G206" i="7"/>
  <c r="O205" i="7"/>
  <c r="G326" i="7"/>
  <c r="O325" i="7"/>
  <c r="G70" i="7"/>
  <c r="O69" i="7"/>
  <c r="G254" i="7"/>
  <c r="O253" i="7"/>
  <c r="G310" i="7"/>
  <c r="O309" i="7"/>
  <c r="G54" i="7"/>
  <c r="O53" i="7"/>
  <c r="G174" i="7"/>
  <c r="O173" i="7"/>
  <c r="G38" i="7"/>
  <c r="O37" i="7"/>
  <c r="G102" i="7"/>
  <c r="O101" i="7"/>
  <c r="G142" i="7"/>
  <c r="O141" i="7"/>
  <c r="G262" i="7"/>
  <c r="O261" i="7"/>
  <c r="G6" i="7"/>
  <c r="O5" i="7"/>
  <c r="G190" i="7"/>
  <c r="O189" i="7"/>
  <c r="G246" i="7"/>
  <c r="O245" i="7"/>
  <c r="G366" i="7"/>
  <c r="O365" i="7"/>
  <c r="G110" i="7"/>
  <c r="O109" i="7"/>
  <c r="G358" i="7"/>
  <c r="O357" i="7"/>
  <c r="G334" i="7"/>
  <c r="O333" i="7"/>
  <c r="G78" i="7"/>
  <c r="O77" i="7"/>
  <c r="G198" i="7"/>
  <c r="O197" i="7"/>
  <c r="G382" i="7"/>
  <c r="O381" i="7"/>
  <c r="G126" i="7"/>
  <c r="O125" i="7"/>
  <c r="G182" i="7"/>
  <c r="O181" i="7"/>
  <c r="G302" i="7"/>
  <c r="O301" i="7"/>
  <c r="G46" i="7"/>
  <c r="O45" i="7"/>
  <c r="G294" i="7"/>
  <c r="O293" i="7"/>
  <c r="G270" i="7"/>
  <c r="O269" i="7"/>
  <c r="G14" i="7"/>
  <c r="O13" i="7"/>
  <c r="G134" i="7"/>
  <c r="O133" i="7"/>
  <c r="G318" i="7"/>
  <c r="O317" i="7"/>
  <c r="G62" i="7"/>
  <c r="O61" i="7"/>
  <c r="M4" i="7"/>
  <c r="I4" i="12" s="1"/>
  <c r="F95" i="6" s="1"/>
  <c r="N4" i="7"/>
  <c r="J4" i="12" s="1"/>
  <c r="G286" i="7"/>
  <c r="O286" i="7" s="1"/>
  <c r="K285" i="7"/>
  <c r="L285" i="7" s="1"/>
  <c r="G278" i="7"/>
  <c r="O278" i="7" s="1"/>
  <c r="K277" i="7"/>
  <c r="L277" i="7" s="1"/>
  <c r="G86" i="7"/>
  <c r="O86" i="7" s="1"/>
  <c r="K85" i="7"/>
  <c r="Q187" i="6" s="1"/>
  <c r="G150" i="7"/>
  <c r="O150" i="7" s="1"/>
  <c r="K149" i="7"/>
  <c r="G222" i="7"/>
  <c r="O222" i="7" s="1"/>
  <c r="K221" i="7"/>
  <c r="L221" i="7" s="1"/>
  <c r="G22" i="7"/>
  <c r="O22" i="7" s="1"/>
  <c r="K21" i="7"/>
  <c r="Q120" i="6" s="1"/>
  <c r="G158" i="7"/>
  <c r="O158" i="7" s="1"/>
  <c r="K157" i="7"/>
  <c r="G342" i="7"/>
  <c r="O342" i="7" s="1"/>
  <c r="K341" i="7"/>
  <c r="L341" i="7" s="1"/>
  <c r="G30" i="7"/>
  <c r="O30" i="7" s="1"/>
  <c r="K29" i="7"/>
  <c r="Q128" i="6" s="1"/>
  <c r="G350" i="7"/>
  <c r="O350" i="7" s="1"/>
  <c r="K349" i="7"/>
  <c r="L349" i="7" s="1"/>
  <c r="G94" i="7"/>
  <c r="O94" i="7" s="1"/>
  <c r="K93" i="7"/>
  <c r="Q195" i="6" s="1"/>
  <c r="G214" i="7"/>
  <c r="O214" i="7" s="1"/>
  <c r="K213" i="7"/>
  <c r="L213" i="7" s="1"/>
  <c r="L4" i="7"/>
  <c r="K4" i="12" s="1"/>
  <c r="G95" i="6" s="1"/>
  <c r="F6" i="7"/>
  <c r="J5" i="7"/>
  <c r="G63" i="7" l="1"/>
  <c r="O62" i="7"/>
  <c r="K62" i="7"/>
  <c r="Q164" i="6" s="1"/>
  <c r="G271" i="7"/>
  <c r="O270" i="7"/>
  <c r="K270" i="7"/>
  <c r="L270" i="7" s="1"/>
  <c r="G183" i="7"/>
  <c r="O182" i="7"/>
  <c r="K182" i="7"/>
  <c r="L182" i="7" s="1"/>
  <c r="G79" i="7"/>
  <c r="O78" i="7"/>
  <c r="K78" i="7"/>
  <c r="Q180" i="6" s="1"/>
  <c r="G367" i="7"/>
  <c r="O366" i="7"/>
  <c r="K366" i="7"/>
  <c r="L366" i="7" s="1"/>
  <c r="G263" i="7"/>
  <c r="O262" i="7"/>
  <c r="K262" i="7"/>
  <c r="L262" i="7" s="1"/>
  <c r="G175" i="7"/>
  <c r="O174" i="7"/>
  <c r="K174" i="7"/>
  <c r="L174" i="7" s="1"/>
  <c r="G71" i="7"/>
  <c r="O70" i="7"/>
  <c r="K70" i="7"/>
  <c r="Q172" i="6" s="1"/>
  <c r="G231" i="7"/>
  <c r="O230" i="7"/>
  <c r="K230" i="7"/>
  <c r="L230" i="7" s="1"/>
  <c r="G319" i="7"/>
  <c r="O318" i="7"/>
  <c r="K318" i="7"/>
  <c r="L318" i="7" s="1"/>
  <c r="G295" i="7"/>
  <c r="O294" i="7"/>
  <c r="K294" i="7"/>
  <c r="L294" i="7" s="1"/>
  <c r="G127" i="7"/>
  <c r="O126" i="7"/>
  <c r="K126" i="7"/>
  <c r="Q334" i="6" s="1"/>
  <c r="G335" i="7"/>
  <c r="O334" i="7"/>
  <c r="K334" i="7"/>
  <c r="L334" i="7" s="1"/>
  <c r="G247" i="7"/>
  <c r="O246" i="7"/>
  <c r="K246" i="7"/>
  <c r="L246" i="7" s="1"/>
  <c r="G143" i="7"/>
  <c r="O142" i="7"/>
  <c r="K142" i="7"/>
  <c r="G55" i="7"/>
  <c r="O54" i="7"/>
  <c r="K54" i="7"/>
  <c r="Q156" i="6" s="1"/>
  <c r="G327" i="7"/>
  <c r="O326" i="7"/>
  <c r="K326" i="7"/>
  <c r="L326" i="7" s="1"/>
  <c r="G239" i="7"/>
  <c r="O238" i="7"/>
  <c r="K238" i="7"/>
  <c r="L238" i="7" s="1"/>
  <c r="G135" i="7"/>
  <c r="O134" i="7"/>
  <c r="K134" i="7"/>
  <c r="Q342" i="6" s="1"/>
  <c r="G47" i="7"/>
  <c r="O46" i="7"/>
  <c r="K46" i="7"/>
  <c r="Q145" i="6" s="1"/>
  <c r="G383" i="7"/>
  <c r="O382" i="7"/>
  <c r="K382" i="7"/>
  <c r="L382" i="7" s="1"/>
  <c r="G359" i="7"/>
  <c r="O358" i="7"/>
  <c r="K358" i="7"/>
  <c r="L358" i="7" s="1"/>
  <c r="G191" i="7"/>
  <c r="O190" i="7"/>
  <c r="K190" i="7"/>
  <c r="L190" i="7" s="1"/>
  <c r="G103" i="7"/>
  <c r="O102" i="7"/>
  <c r="K102" i="7"/>
  <c r="Q238" i="6" s="1"/>
  <c r="G311" i="7"/>
  <c r="O310" i="7"/>
  <c r="K310" i="7"/>
  <c r="L310" i="7" s="1"/>
  <c r="G207" i="7"/>
  <c r="O206" i="7"/>
  <c r="K206" i="7"/>
  <c r="L206" i="7" s="1"/>
  <c r="G119" i="7"/>
  <c r="O118" i="7"/>
  <c r="K118" i="7"/>
  <c r="Q270" i="6" s="1"/>
  <c r="G15" i="7"/>
  <c r="O14" i="7"/>
  <c r="K14" i="7"/>
  <c r="Q113" i="6" s="1"/>
  <c r="G303" i="7"/>
  <c r="O302" i="7"/>
  <c r="K302" i="7"/>
  <c r="L302" i="7" s="1"/>
  <c r="G199" i="7"/>
  <c r="O198" i="7"/>
  <c r="K198" i="7"/>
  <c r="L198" i="7" s="1"/>
  <c r="G111" i="7"/>
  <c r="O110" i="7"/>
  <c r="K110" i="7"/>
  <c r="Q246" i="6" s="1"/>
  <c r="G7" i="7"/>
  <c r="O6" i="7"/>
  <c r="K6" i="7"/>
  <c r="Q105" i="6" s="1"/>
  <c r="G39" i="7"/>
  <c r="O38" i="7"/>
  <c r="K38" i="7"/>
  <c r="Q137" i="6" s="1"/>
  <c r="G255" i="7"/>
  <c r="O254" i="7"/>
  <c r="K254" i="7"/>
  <c r="L254" i="7" s="1"/>
  <c r="G167" i="7"/>
  <c r="O166" i="7"/>
  <c r="K166" i="7"/>
  <c r="L166" i="7" s="1"/>
  <c r="G375" i="7"/>
  <c r="O374" i="7"/>
  <c r="K374" i="7"/>
  <c r="L374" i="7" s="1"/>
  <c r="P104" i="6"/>
  <c r="M5" i="7"/>
  <c r="I5" i="12" s="1"/>
  <c r="F104" i="6" s="1"/>
  <c r="N5" i="7"/>
  <c r="J5" i="12" s="1"/>
  <c r="G95" i="7"/>
  <c r="O95" i="7" s="1"/>
  <c r="K94" i="7"/>
  <c r="Q196" i="6" s="1"/>
  <c r="G87" i="7"/>
  <c r="O87" i="7" s="1"/>
  <c r="K86" i="7"/>
  <c r="Q188" i="6" s="1"/>
  <c r="G351" i="7"/>
  <c r="O351" i="7" s="1"/>
  <c r="K350" i="7"/>
  <c r="L350" i="7" s="1"/>
  <c r="G23" i="7"/>
  <c r="O23" i="7" s="1"/>
  <c r="K22" i="7"/>
  <c r="Q121" i="6" s="1"/>
  <c r="G279" i="7"/>
  <c r="O279" i="7" s="1"/>
  <c r="K278" i="7"/>
  <c r="L278" i="7" s="1"/>
  <c r="G343" i="7"/>
  <c r="O343" i="7" s="1"/>
  <c r="K342" i="7"/>
  <c r="L342" i="7" s="1"/>
  <c r="G159" i="7"/>
  <c r="O159" i="7" s="1"/>
  <c r="K158" i="7"/>
  <c r="L158" i="7" s="1"/>
  <c r="G215" i="7"/>
  <c r="O215" i="7" s="1"/>
  <c r="K214" i="7"/>
  <c r="L214" i="7" s="1"/>
  <c r="G151" i="7"/>
  <c r="O151" i="7" s="1"/>
  <c r="K150" i="7"/>
  <c r="G31" i="7"/>
  <c r="O31" i="7" s="1"/>
  <c r="K30" i="7"/>
  <c r="Q129" i="6" s="1"/>
  <c r="G223" i="7"/>
  <c r="O223" i="7" s="1"/>
  <c r="K222" i="7"/>
  <c r="L222" i="7" s="1"/>
  <c r="G287" i="7"/>
  <c r="O287" i="7" s="1"/>
  <c r="K286" i="7"/>
  <c r="L286" i="7" s="1"/>
  <c r="L5" i="7"/>
  <c r="K5" i="12" s="1"/>
  <c r="G104" i="6" s="1"/>
  <c r="F7" i="7"/>
  <c r="J6" i="7"/>
  <c r="G40" i="7" l="1"/>
  <c r="O39" i="7"/>
  <c r="K39" i="7"/>
  <c r="Q138" i="6" s="1"/>
  <c r="G328" i="7"/>
  <c r="O327" i="7"/>
  <c r="K327" i="7"/>
  <c r="L327" i="7" s="1"/>
  <c r="G232" i="7"/>
  <c r="O231" i="7"/>
  <c r="K231" i="7"/>
  <c r="L231" i="7" s="1"/>
  <c r="G200" i="7"/>
  <c r="O199" i="7"/>
  <c r="K199" i="7"/>
  <c r="L199" i="7" s="1"/>
  <c r="G360" i="7"/>
  <c r="O359" i="7"/>
  <c r="K359" i="7"/>
  <c r="L359" i="7" s="1"/>
  <c r="G248" i="7"/>
  <c r="O247" i="7"/>
  <c r="K247" i="7"/>
  <c r="L247" i="7" s="1"/>
  <c r="G264" i="7"/>
  <c r="O263" i="7"/>
  <c r="K263" i="7"/>
  <c r="L263" i="7" s="1"/>
  <c r="G168" i="7"/>
  <c r="O167" i="7"/>
  <c r="K167" i="7"/>
  <c r="L167" i="7" s="1"/>
  <c r="G120" i="7"/>
  <c r="O119" i="7"/>
  <c r="K119" i="7"/>
  <c r="Q271" i="6" s="1"/>
  <c r="G136" i="7"/>
  <c r="O135" i="7"/>
  <c r="K135" i="7"/>
  <c r="Q343" i="6" s="1"/>
  <c r="G296" i="7"/>
  <c r="O295" i="7"/>
  <c r="K295" i="7"/>
  <c r="L295" i="7" s="1"/>
  <c r="G184" i="7"/>
  <c r="O183" i="7"/>
  <c r="K183" i="7"/>
  <c r="L183" i="7" s="1"/>
  <c r="G104" i="7"/>
  <c r="O103" i="7"/>
  <c r="K103" i="7"/>
  <c r="Q239" i="6" s="1"/>
  <c r="G56" i="7"/>
  <c r="O55" i="7"/>
  <c r="K55" i="7"/>
  <c r="Q157" i="6" s="1"/>
  <c r="G72" i="7"/>
  <c r="O71" i="7"/>
  <c r="K71" i="7"/>
  <c r="Q173" i="6" s="1"/>
  <c r="G8" i="7"/>
  <c r="O7" i="7"/>
  <c r="K7" i="7"/>
  <c r="Q106" i="6" s="1"/>
  <c r="G304" i="7"/>
  <c r="O303" i="7"/>
  <c r="K303" i="7"/>
  <c r="L303" i="7" s="1"/>
  <c r="G336" i="7"/>
  <c r="O335" i="7"/>
  <c r="K335" i="7"/>
  <c r="L335" i="7" s="1"/>
  <c r="G384" i="7"/>
  <c r="O383" i="7"/>
  <c r="K383" i="7"/>
  <c r="L383" i="7" s="1"/>
  <c r="G368" i="7"/>
  <c r="O367" i="7"/>
  <c r="K367" i="7"/>
  <c r="L367" i="7" s="1"/>
  <c r="G256" i="7"/>
  <c r="O255" i="7"/>
  <c r="K255" i="7"/>
  <c r="L255" i="7" s="1"/>
  <c r="G208" i="7"/>
  <c r="O207" i="7"/>
  <c r="K207" i="7"/>
  <c r="L207" i="7" s="1"/>
  <c r="G240" i="7"/>
  <c r="O239" i="7"/>
  <c r="K239" i="7"/>
  <c r="L239" i="7" s="1"/>
  <c r="G320" i="7"/>
  <c r="O319" i="7"/>
  <c r="K319" i="7"/>
  <c r="L319" i="7" s="1"/>
  <c r="G272" i="7"/>
  <c r="O271" i="7"/>
  <c r="K271" i="7"/>
  <c r="L271" i="7" s="1"/>
  <c r="G112" i="7"/>
  <c r="O111" i="7"/>
  <c r="K111" i="7"/>
  <c r="Q247" i="6" s="1"/>
  <c r="G192" i="7"/>
  <c r="O191" i="7"/>
  <c r="K191" i="7"/>
  <c r="L191" i="7" s="1"/>
  <c r="G144" i="7"/>
  <c r="O143" i="7"/>
  <c r="K143" i="7"/>
  <c r="G176" i="7"/>
  <c r="O175" i="7"/>
  <c r="K175" i="7"/>
  <c r="L175" i="7" s="1"/>
  <c r="G376" i="7"/>
  <c r="O375" i="7"/>
  <c r="K375" i="7"/>
  <c r="L375" i="7" s="1"/>
  <c r="G16" i="7"/>
  <c r="O15" i="7"/>
  <c r="K15" i="7"/>
  <c r="Q114" i="6" s="1"/>
  <c r="G48" i="7"/>
  <c r="O47" i="7"/>
  <c r="K47" i="7"/>
  <c r="Q146" i="6" s="1"/>
  <c r="G128" i="7"/>
  <c r="O127" i="7"/>
  <c r="K127" i="7"/>
  <c r="Q335" i="6" s="1"/>
  <c r="G80" i="7"/>
  <c r="O79" i="7"/>
  <c r="K79" i="7"/>
  <c r="Q181" i="6" s="1"/>
  <c r="G312" i="7"/>
  <c r="O311" i="7"/>
  <c r="K311" i="7"/>
  <c r="L311" i="7" s="1"/>
  <c r="G64" i="7"/>
  <c r="O63" i="7"/>
  <c r="K63" i="7"/>
  <c r="Q165" i="6" s="1"/>
  <c r="P105" i="6"/>
  <c r="M6" i="7"/>
  <c r="I6" i="12" s="1"/>
  <c r="F105" i="6" s="1"/>
  <c r="N6" i="7"/>
  <c r="J6" i="12" s="1"/>
  <c r="G224" i="7"/>
  <c r="O224" i="7" s="1"/>
  <c r="K223" i="7"/>
  <c r="L223" i="7" s="1"/>
  <c r="G352" i="7"/>
  <c r="O352" i="7" s="1"/>
  <c r="K351" i="7"/>
  <c r="L351" i="7" s="1"/>
  <c r="G216" i="7"/>
  <c r="O216" i="7" s="1"/>
  <c r="K215" i="7"/>
  <c r="L215" i="7" s="1"/>
  <c r="G280" i="7"/>
  <c r="O280" i="7" s="1"/>
  <c r="K279" i="7"/>
  <c r="L279" i="7" s="1"/>
  <c r="G344" i="7"/>
  <c r="O344" i="7" s="1"/>
  <c r="K343" i="7"/>
  <c r="L343" i="7" s="1"/>
  <c r="G88" i="7"/>
  <c r="O88" i="7" s="1"/>
  <c r="K87" i="7"/>
  <c r="Q189" i="6" s="1"/>
  <c r="G160" i="7"/>
  <c r="O160" i="7" s="1"/>
  <c r="K159" i="7"/>
  <c r="L159" i="7" s="1"/>
  <c r="G288" i="7"/>
  <c r="O288" i="7" s="1"/>
  <c r="K287" i="7"/>
  <c r="L287" i="7" s="1"/>
  <c r="G24" i="7"/>
  <c r="O24" i="7" s="1"/>
  <c r="K23" i="7"/>
  <c r="Q122" i="6" s="1"/>
  <c r="G32" i="7"/>
  <c r="O32" i="7" s="1"/>
  <c r="K31" i="7"/>
  <c r="Q130" i="6" s="1"/>
  <c r="G152" i="7"/>
  <c r="O152" i="7" s="1"/>
  <c r="K151" i="7"/>
  <c r="G96" i="7"/>
  <c r="O96" i="7" s="1"/>
  <c r="K95" i="7"/>
  <c r="Q197" i="6" s="1"/>
  <c r="L6" i="7"/>
  <c r="K6" i="12" s="1"/>
  <c r="G105" i="6" s="1"/>
  <c r="F8" i="7"/>
  <c r="J7" i="7"/>
  <c r="G17" i="7" l="1"/>
  <c r="O16" i="7"/>
  <c r="K16" i="7"/>
  <c r="Q115" i="6" s="1"/>
  <c r="G241" i="7"/>
  <c r="O240" i="7"/>
  <c r="K240" i="7"/>
  <c r="L240" i="7" s="1"/>
  <c r="G273" i="7"/>
  <c r="O272" i="7"/>
  <c r="K272" i="7"/>
  <c r="L272" i="7" s="1"/>
  <c r="G377" i="7"/>
  <c r="O376" i="7"/>
  <c r="K376" i="7"/>
  <c r="L376" i="7" s="1"/>
  <c r="G209" i="7"/>
  <c r="O208" i="7"/>
  <c r="K208" i="7"/>
  <c r="L208" i="7" s="1"/>
  <c r="G57" i="7"/>
  <c r="O56" i="7"/>
  <c r="K56" i="7"/>
  <c r="Q158" i="6" s="1"/>
  <c r="G249" i="7"/>
  <c r="O248" i="7"/>
  <c r="K248" i="7"/>
  <c r="L248" i="7" s="1"/>
  <c r="G49" i="7"/>
  <c r="O48" i="7"/>
  <c r="K48" i="7"/>
  <c r="Q147" i="6" s="1"/>
  <c r="G129" i="7"/>
  <c r="O128" i="7"/>
  <c r="K128" i="7"/>
  <c r="Q336" i="6" s="1"/>
  <c r="G313" i="7"/>
  <c r="O312" i="7"/>
  <c r="K312" i="7"/>
  <c r="L312" i="7" s="1"/>
  <c r="G193" i="7"/>
  <c r="O192" i="7"/>
  <c r="K192" i="7"/>
  <c r="L192" i="7" s="1"/>
  <c r="G385" i="7"/>
  <c r="O384" i="7"/>
  <c r="K384" i="7"/>
  <c r="L384" i="7" s="1"/>
  <c r="G297" i="7"/>
  <c r="O296" i="7"/>
  <c r="K296" i="7"/>
  <c r="L296" i="7" s="1"/>
  <c r="G233" i="7"/>
  <c r="O232" i="7"/>
  <c r="K232" i="7"/>
  <c r="L232" i="7" s="1"/>
  <c r="G321" i="7"/>
  <c r="O320" i="7"/>
  <c r="K320" i="7"/>
  <c r="L320" i="7" s="1"/>
  <c r="G9" i="7"/>
  <c r="O8" i="7"/>
  <c r="K8" i="7"/>
  <c r="Q107" i="6" s="1"/>
  <c r="G169" i="7"/>
  <c r="O168" i="7"/>
  <c r="K168" i="7"/>
  <c r="L168" i="7" s="1"/>
  <c r="G177" i="7"/>
  <c r="O176" i="7"/>
  <c r="K176" i="7"/>
  <c r="L176" i="7" s="1"/>
  <c r="G257" i="7"/>
  <c r="O256" i="7"/>
  <c r="K256" i="7"/>
  <c r="L256" i="7" s="1"/>
  <c r="G105" i="7"/>
  <c r="O104" i="7"/>
  <c r="K104" i="7"/>
  <c r="Q240" i="6" s="1"/>
  <c r="G361" i="7"/>
  <c r="O360" i="7"/>
  <c r="K360" i="7"/>
  <c r="L360" i="7" s="1"/>
  <c r="G81" i="7"/>
  <c r="O80" i="7"/>
  <c r="K80" i="7"/>
  <c r="Q182" i="6" s="1"/>
  <c r="G113" i="7"/>
  <c r="O112" i="7"/>
  <c r="K112" i="7"/>
  <c r="Q248" i="6" s="1"/>
  <c r="G337" i="7"/>
  <c r="O336" i="7"/>
  <c r="K336" i="7"/>
  <c r="L336" i="7" s="1"/>
  <c r="G137" i="7"/>
  <c r="O136" i="7"/>
  <c r="K136" i="7"/>
  <c r="Q348" i="6" s="1"/>
  <c r="G329" i="7"/>
  <c r="O328" i="7"/>
  <c r="K328" i="7"/>
  <c r="L328" i="7" s="1"/>
  <c r="G73" i="7"/>
  <c r="O72" i="7"/>
  <c r="K72" i="7"/>
  <c r="Q174" i="6" s="1"/>
  <c r="G265" i="7"/>
  <c r="O264" i="7"/>
  <c r="K264" i="7"/>
  <c r="L264" i="7" s="1"/>
  <c r="G145" i="7"/>
  <c r="O144" i="7"/>
  <c r="K144" i="7"/>
  <c r="G369" i="7"/>
  <c r="O368" i="7"/>
  <c r="K368" i="7"/>
  <c r="L368" i="7" s="1"/>
  <c r="G185" i="7"/>
  <c r="O184" i="7"/>
  <c r="K184" i="7"/>
  <c r="L184" i="7" s="1"/>
  <c r="G201" i="7"/>
  <c r="O200" i="7"/>
  <c r="K200" i="7"/>
  <c r="L200" i="7" s="1"/>
  <c r="G65" i="7"/>
  <c r="O64" i="7"/>
  <c r="K64" i="7"/>
  <c r="Q166" i="6" s="1"/>
  <c r="G305" i="7"/>
  <c r="O304" i="7"/>
  <c r="K304" i="7"/>
  <c r="L304" i="7" s="1"/>
  <c r="G121" i="7"/>
  <c r="O120" i="7"/>
  <c r="K120" i="7"/>
  <c r="Q272" i="6" s="1"/>
  <c r="G41" i="7"/>
  <c r="O40" i="7"/>
  <c r="K40" i="7"/>
  <c r="Q139" i="6" s="1"/>
  <c r="P106" i="6"/>
  <c r="N7" i="7"/>
  <c r="J7" i="12" s="1"/>
  <c r="M7" i="7"/>
  <c r="I7" i="12" s="1"/>
  <c r="F106" i="6" s="1"/>
  <c r="G153" i="7"/>
  <c r="O153" i="7" s="1"/>
  <c r="K152" i="7"/>
  <c r="G289" i="7"/>
  <c r="O289" i="7" s="1"/>
  <c r="K288" i="7"/>
  <c r="L288" i="7" s="1"/>
  <c r="G345" i="7"/>
  <c r="O345" i="7" s="1"/>
  <c r="K344" i="7"/>
  <c r="L344" i="7" s="1"/>
  <c r="G217" i="7"/>
  <c r="O217" i="7" s="1"/>
  <c r="K216" i="7"/>
  <c r="L216" i="7" s="1"/>
  <c r="G33" i="7"/>
  <c r="O33" i="7" s="1"/>
  <c r="K32" i="7"/>
  <c r="Q131" i="6" s="1"/>
  <c r="G353" i="7"/>
  <c r="O353" i="7" s="1"/>
  <c r="K352" i="7"/>
  <c r="L352" i="7" s="1"/>
  <c r="G161" i="7"/>
  <c r="O161" i="7" s="1"/>
  <c r="K160" i="7"/>
  <c r="L160" i="7" s="1"/>
  <c r="G281" i="7"/>
  <c r="O281" i="7" s="1"/>
  <c r="K280" i="7"/>
  <c r="L280" i="7" s="1"/>
  <c r="G89" i="7"/>
  <c r="O89" i="7" s="1"/>
  <c r="K88" i="7"/>
  <c r="Q190" i="6" s="1"/>
  <c r="G97" i="7"/>
  <c r="O97" i="7" s="1"/>
  <c r="K96" i="7"/>
  <c r="Q198" i="6" s="1"/>
  <c r="G25" i="7"/>
  <c r="O25" i="7" s="1"/>
  <c r="K24" i="7"/>
  <c r="Q123" i="6" s="1"/>
  <c r="G225" i="7"/>
  <c r="O225" i="7" s="1"/>
  <c r="K224" i="7"/>
  <c r="L224" i="7" s="1"/>
  <c r="L7" i="7"/>
  <c r="K7" i="12" s="1"/>
  <c r="G106" i="6" s="1"/>
  <c r="F9" i="7"/>
  <c r="J8" i="7"/>
  <c r="G186" i="7" l="1"/>
  <c r="O185" i="7"/>
  <c r="K185" i="7"/>
  <c r="L185" i="7" s="1"/>
  <c r="G322" i="7"/>
  <c r="O321" i="7"/>
  <c r="K321" i="7"/>
  <c r="L321" i="7" s="1"/>
  <c r="G42" i="7"/>
  <c r="O41" i="7"/>
  <c r="K41" i="7"/>
  <c r="Q140" i="6" s="1"/>
  <c r="G106" i="7"/>
  <c r="O105" i="7"/>
  <c r="K105" i="7"/>
  <c r="Q241" i="6" s="1"/>
  <c r="G386" i="7"/>
  <c r="O385" i="7"/>
  <c r="K385" i="7"/>
  <c r="L385" i="7" s="1"/>
  <c r="G138" i="7"/>
  <c r="O137" i="7"/>
  <c r="K137" i="7"/>
  <c r="Q349" i="6" s="1"/>
  <c r="G370" i="7"/>
  <c r="O369" i="7"/>
  <c r="K369" i="7"/>
  <c r="L369" i="7" s="1"/>
  <c r="G82" i="7"/>
  <c r="O81" i="7"/>
  <c r="K81" i="7"/>
  <c r="Q183" i="6" s="1"/>
  <c r="G234" i="7"/>
  <c r="O233" i="7"/>
  <c r="K233" i="7"/>
  <c r="L233" i="7" s="1"/>
  <c r="G58" i="7"/>
  <c r="O57" i="7"/>
  <c r="K57" i="7"/>
  <c r="Q159" i="6" s="1"/>
  <c r="G122" i="7"/>
  <c r="O121" i="7"/>
  <c r="K121" i="7"/>
  <c r="Q273" i="6" s="1"/>
  <c r="G258" i="7"/>
  <c r="O257" i="7"/>
  <c r="K257" i="7"/>
  <c r="L257" i="7" s="1"/>
  <c r="G194" i="7"/>
  <c r="O193" i="7"/>
  <c r="K193" i="7"/>
  <c r="L193" i="7" s="1"/>
  <c r="G274" i="7"/>
  <c r="O273" i="7"/>
  <c r="K273" i="7"/>
  <c r="L273" i="7" s="1"/>
  <c r="G10" i="7"/>
  <c r="O9" i="7"/>
  <c r="K9" i="7"/>
  <c r="Q108" i="6" s="1"/>
  <c r="G338" i="7"/>
  <c r="O337" i="7"/>
  <c r="K337" i="7"/>
  <c r="L337" i="7" s="1"/>
  <c r="G50" i="7"/>
  <c r="O49" i="7"/>
  <c r="K49" i="7"/>
  <c r="Q148" i="6" s="1"/>
  <c r="G362" i="7"/>
  <c r="O361" i="7"/>
  <c r="K361" i="7"/>
  <c r="L361" i="7" s="1"/>
  <c r="G298" i="7"/>
  <c r="O297" i="7"/>
  <c r="K297" i="7"/>
  <c r="L297" i="7" s="1"/>
  <c r="G210" i="7"/>
  <c r="O209" i="7"/>
  <c r="K209" i="7"/>
  <c r="L209" i="7" s="1"/>
  <c r="G74" i="7"/>
  <c r="O73" i="7"/>
  <c r="K73" i="7"/>
  <c r="Q175" i="6" s="1"/>
  <c r="G202" i="7"/>
  <c r="O201" i="7"/>
  <c r="K201" i="7"/>
  <c r="L201" i="7" s="1"/>
  <c r="G146" i="7"/>
  <c r="O145" i="7"/>
  <c r="K145" i="7"/>
  <c r="G306" i="7"/>
  <c r="O305" i="7"/>
  <c r="K305" i="7"/>
  <c r="L305" i="7" s="1"/>
  <c r="G330" i="7"/>
  <c r="O329" i="7"/>
  <c r="K329" i="7"/>
  <c r="L329" i="7" s="1"/>
  <c r="G178" i="7"/>
  <c r="O177" i="7"/>
  <c r="K177" i="7"/>
  <c r="L177" i="7" s="1"/>
  <c r="G314" i="7"/>
  <c r="O313" i="7"/>
  <c r="K313" i="7"/>
  <c r="L313" i="7" s="1"/>
  <c r="G242" i="7"/>
  <c r="O241" i="7"/>
  <c r="K241" i="7"/>
  <c r="L241" i="7" s="1"/>
  <c r="G114" i="7"/>
  <c r="O113" i="7"/>
  <c r="K113" i="7"/>
  <c r="Q249" i="6" s="1"/>
  <c r="G250" i="7"/>
  <c r="O249" i="7"/>
  <c r="K249" i="7"/>
  <c r="L249" i="7" s="1"/>
  <c r="G266" i="7"/>
  <c r="O265" i="7"/>
  <c r="K265" i="7"/>
  <c r="L265" i="7" s="1"/>
  <c r="G378" i="7"/>
  <c r="O377" i="7"/>
  <c r="K377" i="7"/>
  <c r="L377" i="7" s="1"/>
  <c r="G66" i="7"/>
  <c r="O65" i="7"/>
  <c r="K65" i="7"/>
  <c r="Q167" i="6" s="1"/>
  <c r="G170" i="7"/>
  <c r="O169" i="7"/>
  <c r="K169" i="7"/>
  <c r="L169" i="7" s="1"/>
  <c r="G130" i="7"/>
  <c r="O129" i="7"/>
  <c r="K129" i="7"/>
  <c r="Q337" i="6" s="1"/>
  <c r="G18" i="7"/>
  <c r="O17" i="7"/>
  <c r="K17" i="7"/>
  <c r="Q116" i="6" s="1"/>
  <c r="P107" i="6"/>
  <c r="N8" i="7"/>
  <c r="J8" i="12" s="1"/>
  <c r="M8" i="7"/>
  <c r="I8" i="12" s="1"/>
  <c r="F107" i="6" s="1"/>
  <c r="G26" i="7"/>
  <c r="O26" i="7" s="1"/>
  <c r="K25" i="7"/>
  <c r="Q124" i="6" s="1"/>
  <c r="G98" i="7"/>
  <c r="O98" i="7" s="1"/>
  <c r="K97" i="7"/>
  <c r="Q199" i="6" s="1"/>
  <c r="G290" i="7"/>
  <c r="O290" i="7" s="1"/>
  <c r="K289" i="7"/>
  <c r="L289" i="7" s="1"/>
  <c r="G354" i="7"/>
  <c r="O354" i="7" s="1"/>
  <c r="K353" i="7"/>
  <c r="L353" i="7" s="1"/>
  <c r="G34" i="7"/>
  <c r="O34" i="7" s="1"/>
  <c r="K33" i="7"/>
  <c r="Q132" i="6" s="1"/>
  <c r="G162" i="7"/>
  <c r="O162" i="7" s="1"/>
  <c r="K161" i="7"/>
  <c r="L161" i="7" s="1"/>
  <c r="G226" i="7"/>
  <c r="O226" i="7" s="1"/>
  <c r="K225" i="7"/>
  <c r="L225" i="7" s="1"/>
  <c r="G218" i="7"/>
  <c r="O218" i="7" s="1"/>
  <c r="K217" i="7"/>
  <c r="L217" i="7" s="1"/>
  <c r="G346" i="7"/>
  <c r="O346" i="7" s="1"/>
  <c r="K345" i="7"/>
  <c r="L345" i="7" s="1"/>
  <c r="G282" i="7"/>
  <c r="O282" i="7" s="1"/>
  <c r="K281" i="7"/>
  <c r="L281" i="7" s="1"/>
  <c r="G90" i="7"/>
  <c r="O90" i="7" s="1"/>
  <c r="K89" i="7"/>
  <c r="Q191" i="6" s="1"/>
  <c r="G154" i="7"/>
  <c r="O154" i="7" s="1"/>
  <c r="K153" i="7"/>
  <c r="L8" i="7"/>
  <c r="K8" i="12" s="1"/>
  <c r="G107" i="6" s="1"/>
  <c r="F10" i="7"/>
  <c r="J9" i="7"/>
  <c r="O66" i="7" l="1"/>
  <c r="K66" i="7"/>
  <c r="Q168" i="6" s="1"/>
  <c r="O250" i="7"/>
  <c r="K250" i="7"/>
  <c r="L250" i="7" s="1"/>
  <c r="O202" i="7"/>
  <c r="K202" i="7"/>
  <c r="L202" i="7" s="1"/>
  <c r="O274" i="7"/>
  <c r="K274" i="7"/>
  <c r="L274" i="7" s="1"/>
  <c r="O138" i="7"/>
  <c r="K138" i="7"/>
  <c r="Q350" i="6" s="1"/>
  <c r="O298" i="7"/>
  <c r="K298" i="7"/>
  <c r="L298" i="7" s="1"/>
  <c r="O122" i="7"/>
  <c r="K122" i="7"/>
  <c r="Q274" i="6" s="1"/>
  <c r="O42" i="7"/>
  <c r="K42" i="7"/>
  <c r="Q141" i="6" s="1"/>
  <c r="O130" i="7"/>
  <c r="K130" i="7"/>
  <c r="Q338" i="6" s="1"/>
  <c r="O378" i="7"/>
  <c r="K378" i="7"/>
  <c r="L378" i="7" s="1"/>
  <c r="O314" i="7"/>
  <c r="K314" i="7"/>
  <c r="L314" i="7" s="1"/>
  <c r="O338" i="7"/>
  <c r="K338" i="7"/>
  <c r="L338" i="7" s="1"/>
  <c r="O82" i="7"/>
  <c r="K82" i="7"/>
  <c r="Q184" i="6" s="1"/>
  <c r="O114" i="7"/>
  <c r="K114" i="7"/>
  <c r="Q250" i="6" s="1"/>
  <c r="O194" i="7"/>
  <c r="K194" i="7"/>
  <c r="L194" i="7" s="1"/>
  <c r="O386" i="7"/>
  <c r="K386" i="7"/>
  <c r="L386" i="7" s="1"/>
  <c r="O306" i="7"/>
  <c r="K306" i="7"/>
  <c r="L306" i="7" s="1"/>
  <c r="O74" i="7"/>
  <c r="K74" i="7"/>
  <c r="Q176" i="6" s="1"/>
  <c r="O170" i="7"/>
  <c r="K170" i="7"/>
  <c r="L170" i="7" s="1"/>
  <c r="O178" i="7"/>
  <c r="K178" i="7"/>
  <c r="L178" i="7" s="1"/>
  <c r="O362" i="7"/>
  <c r="K362" i="7"/>
  <c r="L362" i="7" s="1"/>
  <c r="O58" i="7"/>
  <c r="K58" i="7"/>
  <c r="Q160" i="6" s="1"/>
  <c r="O322" i="7"/>
  <c r="K322" i="7"/>
  <c r="L322" i="7" s="1"/>
  <c r="O146" i="7"/>
  <c r="K146" i="7"/>
  <c r="O10" i="7"/>
  <c r="K10" i="7"/>
  <c r="Q109" i="6" s="1"/>
  <c r="O370" i="7"/>
  <c r="K370" i="7"/>
  <c r="L370" i="7" s="1"/>
  <c r="O18" i="7"/>
  <c r="K18" i="7"/>
  <c r="Q117" i="6" s="1"/>
  <c r="O210" i="7"/>
  <c r="K210" i="7"/>
  <c r="L210" i="7" s="1"/>
  <c r="O258" i="7"/>
  <c r="K258" i="7"/>
  <c r="L258" i="7" s="1"/>
  <c r="O106" i="7"/>
  <c r="K106" i="7"/>
  <c r="Q242" i="6" s="1"/>
  <c r="O266" i="7"/>
  <c r="K266" i="7"/>
  <c r="L266" i="7" s="1"/>
  <c r="O242" i="7"/>
  <c r="K242" i="7"/>
  <c r="L242" i="7" s="1"/>
  <c r="O330" i="7"/>
  <c r="K330" i="7"/>
  <c r="L330" i="7" s="1"/>
  <c r="O50" i="7"/>
  <c r="K50" i="7"/>
  <c r="Q152" i="6" s="1"/>
  <c r="O234" i="7"/>
  <c r="K234" i="7"/>
  <c r="L234" i="7" s="1"/>
  <c r="O186" i="7"/>
  <c r="K186" i="7"/>
  <c r="L186" i="7" s="1"/>
  <c r="P108" i="6"/>
  <c r="M9" i="7"/>
  <c r="I9" i="12" s="1"/>
  <c r="F108" i="6" s="1"/>
  <c r="N9" i="7"/>
  <c r="J9" i="12" s="1"/>
  <c r="K290" i="7"/>
  <c r="L290" i="7" s="1"/>
  <c r="K218" i="7"/>
  <c r="L218" i="7" s="1"/>
  <c r="K34" i="7"/>
  <c r="Q133" i="6" s="1"/>
  <c r="K98" i="7"/>
  <c r="Q200" i="6" s="1"/>
  <c r="K162" i="7"/>
  <c r="L162" i="7" s="1"/>
  <c r="K90" i="7"/>
  <c r="Q192" i="6" s="1"/>
  <c r="K226" i="7"/>
  <c r="L226" i="7" s="1"/>
  <c r="K354" i="7"/>
  <c r="L354" i="7" s="1"/>
  <c r="K282" i="7"/>
  <c r="L282" i="7" s="1"/>
  <c r="K154" i="7"/>
  <c r="K346" i="7"/>
  <c r="L346" i="7" s="1"/>
  <c r="K26" i="7"/>
  <c r="Q125" i="6" s="1"/>
  <c r="L9" i="7"/>
  <c r="K9" i="12" s="1"/>
  <c r="G108" i="6" s="1"/>
  <c r="F11" i="7"/>
  <c r="J10" i="7"/>
  <c r="P109" i="6" l="1"/>
  <c r="M10" i="7"/>
  <c r="I10" i="12" s="1"/>
  <c r="F109" i="6" s="1"/>
  <c r="N10" i="7"/>
  <c r="J10" i="12" s="1"/>
  <c r="L10" i="7"/>
  <c r="K10" i="12" s="1"/>
  <c r="G109" i="6" s="1"/>
  <c r="F12" i="7"/>
  <c r="J11" i="7"/>
  <c r="M11" i="7" l="1"/>
  <c r="I11" i="12" s="1"/>
  <c r="F110" i="6" s="1"/>
  <c r="N11" i="7"/>
  <c r="J11" i="12" s="1"/>
  <c r="L11" i="7"/>
  <c r="K11" i="12" s="1"/>
  <c r="G110" i="6" s="1"/>
  <c r="P110" i="6"/>
  <c r="F13" i="7"/>
  <c r="J12" i="7"/>
  <c r="N12" i="7" l="1"/>
  <c r="J12" i="12" s="1"/>
  <c r="M12" i="7"/>
  <c r="I12" i="12" s="1"/>
  <c r="F111" i="6" s="1"/>
  <c r="L12" i="7"/>
  <c r="K12" i="12" s="1"/>
  <c r="G111" i="6" s="1"/>
  <c r="P111" i="6"/>
  <c r="F14" i="7"/>
  <c r="J13" i="7"/>
  <c r="P112" i="6" l="1"/>
  <c r="N13" i="7"/>
  <c r="J13" i="12" s="1"/>
  <c r="M13" i="7"/>
  <c r="I13" i="12" s="1"/>
  <c r="F112" i="6" s="1"/>
  <c r="L13" i="7"/>
  <c r="K13" i="12" s="1"/>
  <c r="G112" i="6" s="1"/>
  <c r="F15" i="7"/>
  <c r="J14" i="7"/>
  <c r="N14" i="7" l="1"/>
  <c r="J14" i="12" s="1"/>
  <c r="M14" i="7"/>
  <c r="I14" i="12" s="1"/>
  <c r="F113" i="6" s="1"/>
  <c r="L14" i="7"/>
  <c r="K14" i="12" s="1"/>
  <c r="G113" i="6" s="1"/>
  <c r="P113" i="6"/>
  <c r="F16" i="7"/>
  <c r="J15" i="7"/>
  <c r="N15" i="7" l="1"/>
  <c r="J15" i="12" s="1"/>
  <c r="M15" i="7"/>
  <c r="I15" i="12" s="1"/>
  <c r="F114" i="6" s="1"/>
  <c r="L15" i="7"/>
  <c r="K15" i="12" s="1"/>
  <c r="G114" i="6" s="1"/>
  <c r="P114" i="6"/>
  <c r="F17" i="7"/>
  <c r="J16" i="7"/>
  <c r="P115" i="6" l="1"/>
  <c r="M16" i="7"/>
  <c r="I16" i="12" s="1"/>
  <c r="F115" i="6" s="1"/>
  <c r="N16" i="7"/>
  <c r="J16" i="12" s="1"/>
  <c r="L16" i="7"/>
  <c r="K16" i="12" s="1"/>
  <c r="G115" i="6" s="1"/>
  <c r="F18" i="7"/>
  <c r="J17" i="7"/>
  <c r="P116" i="6" l="1"/>
  <c r="M17" i="7"/>
  <c r="I17" i="12" s="1"/>
  <c r="F116" i="6" s="1"/>
  <c r="N17" i="7"/>
  <c r="J17" i="12" s="1"/>
  <c r="L17" i="7"/>
  <c r="K17" i="12" s="1"/>
  <c r="G116" i="6" s="1"/>
  <c r="F19" i="7"/>
  <c r="J18" i="7"/>
  <c r="N18" i="7" l="1"/>
  <c r="J18" i="12" s="1"/>
  <c r="M18" i="7"/>
  <c r="I18" i="12" s="1"/>
  <c r="F117" i="6" s="1"/>
  <c r="L18" i="7"/>
  <c r="K18" i="12" s="1"/>
  <c r="G117" i="6" s="1"/>
  <c r="P117" i="6"/>
  <c r="F20" i="7"/>
  <c r="J19" i="7"/>
  <c r="C17" i="20"/>
  <c r="C16" i="20"/>
  <c r="C15" i="20"/>
  <c r="C14" i="20"/>
  <c r="C13" i="20"/>
  <c r="C12" i="20"/>
  <c r="C11" i="20"/>
  <c r="C10" i="20"/>
  <c r="C9" i="20"/>
  <c r="C8" i="20"/>
  <c r="C7" i="20"/>
  <c r="C6" i="20"/>
  <c r="M3" i="18"/>
  <c r="E14" i="18"/>
  <c r="C15" i="18"/>
  <c r="C16" i="18"/>
  <c r="E15" i="18" s="1"/>
  <c r="E16" i="18"/>
  <c r="C17" i="18"/>
  <c r="C18" i="18"/>
  <c r="E17" i="18" s="1"/>
  <c r="E18" i="18"/>
  <c r="C19" i="18"/>
  <c r="C20" i="18"/>
  <c r="E19" i="18" s="1"/>
  <c r="E20" i="18"/>
  <c r="C21" i="18"/>
  <c r="C22" i="18"/>
  <c r="E21" i="18" s="1"/>
  <c r="E22" i="18"/>
  <c r="C23" i="18"/>
  <c r="C24" i="18"/>
  <c r="E23" i="18" s="1"/>
  <c r="E24" i="18"/>
  <c r="C25" i="18"/>
  <c r="C26" i="18"/>
  <c r="E25" i="18" s="1"/>
  <c r="E26" i="18"/>
  <c r="C27" i="18"/>
  <c r="C28" i="18"/>
  <c r="E27" i="18" s="1"/>
  <c r="E28" i="18"/>
  <c r="C29" i="18"/>
  <c r="C30" i="18"/>
  <c r="E29" i="18" s="1"/>
  <c r="E30" i="18"/>
  <c r="C31" i="18"/>
  <c r="C32" i="18"/>
  <c r="E31" i="18" s="1"/>
  <c r="E32" i="18"/>
  <c r="C33" i="18"/>
  <c r="C34" i="18"/>
  <c r="E33" i="18" s="1"/>
  <c r="E34" i="18"/>
  <c r="C35" i="18"/>
  <c r="C36" i="18"/>
  <c r="E35" i="18" s="1"/>
  <c r="E36" i="18"/>
  <c r="C37" i="18"/>
  <c r="C38" i="18"/>
  <c r="E37" i="18" s="1"/>
  <c r="E38" i="18"/>
  <c r="C39" i="18"/>
  <c r="C40" i="18"/>
  <c r="E39" i="18" s="1"/>
  <c r="E40" i="18"/>
  <c r="C41" i="18"/>
  <c r="C42" i="18"/>
  <c r="E41" i="18" s="1"/>
  <c r="E42" i="18"/>
  <c r="C43" i="18"/>
  <c r="E43" i="18"/>
  <c r="C44" i="18"/>
  <c r="E44" i="18"/>
  <c r="E45" i="18"/>
  <c r="E46" i="18"/>
  <c r="C47" i="18"/>
  <c r="E47" i="18"/>
  <c r="C48" i="18"/>
  <c r="E48" i="18" s="1"/>
  <c r="C49" i="18"/>
  <c r="E49" i="18"/>
  <c r="C50" i="18"/>
  <c r="E50" i="18" s="1"/>
  <c r="C51" i="18"/>
  <c r="E51" i="18"/>
  <c r="C52" i="18"/>
  <c r="E52" i="18" s="1"/>
  <c r="C53" i="18"/>
  <c r="E53" i="18"/>
  <c r="C54" i="18"/>
  <c r="E54" i="18" s="1"/>
  <c r="C55" i="18"/>
  <c r="E55" i="18"/>
  <c r="C56" i="18"/>
  <c r="E56" i="18" s="1"/>
  <c r="C57" i="18"/>
  <c r="E57" i="18"/>
  <c r="C58" i="18"/>
  <c r="E58" i="18" s="1"/>
  <c r="E59" i="18"/>
  <c r="N19" i="7" l="1"/>
  <c r="J19" i="12" s="1"/>
  <c r="M19" i="7"/>
  <c r="I19" i="12" s="1"/>
  <c r="F118" i="6" s="1"/>
  <c r="L19" i="7"/>
  <c r="K19" i="12" s="1"/>
  <c r="G118" i="6" s="1"/>
  <c r="P118" i="6"/>
  <c r="F21" i="7"/>
  <c r="J20" i="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P119" i="6" l="1"/>
  <c r="M20" i="7"/>
  <c r="I20" i="12" s="1"/>
  <c r="F119" i="6" s="1"/>
  <c r="N20" i="7"/>
  <c r="J20" i="12" s="1"/>
  <c r="L20" i="7"/>
  <c r="K20" i="12" s="1"/>
  <c r="G119" i="6" s="1"/>
  <c r="F22" i="7"/>
  <c r="J21" i="7"/>
  <c r="K9" i="16"/>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P120" i="6" l="1"/>
  <c r="N21" i="7"/>
  <c r="J21" i="12" s="1"/>
  <c r="M21" i="7"/>
  <c r="I21" i="12" s="1"/>
  <c r="F120" i="6" s="1"/>
  <c r="L21" i="7"/>
  <c r="K21" i="12" s="1"/>
  <c r="G120" i="6" s="1"/>
  <c r="F23" i="7"/>
  <c r="J22" i="7"/>
  <c r="P121" i="6" l="1"/>
  <c r="M22" i="7"/>
  <c r="I22" i="12" s="1"/>
  <c r="F121" i="6" s="1"/>
  <c r="N22" i="7"/>
  <c r="J22" i="12" s="1"/>
  <c r="L22" i="7"/>
  <c r="K22" i="12" s="1"/>
  <c r="G121" i="6" s="1"/>
  <c r="F24" i="7"/>
  <c r="J23" i="7"/>
  <c r="N458" i="12"/>
  <c r="N457" i="12"/>
  <c r="N456" i="12"/>
  <c r="N455" i="12"/>
  <c r="N454" i="12"/>
  <c r="N453" i="12"/>
  <c r="N452" i="12"/>
  <c r="N451" i="12"/>
  <c r="N450" i="12"/>
  <c r="N449" i="12"/>
  <c r="N448" i="12"/>
  <c r="N447" i="12"/>
  <c r="N446" i="12"/>
  <c r="N445" i="12"/>
  <c r="N444" i="12"/>
  <c r="N443" i="12"/>
  <c r="N442" i="12"/>
  <c r="N441" i="12"/>
  <c r="N440" i="12"/>
  <c r="N439" i="12"/>
  <c r="N438" i="12"/>
  <c r="N437" i="12"/>
  <c r="N436" i="12"/>
  <c r="N435" i="12"/>
  <c r="N434" i="12"/>
  <c r="N433" i="12"/>
  <c r="N432" i="12"/>
  <c r="N431" i="12"/>
  <c r="N430" i="12"/>
  <c r="N429" i="12"/>
  <c r="N428" i="12"/>
  <c r="N427" i="12"/>
  <c r="N426" i="12"/>
  <c r="N425" i="12"/>
  <c r="N424" i="12"/>
  <c r="N423" i="12"/>
  <c r="N422" i="12"/>
  <c r="N421" i="12"/>
  <c r="N420" i="12"/>
  <c r="N419" i="12"/>
  <c r="N418" i="12"/>
  <c r="N417" i="12"/>
  <c r="N416" i="12"/>
  <c r="N415" i="12"/>
  <c r="N414" i="12"/>
  <c r="N413" i="12"/>
  <c r="N412" i="12"/>
  <c r="N411" i="12"/>
  <c r="N410" i="12"/>
  <c r="N409" i="12"/>
  <c r="N408" i="12"/>
  <c r="N407" i="12"/>
  <c r="N406" i="12"/>
  <c r="N405" i="12"/>
  <c r="N404" i="12"/>
  <c r="N403" i="12"/>
  <c r="N402" i="12"/>
  <c r="N401" i="12"/>
  <c r="N400" i="12"/>
  <c r="N399" i="12"/>
  <c r="N398" i="12"/>
  <c r="N397" i="12"/>
  <c r="N396" i="12"/>
  <c r="N395" i="12"/>
  <c r="N394" i="12"/>
  <c r="N393" i="12"/>
  <c r="N392" i="12"/>
  <c r="N391" i="12"/>
  <c r="N390" i="12"/>
  <c r="N389" i="12"/>
  <c r="N388" i="12"/>
  <c r="N387" i="12"/>
  <c r="N386" i="12"/>
  <c r="N385" i="12"/>
  <c r="N384" i="12"/>
  <c r="N383" i="12"/>
  <c r="N382" i="12"/>
  <c r="N381" i="12"/>
  <c r="N380" i="12"/>
  <c r="N379" i="12"/>
  <c r="N378" i="12"/>
  <c r="N377" i="12"/>
  <c r="N376" i="12"/>
  <c r="N375" i="12"/>
  <c r="N374" i="12"/>
  <c r="N373" i="12"/>
  <c r="N372" i="12"/>
  <c r="N371" i="12"/>
  <c r="N370" i="12"/>
  <c r="N369" i="12"/>
  <c r="N368" i="12"/>
  <c r="N367" i="12"/>
  <c r="N366" i="12"/>
  <c r="N365" i="12"/>
  <c r="N364" i="12"/>
  <c r="N363" i="12"/>
  <c r="N362" i="12"/>
  <c r="N361" i="12"/>
  <c r="N360" i="12"/>
  <c r="N359" i="12"/>
  <c r="N358" i="12"/>
  <c r="N357" i="12"/>
  <c r="N356" i="12"/>
  <c r="N355" i="12"/>
  <c r="N354" i="12"/>
  <c r="N353" i="12"/>
  <c r="N352" i="12"/>
  <c r="N351" i="12"/>
  <c r="N350" i="12"/>
  <c r="N349" i="12"/>
  <c r="N348" i="12"/>
  <c r="N347" i="12"/>
  <c r="N346" i="12"/>
  <c r="N345" i="12"/>
  <c r="N344" i="12"/>
  <c r="N343" i="12"/>
  <c r="N342" i="12"/>
  <c r="N341" i="12"/>
  <c r="N340" i="12"/>
  <c r="N339" i="12"/>
  <c r="N338" i="12"/>
  <c r="N337" i="12"/>
  <c r="N336" i="12"/>
  <c r="N335" i="12"/>
  <c r="N334" i="12"/>
  <c r="N333" i="12"/>
  <c r="N332" i="12"/>
  <c r="N331" i="12"/>
  <c r="N330" i="12"/>
  <c r="N329" i="12"/>
  <c r="N328" i="12"/>
  <c r="N327" i="12"/>
  <c r="N326" i="12"/>
  <c r="N325" i="12"/>
  <c r="N324" i="12"/>
  <c r="N323" i="12"/>
  <c r="N322" i="12"/>
  <c r="N321" i="12"/>
  <c r="N320" i="12"/>
  <c r="N319" i="12"/>
  <c r="N318" i="12"/>
  <c r="N317" i="12"/>
  <c r="N316" i="12"/>
  <c r="N315" i="12"/>
  <c r="N314" i="12"/>
  <c r="N313" i="12"/>
  <c r="N312" i="12"/>
  <c r="N311" i="12"/>
  <c r="N310" i="12"/>
  <c r="N309" i="12"/>
  <c r="N308" i="12"/>
  <c r="N307" i="12"/>
  <c r="N306" i="12"/>
  <c r="N305" i="12"/>
  <c r="N304" i="12"/>
  <c r="N303" i="12"/>
  <c r="N302" i="12"/>
  <c r="N301" i="12"/>
  <c r="N300" i="12"/>
  <c r="N299" i="12"/>
  <c r="N298" i="12"/>
  <c r="N297" i="12"/>
  <c r="N296" i="12"/>
  <c r="N295" i="12"/>
  <c r="N294" i="12"/>
  <c r="N293" i="12"/>
  <c r="N292" i="12"/>
  <c r="N291" i="12"/>
  <c r="N290" i="12"/>
  <c r="N289" i="12"/>
  <c r="N288" i="12"/>
  <c r="N287" i="12"/>
  <c r="N286" i="12"/>
  <c r="N285" i="12"/>
  <c r="N284" i="12"/>
  <c r="N283" i="12"/>
  <c r="N282" i="12"/>
  <c r="N281" i="12"/>
  <c r="N280" i="12"/>
  <c r="N279" i="12"/>
  <c r="N278" i="12"/>
  <c r="N277" i="12"/>
  <c r="N276" i="12"/>
  <c r="N275" i="12"/>
  <c r="N274" i="12"/>
  <c r="N273" i="12"/>
  <c r="N272" i="12"/>
  <c r="N271" i="12"/>
  <c r="N270" i="12"/>
  <c r="N269" i="12"/>
  <c r="N268" i="12"/>
  <c r="N267" i="12"/>
  <c r="N266" i="12"/>
  <c r="N265" i="12"/>
  <c r="N264" i="12"/>
  <c r="N263" i="12"/>
  <c r="N262" i="12"/>
  <c r="N261" i="12"/>
  <c r="N260" i="12"/>
  <c r="N259" i="12"/>
  <c r="N258" i="12"/>
  <c r="N257" i="12"/>
  <c r="N256" i="12"/>
  <c r="N255" i="12"/>
  <c r="N254" i="12"/>
  <c r="N253" i="12"/>
  <c r="N252" i="12"/>
  <c r="N251" i="12"/>
  <c r="N250" i="12"/>
  <c r="N249" i="12"/>
  <c r="N248" i="12"/>
  <c r="N247" i="12"/>
  <c r="N246" i="12"/>
  <c r="N245" i="12"/>
  <c r="N244" i="12"/>
  <c r="N243" i="12"/>
  <c r="N242" i="12"/>
  <c r="N241" i="12"/>
  <c r="N240" i="12"/>
  <c r="N239" i="12"/>
  <c r="N238" i="12"/>
  <c r="N237" i="12"/>
  <c r="N236" i="12"/>
  <c r="N235" i="12"/>
  <c r="N234" i="12"/>
  <c r="N233" i="12"/>
  <c r="N232" i="12"/>
  <c r="N231" i="12"/>
  <c r="N230" i="12"/>
  <c r="N229" i="12"/>
  <c r="N228" i="12"/>
  <c r="N227" i="12"/>
  <c r="N226" i="12"/>
  <c r="N225" i="12"/>
  <c r="N224" i="12"/>
  <c r="N223" i="12"/>
  <c r="N222" i="12"/>
  <c r="N221" i="12"/>
  <c r="N220" i="12"/>
  <c r="N219" i="12"/>
  <c r="N218" i="12"/>
  <c r="N217" i="12"/>
  <c r="N216" i="12"/>
  <c r="N215" i="12"/>
  <c r="N214" i="12"/>
  <c r="N213" i="12"/>
  <c r="N212" i="12"/>
  <c r="N211" i="12"/>
  <c r="N210" i="12"/>
  <c r="N209" i="12"/>
  <c r="N208" i="12"/>
  <c r="N207" i="12"/>
  <c r="N206" i="12"/>
  <c r="N205" i="12"/>
  <c r="N204" i="12"/>
  <c r="N203" i="12"/>
  <c r="N202" i="12"/>
  <c r="N201" i="12"/>
  <c r="N200" i="12"/>
  <c r="N199" i="12"/>
  <c r="N198" i="12"/>
  <c r="N197" i="12"/>
  <c r="N196" i="12"/>
  <c r="N195" i="12"/>
  <c r="N194" i="12"/>
  <c r="N193" i="12"/>
  <c r="N192" i="12"/>
  <c r="N191" i="12"/>
  <c r="N190" i="12"/>
  <c r="N189" i="12"/>
  <c r="N188" i="12"/>
  <c r="N187" i="12"/>
  <c r="N186" i="12"/>
  <c r="N185" i="12"/>
  <c r="N184" i="12"/>
  <c r="N183" i="12"/>
  <c r="N182" i="12"/>
  <c r="N181" i="12"/>
  <c r="N180" i="12"/>
  <c r="N179" i="12"/>
  <c r="N178" i="12"/>
  <c r="N177" i="12"/>
  <c r="N176" i="12"/>
  <c r="N175" i="12"/>
  <c r="N174" i="12"/>
  <c r="N173" i="12"/>
  <c r="N172" i="12"/>
  <c r="N171" i="12"/>
  <c r="N170" i="12"/>
  <c r="N169" i="12"/>
  <c r="N168" i="12"/>
  <c r="N167" i="12"/>
  <c r="N166" i="12"/>
  <c r="N165" i="12"/>
  <c r="N164" i="12"/>
  <c r="N163" i="12"/>
  <c r="N162" i="12"/>
  <c r="N161" i="12"/>
  <c r="N160" i="12"/>
  <c r="N159" i="12"/>
  <c r="N158" i="12"/>
  <c r="N157" i="12"/>
  <c r="N156" i="12"/>
  <c r="N155" i="12"/>
  <c r="N154" i="12"/>
  <c r="N153" i="12"/>
  <c r="N152" i="12"/>
  <c r="N151" i="12"/>
  <c r="N150" i="12"/>
  <c r="N149" i="12"/>
  <c r="N148" i="12"/>
  <c r="N147" i="12"/>
  <c r="N146" i="12"/>
  <c r="N145" i="12"/>
  <c r="N144" i="12"/>
  <c r="N143" i="12"/>
  <c r="N142" i="12"/>
  <c r="N141" i="12"/>
  <c r="N140" i="12"/>
  <c r="N139" i="12"/>
  <c r="N138" i="12"/>
  <c r="N137" i="12"/>
  <c r="N136" i="12"/>
  <c r="N135" i="12"/>
  <c r="N134" i="12"/>
  <c r="N133" i="12"/>
  <c r="N132" i="12"/>
  <c r="N131" i="12"/>
  <c r="N130" i="12"/>
  <c r="N129" i="12"/>
  <c r="N128" i="12"/>
  <c r="N127" i="12"/>
  <c r="N126" i="12"/>
  <c r="N125" i="12"/>
  <c r="N124" i="12"/>
  <c r="N123" i="12"/>
  <c r="N122" i="12"/>
  <c r="N121" i="12"/>
  <c r="N120" i="12"/>
  <c r="N119" i="12"/>
  <c r="N118" i="12"/>
  <c r="N117" i="12"/>
  <c r="N116" i="12"/>
  <c r="N115" i="12"/>
  <c r="N114" i="12"/>
  <c r="N113" i="12"/>
  <c r="N112" i="12"/>
  <c r="N111" i="12"/>
  <c r="N110" i="12"/>
  <c r="N109" i="12"/>
  <c r="N108" i="12"/>
  <c r="N107" i="12"/>
  <c r="N106" i="12"/>
  <c r="N105" i="12"/>
  <c r="N104" i="12"/>
  <c r="N103" i="12"/>
  <c r="N102" i="12"/>
  <c r="N101" i="12"/>
  <c r="N100" i="12"/>
  <c r="N99" i="12"/>
  <c r="N98" i="12"/>
  <c r="N97" i="12"/>
  <c r="N96" i="12"/>
  <c r="N95" i="12"/>
  <c r="N94" i="12"/>
  <c r="N93" i="12"/>
  <c r="N92" i="12"/>
  <c r="N91" i="12"/>
  <c r="N90" i="12"/>
  <c r="N89" i="12"/>
  <c r="N88" i="12"/>
  <c r="N87" i="12"/>
  <c r="N86" i="12"/>
  <c r="N85" i="12"/>
  <c r="N84" i="12"/>
  <c r="N83" i="12"/>
  <c r="N82" i="12"/>
  <c r="N81" i="12"/>
  <c r="N80" i="12"/>
  <c r="N79" i="12"/>
  <c r="N78" i="12"/>
  <c r="N77" i="12"/>
  <c r="N76" i="12"/>
  <c r="N75" i="12"/>
  <c r="N74" i="12"/>
  <c r="N73" i="12"/>
  <c r="N72" i="12"/>
  <c r="N71" i="12"/>
  <c r="N70" i="12"/>
  <c r="N69" i="12"/>
  <c r="N68" i="12"/>
  <c r="N67" i="12"/>
  <c r="N66" i="12"/>
  <c r="N65" i="12"/>
  <c r="N64" i="12"/>
  <c r="N63" i="12"/>
  <c r="N62" i="12"/>
  <c r="N61" i="12"/>
  <c r="N60" i="12"/>
  <c r="N59" i="12"/>
  <c r="N58" i="12"/>
  <c r="N57" i="12"/>
  <c r="N56" i="12"/>
  <c r="N55" i="12"/>
  <c r="N54" i="12"/>
  <c r="N53" i="12"/>
  <c r="N52" i="12"/>
  <c r="N51" i="12"/>
  <c r="N50" i="12"/>
  <c r="N49" i="12"/>
  <c r="N48" i="12"/>
  <c r="N47" i="12"/>
  <c r="N46" i="12"/>
  <c r="N45" i="12"/>
  <c r="N44" i="12"/>
  <c r="N43" i="12"/>
  <c r="N42" i="12"/>
  <c r="N41" i="12"/>
  <c r="N40" i="12"/>
  <c r="N39" i="12"/>
  <c r="N38" i="12"/>
  <c r="N37" i="12"/>
  <c r="N36" i="12"/>
  <c r="N35" i="12"/>
  <c r="N34" i="12"/>
  <c r="N33" i="12"/>
  <c r="N32" i="12"/>
  <c r="N31" i="12"/>
  <c r="N30" i="12"/>
  <c r="N29" i="12"/>
  <c r="N28" i="12"/>
  <c r="N27" i="12"/>
  <c r="N26" i="12"/>
  <c r="N25" i="12"/>
  <c r="N24" i="12"/>
  <c r="N23" i="12"/>
  <c r="N22" i="12"/>
  <c r="N21" i="12"/>
  <c r="N20" i="12"/>
  <c r="N19" i="12"/>
  <c r="N18" i="12"/>
  <c r="N17" i="12"/>
  <c r="N16" i="12"/>
  <c r="N15" i="12"/>
  <c r="N14" i="12"/>
  <c r="N13" i="12"/>
  <c r="N12" i="12"/>
  <c r="N11" i="12"/>
  <c r="N10" i="12"/>
  <c r="N9" i="12"/>
  <c r="N8" i="12"/>
  <c r="N7" i="12"/>
  <c r="N6" i="12"/>
  <c r="N5" i="12"/>
  <c r="N4" i="12"/>
  <c r="N3" i="12"/>
  <c r="P122" i="6" l="1"/>
  <c r="N23" i="7"/>
  <c r="J23" i="12" s="1"/>
  <c r="M23" i="7"/>
  <c r="I23" i="12" s="1"/>
  <c r="F122" i="6" s="1"/>
  <c r="L23" i="7"/>
  <c r="K23" i="12" s="1"/>
  <c r="G122" i="6" s="1"/>
  <c r="F25" i="7"/>
  <c r="J24" i="7"/>
  <c r="M24" i="7" l="1"/>
  <c r="I24" i="12" s="1"/>
  <c r="F123" i="6" s="1"/>
  <c r="N24" i="7"/>
  <c r="J24" i="12" s="1"/>
  <c r="L24" i="7"/>
  <c r="K24" i="12" s="1"/>
  <c r="G123" i="6" s="1"/>
  <c r="P123" i="6"/>
  <c r="F26" i="7"/>
  <c r="J25" i="7"/>
  <c r="P124" i="6" l="1"/>
  <c r="N25" i="7"/>
  <c r="J25" i="12" s="1"/>
  <c r="M25" i="7"/>
  <c r="I25" i="12" s="1"/>
  <c r="F124" i="6" s="1"/>
  <c r="L25" i="7"/>
  <c r="K25" i="12" s="1"/>
  <c r="G124" i="6" s="1"/>
  <c r="F27" i="7"/>
  <c r="J26" i="7"/>
  <c r="P125" i="6" l="1"/>
  <c r="M26" i="7"/>
  <c r="I26" i="12" s="1"/>
  <c r="F125" i="6" s="1"/>
  <c r="N26" i="7"/>
  <c r="J26" i="12" s="1"/>
  <c r="L26" i="7"/>
  <c r="K26" i="12" s="1"/>
  <c r="G125" i="6" s="1"/>
  <c r="F28" i="7"/>
  <c r="J27" i="7"/>
  <c r="P126" i="6" l="1"/>
  <c r="N27" i="7"/>
  <c r="J27" i="12" s="1"/>
  <c r="M27" i="7"/>
  <c r="I27" i="12" s="1"/>
  <c r="F126" i="6" s="1"/>
  <c r="L27" i="7"/>
  <c r="K27" i="12" s="1"/>
  <c r="G126" i="6" s="1"/>
  <c r="F29" i="7"/>
  <c r="J28" i="7"/>
  <c r="N28" i="7" l="1"/>
  <c r="J28" i="12" s="1"/>
  <c r="M28" i="7"/>
  <c r="I28" i="12" s="1"/>
  <c r="F127" i="6" s="1"/>
  <c r="L28" i="7"/>
  <c r="K28" i="12" s="1"/>
  <c r="G127" i="6" s="1"/>
  <c r="P127" i="6"/>
  <c r="F30" i="7"/>
  <c r="J29" i="7"/>
  <c r="N29" i="7" l="1"/>
  <c r="J29" i="12" s="1"/>
  <c r="M29" i="7"/>
  <c r="I29" i="12" s="1"/>
  <c r="F128" i="6" s="1"/>
  <c r="L29" i="7"/>
  <c r="K29" i="12" s="1"/>
  <c r="G128" i="6" s="1"/>
  <c r="P128" i="6"/>
  <c r="F31" i="7"/>
  <c r="J30" i="7"/>
  <c r="P129" i="6" l="1"/>
  <c r="N30" i="7"/>
  <c r="J30" i="12" s="1"/>
  <c r="M30" i="7"/>
  <c r="I30" i="12" s="1"/>
  <c r="F129" i="6" s="1"/>
  <c r="L30" i="7"/>
  <c r="K30" i="12" s="1"/>
  <c r="G129" i="6" s="1"/>
  <c r="F32" i="7"/>
  <c r="J31" i="7"/>
  <c r="P130" i="6" l="1"/>
  <c r="N31" i="7"/>
  <c r="J31" i="12" s="1"/>
  <c r="M31" i="7"/>
  <c r="I31" i="12" s="1"/>
  <c r="F130" i="6" s="1"/>
  <c r="L31" i="7"/>
  <c r="K31" i="12" s="1"/>
  <c r="G130" i="6" s="1"/>
  <c r="F33" i="7"/>
  <c r="J32" i="7"/>
  <c r="N32" i="7" l="1"/>
  <c r="J32" i="12" s="1"/>
  <c r="M32" i="7"/>
  <c r="I32" i="12" s="1"/>
  <c r="F131" i="6" s="1"/>
  <c r="L32" i="7"/>
  <c r="K32" i="12" s="1"/>
  <c r="G131" i="6" s="1"/>
  <c r="P131" i="6"/>
  <c r="F34" i="7"/>
  <c r="J33" i="7"/>
  <c r="N33" i="7" l="1"/>
  <c r="J33" i="12" s="1"/>
  <c r="M33" i="7"/>
  <c r="I33" i="12" s="1"/>
  <c r="F132" i="6" s="1"/>
  <c r="L33" i="7"/>
  <c r="K33" i="12" s="1"/>
  <c r="G132" i="6" s="1"/>
  <c r="P132" i="6"/>
  <c r="F35" i="7"/>
  <c r="J34" i="7"/>
  <c r="P133" i="6" l="1"/>
  <c r="M34" i="7"/>
  <c r="I34" i="12" s="1"/>
  <c r="F133" i="6" s="1"/>
  <c r="N34" i="7"/>
  <c r="J34" i="12" s="1"/>
  <c r="L34" i="7"/>
  <c r="K34" i="12" s="1"/>
  <c r="G133" i="6" s="1"/>
  <c r="F36" i="7"/>
  <c r="J35" i="7"/>
  <c r="P134" i="6" l="1"/>
  <c r="N35" i="7"/>
  <c r="J35" i="12" s="1"/>
  <c r="M35" i="7"/>
  <c r="I35" i="12" s="1"/>
  <c r="F134" i="6" s="1"/>
  <c r="L35" i="7"/>
  <c r="K35" i="12" s="1"/>
  <c r="G134" i="6" s="1"/>
  <c r="F37" i="7"/>
  <c r="J36" i="7"/>
  <c r="M36" i="7" l="1"/>
  <c r="I36" i="12" s="1"/>
  <c r="F135" i="6" s="1"/>
  <c r="N36" i="7"/>
  <c r="J36" i="12" s="1"/>
  <c r="L36" i="7"/>
  <c r="K36" i="12" s="1"/>
  <c r="G135" i="6" s="1"/>
  <c r="P135" i="6"/>
  <c r="F38" i="7"/>
  <c r="J37" i="7"/>
  <c r="N37" i="7" l="1"/>
  <c r="J37" i="12" s="1"/>
  <c r="M37" i="7"/>
  <c r="I37" i="12" s="1"/>
  <c r="F136" i="6" s="1"/>
  <c r="L37" i="7"/>
  <c r="K37" i="12" s="1"/>
  <c r="G136" i="6" s="1"/>
  <c r="P136" i="6"/>
  <c r="F39" i="7"/>
  <c r="J38" i="7"/>
  <c r="P137" i="6" l="1"/>
  <c r="N38" i="7"/>
  <c r="J38" i="12" s="1"/>
  <c r="M38" i="7"/>
  <c r="I38" i="12" s="1"/>
  <c r="F137" i="6" s="1"/>
  <c r="L38" i="7"/>
  <c r="K38" i="12" s="1"/>
  <c r="G137" i="6" s="1"/>
  <c r="F40" i="7"/>
  <c r="J39" i="7"/>
  <c r="P138" i="6" l="1"/>
  <c r="N39" i="7"/>
  <c r="J39" i="12" s="1"/>
  <c r="M39" i="7"/>
  <c r="I39" i="12" s="1"/>
  <c r="F138" i="6" s="1"/>
  <c r="L39" i="7"/>
  <c r="K39" i="12" s="1"/>
  <c r="G138" i="6" s="1"/>
  <c r="F41" i="7"/>
  <c r="J40" i="7"/>
  <c r="P139" i="6" l="1"/>
  <c r="M40" i="7"/>
  <c r="I40" i="12" s="1"/>
  <c r="F139" i="6" s="1"/>
  <c r="N40" i="7"/>
  <c r="J40" i="12" s="1"/>
  <c r="L40" i="7"/>
  <c r="K40" i="12" s="1"/>
  <c r="G139" i="6" s="1"/>
  <c r="F42" i="7"/>
  <c r="J41" i="7"/>
  <c r="P140" i="6" l="1"/>
  <c r="M41" i="7"/>
  <c r="I41" i="12" s="1"/>
  <c r="F140" i="6" s="1"/>
  <c r="N41" i="7"/>
  <c r="J41" i="12" s="1"/>
  <c r="L41" i="7"/>
  <c r="K41" i="12" s="1"/>
  <c r="G140" i="6" s="1"/>
  <c r="F43" i="7"/>
  <c r="J42" i="7"/>
  <c r="P141" i="6" l="1"/>
  <c r="M42" i="7"/>
  <c r="I42" i="12" s="1"/>
  <c r="F141" i="6" s="1"/>
  <c r="N42" i="7"/>
  <c r="J42" i="12" s="1"/>
  <c r="L42" i="7"/>
  <c r="K42" i="12" s="1"/>
  <c r="G141" i="6" s="1"/>
  <c r="F44" i="7"/>
  <c r="J43" i="7"/>
  <c r="N43" i="7" l="1"/>
  <c r="J43" i="12" s="1"/>
  <c r="M43" i="7"/>
  <c r="I43" i="12" s="1"/>
  <c r="F142" i="6" s="1"/>
  <c r="L43" i="7"/>
  <c r="K43" i="12" s="1"/>
  <c r="G142" i="6" s="1"/>
  <c r="P142" i="6"/>
  <c r="F45" i="7"/>
  <c r="J44" i="7"/>
  <c r="N44" i="7" l="1"/>
  <c r="J44" i="12" s="1"/>
  <c r="M44" i="7"/>
  <c r="I44" i="12" s="1"/>
  <c r="F143" i="6" s="1"/>
  <c r="L44" i="7"/>
  <c r="K44" i="12" s="1"/>
  <c r="G143" i="6" s="1"/>
  <c r="P143" i="6"/>
  <c r="F46" i="7"/>
  <c r="J45" i="7"/>
  <c r="N45" i="7" l="1"/>
  <c r="J45" i="12" s="1"/>
  <c r="M45" i="7"/>
  <c r="I45" i="12" s="1"/>
  <c r="F144" i="6" s="1"/>
  <c r="L45" i="7"/>
  <c r="K45" i="12" s="1"/>
  <c r="G144" i="6" s="1"/>
  <c r="P144" i="6"/>
  <c r="F47" i="7"/>
  <c r="J46" i="7"/>
  <c r="M46" i="7" l="1"/>
  <c r="I46" i="12" s="1"/>
  <c r="F145" i="6" s="1"/>
  <c r="N46" i="7"/>
  <c r="J46" i="12" s="1"/>
  <c r="L46" i="7"/>
  <c r="K46" i="12" s="1"/>
  <c r="G145" i="6" s="1"/>
  <c r="P145" i="6"/>
  <c r="F48" i="7"/>
  <c r="J47" i="7"/>
  <c r="N47" i="7" l="1"/>
  <c r="J47" i="12" s="1"/>
  <c r="M47" i="7"/>
  <c r="I47" i="12" s="1"/>
  <c r="F146" i="6" s="1"/>
  <c r="L47" i="7"/>
  <c r="K47" i="12" s="1"/>
  <c r="G146" i="6" s="1"/>
  <c r="P146" i="6"/>
  <c r="F49" i="7"/>
  <c r="J48" i="7"/>
  <c r="N48" i="7" l="1"/>
  <c r="J48" i="12" s="1"/>
  <c r="M48" i="7"/>
  <c r="I48" i="12" s="1"/>
  <c r="F147" i="6" s="1"/>
  <c r="L48" i="7"/>
  <c r="K48" i="12" s="1"/>
  <c r="G147" i="6" s="1"/>
  <c r="P147" i="6"/>
  <c r="F50" i="7"/>
  <c r="J49" i="7"/>
  <c r="N49" i="7" l="1"/>
  <c r="J49" i="12" s="1"/>
  <c r="M49" i="7"/>
  <c r="I49" i="12" s="1"/>
  <c r="F148" i="6" s="1"/>
  <c r="L49" i="7"/>
  <c r="K49" i="12" s="1"/>
  <c r="G148" i="6" s="1"/>
  <c r="P148" i="6"/>
  <c r="F51" i="7"/>
  <c r="J50" i="7"/>
  <c r="M50" i="7" l="1"/>
  <c r="I50" i="12" s="1"/>
  <c r="F152" i="6" s="1"/>
  <c r="N50" i="7"/>
  <c r="J50" i="12" s="1"/>
  <c r="L50" i="7"/>
  <c r="K50" i="12" s="1"/>
  <c r="G152" i="6" s="1"/>
  <c r="P152" i="6"/>
  <c r="F52" i="7"/>
  <c r="J51" i="7"/>
  <c r="P153" i="6" l="1"/>
  <c r="N51" i="7"/>
  <c r="J51" i="12" s="1"/>
  <c r="M51" i="7"/>
  <c r="I51" i="12" s="1"/>
  <c r="F153" i="6" s="1"/>
  <c r="L51" i="7"/>
  <c r="K51" i="12" s="1"/>
  <c r="G153" i="6" s="1"/>
  <c r="F53" i="7"/>
  <c r="J52" i="7"/>
  <c r="N52" i="7" l="1"/>
  <c r="J52" i="12" s="1"/>
  <c r="M52" i="7"/>
  <c r="I52" i="12" s="1"/>
  <c r="F154" i="6" s="1"/>
  <c r="L52" i="7"/>
  <c r="K52" i="12" s="1"/>
  <c r="G154" i="6" s="1"/>
  <c r="P154" i="6"/>
  <c r="F54" i="7"/>
  <c r="J53" i="7"/>
  <c r="M53" i="7" l="1"/>
  <c r="I53" i="12" s="1"/>
  <c r="F155" i="6" s="1"/>
  <c r="N53" i="7"/>
  <c r="J53" i="12" s="1"/>
  <c r="L53" i="7"/>
  <c r="K53" i="12" s="1"/>
  <c r="G155" i="6" s="1"/>
  <c r="P155" i="6"/>
  <c r="F55" i="7"/>
  <c r="J54" i="7"/>
  <c r="N54" i="7" l="1"/>
  <c r="J54" i="12" s="1"/>
  <c r="M54" i="7"/>
  <c r="I54" i="12" s="1"/>
  <c r="F156" i="6" s="1"/>
  <c r="L54" i="7"/>
  <c r="K54" i="12" s="1"/>
  <c r="G156" i="6" s="1"/>
  <c r="P156" i="6"/>
  <c r="F56" i="7"/>
  <c r="J55" i="7"/>
  <c r="N55" i="7" l="1"/>
  <c r="J55" i="12" s="1"/>
  <c r="M55" i="7"/>
  <c r="I55" i="12" s="1"/>
  <c r="F157" i="6" s="1"/>
  <c r="L55" i="7"/>
  <c r="K55" i="12" s="1"/>
  <c r="G157" i="6" s="1"/>
  <c r="P157" i="6"/>
  <c r="F57" i="7"/>
  <c r="J56" i="7"/>
  <c r="M56" i="7" l="1"/>
  <c r="I56" i="12" s="1"/>
  <c r="F158" i="6" s="1"/>
  <c r="N56" i="7"/>
  <c r="J56" i="12" s="1"/>
  <c r="L56" i="7"/>
  <c r="K56" i="12" s="1"/>
  <c r="G158" i="6" s="1"/>
  <c r="P158" i="6"/>
  <c r="F58" i="7"/>
  <c r="J57" i="7"/>
  <c r="M57" i="7" l="1"/>
  <c r="I57" i="12" s="1"/>
  <c r="F159" i="6" s="1"/>
  <c r="N57" i="7"/>
  <c r="J57" i="12" s="1"/>
  <c r="L57" i="7"/>
  <c r="K57" i="12" s="1"/>
  <c r="G159" i="6" s="1"/>
  <c r="P159" i="6"/>
  <c r="F59" i="7"/>
  <c r="J58" i="7"/>
  <c r="M58" i="7" l="1"/>
  <c r="I58" i="12" s="1"/>
  <c r="F160" i="6" s="1"/>
  <c r="N58" i="7"/>
  <c r="J58" i="12" s="1"/>
  <c r="L58" i="7"/>
  <c r="K58" i="12" s="1"/>
  <c r="G160" i="6" s="1"/>
  <c r="P160" i="6"/>
  <c r="F60" i="7"/>
  <c r="J59" i="7"/>
  <c r="P161" i="6" l="1"/>
  <c r="M59" i="7"/>
  <c r="I59" i="12" s="1"/>
  <c r="F161" i="6" s="1"/>
  <c r="N59" i="7"/>
  <c r="J59" i="12" s="1"/>
  <c r="L59" i="7"/>
  <c r="K59" i="12" s="1"/>
  <c r="G161" i="6" s="1"/>
  <c r="F61" i="7"/>
  <c r="J60" i="7"/>
  <c r="N60" i="7" l="1"/>
  <c r="J60" i="12" s="1"/>
  <c r="M60" i="7"/>
  <c r="I60" i="12" s="1"/>
  <c r="F162" i="6" s="1"/>
  <c r="L60" i="7"/>
  <c r="K60" i="12" s="1"/>
  <c r="G162" i="6" s="1"/>
  <c r="P162" i="6"/>
  <c r="F62" i="7"/>
  <c r="J61" i="7"/>
  <c r="N61" i="7" l="1"/>
  <c r="J61" i="12" s="1"/>
  <c r="M61" i="7"/>
  <c r="I61" i="12" s="1"/>
  <c r="F163" i="6" s="1"/>
  <c r="L61" i="7"/>
  <c r="K61" i="12" s="1"/>
  <c r="G163" i="6" s="1"/>
  <c r="P163" i="6"/>
  <c r="F63" i="7"/>
  <c r="J62" i="7"/>
  <c r="P164" i="6" l="1"/>
  <c r="M62" i="7"/>
  <c r="I62" i="12" s="1"/>
  <c r="F164" i="6" s="1"/>
  <c r="N62" i="7"/>
  <c r="J62" i="12" s="1"/>
  <c r="L62" i="7"/>
  <c r="K62" i="12" s="1"/>
  <c r="G164" i="6" s="1"/>
  <c r="F64" i="7"/>
  <c r="J63" i="7"/>
  <c r="N63" i="7" l="1"/>
  <c r="J63" i="12" s="1"/>
  <c r="M63" i="7"/>
  <c r="I63" i="12" s="1"/>
  <c r="F165" i="6" s="1"/>
  <c r="L63" i="7"/>
  <c r="K63" i="12" s="1"/>
  <c r="G165" i="6" s="1"/>
  <c r="P165" i="6"/>
  <c r="F65" i="7"/>
  <c r="J64" i="7"/>
  <c r="M64" i="7" l="1"/>
  <c r="I64" i="12" s="1"/>
  <c r="F166" i="6" s="1"/>
  <c r="N64" i="7"/>
  <c r="J64" i="12" s="1"/>
  <c r="L64" i="7"/>
  <c r="K64" i="12" s="1"/>
  <c r="G166" i="6" s="1"/>
  <c r="P166" i="6"/>
  <c r="F66" i="7"/>
  <c r="J65" i="7"/>
  <c r="M65" i="7" l="1"/>
  <c r="I65" i="12" s="1"/>
  <c r="F167" i="6" s="1"/>
  <c r="N65" i="7"/>
  <c r="J65" i="12" s="1"/>
  <c r="L65" i="7"/>
  <c r="K65" i="12" s="1"/>
  <c r="G167" i="6" s="1"/>
  <c r="P167" i="6"/>
  <c r="F67" i="7"/>
  <c r="J66" i="7"/>
  <c r="M66" i="7" l="1"/>
  <c r="I66" i="12" s="1"/>
  <c r="F168" i="6" s="1"/>
  <c r="N66" i="7"/>
  <c r="J66" i="12" s="1"/>
  <c r="L66" i="7"/>
  <c r="K66" i="12" s="1"/>
  <c r="G168" i="6" s="1"/>
  <c r="P168" i="6"/>
  <c r="F68" i="7"/>
  <c r="J67" i="7"/>
  <c r="M67" i="7" l="1"/>
  <c r="I67" i="12" s="1"/>
  <c r="F169" i="6" s="1"/>
  <c r="N67" i="7"/>
  <c r="J67" i="12" s="1"/>
  <c r="L67" i="7"/>
  <c r="K67" i="12" s="1"/>
  <c r="G169" i="6" s="1"/>
  <c r="P169" i="6"/>
  <c r="F69" i="7"/>
  <c r="J68" i="7"/>
  <c r="P170" i="6" l="1"/>
  <c r="N68" i="7"/>
  <c r="J68" i="12" s="1"/>
  <c r="M68" i="7"/>
  <c r="I68" i="12" s="1"/>
  <c r="F170" i="6" s="1"/>
  <c r="L68" i="7"/>
  <c r="K68" i="12" s="1"/>
  <c r="G170" i="6" s="1"/>
  <c r="F70" i="7"/>
  <c r="J69" i="7"/>
  <c r="N69" i="7" l="1"/>
  <c r="J69" i="12" s="1"/>
  <c r="M69" i="7"/>
  <c r="I69" i="12" s="1"/>
  <c r="F171" i="6" s="1"/>
  <c r="L69" i="7"/>
  <c r="K69" i="12" s="1"/>
  <c r="G171" i="6" s="1"/>
  <c r="P171" i="6"/>
  <c r="F71" i="7"/>
  <c r="J70" i="7"/>
  <c r="P172" i="6" l="1"/>
  <c r="N70" i="7"/>
  <c r="J70" i="12" s="1"/>
  <c r="M70" i="7"/>
  <c r="I70" i="12" s="1"/>
  <c r="F172" i="6" s="1"/>
  <c r="L70" i="7"/>
  <c r="K70" i="12" s="1"/>
  <c r="G172" i="6" s="1"/>
  <c r="F72" i="7"/>
  <c r="J71" i="7"/>
  <c r="N71" i="7" l="1"/>
  <c r="J71" i="12" s="1"/>
  <c r="M71" i="7"/>
  <c r="I71" i="12" s="1"/>
  <c r="F173" i="6" s="1"/>
  <c r="L71" i="7"/>
  <c r="K71" i="12" s="1"/>
  <c r="G173" i="6" s="1"/>
  <c r="P173" i="6"/>
  <c r="F73" i="7"/>
  <c r="J72" i="7"/>
  <c r="N72" i="7" l="1"/>
  <c r="J72" i="12" s="1"/>
  <c r="M72" i="7"/>
  <c r="I72" i="12" s="1"/>
  <c r="F174" i="6" s="1"/>
  <c r="L72" i="7"/>
  <c r="K72" i="12" s="1"/>
  <c r="G174" i="6" s="1"/>
  <c r="P174" i="6"/>
  <c r="F74" i="7"/>
  <c r="J73" i="7"/>
  <c r="N73" i="7" l="1"/>
  <c r="J73" i="12" s="1"/>
  <c r="M73" i="7"/>
  <c r="I73" i="12" s="1"/>
  <c r="F175" i="6" s="1"/>
  <c r="L73" i="7"/>
  <c r="K73" i="12" s="1"/>
  <c r="G175" i="6" s="1"/>
  <c r="P175" i="6"/>
  <c r="F75" i="7"/>
  <c r="J74" i="7"/>
  <c r="M74" i="7" l="1"/>
  <c r="I74" i="12" s="1"/>
  <c r="F176" i="6" s="1"/>
  <c r="N74" i="7"/>
  <c r="J74" i="12" s="1"/>
  <c r="L74" i="7"/>
  <c r="K74" i="12" s="1"/>
  <c r="G176" i="6" s="1"/>
  <c r="P176" i="6"/>
  <c r="F76" i="7"/>
  <c r="J75" i="7"/>
  <c r="M75" i="7" l="1"/>
  <c r="I75" i="12" s="1"/>
  <c r="F177" i="6" s="1"/>
  <c r="N75" i="7"/>
  <c r="J75" i="12" s="1"/>
  <c r="L75" i="7"/>
  <c r="K75" i="12" s="1"/>
  <c r="G177" i="6" s="1"/>
  <c r="P177" i="6"/>
  <c r="F77" i="7"/>
  <c r="J76" i="7"/>
  <c r="M76" i="7" l="1"/>
  <c r="I76" i="12" s="1"/>
  <c r="F178" i="6" s="1"/>
  <c r="N76" i="7"/>
  <c r="J76" i="12" s="1"/>
  <c r="L76" i="7"/>
  <c r="K76" i="12" s="1"/>
  <c r="G178" i="6" s="1"/>
  <c r="P178" i="6"/>
  <c r="F78" i="7"/>
  <c r="J77" i="7"/>
  <c r="N77" i="7" l="1"/>
  <c r="J77" i="12" s="1"/>
  <c r="M77" i="7"/>
  <c r="I77" i="12" s="1"/>
  <c r="F179" i="6" s="1"/>
  <c r="L77" i="7"/>
  <c r="K77" i="12" s="1"/>
  <c r="G179" i="6" s="1"/>
  <c r="P179" i="6"/>
  <c r="F79" i="7"/>
  <c r="J78" i="7"/>
  <c r="N78" i="7" l="1"/>
  <c r="J78" i="12" s="1"/>
  <c r="M78" i="7"/>
  <c r="I78" i="12" s="1"/>
  <c r="F180" i="6" s="1"/>
  <c r="L78" i="7"/>
  <c r="K78" i="12" s="1"/>
  <c r="G180" i="6" s="1"/>
  <c r="P180" i="6"/>
  <c r="F80" i="7"/>
  <c r="J79" i="7"/>
  <c r="N79" i="7" l="1"/>
  <c r="J79" i="12" s="1"/>
  <c r="M79" i="7"/>
  <c r="I79" i="12" s="1"/>
  <c r="F181" i="6" s="1"/>
  <c r="L79" i="7"/>
  <c r="K79" i="12" s="1"/>
  <c r="G181" i="6" s="1"/>
  <c r="P181" i="6"/>
  <c r="F81" i="7"/>
  <c r="J80" i="7"/>
  <c r="P182" i="6" l="1"/>
  <c r="M80" i="7"/>
  <c r="I80" i="12" s="1"/>
  <c r="F182" i="6" s="1"/>
  <c r="N80" i="7"/>
  <c r="J80" i="12" s="1"/>
  <c r="L80" i="7"/>
  <c r="K80" i="12" s="1"/>
  <c r="G182" i="6" s="1"/>
  <c r="F82" i="7"/>
  <c r="J81" i="7"/>
  <c r="P183" i="6" l="1"/>
  <c r="N81" i="7"/>
  <c r="J81" i="12" s="1"/>
  <c r="M81" i="7"/>
  <c r="I81" i="12" s="1"/>
  <c r="F183" i="6" s="1"/>
  <c r="L81" i="7"/>
  <c r="K81" i="12" s="1"/>
  <c r="G183" i="6" s="1"/>
  <c r="F83" i="7"/>
  <c r="J82" i="7"/>
  <c r="N82" i="7" l="1"/>
  <c r="J82" i="12" s="1"/>
  <c r="M82" i="7"/>
  <c r="I82" i="12" s="1"/>
  <c r="F184" i="6" s="1"/>
  <c r="L82" i="7"/>
  <c r="K82" i="12" s="1"/>
  <c r="G184" i="6" s="1"/>
  <c r="P184" i="6"/>
  <c r="F84" i="7"/>
  <c r="J83" i="7"/>
  <c r="N83" i="7" l="1"/>
  <c r="J83" i="12" s="1"/>
  <c r="M83" i="7"/>
  <c r="I83" i="12" s="1"/>
  <c r="F185" i="6" s="1"/>
  <c r="L83" i="7"/>
  <c r="K83" i="12" s="1"/>
  <c r="G185" i="6" s="1"/>
  <c r="P185" i="6"/>
  <c r="F85" i="7"/>
  <c r="J84" i="7"/>
  <c r="N84" i="7" l="1"/>
  <c r="J84" i="12" s="1"/>
  <c r="M84" i="7"/>
  <c r="I84" i="12" s="1"/>
  <c r="F186" i="6" s="1"/>
  <c r="L84" i="7"/>
  <c r="K84" i="12" s="1"/>
  <c r="G186" i="6" s="1"/>
  <c r="P186" i="6"/>
  <c r="F86" i="7"/>
  <c r="J85" i="7"/>
  <c r="M85" i="7" l="1"/>
  <c r="I85" i="12" s="1"/>
  <c r="F187" i="6" s="1"/>
  <c r="N85" i="7"/>
  <c r="J85" i="12" s="1"/>
  <c r="L85" i="7"/>
  <c r="K85" i="12" s="1"/>
  <c r="G187" i="6" s="1"/>
  <c r="P187" i="6"/>
  <c r="F87" i="7"/>
  <c r="J86" i="7"/>
  <c r="M86" i="7" l="1"/>
  <c r="I86" i="12" s="1"/>
  <c r="F188" i="6" s="1"/>
  <c r="N86" i="7"/>
  <c r="J86" i="12" s="1"/>
  <c r="L86" i="7"/>
  <c r="K86" i="12" s="1"/>
  <c r="G188" i="6" s="1"/>
  <c r="P188" i="6"/>
  <c r="F88" i="7"/>
  <c r="J87" i="7"/>
  <c r="N87" i="7" l="1"/>
  <c r="J87" i="12" s="1"/>
  <c r="M87" i="7"/>
  <c r="I87" i="12" s="1"/>
  <c r="F189" i="6" s="1"/>
  <c r="L87" i="7"/>
  <c r="K87" i="12" s="1"/>
  <c r="G189" i="6" s="1"/>
  <c r="P189" i="6"/>
  <c r="F89" i="7"/>
  <c r="J88" i="7"/>
  <c r="M88" i="7" l="1"/>
  <c r="I88" i="12" s="1"/>
  <c r="F190" i="6" s="1"/>
  <c r="N88" i="7"/>
  <c r="J88" i="12" s="1"/>
  <c r="L88" i="7"/>
  <c r="K88" i="12" s="1"/>
  <c r="G190" i="6" s="1"/>
  <c r="P190" i="6"/>
  <c r="F90" i="7"/>
  <c r="J89" i="7"/>
  <c r="M89" i="7" l="1"/>
  <c r="I89" i="12" s="1"/>
  <c r="F191" i="6" s="1"/>
  <c r="N89" i="7"/>
  <c r="J89" i="12" s="1"/>
  <c r="L89" i="7"/>
  <c r="K89" i="12" s="1"/>
  <c r="G191" i="6" s="1"/>
  <c r="P191" i="6"/>
  <c r="F91" i="7"/>
  <c r="J90" i="7"/>
  <c r="P192" i="6" l="1"/>
  <c r="M90" i="7"/>
  <c r="I90" i="12" s="1"/>
  <c r="F192" i="6" s="1"/>
  <c r="N90" i="7"/>
  <c r="J90" i="12" s="1"/>
  <c r="L90" i="7"/>
  <c r="K90" i="12" s="1"/>
  <c r="G192" i="6" s="1"/>
  <c r="F92" i="7"/>
  <c r="J91" i="7"/>
  <c r="M91" i="7" l="1"/>
  <c r="I91" i="12" s="1"/>
  <c r="F193" i="6" s="1"/>
  <c r="N91" i="7"/>
  <c r="J91" i="12" s="1"/>
  <c r="L91" i="7"/>
  <c r="K91" i="12" s="1"/>
  <c r="G193" i="6" s="1"/>
  <c r="P193" i="6"/>
  <c r="F93" i="7"/>
  <c r="J92" i="7"/>
  <c r="N92" i="7" l="1"/>
  <c r="J92" i="12" s="1"/>
  <c r="M92" i="7"/>
  <c r="I92" i="12" s="1"/>
  <c r="F194" i="6" s="1"/>
  <c r="L92" i="7"/>
  <c r="K92" i="12" s="1"/>
  <c r="G194" i="6" s="1"/>
  <c r="P194" i="6"/>
  <c r="F94" i="7"/>
  <c r="J93" i="7"/>
  <c r="N93" i="7" l="1"/>
  <c r="J93" i="12" s="1"/>
  <c r="M93" i="7"/>
  <c r="I93" i="12" s="1"/>
  <c r="F195" i="6" s="1"/>
  <c r="L93" i="7"/>
  <c r="K93" i="12" s="1"/>
  <c r="G195" i="6" s="1"/>
  <c r="P195" i="6"/>
  <c r="F95" i="7"/>
  <c r="J94" i="7"/>
  <c r="N94" i="7" l="1"/>
  <c r="J94" i="12" s="1"/>
  <c r="M94" i="7"/>
  <c r="I94" i="12" s="1"/>
  <c r="F196" i="6" s="1"/>
  <c r="L94" i="7"/>
  <c r="K94" i="12" s="1"/>
  <c r="G196" i="6" s="1"/>
  <c r="P196" i="6"/>
  <c r="F96" i="7"/>
  <c r="J95" i="7"/>
  <c r="N95" i="7" l="1"/>
  <c r="J95" i="12" s="1"/>
  <c r="M95" i="7"/>
  <c r="I95" i="12" s="1"/>
  <c r="F197" i="6" s="1"/>
  <c r="L95" i="7"/>
  <c r="K95" i="12" s="1"/>
  <c r="G197" i="6" s="1"/>
  <c r="P197" i="6"/>
  <c r="F97" i="7"/>
  <c r="J96" i="7"/>
  <c r="N96" i="7" l="1"/>
  <c r="J96" i="12" s="1"/>
  <c r="M96" i="7"/>
  <c r="I96" i="12" s="1"/>
  <c r="F198" i="6" s="1"/>
  <c r="L96" i="7"/>
  <c r="K96" i="12" s="1"/>
  <c r="G198" i="6" s="1"/>
  <c r="P198" i="6"/>
  <c r="F98" i="7"/>
  <c r="J97" i="7"/>
  <c r="M97" i="7" l="1"/>
  <c r="I97" i="12" s="1"/>
  <c r="F199" i="6" s="1"/>
  <c r="N97" i="7"/>
  <c r="J97" i="12" s="1"/>
  <c r="L97" i="7"/>
  <c r="K97" i="12" s="1"/>
  <c r="G199" i="6" s="1"/>
  <c r="P199" i="6"/>
  <c r="F99" i="7"/>
  <c r="J98" i="7"/>
  <c r="M98" i="7" l="1"/>
  <c r="I98" i="12" s="1"/>
  <c r="F200" i="6" s="1"/>
  <c r="N98" i="7"/>
  <c r="J98" i="12" s="1"/>
  <c r="L98" i="7"/>
  <c r="K98" i="12" s="1"/>
  <c r="G200" i="6" s="1"/>
  <c r="P200" i="6"/>
  <c r="F100" i="7"/>
  <c r="J99" i="7"/>
  <c r="M99" i="7" l="1"/>
  <c r="I99" i="12" s="1"/>
  <c r="F235" i="6" s="1"/>
  <c r="N99" i="7"/>
  <c r="J99" i="12" s="1"/>
  <c r="L99" i="7"/>
  <c r="K99" i="12" s="1"/>
  <c r="G235" i="6" s="1"/>
  <c r="P235" i="6"/>
  <c r="F101" i="7"/>
  <c r="J100" i="7"/>
  <c r="M100" i="7" l="1"/>
  <c r="I100" i="12" s="1"/>
  <c r="F236" i="6" s="1"/>
  <c r="N100" i="7"/>
  <c r="J100" i="12" s="1"/>
  <c r="L100" i="7"/>
  <c r="K100" i="12" s="1"/>
  <c r="G236" i="6" s="1"/>
  <c r="P236" i="6"/>
  <c r="F102" i="7"/>
  <c r="J101" i="7"/>
  <c r="M101" i="7" l="1"/>
  <c r="I101" i="12" s="1"/>
  <c r="F237" i="6" s="1"/>
  <c r="N101" i="7"/>
  <c r="J101" i="12" s="1"/>
  <c r="L101" i="7"/>
  <c r="K101" i="12" s="1"/>
  <c r="G237" i="6" s="1"/>
  <c r="P237" i="6"/>
  <c r="F103" i="7"/>
  <c r="J102" i="7"/>
  <c r="N102" i="7" l="1"/>
  <c r="J102" i="12" s="1"/>
  <c r="M102" i="7"/>
  <c r="I102" i="12" s="1"/>
  <c r="F238" i="6" s="1"/>
  <c r="L102" i="7"/>
  <c r="K102" i="12" s="1"/>
  <c r="G238" i="6" s="1"/>
  <c r="P238" i="6"/>
  <c r="F104" i="7"/>
  <c r="J103" i="7"/>
  <c r="N103" i="7" l="1"/>
  <c r="J103" i="12" s="1"/>
  <c r="M103" i="7"/>
  <c r="I103" i="12" s="1"/>
  <c r="F239" i="6" s="1"/>
  <c r="L103" i="7"/>
  <c r="K103" i="12" s="1"/>
  <c r="G239" i="6" s="1"/>
  <c r="P239" i="6"/>
  <c r="F105" i="7"/>
  <c r="J104" i="7"/>
  <c r="P240" i="6" l="1"/>
  <c r="M104" i="7"/>
  <c r="I104" i="12" s="1"/>
  <c r="F240" i="6" s="1"/>
  <c r="N104" i="7"/>
  <c r="J104" i="12" s="1"/>
  <c r="L104" i="7"/>
  <c r="K104" i="12" s="1"/>
  <c r="G240" i="6" s="1"/>
  <c r="F106" i="7"/>
  <c r="J105" i="7"/>
  <c r="P241" i="6" l="1"/>
  <c r="M105" i="7"/>
  <c r="I105" i="12" s="1"/>
  <c r="F241" i="6" s="1"/>
  <c r="N105" i="7"/>
  <c r="J105" i="12" s="1"/>
  <c r="L105" i="7"/>
  <c r="K105" i="12" s="1"/>
  <c r="G241" i="6" s="1"/>
  <c r="F107" i="7"/>
  <c r="J106" i="7"/>
  <c r="M106" i="7" l="1"/>
  <c r="I106" i="12" s="1"/>
  <c r="F242" i="6" s="1"/>
  <c r="N106" i="7"/>
  <c r="J106" i="12" s="1"/>
  <c r="L106" i="7"/>
  <c r="K106" i="12" s="1"/>
  <c r="G242" i="6" s="1"/>
  <c r="P242" i="6"/>
  <c r="F108" i="7"/>
  <c r="J107" i="7"/>
  <c r="N107" i="7" l="1"/>
  <c r="J107" i="12" s="1"/>
  <c r="M107" i="7"/>
  <c r="I107" i="12" s="1"/>
  <c r="F243" i="6" s="1"/>
  <c r="L107" i="7"/>
  <c r="K107" i="12" s="1"/>
  <c r="G243" i="6" s="1"/>
  <c r="P243" i="6"/>
  <c r="F109" i="7"/>
  <c r="J108" i="7"/>
  <c r="M108" i="7" l="1"/>
  <c r="I108" i="12" s="1"/>
  <c r="F244" i="6" s="1"/>
  <c r="N108" i="7"/>
  <c r="J108" i="12" s="1"/>
  <c r="L108" i="7"/>
  <c r="K108" i="12" s="1"/>
  <c r="G244" i="6" s="1"/>
  <c r="P244" i="6"/>
  <c r="F110" i="7"/>
  <c r="J109" i="7"/>
  <c r="M109" i="7" l="1"/>
  <c r="I109" i="12" s="1"/>
  <c r="F245" i="6" s="1"/>
  <c r="N109" i="7"/>
  <c r="J109" i="12" s="1"/>
  <c r="L109" i="7"/>
  <c r="K109" i="12" s="1"/>
  <c r="G245" i="6" s="1"/>
  <c r="P245" i="6"/>
  <c r="F111" i="7"/>
  <c r="J110" i="7"/>
  <c r="M110" i="7" l="1"/>
  <c r="I110" i="12" s="1"/>
  <c r="F246" i="6" s="1"/>
  <c r="N110" i="7"/>
  <c r="J110" i="12" s="1"/>
  <c r="L110" i="7"/>
  <c r="K110" i="12" s="1"/>
  <c r="G246" i="6" s="1"/>
  <c r="P246" i="6"/>
  <c r="F112" i="7"/>
  <c r="J111" i="7"/>
  <c r="N111" i="7" l="1"/>
  <c r="J111" i="12" s="1"/>
  <c r="M111" i="7"/>
  <c r="I111" i="12" s="1"/>
  <c r="F247" i="6" s="1"/>
  <c r="L111" i="7"/>
  <c r="K111" i="12" s="1"/>
  <c r="G247" i="6" s="1"/>
  <c r="P247" i="6"/>
  <c r="F113" i="7"/>
  <c r="J112" i="7"/>
  <c r="N112" i="7" l="1"/>
  <c r="J112" i="12" s="1"/>
  <c r="M112" i="7"/>
  <c r="I112" i="12" s="1"/>
  <c r="F248" i="6" s="1"/>
  <c r="L112" i="7"/>
  <c r="K112" i="12" s="1"/>
  <c r="G248" i="6" s="1"/>
  <c r="P248" i="6"/>
  <c r="F114" i="7"/>
  <c r="J113" i="7"/>
  <c r="M113" i="7" l="1"/>
  <c r="I113" i="12" s="1"/>
  <c r="F249" i="6" s="1"/>
  <c r="N113" i="7"/>
  <c r="J113" i="12" s="1"/>
  <c r="L113" i="7"/>
  <c r="K113" i="12" s="1"/>
  <c r="G249" i="6" s="1"/>
  <c r="P249" i="6"/>
  <c r="F115" i="7"/>
  <c r="J114" i="7"/>
  <c r="M114" i="7" l="1"/>
  <c r="I114" i="12" s="1"/>
  <c r="F250" i="6" s="1"/>
  <c r="N114" i="7"/>
  <c r="J114" i="12" s="1"/>
  <c r="L114" i="7"/>
  <c r="K114" i="12" s="1"/>
  <c r="G250" i="6" s="1"/>
  <c r="P250" i="6"/>
  <c r="F116" i="7"/>
  <c r="J115" i="7"/>
  <c r="N115" i="7" l="1"/>
  <c r="J115" i="12" s="1"/>
  <c r="M115" i="7"/>
  <c r="I115" i="12" s="1"/>
  <c r="F251" i="6" s="1"/>
  <c r="L115" i="7"/>
  <c r="K115" i="12" s="1"/>
  <c r="G251" i="6" s="1"/>
  <c r="P251" i="6"/>
  <c r="F117" i="7"/>
  <c r="J116" i="7"/>
  <c r="N116" i="7" l="1"/>
  <c r="J116" i="12" s="1"/>
  <c r="M116" i="7"/>
  <c r="I116" i="12" s="1"/>
  <c r="F252" i="6" s="1"/>
  <c r="L116" i="7"/>
  <c r="K116" i="12" s="1"/>
  <c r="G252" i="6" s="1"/>
  <c r="P252" i="6"/>
  <c r="F118" i="7"/>
  <c r="J117" i="7"/>
  <c r="M117" i="7" l="1"/>
  <c r="I117" i="12" s="1"/>
  <c r="F269" i="6" s="1"/>
  <c r="N117" i="7"/>
  <c r="J117" i="12" s="1"/>
  <c r="L117" i="7"/>
  <c r="K117" i="12" s="1"/>
  <c r="G269" i="6" s="1"/>
  <c r="P269" i="6"/>
  <c r="F119" i="7"/>
  <c r="J118" i="7"/>
  <c r="M118" i="7" l="1"/>
  <c r="I118" i="12" s="1"/>
  <c r="F270" i="6" s="1"/>
  <c r="N118" i="7"/>
  <c r="J118" i="12" s="1"/>
  <c r="L118" i="7"/>
  <c r="K118" i="12" s="1"/>
  <c r="G270" i="6" s="1"/>
  <c r="P270" i="6"/>
  <c r="F120" i="7"/>
  <c r="J119" i="7"/>
  <c r="N119" i="7" l="1"/>
  <c r="J119" i="12" s="1"/>
  <c r="M119" i="7"/>
  <c r="I119" i="12" s="1"/>
  <c r="F271" i="6" s="1"/>
  <c r="L119" i="7"/>
  <c r="K119" i="12" s="1"/>
  <c r="G271" i="6" s="1"/>
  <c r="P271" i="6"/>
  <c r="F121" i="7"/>
  <c r="J120" i="7"/>
  <c r="N120" i="7" l="1"/>
  <c r="J120" i="12" s="1"/>
  <c r="M120" i="7"/>
  <c r="I120" i="12" s="1"/>
  <c r="F272" i="6" s="1"/>
  <c r="L120" i="7"/>
  <c r="K120" i="12" s="1"/>
  <c r="G272" i="6" s="1"/>
  <c r="P272" i="6"/>
  <c r="F122" i="7"/>
  <c r="J121" i="7"/>
  <c r="M121" i="7" l="1"/>
  <c r="I121" i="12" s="1"/>
  <c r="F273" i="6" s="1"/>
  <c r="N121" i="7"/>
  <c r="J121" i="12" s="1"/>
  <c r="L121" i="7"/>
  <c r="K121" i="12" s="1"/>
  <c r="G273" i="6" s="1"/>
  <c r="P273" i="6"/>
  <c r="F123" i="7"/>
  <c r="J122" i="7"/>
  <c r="M122" i="7" l="1"/>
  <c r="I122" i="12" s="1"/>
  <c r="F274" i="6" s="1"/>
  <c r="N122" i="7"/>
  <c r="J122" i="12" s="1"/>
  <c r="L122" i="7"/>
  <c r="K122" i="12" s="1"/>
  <c r="G274" i="6" s="1"/>
  <c r="P274" i="6"/>
  <c r="F124" i="7"/>
  <c r="J123" i="7"/>
  <c r="M123" i="7" l="1"/>
  <c r="I123" i="12" s="1"/>
  <c r="F331" i="6" s="1"/>
  <c r="N123" i="7"/>
  <c r="J123" i="12" s="1"/>
  <c r="L123" i="7"/>
  <c r="K123" i="12" s="1"/>
  <c r="G331" i="6" s="1"/>
  <c r="P331" i="6"/>
  <c r="F125" i="7"/>
  <c r="J124" i="7"/>
  <c r="N124" i="7" l="1"/>
  <c r="J124" i="12" s="1"/>
  <c r="M124" i="7"/>
  <c r="I124" i="12" s="1"/>
  <c r="F332" i="6" s="1"/>
  <c r="L124" i="7"/>
  <c r="K124" i="12" s="1"/>
  <c r="G332" i="6" s="1"/>
  <c r="P332" i="6"/>
  <c r="F126" i="7"/>
  <c r="J125" i="7"/>
  <c r="N125" i="7" l="1"/>
  <c r="J125" i="12" s="1"/>
  <c r="M125" i="7"/>
  <c r="I125" i="12" s="1"/>
  <c r="F333" i="6" s="1"/>
  <c r="L125" i="7"/>
  <c r="K125" i="12" s="1"/>
  <c r="G333" i="6" s="1"/>
  <c r="P333" i="6"/>
  <c r="F127" i="7"/>
  <c r="J126" i="7"/>
  <c r="M126" i="7" l="1"/>
  <c r="I126" i="12" s="1"/>
  <c r="F334" i="6" s="1"/>
  <c r="N126" i="7"/>
  <c r="J126" i="12" s="1"/>
  <c r="L126" i="7"/>
  <c r="K126" i="12" s="1"/>
  <c r="G334" i="6" s="1"/>
  <c r="P334" i="6"/>
  <c r="F128" i="7"/>
  <c r="J127" i="7"/>
  <c r="N127" i="7" l="1"/>
  <c r="J127" i="12" s="1"/>
  <c r="M127" i="7"/>
  <c r="I127" i="12" s="1"/>
  <c r="F335" i="6" s="1"/>
  <c r="L127" i="7"/>
  <c r="K127" i="12" s="1"/>
  <c r="G335" i="6" s="1"/>
  <c r="P335" i="6"/>
  <c r="F129" i="7"/>
  <c r="J128" i="7"/>
  <c r="M128" i="7" l="1"/>
  <c r="I128" i="12" s="1"/>
  <c r="F336" i="6" s="1"/>
  <c r="N128" i="7"/>
  <c r="J128" i="12" s="1"/>
  <c r="L128" i="7"/>
  <c r="K128" i="12" s="1"/>
  <c r="G336" i="6" s="1"/>
  <c r="P336" i="6"/>
  <c r="F130" i="7"/>
  <c r="J129" i="7"/>
  <c r="P337" i="6" l="1"/>
  <c r="N129" i="7"/>
  <c r="J129" i="12" s="1"/>
  <c r="M129" i="7"/>
  <c r="I129" i="12" s="1"/>
  <c r="F337" i="6" s="1"/>
  <c r="L129" i="7"/>
  <c r="K129" i="12" s="1"/>
  <c r="G337" i="6" s="1"/>
  <c r="F131" i="7"/>
  <c r="J130" i="7"/>
  <c r="M130" i="7" l="1"/>
  <c r="I130" i="12" s="1"/>
  <c r="F338" i="6" s="1"/>
  <c r="N130" i="7"/>
  <c r="J130" i="12" s="1"/>
  <c r="L130" i="7"/>
  <c r="K130" i="12" s="1"/>
  <c r="G338" i="6" s="1"/>
  <c r="P338" i="6"/>
  <c r="F132" i="7"/>
  <c r="J131" i="7"/>
  <c r="N131" i="7" l="1"/>
  <c r="J131" i="12" s="1"/>
  <c r="M131" i="7"/>
  <c r="I131" i="12" s="1"/>
  <c r="F339" i="6" s="1"/>
  <c r="L131" i="7"/>
  <c r="K131" i="12" s="1"/>
  <c r="G339" i="6" s="1"/>
  <c r="P339" i="6"/>
  <c r="F133" i="7"/>
  <c r="J132" i="7"/>
  <c r="N132" i="7" l="1"/>
  <c r="J132" i="12" s="1"/>
  <c r="M132" i="7"/>
  <c r="I132" i="12" s="1"/>
  <c r="F340" i="6" s="1"/>
  <c r="L132" i="7"/>
  <c r="K132" i="12" s="1"/>
  <c r="G340" i="6" s="1"/>
  <c r="P340" i="6"/>
  <c r="F134" i="7"/>
  <c r="J133" i="7"/>
  <c r="M133" i="7" l="1"/>
  <c r="I133" i="12" s="1"/>
  <c r="F341" i="6" s="1"/>
  <c r="N133" i="7"/>
  <c r="J133" i="12" s="1"/>
  <c r="L133" i="7"/>
  <c r="K133" i="12" s="1"/>
  <c r="G341" i="6" s="1"/>
  <c r="P341" i="6"/>
  <c r="F135" i="7"/>
  <c r="J134" i="7"/>
  <c r="P342" i="6" l="1"/>
  <c r="N134" i="7"/>
  <c r="J134" i="12" s="1"/>
  <c r="M134" i="7"/>
  <c r="I134" i="12" s="1"/>
  <c r="F342" i="6" s="1"/>
  <c r="L134" i="7"/>
  <c r="K134" i="12" s="1"/>
  <c r="G342" i="6" s="1"/>
  <c r="F136" i="7"/>
  <c r="J135" i="7"/>
  <c r="N135" i="7" l="1"/>
  <c r="J135" i="12" s="1"/>
  <c r="M135" i="7"/>
  <c r="I135" i="12" s="1"/>
  <c r="F343" i="6" s="1"/>
  <c r="L135" i="7"/>
  <c r="K135" i="12" s="1"/>
  <c r="G343" i="6" s="1"/>
  <c r="P343" i="6"/>
  <c r="F137" i="7"/>
  <c r="J136" i="7"/>
  <c r="M136" i="7" l="1"/>
  <c r="I136" i="12" s="1"/>
  <c r="F348" i="6" s="1"/>
  <c r="N136" i="7"/>
  <c r="J136" i="12" s="1"/>
  <c r="L136" i="7"/>
  <c r="K136" i="12" s="1"/>
  <c r="G348" i="6" s="1"/>
  <c r="P348" i="6"/>
  <c r="F138" i="7"/>
  <c r="J137" i="7"/>
  <c r="M137" i="7" l="1"/>
  <c r="I137" i="12" s="1"/>
  <c r="F349" i="6" s="1"/>
  <c r="N137" i="7"/>
  <c r="J137" i="12" s="1"/>
  <c r="L137" i="7"/>
  <c r="K137" i="12" s="1"/>
  <c r="G349" i="6" s="1"/>
  <c r="P349" i="6"/>
  <c r="F139" i="7"/>
  <c r="J138" i="7"/>
  <c r="M138" i="7" l="1"/>
  <c r="I138" i="12" s="1"/>
  <c r="F350" i="6" s="1"/>
  <c r="N138" i="7"/>
  <c r="J138" i="12" s="1"/>
  <c r="L138" i="7"/>
  <c r="K138" i="12" s="1"/>
  <c r="G350" i="6" s="1"/>
  <c r="P350" i="6"/>
  <c r="F140" i="7"/>
  <c r="J139" i="7"/>
  <c r="N139" i="7" l="1"/>
  <c r="J139" i="12" s="1"/>
  <c r="M139" i="7"/>
  <c r="I139" i="12" s="1"/>
  <c r="F351" i="6" s="1"/>
  <c r="L139" i="7"/>
  <c r="K139" i="12" s="1"/>
  <c r="G351" i="6" s="1"/>
  <c r="P351" i="6"/>
  <c r="F141" i="7"/>
  <c r="J140" i="7"/>
  <c r="M140" i="7" l="1"/>
  <c r="I140" i="12" s="1"/>
  <c r="F366" i="6" s="1"/>
  <c r="N140" i="7"/>
  <c r="J140" i="12" s="1"/>
  <c r="L140" i="7"/>
  <c r="K140" i="12" s="1"/>
  <c r="G366" i="6" s="1"/>
  <c r="P366" i="6"/>
  <c r="F142" i="7"/>
  <c r="J141" i="7"/>
  <c r="N141" i="7" l="1"/>
  <c r="J141" i="12" s="1"/>
  <c r="M141" i="7"/>
  <c r="I141" i="12" s="1"/>
  <c r="F367" i="6" s="1"/>
  <c r="L141" i="7"/>
  <c r="K141" i="12" s="1"/>
  <c r="G367" i="6" s="1"/>
  <c r="P367" i="6"/>
  <c r="F143" i="7"/>
  <c r="J142" i="7"/>
  <c r="L142" i="7" l="1"/>
  <c r="N142" i="7"/>
  <c r="M142" i="7"/>
  <c r="F144" i="7"/>
  <c r="J143" i="7"/>
  <c r="L143" i="7" l="1"/>
  <c r="N143" i="7"/>
  <c r="M143" i="7"/>
  <c r="F145" i="7"/>
  <c r="J144" i="7"/>
  <c r="N144" i="7" l="1"/>
  <c r="M144" i="7"/>
  <c r="L144" i="7"/>
  <c r="F146" i="7"/>
  <c r="J145" i="7"/>
  <c r="L145" i="7" l="1"/>
  <c r="N145" i="7"/>
  <c r="M145" i="7"/>
  <c r="F147" i="7"/>
  <c r="J146" i="7"/>
  <c r="L146" i="7" l="1"/>
  <c r="N146" i="7"/>
  <c r="M146" i="7"/>
  <c r="F148" i="7"/>
  <c r="J147" i="7"/>
  <c r="M147" i="7" l="1"/>
  <c r="N147" i="7"/>
  <c r="L147" i="7"/>
  <c r="F149" i="7"/>
  <c r="J148" i="7"/>
  <c r="L148" i="7" l="1"/>
  <c r="M148" i="7"/>
  <c r="N148" i="7"/>
  <c r="F150" i="7"/>
  <c r="J149" i="7"/>
  <c r="L149" i="7" l="1"/>
  <c r="N149" i="7"/>
  <c r="M149" i="7"/>
  <c r="F151" i="7"/>
  <c r="J150" i="7"/>
  <c r="L150" i="7" l="1"/>
  <c r="M150" i="7"/>
  <c r="N150" i="7"/>
  <c r="F152" i="7"/>
  <c r="J151" i="7"/>
  <c r="L151" i="7" l="1"/>
  <c r="N151" i="7"/>
  <c r="M151" i="7"/>
  <c r="F153" i="7"/>
  <c r="J152" i="7"/>
  <c r="N152" i="7" l="1"/>
  <c r="M152" i="7"/>
  <c r="L152" i="7"/>
  <c r="F154" i="7"/>
  <c r="J153" i="7"/>
  <c r="M153" i="7" l="1"/>
  <c r="N153" i="7"/>
  <c r="L153" i="7"/>
  <c r="F155" i="7"/>
  <c r="J154" i="7"/>
  <c r="L154" i="7" l="1"/>
  <c r="M154" i="7"/>
  <c r="N154" i="7"/>
  <c r="F156" i="7"/>
  <c r="J155" i="7"/>
  <c r="L155" i="7" l="1"/>
  <c r="M155" i="7"/>
  <c r="N155" i="7"/>
  <c r="F157" i="7"/>
  <c r="J156" i="7"/>
  <c r="L156" i="7" l="1"/>
  <c r="M156" i="7"/>
  <c r="N156" i="7"/>
  <c r="J157" i="7"/>
  <c r="N157" i="7" l="1"/>
  <c r="M157" i="7"/>
  <c r="L15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<sst xmlns="http://schemas.openxmlformats.org/spreadsheetml/2006/main" count="17431" uniqueCount="2588">
  <si>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</si>
  <si>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</si>
  <si>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</si>
  <si>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</si>
  <si>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</si>
  <si>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</si>
  <si>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</si>
  <si>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</si>
  <si>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</si>
  <si>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</si>
  <si>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</si>
  <si>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</si>
  <si>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</si>
  <si>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</si>
  <si>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</si>
  <si>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</si>
  <si>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</si>
  <si>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</si>
  <si>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</si>
  <si>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</si>
  <si>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</si>
  <si>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</si>
  <si>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</si>
  <si>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</si>
  <si>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</si>
  <si>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</si>
  <si>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</si>
  <si>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</si>
  <si>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</si>
  <si>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</si>
  <si>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</si>
  <si>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</si>
  <si>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</si>
  <si>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</si>
  <si>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</si>
  <si>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</si>
  <si>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</si>
  <si>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</si>
  <si>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</si>
  <si>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</si>
  <si>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</si>
  <si>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</si>
  <si>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</si>
  <si>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</si>
  <si>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</si>
  <si>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</si>
  <si>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</si>
  <si>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</si>
  <si>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</si>
  <si>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</si>
  <si>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</si>
  <si>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</si>
  <si>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</si>
  <si>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</si>
  <si>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</si>
  <si>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</si>
  <si>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</si>
  <si>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</si>
  <si>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</si>
  <si>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</si>
  <si>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</si>
  <si>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</si>
  <si>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</si>
  <si>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</si>
  <si>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</si>
  <si>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</si>
  <si>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</si>
  <si>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</si>
  <si>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</si>
  <si>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</si>
  <si>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</si>
  <si>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</si>
  <si>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</si>
  <si>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</si>
  <si>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</si>
  <si>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</si>
  <si>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</si>
  <si>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</si>
  <si>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</si>
  <si>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</si>
  <si>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</si>
  <si>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</si>
  <si>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</si>
  <si>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</si>
  <si>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</si>
  <si>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</si>
  <si>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</si>
  <si>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</si>
  <si>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</si>
  <si>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</si>
  <si>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</si>
  <si>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</si>
  <si>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</si>
  <si>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</si>
  <si>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</si>
  <si>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</si>
  <si>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</si>
  <si>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</si>
  <si>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</si>
  <si>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</si>
  <si>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</si>
  <si>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</si>
  <si>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</si>
  <si>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</si>
  <si>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</si>
  <si>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</si>
  <si>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</si>
  <si>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</si>
  <si>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</si>
  <si>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</si>
  <si>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</si>
  <si>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</si>
  <si>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</si>
  <si>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</si>
  <si>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</si>
  <si>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</si>
  <si>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</si>
  <si>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</si>
  <si>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</si>
  <si>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</si>
  <si>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</si>
  <si>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</si>
  <si>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</si>
  <si>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</si>
  <si>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</si>
  <si>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</si>
  <si>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</si>
  <si>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</si>
  <si>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</si>
  <si>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</si>
  <si>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</si>
  <si>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</si>
  <si>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</si>
  <si>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</si>
  <si>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</si>
  <si>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</si>
  <si>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</si>
  <si>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</si>
  <si>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</si>
  <si>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</si>
  <si>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</si>
  <si>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</si>
  <si>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</si>
  <si>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</si>
  <si>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</si>
  <si>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</si>
  <si>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</si>
  <si>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</si>
  <si>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</si>
  <si>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</si>
  <si>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</si>
  <si>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</si>
  <si>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</si>
  <si>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</si>
  <si>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</si>
  <si>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</si>
  <si>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</si>
  <si>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</si>
  <si>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</si>
  <si>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</si>
  <si>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</si>
  <si>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</si>
  <si>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</si>
  <si>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</si>
  <si>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</si>
  <si>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</si>
  <si>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</si>
  <si>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</si>
  <si>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</si>
  <si>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</si>
  <si>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</si>
  <si>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</si>
  <si>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</si>
  <si>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</si>
  <si>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</si>
  <si>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</si>
  <si>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</si>
  <si>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</si>
  <si>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</si>
  <si>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</si>
  <si>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</si>
  <si>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</si>
  <si>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</si>
  <si>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</si>
  <si>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</si>
  <si>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</si>
  <si>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</si>
  <si>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</si>
  <si>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</si>
  <si>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</si>
  <si>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</si>
  <si>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</si>
  <si>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</si>
  <si>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</si>
  <si>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</si>
  <si>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</si>
  <si>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</si>
  <si>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</si>
  <si>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</si>
  <si>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</si>
  <si>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</si>
  <si>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</si>
  <si>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</si>
  <si>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</si>
  <si>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</si>
  <si>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</si>
  <si>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</si>
  <si>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</si>
  <si>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</si>
  <si>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</si>
  <si>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</si>
  <si>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</si>
  <si>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</si>
  <si>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</si>
  <si>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</si>
  <si>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</si>
  <si>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</si>
  <si>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</si>
  <si>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</si>
  <si>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</si>
  <si>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</si>
  <si>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</si>
  <si>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</si>
  <si>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</si>
  <si>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</si>
  <si>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</si>
  <si>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</si>
  <si>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</si>
  <si>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</si>
  <si>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</si>
  <si>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</si>
  <si>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</si>
  <si>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</si>
  <si>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</si>
  <si>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</si>
  <si>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</si>
  <si>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</si>
  <si>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</si>
  <si>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</si>
  <si>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</si>
  <si>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</si>
  <si>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</si>
  <si>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</si>
  <si>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</si>
  <si>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</si>
  <si>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</si>
  <si>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</si>
  <si>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</si>
  <si>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</si>
  <si>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</si>
  <si>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</si>
  <si>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</si>
  <si>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</si>
  <si>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</si>
  <si>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</si>
  <si>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</si>
  <si>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</si>
  <si>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</si>
  <si>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</si>
  <si>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</si>
  <si>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</si>
  <si>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</si>
  <si>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</si>
  <si>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</si>
  <si>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</si>
  <si>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</si>
  <si>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</si>
  <si>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</si>
  <si>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</si>
  <si>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</si>
  <si>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</si>
  <si>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</si>
  <si>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</si>
  <si>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</si>
  <si>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</si>
  <si>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</si>
  <si>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</si>
  <si>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</si>
  <si>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</si>
  <si>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</si>
  <si>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</si>
  <si>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</si>
  <si>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</si>
  <si>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</si>
  <si>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</si>
  <si>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</si>
  <si>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</si>
  <si>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</si>
  <si>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</si>
  <si>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</si>
  <si>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</si>
  <si>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</si>
  <si>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</si>
  <si>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</si>
  <si>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</si>
  <si>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</si>
  <si>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</si>
  <si>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</si>
  <si>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</si>
  <si>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</si>
  <si>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</si>
  <si>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</si>
  <si>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</si>
  <si>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</si>
  <si>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</si>
  <si>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</si>
  <si>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</si>
  <si>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</si>
  <si>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</si>
  <si>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</si>
  <si>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</si>
  <si>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</si>
  <si>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</si>
  <si>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</si>
  <si>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</si>
  <si>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</si>
  <si>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</si>
  <si>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</si>
  <si>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</si>
  <si>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</si>
  <si>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</si>
  <si>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</si>
  <si>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</si>
  <si>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</si>
  <si>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</si>
  <si>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</si>
  <si>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</si>
  <si>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</si>
  <si>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</si>
  <si>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</si>
  <si>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</si>
  <si>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</si>
  <si>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</si>
  <si>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</si>
  <si>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</si>
  <si>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</si>
  <si>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</si>
  <si>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</si>
  <si>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</si>
  <si>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</si>
  <si>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</si>
  <si>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</si>
  <si>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</si>
  <si>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</si>
  <si>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</si>
  <si>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</si>
  <si>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</si>
  <si>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</si>
  <si>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</si>
  <si>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</si>
  <si>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</si>
  <si>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</si>
  <si>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</si>
  <si>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</si>
  <si>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</si>
  <si>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</si>
  <si>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</si>
  <si>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</si>
  <si>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</si>
  <si>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</si>
  <si>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</si>
  <si>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</si>
  <si>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</si>
  <si>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</si>
  <si>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</si>
  <si>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</si>
  <si>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</si>
  <si>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</si>
  <si>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</si>
  <si>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</si>
  <si>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</si>
  <si>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</si>
  <si>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</si>
  <si>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</si>
  <si>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</si>
  <si>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</si>
  <si>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</si>
  <si>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</si>
  <si>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</si>
  <si>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</si>
  <si>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</si>
  <si>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</si>
  <si>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</si>
  <si>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</si>
  <si>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</si>
  <si>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</si>
  <si>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</si>
  <si>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</si>
  <si>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</si>
  <si>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</si>
  <si>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</si>
  <si>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</si>
  <si>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</si>
  <si>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</si>
  <si>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</si>
  <si>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</si>
  <si>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</si>
  <si>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</si>
  <si>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</si>
  <si>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</si>
  <si>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</si>
  <si>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</si>
  <si>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</si>
  <si>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</si>
  <si>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</si>
  <si>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</si>
  <si>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</si>
  <si>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</si>
  <si>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</si>
  <si>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</si>
  <si>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</si>
  <si>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</si>
  <si>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</si>
  <si>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</si>
  <si>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</si>
  <si>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</si>
  <si>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</si>
  <si>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</si>
  <si>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</si>
  <si>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</si>
  <si>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</si>
  <si>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</si>
  <si>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</si>
  <si>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</si>
  <si>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</si>
  <si>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</si>
  <si>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</si>
  <si>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</si>
  <si>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</si>
  <si>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</si>
  <si>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</si>
  <si>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</si>
  <si>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</si>
  <si>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</si>
  <si>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</si>
  <si>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</si>
  <si>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</si>
  <si>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</si>
  <si>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</si>
  <si>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</si>
  <si>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</si>
  <si>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</si>
  <si>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</si>
  <si>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</si>
  <si>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</si>
  <si>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</si>
  <si>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</si>
  <si>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</si>
  <si>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</si>
  <si>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</si>
  <si>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</si>
  <si>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</si>
  <si>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</si>
  <si>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</si>
  <si>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</si>
  <si>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</si>
  <si>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</si>
  <si>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</si>
  <si>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</si>
  <si>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</si>
  <si>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</si>
  <si>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</si>
  <si>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</si>
  <si>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</si>
  <si>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</si>
  <si>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</si>
  <si>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</si>
  <si>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</si>
  <si>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</si>
  <si>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</si>
  <si>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</si>
  <si>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</si>
  <si>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</si>
  <si>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</si>
  <si>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</si>
  <si>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</si>
  <si>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</si>
  <si>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</si>
  <si>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</si>
  <si>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</si>
  <si>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</si>
  <si>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</si>
  <si>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</si>
  <si>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</si>
  <si>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</si>
  <si>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</si>
  <si>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</si>
  <si>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</si>
  <si>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</si>
  <si>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</si>
  <si>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</si>
  <si>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</si>
  <si>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</si>
  <si>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</si>
  <si>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</si>
  <si>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</si>
  <si>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</si>
  <si>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</si>
  <si>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</si>
  <si>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</si>
  <si>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</si>
  <si>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</si>
  <si>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</si>
  <si>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</si>
  <si>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</si>
  <si>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</si>
  <si>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</si>
  <si>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</si>
  <si>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</si>
  <si>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</si>
  <si>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</si>
  <si>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</si>
  <si>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</si>
  <si>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</si>
  <si>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</si>
  <si>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</si>
  <si>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</si>
  <si>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</si>
  <si>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</si>
  <si>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</si>
  <si>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</si>
  <si>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</si>
  <si>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</si>
  <si>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</si>
  <si>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</si>
  <si>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</si>
  <si>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</si>
  <si>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</si>
  <si>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</si>
  <si>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</si>
  <si>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</si>
  <si>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</si>
  <si>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</si>
  <si>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</si>
  <si>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</si>
  <si>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</si>
  <si>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</si>
  <si>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</si>
  <si>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</si>
  <si>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</si>
  <si>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</si>
  <si>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</si>
  <si>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</si>
  <si>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</si>
  <si>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</si>
  <si>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</si>
  <si>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</si>
  <si>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</si>
  <si>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</si>
  <si>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</si>
  <si>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</si>
  <si>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</si>
  <si>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</si>
  <si>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</si>
  <si>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</si>
  <si>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</si>
  <si>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</si>
  <si>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</si>
  <si>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</si>
  <si>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</si>
  <si>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</si>
  <si>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</si>
  <si>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</si>
  <si>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</si>
  <si>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</si>
  <si>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</si>
  <si>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</si>
  <si>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</si>
  <si>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</si>
  <si>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</si>
  <si>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</si>
  <si>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</si>
  <si>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</si>
  <si>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</si>
  <si>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</si>
  <si>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</si>
  <si>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</si>
  <si>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</si>
  <si>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</si>
  <si>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</si>
  <si>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</si>
  <si>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</si>
  <si>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</si>
  <si>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</si>
  <si>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</si>
  <si>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</si>
  <si>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</si>
  <si>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</si>
  <si>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</si>
  <si>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</si>
  <si>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</si>
  <si>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</si>
  <si>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</si>
  <si>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</si>
  <si>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</si>
  <si>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</si>
  <si>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</si>
  <si>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</si>
  <si>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</si>
  <si>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</si>
  <si>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</si>
  <si>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</si>
  <si>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</si>
  <si>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</si>
  <si>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</si>
  <si>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</si>
  <si>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</si>
  <si>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</si>
  <si>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</si>
  <si>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</si>
  <si>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</si>
  <si>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</si>
  <si>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</si>
  <si>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</si>
  <si>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</si>
  <si>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</si>
  <si>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</si>
  <si>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</si>
  <si>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</si>
  <si>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</si>
  <si>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</si>
  <si>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</si>
  <si>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</si>
  <si>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</si>
  <si>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</si>
  <si>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</si>
  <si>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</si>
  <si>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</si>
  <si>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</si>
  <si>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</si>
  <si>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</si>
  <si>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</si>
  <si>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</si>
  <si>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</si>
  <si>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</si>
  <si>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</si>
  <si>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</si>
  <si>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</si>
  <si>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</si>
  <si>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</si>
  <si>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</si>
  <si>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</si>
  <si>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</si>
  <si>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</si>
  <si>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</si>
  <si>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</si>
  <si>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</si>
  <si>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</si>
  <si>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</si>
  <si>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</si>
  <si>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</si>
  <si>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</si>
  <si>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</si>
  <si>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</si>
  <si>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</si>
  <si>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</si>
  <si>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</si>
  <si>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</si>
  <si>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</si>
  <si>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</si>
  <si>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</si>
  <si>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</si>
  <si>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</si>
  <si>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</si>
  <si>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</si>
  <si>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</si>
  <si>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</si>
  <si>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</si>
  <si>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</si>
  <si>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</si>
  <si>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</si>
  <si>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</si>
  <si>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</si>
  <si>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</si>
  <si>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</si>
  <si>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</si>
  <si>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</si>
  <si>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</si>
  <si>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</si>
  <si>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</si>
  <si>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</si>
  <si>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</si>
  <si>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</si>
  <si>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</si>
  <si>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</si>
  <si>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</si>
  <si>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</si>
  <si>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</si>
  <si>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</si>
  <si>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</si>
  <si>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</si>
  <si>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</si>
  <si>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</si>
  <si>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</si>
  <si>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</si>
  <si>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</si>
  <si>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</si>
  <si>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</si>
  <si>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</si>
  <si>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</si>
  <si>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</si>
  <si>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</si>
  <si>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</si>
  <si>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</si>
  <si>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</si>
  <si>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</si>
  <si>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</si>
  <si>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</si>
  <si>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</si>
  <si>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</si>
  <si>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</si>
  <si>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</si>
  <si>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</si>
  <si>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</si>
  <si>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</si>
  <si>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</si>
  <si>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</si>
  <si>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</si>
  <si>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</si>
  <si>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</si>
  <si>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</si>
  <si>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</si>
  <si>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</si>
  <si>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</si>
  <si>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</si>
  <si>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</si>
  <si>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</si>
  <si>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</si>
  <si>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</si>
  <si>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</si>
  <si>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</si>
  <si>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</si>
  <si>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</si>
  <si>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</si>
  <si>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</si>
  <si>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</si>
  <si>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</si>
  <si>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</si>
  <si>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</si>
  <si>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</si>
  <si>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</si>
  <si>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</si>
  <si>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</si>
  <si>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</si>
  <si>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</si>
  <si>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</si>
  <si>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</si>
  <si>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</si>
  <si>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</si>
  <si>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</si>
  <si>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</si>
  <si>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</si>
  <si>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</si>
  <si>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</si>
  <si>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</si>
  <si>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</si>
  <si>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</si>
  <si>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</si>
  <si>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</si>
  <si>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</si>
  <si>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</si>
  <si>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</si>
  <si>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</si>
  <si>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</si>
  <si>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</si>
  <si>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</si>
  <si>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</si>
  <si>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</si>
  <si>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</si>
  <si>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</si>
  <si>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</si>
  <si>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</si>
  <si>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</si>
  <si>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</si>
  <si>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</si>
  <si>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</si>
  <si>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</si>
  <si>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</si>
  <si>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</si>
  <si>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</si>
  <si>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</si>
  <si>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</si>
  <si>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</si>
  <si>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</si>
  <si>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</si>
  <si>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</si>
  <si>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</si>
  <si>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</si>
  <si>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</si>
  <si>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</si>
  <si>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</si>
  <si>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</si>
  <si>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</si>
  <si>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</si>
  <si>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</si>
  <si>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</si>
  <si>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</si>
  <si>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</si>
  <si>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</si>
  <si>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</si>
  <si>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</si>
  <si>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</si>
  <si>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</si>
  <si>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</si>
  <si>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</si>
  <si>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</si>
  <si>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</si>
  <si>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</si>
  <si>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</si>
  <si>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</si>
  <si>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</si>
  <si>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</si>
  <si>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</si>
  <si>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</si>
  <si>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</si>
  <si>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</si>
  <si>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</si>
  <si>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</si>
  <si>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</si>
  <si>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</si>
  <si>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</si>
  <si>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</si>
  <si>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</si>
  <si>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</si>
  <si>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</si>
  <si>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</si>
  <si>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</si>
  <si>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</si>
  <si>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</si>
  <si>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</si>
  <si>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</si>
  <si>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</si>
  <si>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</si>
  <si>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</si>
  <si>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</si>
  <si>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</si>
  <si>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</si>
  <si>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</si>
  <si>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</si>
  <si>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</si>
  <si>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</si>
  <si>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</si>
  <si>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</si>
  <si>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</si>
  <si>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</si>
  <si>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</si>
  <si>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</si>
  <si>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</si>
  <si>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</si>
  <si>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</si>
  <si>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</si>
  <si>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</si>
  <si>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</si>
  <si>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</si>
  <si>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</si>
  <si>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</si>
  <si>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</si>
  <si>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</si>
  <si>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</si>
  <si>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</si>
  <si>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</si>
  <si>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</si>
  <si>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</si>
  <si>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</si>
  <si>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</si>
  <si>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</si>
  <si>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</si>
  <si>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</si>
  <si>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</si>
  <si>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</si>
  <si>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</si>
  <si>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</si>
  <si>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</si>
  <si>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</si>
  <si>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</si>
  <si>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</si>
  <si>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</si>
  <si>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</si>
  <si>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</si>
  <si>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</si>
  <si>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</si>
  <si>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</si>
  <si>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</si>
  <si>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</si>
  <si>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</si>
  <si>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</si>
  <si>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</si>
  <si>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</si>
  <si>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</si>
  <si>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</si>
  <si>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</si>
  <si>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</si>
  <si>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</si>
  <si>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</si>
  <si>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</si>
  <si>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</si>
  <si>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</si>
  <si>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</si>
  <si>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</si>
  <si>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</si>
  <si>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</si>
  <si>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</si>
  <si>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</si>
  <si>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</si>
  <si>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</si>
  <si>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</si>
  <si>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</si>
  <si>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</si>
  <si>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</si>
  <si>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</si>
  <si>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</si>
  <si>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</si>
  <si>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</si>
  <si>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</si>
  <si>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</si>
  <si>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</si>
  <si>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</si>
  <si>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</si>
  <si>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</si>
  <si>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</si>
  <si>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</si>
  <si>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</si>
  <si>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</si>
  <si>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</si>
  <si>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</si>
  <si>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</si>
  <si>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</si>
  <si>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</si>
  <si>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</si>
  <si>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</si>
  <si>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</si>
  <si>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</si>
  <si>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</si>
  <si>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</si>
  <si>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</si>
  <si>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</si>
  <si>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</si>
  <si>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</si>
  <si>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</si>
  <si>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</si>
  <si>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</si>
  <si>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</si>
  <si>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</si>
  <si>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</si>
  <si>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</si>
  <si>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</si>
  <si>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</si>
  <si>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</si>
  <si>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</si>
  <si>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</si>
  <si>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</si>
  <si>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</si>
  <si>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</si>
  <si>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</si>
  <si>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</si>
  <si>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</si>
  <si>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</si>
  <si>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</si>
  <si>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</si>
  <si>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</si>
  <si>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</si>
  <si>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</si>
  <si>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</si>
  <si>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</si>
  <si>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</si>
  <si>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</si>
  <si>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</si>
  <si>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</si>
  <si>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</si>
  <si>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</si>
  <si>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</si>
  <si>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</si>
  <si>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</si>
  <si>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</si>
  <si>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</si>
  <si>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</si>
  <si>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</si>
  <si>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</si>
  <si>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</si>
  <si>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</si>
  <si>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</si>
  <si>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</si>
  <si>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</si>
  <si>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</si>
  <si>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</si>
  <si>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</si>
  <si>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</si>
  <si>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</si>
  <si>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</si>
  <si>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</si>
  <si>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</si>
  <si>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</si>
  <si>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</si>
  <si>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</si>
  <si>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</si>
  <si>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</si>
  <si>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</si>
  <si>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</si>
  <si>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</si>
  <si>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</si>
  <si>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</si>
  <si>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</si>
  <si>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</si>
  <si>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</si>
  <si>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</si>
  <si>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</si>
  <si>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</si>
  <si>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</si>
  <si>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</si>
  <si>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</si>
  <si>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</si>
  <si>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</si>
  <si>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</si>
  <si>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</si>
  <si>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</si>
  <si>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</si>
  <si>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</si>
  <si>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</si>
  <si>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</si>
  <si>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</si>
  <si>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</si>
  <si>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</si>
  <si>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</si>
  <si>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</si>
  <si>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</si>
  <si>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</si>
  <si>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</si>
  <si>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</si>
  <si>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</si>
  <si>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</si>
  <si>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</si>
  <si>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</si>
  <si>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</si>
  <si>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</si>
  <si>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</si>
  <si>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</si>
  <si>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</si>
  <si>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</si>
  <si>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</si>
  <si>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</si>
  <si>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</si>
  <si>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</si>
  <si>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</si>
  <si>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</si>
  <si>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</si>
  <si>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</si>
  <si>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</si>
  <si>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</si>
  <si>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</si>
  <si>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</si>
  <si>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</si>
  <si>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</si>
  <si>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</si>
  <si>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</si>
  <si>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</si>
  <si>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</si>
  <si>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</si>
  <si>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</si>
  <si>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</si>
  <si>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</si>
  <si>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</si>
  <si>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</si>
  <si>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</si>
  <si>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</si>
  <si>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</si>
  <si>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</si>
  <si>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</si>
  <si>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</si>
  <si>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</si>
  <si>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</si>
  <si>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</si>
  <si>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</si>
  <si>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</si>
  <si>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</si>
  <si>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</si>
  <si>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</si>
  <si>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</si>
  <si>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</si>
  <si>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</si>
  <si>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</si>
  <si>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</si>
  <si>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</si>
  <si>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</si>
  <si>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</si>
  <si>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</si>
  <si>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</si>
  <si>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</si>
  <si>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</si>
  <si>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</si>
  <si>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</si>
  <si>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</si>
  <si>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</si>
  <si>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</si>
  <si>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</si>
  <si>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</si>
  <si>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</si>
  <si>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</si>
  <si>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</si>
  <si>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</si>
  <si>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</si>
  <si>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</si>
  <si>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</si>
  <si>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</si>
  <si>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</si>
  <si>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</si>
  <si>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</si>
  <si>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</si>
  <si>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</si>
  <si>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</si>
  <si>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</si>
  <si>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</si>
  <si>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</si>
  <si>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</si>
  <si>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</si>
  <si>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</si>
  <si>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</si>
  <si>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</si>
  <si>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</si>
  <si>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</si>
  <si>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</si>
  <si>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</si>
  <si>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</si>
  <si>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</si>
  <si>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</si>
  <si>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</si>
  <si>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</si>
  <si>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</si>
  <si>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</si>
  <si>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</si>
  <si>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</si>
  <si>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</si>
  <si>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</si>
  <si>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</si>
  <si>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</si>
  <si>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</si>
  <si>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</si>
  <si>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</si>
  <si>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</si>
  <si>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</si>
  <si>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</si>
  <si>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</si>
  <si>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</si>
  <si>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</si>
  <si>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</si>
  <si>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</si>
  <si>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</si>
  <si>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</si>
  <si>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</si>
  <si>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</si>
  <si>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</si>
  <si>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</si>
  <si>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</si>
  <si>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</si>
  <si>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</si>
  <si>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</si>
  <si>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</si>
  <si>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</si>
  <si>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</si>
  <si>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</si>
  <si>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</si>
  <si>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</si>
  <si>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</si>
  <si>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</si>
  <si>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</si>
  <si>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</si>
  <si>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</si>
  <si>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</si>
  <si>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</si>
  <si>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</si>
  <si>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</si>
  <si>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</si>
  <si>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</si>
  <si>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</si>
  <si>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</si>
  <si>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</si>
  <si>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</si>
  <si>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</si>
  <si>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</si>
  <si>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</si>
  <si>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</si>
  <si>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</si>
  <si>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</si>
  <si>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</si>
  <si>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</si>
  <si>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</si>
  <si>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</si>
  <si>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</si>
  <si>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</si>
  <si>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</si>
  <si>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</si>
  <si>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</si>
  <si>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</si>
  <si>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</si>
  <si>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</si>
  <si>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</si>
  <si>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</si>
  <si>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</si>
  <si>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</si>
  <si>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</si>
  <si>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</si>
  <si>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</si>
  <si>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</si>
  <si>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</si>
  <si>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</si>
  <si>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</si>
  <si>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</si>
  <si>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</si>
  <si>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</si>
  <si>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</si>
  <si>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</si>
  <si>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</si>
  <si>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</si>
  <si>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</si>
  <si>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</si>
  <si>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</si>
  <si>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</si>
  <si>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</si>
  <si>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</si>
  <si>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</si>
  <si>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</si>
  <si>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</si>
  <si>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</si>
  <si>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</si>
  <si>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</si>
  <si>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</si>
  <si>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</si>
  <si>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</si>
  <si>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</si>
  <si>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</si>
  <si>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</si>
  <si>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</si>
  <si>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</si>
  <si>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</si>
  <si>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</si>
  <si>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</si>
  <si>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</si>
  <si>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</si>
  <si>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</si>
  <si>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</si>
  <si>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</si>
  <si>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</si>
  <si>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</si>
  <si>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</si>
  <si>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</si>
  <si>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</si>
  <si>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</si>
  <si>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</si>
  <si>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</si>
  <si>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</si>
  <si>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</si>
  <si>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</si>
  <si>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</si>
  <si>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</si>
  <si>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</si>
  <si>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</si>
  <si>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</si>
  <si>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</si>
  <si>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</si>
  <si>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</si>
  <si>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</si>
  <si>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</si>
  <si>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</si>
  <si>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</si>
  <si>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</si>
  <si>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</si>
  <si>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</si>
  <si>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</si>
  <si>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</si>
  <si>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</si>
  <si>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</si>
  <si>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</si>
  <si>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</si>
  <si>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</si>
  <si>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</si>
  <si>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</si>
  <si>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</si>
  <si>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</si>
  <si>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</si>
  <si>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</si>
  <si>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</si>
  <si>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</si>
  <si>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</si>
  <si>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</si>
  <si>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</si>
  <si>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</si>
  <si>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</si>
  <si>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</si>
  <si>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</si>
  <si>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</si>
  <si>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</si>
  <si>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</si>
  <si>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</si>
  <si>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</si>
  <si>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</si>
  <si>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</si>
  <si>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</si>
  <si>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</si>
  <si>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</si>
  <si>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</si>
  <si>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</si>
  <si>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</si>
  <si>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</si>
  <si>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</si>
  <si>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</si>
  <si>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</si>
  <si>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</si>
  <si>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</si>
  <si>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</si>
  <si>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</si>
  <si>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</si>
  <si>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</si>
  <si>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</si>
  <si>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</si>
  <si>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</si>
  <si>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</si>
  <si>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</si>
  <si>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</si>
  <si>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</si>
  <si>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</si>
  <si>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</si>
  <si>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</si>
  <si>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</si>
  <si>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</si>
  <si>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</si>
  <si>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</si>
  <si>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</si>
  <si>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</si>
  <si>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</si>
  <si>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</si>
  <si>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</si>
  <si>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</si>
  <si>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</si>
  <si>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</si>
  <si>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</si>
  <si>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</si>
  <si>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</si>
  <si>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</si>
  <si>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</si>
  <si>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</si>
  <si>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</si>
  <si>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</si>
  <si>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</si>
  <si>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</si>
  <si>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</si>
  <si>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</si>
  <si>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</si>
  <si>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</si>
  <si>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</si>
  <si>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</si>
  <si>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</si>
  <si>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</si>
  <si>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</si>
  <si>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</si>
  <si>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</si>
  <si>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</si>
  <si>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</si>
  <si>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</si>
  <si>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</si>
  <si>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</si>
  <si>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</si>
  <si>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</si>
  <si>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</si>
  <si>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</si>
  <si>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</si>
  <si>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</si>
  <si>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</si>
  <si>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</si>
  <si>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</si>
  <si>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</si>
  <si>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</si>
  <si>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</si>
  <si>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</si>
  <si>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</si>
  <si>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</si>
  <si>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</si>
  <si>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</si>
  <si>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</si>
  <si>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</si>
  <si>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</si>
  <si>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</si>
  <si>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</si>
  <si>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</si>
  <si>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</si>
  <si>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</si>
  <si>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</si>
  <si>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</si>
  <si>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</si>
  <si>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</si>
  <si>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</si>
  <si>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</si>
  <si>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</si>
  <si>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</si>
  <si>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</si>
  <si>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</si>
  <si>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</si>
  <si>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</si>
  <si>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</si>
  <si>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</si>
  <si>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</si>
  <si>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</si>
  <si>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</si>
  <si>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</si>
  <si>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</si>
  <si>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</si>
  <si>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</si>
  <si>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</si>
  <si>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</si>
  <si>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</si>
  <si>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</si>
  <si>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</si>
  <si>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</si>
  <si>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</si>
  <si>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</si>
  <si>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</si>
  <si>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</si>
  <si>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</si>
  <si>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</si>
  <si>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</si>
  <si>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</si>
  <si>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</si>
  <si>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</si>
  <si>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</si>
  <si>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</si>
  <si>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</si>
  <si>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</si>
  <si>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</si>
  <si>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</si>
  <si>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</si>
  <si>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</si>
  <si>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</si>
  <si>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</si>
  <si>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</si>
  <si>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</si>
  <si>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</si>
  <si>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</si>
  <si>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</si>
  <si>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</si>
  <si>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</si>
  <si>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</si>
  <si>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</si>
  <si>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</si>
  <si>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</si>
  <si>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</si>
  <si>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</si>
  <si>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</si>
  <si>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</si>
  <si>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</si>
  <si>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</si>
  <si>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</si>
  <si>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</si>
  <si>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</si>
  <si>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</si>
  <si>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</si>
  <si>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</si>
  <si>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</si>
  <si>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</si>
  <si>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</si>
  <si>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</si>
  <si>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</si>
  <si>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</si>
  <si>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</si>
  <si>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</si>
  <si>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</si>
  <si>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</si>
  <si>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</si>
  <si>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</si>
  <si>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</si>
  <si>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</si>
  <si>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</si>
  <si>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</si>
  <si>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</si>
  <si>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</si>
  <si>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</si>
  <si>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</si>
  <si>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</si>
  <si>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</si>
  <si>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</si>
  <si>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</si>
  <si>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</si>
  <si>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</si>
  <si>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</si>
  <si>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</si>
  <si>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</si>
  <si>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</si>
  <si>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</si>
  <si>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</si>
  <si>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</si>
  <si>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</si>
  <si>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</si>
  <si>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</si>
  <si>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</si>
  <si>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</si>
  <si>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</si>
  <si>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</si>
  <si>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</si>
  <si>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</si>
  <si>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</si>
  <si>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</si>
  <si>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</si>
  <si>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</si>
  <si>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</si>
  <si>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</si>
  <si>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</si>
  <si>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</si>
  <si>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</si>
  <si>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</si>
  <si>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</si>
  <si>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</si>
  <si>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</si>
  <si>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</si>
  <si>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</si>
  <si>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</si>
  <si>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</si>
  <si>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</si>
  <si>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</si>
  <si>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</si>
  <si>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</si>
  <si>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</si>
  <si>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</si>
  <si>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</si>
  <si>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</si>
  <si>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</si>
  <si>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</si>
  <si>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</si>
  <si>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</si>
  <si>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</si>
  <si>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</si>
  <si>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</si>
  <si>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</si>
  <si>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</si>
  <si>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</si>
  <si>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</si>
  <si>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</si>
  <si>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</si>
  <si>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</si>
  <si>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</si>
  <si>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</si>
  <si>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</si>
  <si>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</si>
  <si>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</si>
  <si>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</si>
  <si>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</si>
  <si>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</si>
  <si>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</si>
  <si>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</si>
  <si>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</si>
  <si>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</si>
  <si>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</si>
  <si>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</si>
  <si>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</si>
  <si>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</si>
  <si>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</si>
  <si>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</si>
  <si>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</si>
  <si>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PLC</t>
  </si>
  <si>
    <t>Tag</t>
  </si>
  <si>
    <t>Short_Desc_1</t>
  </si>
  <si>
    <t>Panel</t>
  </si>
  <si>
    <t>Channel</t>
  </si>
  <si>
    <t>Addressing</t>
  </si>
  <si>
    <t>Tag Info</t>
  </si>
  <si>
    <t>Index</t>
  </si>
  <si>
    <t>IO_Tag</t>
  </si>
  <si>
    <t>Drawing Filename</t>
  </si>
  <si>
    <t>jobNumber</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</si>
  <si>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</si>
  <si>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</si>
  <si>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</si>
  <si>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</si>
  <si>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</si>
  <si>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</si>
  <si>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</si>
  <si>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</si>
  <si>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</si>
  <si>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</si>
  <si>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</si>
  <si>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</si>
  <si>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</si>
  <si>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</si>
  <si>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</si>
  <si>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</si>
  <si>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</si>
  <si>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</si>
  <si>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</si>
  <si>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</si>
  <si>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</si>
  <si>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</si>
  <si>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</si>
  <si>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</si>
  <si>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</si>
  <si>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</si>
  <si>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</si>
  <si>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</si>
  <si>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</si>
  <si>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</si>
  <si>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</si>
  <si>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</si>
  <si>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</si>
  <si>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</si>
  <si>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</si>
  <si>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</si>
  <si>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</si>
  <si>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</si>
  <si>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</si>
  <si>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</si>
  <si>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</si>
  <si>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</si>
  <si>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</si>
  <si>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</si>
  <si>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</si>
  <si>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</si>
  <si>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</si>
  <si>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</si>
  <si>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</si>
  <si>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</si>
  <si>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</si>
  <si>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</si>
  <si>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</si>
  <si>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</si>
  <si>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</si>
  <si>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</si>
  <si>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</si>
  <si>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</si>
  <si>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</si>
  <si>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</si>
  <si>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</si>
  <si>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</si>
  <si>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</si>
  <si>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</si>
  <si>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</si>
  <si>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</si>
  <si>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</si>
  <si>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</si>
  <si>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</si>
  <si>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</si>
  <si>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</si>
  <si>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</si>
  <si>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</si>
  <si>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</si>
  <si>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</si>
  <si>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</si>
  <si>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</si>
  <si>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</si>
  <si>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</si>
  <si>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</si>
  <si>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</si>
  <si>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</si>
  <si>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</si>
  <si>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</si>
  <si>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</si>
  <si>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</si>
  <si>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</si>
  <si>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</si>
  <si>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</si>
  <si>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</si>
  <si>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t>
  </si>
  <si>
    <t>-</t>
  </si>
  <si>
    <t>XIO</t>
  </si>
  <si>
    <t>S:\Elecdes\prototypes\v6\INSTRUMENTATION\ALM_HORN</t>
  </si>
  <si>
    <t>BN</t>
  </si>
  <si>
    <t>ProtoName</t>
  </si>
  <si>
    <t>S:\Elecdes\prototypes\v6\INSTRUMENTATION\BELIMO_VLV</t>
  </si>
  <si>
    <t>S:\Elecdes\prototypes\v6\INSTRUMENTATION\BELIMO_VLV_VARIANT</t>
  </si>
  <si>
    <t>BMCC</t>
  </si>
  <si>
    <t>BRIO</t>
  </si>
  <si>
    <t>testVa</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</si>
  <si>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</si>
  <si>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</si>
  <si>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</si>
  <si>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</si>
  <si>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</si>
  <si>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</si>
  <si>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</si>
  <si>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</si>
  <si>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</si>
  <si>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</si>
  <si>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</si>
  <si>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</si>
  <si>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</si>
  <si>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</si>
  <si>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</si>
  <si>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</si>
  <si>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</si>
  <si>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</si>
  <si>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</si>
  <si>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</si>
  <si>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</si>
  <si>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</si>
  <si>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</si>
  <si>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</si>
  <si>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</si>
  <si>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</si>
  <si>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</si>
  <si>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</si>
  <si>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</si>
  <si>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</si>
  <si>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</si>
  <si>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</si>
  <si>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</si>
  <si>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</si>
  <si>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</si>
  <si>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</si>
  <si>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</si>
  <si>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</si>
  <si>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</si>
  <si>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</si>
  <si>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</si>
  <si>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</si>
  <si>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</si>
  <si>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</si>
  <si>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</si>
  <si>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</si>
  <si>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</si>
  <si>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</si>
  <si>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</si>
  <si>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</si>
  <si>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</si>
  <si>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</si>
  <si>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</si>
  <si>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</si>
  <si>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</si>
  <si>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</si>
  <si>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</si>
  <si>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</si>
  <si>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</si>
  <si>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</si>
  <si>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</si>
  <si>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</si>
  <si>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</si>
  <si>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</si>
  <si>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</si>
  <si>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</si>
  <si>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</si>
  <si>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</si>
  <si>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</si>
  <si>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</si>
  <si>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</si>
  <si>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</si>
  <si>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</si>
  <si>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</si>
  <si>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</si>
  <si>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</si>
  <si>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</si>
  <si>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</si>
  <si>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</si>
  <si>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</si>
  <si>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</si>
  <si>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</si>
  <si>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</si>
  <si>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</si>
  <si>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</si>
  <si>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</si>
  <si>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</si>
  <si>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</si>
  <si>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</si>
  <si>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</si>
  <si>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</si>
  <si>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</si>
  <si>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</si>
  <si>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</si>
  <si>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</si>
  <si>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</si>
  <si>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</si>
  <si>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</si>
  <si>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</si>
  <si>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</si>
  <si>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</si>
  <si>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</si>
  <si>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</si>
  <si>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</si>
  <si>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</si>
  <si>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</si>
  <si>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</si>
  <si>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</si>
  <si>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</si>
  <si>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</si>
  <si>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</si>
  <si>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</si>
  <si>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</si>
  <si>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</si>
  <si>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</si>
  <si>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</si>
  <si>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</si>
  <si>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</si>
  <si>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</si>
  <si>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</si>
  <si>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</si>
  <si>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</si>
  <si>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</si>
  <si>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</si>
  <si>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</si>
  <si>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</si>
  <si>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</si>
  <si>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</si>
  <si>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</si>
  <si>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</si>
  <si>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</si>
  <si>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</si>
  <si>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</si>
  <si>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</si>
  <si>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</si>
  <si>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</si>
  <si>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</si>
  <si>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</si>
  <si>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</si>
  <si>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</si>
  <si>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</si>
  <si>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</si>
  <si>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</si>
  <si>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</si>
  <si>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</si>
  <si>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</si>
  <si>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</si>
  <si>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</si>
  <si>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</si>
  <si>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</si>
  <si>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</si>
  <si>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</si>
  <si>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</si>
  <si>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</si>
  <si>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</si>
  <si>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</si>
  <si>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</si>
  <si>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</si>
  <si>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</si>
  <si>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</si>
  <si>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</si>
  <si>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</si>
  <si>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</si>
  <si>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</si>
  <si>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</si>
  <si>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</si>
  <si>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</si>
  <si>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</si>
  <si>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</si>
  <si>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</si>
  <si>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</si>
  <si>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</si>
  <si>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</si>
  <si>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</si>
  <si>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</si>
  <si>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</si>
  <si>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</si>
  <si>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</si>
  <si>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</si>
  <si>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</si>
  <si>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</si>
  <si>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</si>
  <si>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</si>
  <si>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</si>
  <si>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</si>
  <si>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</si>
  <si>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</si>
  <si>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</si>
  <si>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</si>
  <si>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</si>
  <si>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</si>
  <si>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</si>
  <si>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</si>
  <si>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</si>
  <si>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</si>
  <si>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</si>
  <si>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</si>
  <si>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</si>
  <si>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</si>
  <si>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</si>
  <si>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</si>
  <si>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</si>
  <si>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</si>
  <si>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</si>
  <si>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</si>
  <si>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</si>
  <si>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</si>
  <si>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</si>
  <si>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</si>
  <si>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</si>
  <si>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</si>
  <si>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</si>
  <si>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</si>
  <si>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</si>
  <si>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</si>
  <si>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</si>
  <si>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</si>
  <si>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</si>
  <si>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</si>
  <si>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</si>
  <si>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</si>
  <si>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</si>
  <si>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</si>
  <si>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</si>
  <si>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</si>
  <si>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</si>
  <si>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</si>
  <si>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</si>
  <si>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</si>
  <si>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</si>
  <si>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</si>
  <si>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</si>
  <si>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</si>
  <si>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</si>
  <si>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</si>
  <si>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</si>
  <si>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</si>
  <si>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</si>
  <si>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</si>
  <si>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</si>
  <si>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</si>
  <si>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</si>
  <si>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</si>
  <si>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</si>
  <si>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</si>
  <si>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</si>
  <si>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</si>
  <si>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</si>
  <si>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</si>
  <si>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</si>
  <si>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</si>
  <si>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</si>
  <si>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</si>
  <si>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</si>
  <si>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</si>
  <si>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</si>
  <si>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</si>
  <si>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</si>
  <si>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</si>
  <si>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</si>
  <si>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</si>
  <si>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</si>
  <si>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</si>
  <si>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</si>
  <si>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</si>
  <si>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</si>
  <si>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</si>
  <si>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</si>
  <si>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</si>
  <si>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</si>
  <si>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</si>
  <si>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</si>
  <si>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</si>
  <si>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</si>
  <si>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</si>
  <si>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</si>
  <si>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</si>
  <si>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</si>
  <si>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</si>
  <si>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</si>
  <si>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</si>
  <si>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</si>
  <si>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</si>
  <si>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</si>
  <si>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</si>
  <si>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</si>
  <si>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</si>
  <si>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</si>
  <si>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</si>
  <si>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</si>
  <si>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</si>
  <si>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</si>
  <si>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</si>
  <si>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</si>
  <si>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</si>
  <si>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</si>
  <si>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</si>
  <si>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</si>
  <si>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</si>
  <si>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</si>
  <si>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</si>
  <si>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</si>
  <si>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</si>
  <si>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</si>
  <si>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</si>
  <si>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</si>
  <si>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</si>
  <si>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</si>
  <si>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</si>
  <si>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</si>
  <si>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</si>
  <si>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</si>
  <si>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</si>
  <si>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</si>
  <si>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</si>
  <si>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</si>
  <si>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</si>
  <si>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</si>
  <si>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</si>
  <si>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</si>
  <si>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</si>
  <si>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</si>
  <si>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</si>
  <si>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</si>
  <si>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</si>
  <si>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</si>
  <si>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</si>
  <si>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</si>
  <si>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</si>
  <si>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</si>
  <si>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</si>
  <si>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</si>
  <si>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</si>
  <si>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</si>
  <si>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</si>
  <si>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</si>
  <si>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</si>
  <si>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</si>
  <si>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</si>
  <si>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</si>
  <si>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</si>
  <si>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</si>
  <si>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</si>
  <si>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</si>
  <si>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</si>
  <si>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</si>
  <si>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</si>
  <si>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</si>
  <si>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</si>
  <si>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</si>
  <si>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</si>
  <si>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</si>
  <si>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</si>
  <si>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</si>
  <si>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</si>
  <si>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</si>
  <si>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</si>
  <si>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</si>
  <si>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</si>
  <si>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</si>
  <si>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</si>
  <si>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</si>
  <si>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</si>
  <si>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</si>
  <si>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</si>
  <si>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</si>
  <si>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</si>
  <si>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</si>
  <si>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</si>
  <si>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</si>
  <si>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</si>
  <si>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</si>
  <si>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</si>
  <si>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</si>
  <si>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</si>
  <si>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</si>
  <si>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</si>
  <si>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</si>
  <si>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</si>
  <si>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</si>
  <si>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</si>
  <si>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</si>
  <si>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</si>
  <si>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</si>
  <si>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</si>
  <si>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</si>
  <si>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</si>
  <si>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</si>
  <si>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</si>
  <si>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</si>
  <si>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</si>
  <si>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</si>
  <si>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</si>
  <si>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</si>
  <si>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</si>
  <si>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</si>
  <si>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</si>
  <si>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</si>
  <si>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</si>
  <si>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</si>
  <si>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</si>
  <si>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</si>
  <si>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</si>
  <si>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</si>
  <si>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</si>
  <si>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</si>
  <si>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</si>
  <si>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</si>
  <si>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</si>
  <si>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</si>
  <si>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</si>
  <si>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</si>
  <si>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</si>
  <si>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</si>
  <si>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</si>
  <si>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</si>
  <si>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</si>
  <si>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</si>
  <si>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</si>
  <si>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</si>
  <si>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</si>
  <si>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</si>
  <si>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</si>
  <si>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</si>
  <si>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</si>
  <si>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</si>
  <si>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</si>
  <si>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</si>
  <si>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</si>
  <si>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</si>
  <si>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</si>
  <si>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</si>
  <si>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</si>
  <si>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</si>
  <si>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</si>
  <si>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</si>
  <si>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</si>
  <si>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</si>
  <si>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</si>
  <si>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</si>
  <si>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</si>
  <si>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</si>
  <si>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</si>
  <si>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</si>
  <si>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</si>
  <si>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</si>
  <si>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</si>
  <si>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</si>
  <si>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</si>
  <si>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</si>
  <si>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</si>
  <si>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</si>
  <si>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</si>
  <si>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</si>
  <si>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</si>
  <si>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</si>
  <si>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</si>
  <si>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</si>
  <si>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</si>
  <si>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</si>
  <si>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</si>
  <si>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</si>
  <si>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</si>
  <si>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</si>
  <si>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</si>
  <si>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</si>
  <si>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</si>
  <si>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</si>
  <si>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</si>
  <si>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</si>
  <si>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</si>
  <si>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</si>
  <si>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</si>
  <si>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</si>
  <si>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</si>
  <si>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</si>
  <si>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</si>
  <si>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</si>
  <si>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</si>
  <si>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</si>
  <si>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</si>
  <si>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</si>
  <si>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</si>
  <si>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</si>
  <si>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</si>
  <si>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</si>
  <si>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</si>
  <si>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</si>
  <si>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</si>
  <si>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</si>
  <si>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</si>
  <si>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</si>
  <si>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</si>
  <si>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</si>
  <si>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</si>
  <si>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</si>
  <si>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</si>
  <si>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</si>
  <si>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</si>
  <si>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</si>
  <si>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</si>
  <si>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</si>
  <si>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</si>
  <si>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</si>
  <si>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</si>
  <si>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</si>
  <si>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</si>
  <si>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</si>
  <si>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</si>
  <si>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</si>
  <si>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</si>
  <si>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</si>
  <si>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</si>
  <si>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</si>
  <si>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</si>
  <si>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</si>
  <si>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</si>
  <si>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</si>
  <si>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</si>
  <si>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</si>
  <si>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</si>
  <si>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</si>
  <si>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</si>
  <si>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</si>
  <si>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</si>
  <si>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</si>
  <si>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</si>
  <si>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</si>
  <si>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</si>
  <si>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</si>
  <si>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</si>
  <si>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</si>
  <si>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</si>
  <si>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</si>
  <si>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</si>
  <si>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</si>
  <si>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</si>
  <si>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</si>
  <si>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</si>
  <si>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</si>
  <si>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</si>
  <si>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</si>
  <si>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</si>
  <si>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</si>
  <si>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</si>
  <si>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</si>
  <si>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</si>
  <si>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</si>
  <si>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</si>
  <si>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</si>
  <si>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</si>
  <si>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</si>
  <si>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</si>
  <si>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</si>
  <si>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</si>
  <si>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</si>
  <si>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</si>
  <si>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</si>
  <si>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</si>
  <si>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</si>
  <si>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</si>
  <si>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</si>
  <si>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</si>
  <si>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</si>
  <si>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</si>
  <si>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</si>
  <si>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</si>
  <si>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</si>
  <si>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</si>
  <si>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</si>
  <si>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</si>
  <si>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</si>
  <si>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</si>
  <si>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</si>
  <si>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</si>
  <si>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</si>
  <si>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</si>
  <si>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</si>
  <si>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</si>
  <si>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</si>
  <si>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</si>
  <si>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</si>
  <si>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</si>
  <si>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</si>
  <si>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</si>
  <si>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</si>
  <si>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</si>
  <si>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</si>
  <si>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</si>
  <si>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</si>
  <si>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</si>
  <si>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</si>
  <si>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</si>
  <si>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</si>
  <si>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</si>
  <si>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</si>
  <si>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</si>
  <si>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</si>
  <si>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</si>
  <si>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</si>
  <si>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</si>
  <si>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</si>
  <si>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</si>
  <si>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</si>
  <si>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</si>
  <si>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</si>
  <si>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</si>
  <si>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</si>
  <si>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</si>
  <si>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</si>
  <si>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</si>
  <si>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</si>
  <si>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</si>
  <si>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</si>
  <si>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</si>
  <si>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</si>
  <si>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</si>
  <si>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</si>
  <si>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</si>
  <si>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</si>
  <si>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</si>
  <si>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</si>
  <si>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</si>
  <si>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</si>
  <si>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</si>
  <si>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</si>
  <si>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</si>
  <si>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</si>
  <si>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</si>
  <si>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</si>
  <si>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</si>
  <si>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</si>
  <si>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</si>
  <si>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</si>
  <si>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</si>
  <si>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</si>
  <si>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</si>
  <si>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</si>
  <si>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</si>
  <si>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</si>
  <si>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</si>
  <si>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</si>
  <si>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</si>
  <si>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</si>
  <si>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</si>
  <si>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</si>
  <si>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</si>
  <si>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</si>
  <si>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</si>
  <si>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</si>
  <si>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</si>
  <si>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</si>
  <si>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</si>
  <si>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</si>
  <si>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</si>
  <si>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DESCRIPTION</t>
  </si>
  <si>
    <t>NOTES</t>
  </si>
  <si>
    <t>KPA_FLOORX_IO</t>
  </si>
  <si>
    <t>KPA_FUEL_STATION_IO</t>
  </si>
  <si>
    <t>KPA_PLC</t>
  </si>
  <si>
    <t>ESP_PLC</t>
  </si>
  <si>
    <t>KPA_MCC</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</si>
  <si>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</si>
  <si>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</si>
  <si>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</si>
  <si>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</si>
  <si>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</si>
  <si>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</si>
  <si>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</si>
  <si>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</si>
  <si>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</si>
  <si>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</si>
  <si>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</si>
  <si>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</si>
  <si>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</si>
  <si>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</si>
  <si>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</si>
  <si>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</si>
  <si>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</si>
  <si>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</si>
  <si>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</si>
  <si>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</si>
  <si>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</si>
  <si>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</si>
  <si>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</si>
  <si>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</si>
  <si>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</si>
  <si>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</si>
  <si>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</si>
  <si>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</si>
  <si>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</si>
  <si>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</si>
  <si>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</si>
  <si>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</si>
  <si>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</si>
  <si>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</si>
  <si>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</si>
  <si>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</si>
  <si>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</si>
  <si>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</si>
  <si>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</si>
  <si>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</si>
  <si>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</si>
  <si>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</si>
  <si>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</si>
  <si>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</si>
  <si>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</si>
  <si>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</si>
  <si>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</si>
  <si>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</si>
  <si>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</si>
  <si>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</si>
  <si>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</si>
  <si>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</si>
  <si>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</si>
  <si>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</si>
  <si>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</si>
  <si>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</si>
  <si>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</si>
  <si>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</si>
  <si>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</si>
  <si>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</si>
  <si>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</si>
  <si>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</si>
  <si>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</si>
  <si>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</si>
  <si>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</si>
  <si>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</si>
  <si>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</si>
  <si>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</si>
  <si>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</si>
  <si>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</si>
  <si>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</si>
  <si>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</si>
  <si>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</si>
  <si>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</si>
  <si>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</si>
  <si>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</si>
  <si>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</si>
  <si>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</si>
  <si>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</si>
  <si>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</si>
  <si>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</si>
  <si>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</si>
  <si>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</si>
  <si>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</si>
  <si>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</si>
  <si>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</si>
  <si>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</si>
  <si>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</si>
  <si>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</si>
  <si>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</si>
  <si>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</si>
  <si>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</si>
  <si>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</si>
  <si>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</si>
  <si>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</si>
  <si>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</si>
  <si>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</si>
  <si>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</si>
  <si>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</si>
  <si>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</si>
  <si>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</si>
  <si>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</si>
  <si>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</si>
  <si>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</si>
  <si>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</si>
  <si>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</si>
  <si>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</si>
  <si>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</si>
  <si>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</si>
  <si>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</si>
  <si>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</si>
  <si>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</si>
  <si>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</si>
  <si>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</si>
  <si>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</si>
  <si>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</si>
  <si>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</si>
  <si>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</si>
  <si>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</si>
  <si>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</si>
  <si>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</si>
  <si>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</si>
  <si>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</si>
  <si>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</si>
  <si>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</si>
  <si>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</si>
  <si>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</si>
  <si>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</si>
  <si>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</si>
  <si>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</si>
  <si>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</si>
  <si>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</si>
  <si>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</si>
  <si>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</si>
  <si>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</si>
  <si>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</si>
  <si>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</si>
  <si>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WIRE</t>
  </si>
  <si>
    <t>C1CATD</t>
  </si>
  <si>
    <t>C1TAG</t>
  </si>
  <si>
    <t>##C1TAG##</t>
  </si>
  <si>
    <t>C1CATN</t>
  </si>
  <si>
    <t>D1T2</t>
  </si>
  <si>
    <t>X1NAME</t>
  </si>
  <si>
    <t>##X1NAME##</t>
  </si>
  <si>
    <t>X1DESC</t>
  </si>
  <si>
    <t>##X1DESC##</t>
  </si>
  <si>
    <t>X1XIO</t>
  </si>
  <si>
    <t>X1XIOFI</t>
  </si>
  <si>
    <t>P1NAME</t>
  </si>
  <si>
    <t>##P1NAME##</t>
  </si>
  <si>
    <t>P1RACK</t>
  </si>
  <si>
    <t>##P1RACK##</t>
  </si>
  <si>
    <t>P1SLOT</t>
  </si>
  <si>
    <t>##P1SLOT##</t>
  </si>
  <si>
    <t>P1CHAN</t>
  </si>
  <si>
    <t>##P1CHAN##</t>
  </si>
  <si>
    <t>P1MFG</t>
  </si>
  <si>
    <t>P1CATN</t>
  </si>
  <si>
    <t>P1CATD</t>
  </si>
  <si>
    <t>##P1CATD##</t>
  </si>
  <si>
    <t>P1TAG</t>
  </si>
  <si>
    <t>##P1TAG##</t>
  </si>
  <si>
    <t>P1DESC2</t>
  </si>
  <si>
    <t>##P1DESC2##</t>
  </si>
  <si>
    <t>P1DESC3</t>
  </si>
  <si>
    <t>##P1DESC3##</t>
  </si>
  <si>
    <t>P1DESC4</t>
  </si>
  <si>
    <t>##P1DESC4##</t>
  </si>
  <si>
    <t>P1T1</t>
  </si>
  <si>
    <t>##P1T1##</t>
  </si>
  <si>
    <t>P1T2</t>
  </si>
  <si>
    <t>##P1T2##</t>
  </si>
  <si>
    <t>P1T1TYPE</t>
  </si>
  <si>
    <t>##P1T1TYPE##</t>
  </si>
  <si>
    <t>P1T2TYPE</t>
  </si>
  <si>
    <t>##P1T2TYPE##</t>
  </si>
  <si>
    <t>D1TAG</t>
  </si>
  <si>
    <t>##D1TAG##</t>
  </si>
  <si>
    <t>D1DESC2</t>
  </si>
  <si>
    <t>##D1DESC2##</t>
  </si>
  <si>
    <t>D1DESC3</t>
  </si>
  <si>
    <t>##D1DESC3##</t>
  </si>
  <si>
    <t>D1DESC4</t>
  </si>
  <si>
    <t>##D1DESC4##</t>
  </si>
  <si>
    <t>D1TYPE</t>
  </si>
  <si>
    <t>D1T1</t>
  </si>
  <si>
    <t>DWGPREFIX</t>
  </si>
  <si>
    <t>##DWGPREFIX##</t>
  </si>
  <si>
    <t>DWGNUMBER</t>
  </si>
  <si>
    <t>##DWGNUMBER##</t>
  </si>
  <si>
    <t>X1VDC24</t>
  </si>
  <si>
    <t>X1VDC0</t>
  </si>
  <si>
    <t>W1NAME</t>
  </si>
  <si>
    <t>W2NAME</t>
  </si>
  <si>
    <t>##W1NAME##</t>
  </si>
  <si>
    <t>##W2NAME##</t>
  </si>
  <si>
    <t>##P1CATN##</t>
  </si>
  <si>
    <t>##D1TYPE##</t>
  </si>
  <si>
    <t>POINTIO_1DO_LOOP24VDC</t>
  </si>
  <si>
    <t>dwgCategory</t>
  </si>
  <si>
    <t>ELE</t>
  </si>
  <si>
    <t>protoPath</t>
  </si>
  <si>
    <t>S:\Elecdes\prototypes\v6\INSTRUMENTATION\</t>
  </si>
  <si>
    <t>1734-IB8*1</t>
  </si>
  <si>
    <t>AB 1734-IB8</t>
  </si>
  <si>
    <t>24VDC 8-Point Sink Input Module</t>
  </si>
  <si>
    <t>P1CATD2</t>
  </si>
  <si>
    <t>##P1CATD2##</t>
  </si>
  <si>
    <t>KPA_+FLOORX_IO</t>
  </si>
  <si>
    <t>FLOW SWITCH</t>
  </si>
  <si>
    <t>GATE SWITCH</t>
  </si>
  <si>
    <t>LIMIT SWITCH</t>
  </si>
  <si>
    <t>LEVEL SWITCH</t>
  </si>
  <si>
    <t>SPEED SWITCH</t>
  </si>
  <si>
    <t>PRESSURE SWITCH</t>
  </si>
  <si>
    <t>TEMPERATURE SWITCH</t>
  </si>
  <si>
    <t>Type</t>
  </si>
  <si>
    <t>CatalogDesc1</t>
  </si>
  <si>
    <t>CatalogDesc2</t>
  </si>
  <si>
    <t>CatalogNo</t>
  </si>
  <si>
    <t>Catalog</t>
  </si>
  <si>
    <t>RackRaw</t>
  </si>
  <si>
    <t>SlotRaw</t>
  </si>
  <si>
    <t>ChannelRaw</t>
  </si>
  <si>
    <t>Prototype Mapping</t>
  </si>
  <si>
    <t>SubProject</t>
  </si>
  <si>
    <t>Base</t>
  </si>
  <si>
    <t>Suffix</t>
  </si>
  <si>
    <t>Number</t>
  </si>
  <si>
    <t>Prefix</t>
  </si>
  <si>
    <t>WireName24V</t>
  </si>
  <si>
    <t>WireName0V</t>
  </si>
  <si>
    <t>WireNameIO</t>
  </si>
  <si>
    <t>AddressIO</t>
  </si>
  <si>
    <t>Address24V</t>
  </si>
  <si>
    <t>Address0V</t>
  </si>
  <si>
    <t>PinIO</t>
  </si>
  <si>
    <t>Pin24V</t>
  </si>
  <si>
    <t>Pin0V</t>
  </si>
  <si>
    <t>CableName1</t>
  </si>
  <si>
    <t>CableName2</t>
  </si>
  <si>
    <t>POINTIO_1AI_LOOP24VDC</t>
  </si>
  <si>
    <t>C1CORE1</t>
  </si>
  <si>
    <t>C1CORE2</t>
  </si>
  <si>
    <t>SH</t>
  </si>
  <si>
    <t>WH1</t>
  </si>
  <si>
    <t>BK1</t>
  </si>
  <si>
    <t>C1CORE3</t>
  </si>
  <si>
    <t>1P-2C-F-1</t>
  </si>
  <si>
    <t>0P-1PR-1</t>
  </si>
  <si>
    <t>PVC90 1 Pair 1mm^2</t>
  </si>
  <si>
    <t>PVC90 2 Core Flex 1mm^2</t>
  </si>
  <si>
    <t xml:space="preserve">Default values for prototypes. Blank fields will not be included when given prototype dbf is generated. </t>
  </si>
  <si>
    <t>Z_DRAWING</t>
  </si>
  <si>
    <t>X_PANEL</t>
  </si>
  <si>
    <t>P_IO</t>
  </si>
  <si>
    <t>D_DEVICES</t>
  </si>
  <si>
    <t>C_CABLE</t>
  </si>
  <si>
    <t>RIO_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</si>
</sst>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
  </numFmts>
  <fonts count="22"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
      <b/>
      <sz val="11"/>
      <name val="Inconsolata"/>
      <family val="3"/>
      <scheme val="minor"/>
    </font>
    <font>
      <sz val="12"/>
      <color theme="0"/>
      <name val="Inconsolata"/>
      <family val="3"/>
      <scheme val="minor"/>
    </font>
  </fonts>
  <fills count="19">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5"/>
        <bgColor indexed="64"/>
      </patternFill>
    </fill>
    <fill>
      <patternFill patternType="solid">
        <fgColor theme="6"/>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7"/>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8"/>
        <bgColor indexed="64"/>
      </patternFill>
    </fill>
  </fills>
  <borders count="59">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diagonal/>
    </border>
    <border>
      <left/>
      <right/>
      <top/>
      <bottom style="thin">
        <color theme="0"/>
      </bottom>
      <diagonal/>
    </border>
    <border>
      <left style="thin">
        <color theme="3"/>
      </left>
      <right style="thin">
        <color theme="3"/>
      </right>
      <top/>
      <bottom/>
      <diagonal/>
    </border>
  </borders>
  <cellStyleXfs count="3">
    <xf numFmtId="0" fontId="0" fillId="0" borderId="0"/>
    <xf numFmtId="0" fontId="1" fillId="0" borderId="0"/>
    <xf numFmtId="0" fontId="1" fillId="0" borderId="0"/>
  </cellStyleXfs>
  <cellXfs count="403">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6" xfId="1" applyNumberFormat="1" applyFont="1" applyFill="1" applyBorder="1" applyAlignment="1">
      <alignment horizontal="center"/>
    </xf>
    <xf numFmtId="0" fontId="3" fillId="2" borderId="35" xfId="1" applyFont="1" applyFill="1" applyBorder="1" applyAlignment="1">
      <alignment horizontal="center"/>
    </xf>
    <xf numFmtId="49" fontId="3" fillId="2" borderId="35" xfId="1" applyNumberFormat="1" applyFont="1" applyFill="1" applyBorder="1" applyAlignment="1">
      <alignment horizontal="center"/>
    </xf>
    <xf numFmtId="0" fontId="4" fillId="6" borderId="37" xfId="1" applyFont="1" applyFill="1" applyBorder="1" applyAlignment="1">
      <alignment horizontal="center" vertical="center"/>
    </xf>
    <xf numFmtId="0" fontId="4" fillId="6" borderId="38"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39" xfId="1" applyFont="1" applyFill="1" applyBorder="1" applyAlignment="1">
      <alignment horizontal="center" vertical="center"/>
    </xf>
    <xf numFmtId="0" fontId="4" fillId="6" borderId="38"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1"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2"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0" xfId="1" applyFont="1" applyFill="1" applyBorder="1" applyAlignment="1">
      <alignment horizontal="center" vertical="center"/>
    </xf>
    <xf numFmtId="0" fontId="4" fillId="0" borderId="38"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7" xfId="1" applyFont="1" applyFill="1" applyBorder="1" applyAlignment="1">
      <alignment horizontal="center" vertical="center"/>
    </xf>
    <xf numFmtId="0" fontId="4" fillId="0" borderId="0" xfId="1" applyFont="1" applyFill="1" applyAlignment="1">
      <alignment horizontal="center" vertical="center"/>
    </xf>
    <xf numFmtId="0" fontId="4" fillId="0" borderId="41"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1"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3" xfId="1" applyFont="1" applyFill="1" applyBorder="1" applyAlignment="1">
      <alignment horizontal="center" vertical="center"/>
    </xf>
    <xf numFmtId="0" fontId="4" fillId="0" borderId="20" xfId="1" applyFont="1" applyFill="1" applyBorder="1" applyAlignment="1">
      <alignment vertical="center" wrapText="1"/>
    </xf>
    <xf numFmtId="0" fontId="4" fillId="0" borderId="45" xfId="2" applyFont="1" applyFill="1" applyBorder="1" applyAlignment="1">
      <alignment horizontal="center" vertical="center"/>
    </xf>
    <xf numFmtId="49" fontId="4" fillId="0" borderId="44"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5" xfId="1" applyFont="1" applyFill="1" applyBorder="1" applyAlignment="1">
      <alignment horizontal="left" vertical="center"/>
    </xf>
    <xf numFmtId="0" fontId="4" fillId="0" borderId="45" xfId="1" applyFont="1" applyFill="1" applyBorder="1" applyAlignment="1">
      <alignment horizontal="right" vertical="center"/>
    </xf>
    <xf numFmtId="0" fontId="4" fillId="0" borderId="44" xfId="1" applyFont="1" applyFill="1" applyBorder="1" applyAlignment="1">
      <alignment horizontal="left" vertical="center"/>
    </xf>
    <xf numFmtId="0" fontId="4" fillId="0" borderId="6" xfId="1" applyFont="1" applyFill="1" applyBorder="1" applyAlignment="1">
      <alignment horizontal="left" vertical="center"/>
    </xf>
    <xf numFmtId="0" fontId="4" fillId="0" borderId="44"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4"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4"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4"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1"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1" xfId="1" applyFont="1" applyFill="1" applyBorder="1" applyAlignment="1">
      <alignment horizontal="left" vertical="center"/>
    </xf>
    <xf numFmtId="0" fontId="4" fillId="0" borderId="29" xfId="1" applyFont="1" applyFill="1" applyBorder="1" applyAlignment="1">
      <alignment horizontal="left" vertical="center"/>
    </xf>
    <xf numFmtId="0" fontId="4" fillId="0" borderId="41"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1"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5" xfId="1" applyNumberFormat="1" applyFont="1" applyFill="1" applyBorder="1" applyAlignment="1">
      <alignment horizontal="left" vertical="center"/>
    </xf>
    <xf numFmtId="0" fontId="4" fillId="0" borderId="46" xfId="1" applyFont="1" applyFill="1" applyBorder="1" applyAlignment="1">
      <alignment horizontal="center" vertical="center"/>
    </xf>
    <xf numFmtId="0" fontId="4" fillId="0" borderId="46"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7" xfId="2" applyFont="1" applyFill="1" applyBorder="1" applyAlignment="1">
      <alignment horizontal="center" vertical="center"/>
    </xf>
    <xf numFmtId="0" fontId="4" fillId="0" borderId="44" xfId="1" quotePrefix="1" applyFont="1" applyFill="1" applyBorder="1" applyAlignment="1">
      <alignment horizontal="left" vertical="center"/>
    </xf>
    <xf numFmtId="0" fontId="4" fillId="0" borderId="46" xfId="1" applyFont="1" applyFill="1" applyBorder="1" applyAlignment="1">
      <alignment vertical="center"/>
    </xf>
    <xf numFmtId="0" fontId="4" fillId="0" borderId="48" xfId="2" applyFont="1" applyFill="1" applyBorder="1" applyAlignment="1">
      <alignment horizontal="center" vertical="center"/>
    </xf>
    <xf numFmtId="0" fontId="4" fillId="0" borderId="48"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5" xfId="2" applyFont="1" applyFill="1" applyBorder="1" applyAlignment="1">
      <alignment horizontal="center" vertical="center"/>
    </xf>
    <xf numFmtId="49" fontId="9" fillId="0" borderId="44"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5" xfId="1" applyNumberFormat="1" applyFont="1" applyFill="1" applyBorder="1" applyAlignment="1">
      <alignment horizontal="left" vertical="center"/>
    </xf>
    <xf numFmtId="0" fontId="9" fillId="0" borderId="45" xfId="1" applyFont="1" applyFill="1" applyBorder="1" applyAlignment="1">
      <alignment horizontal="left" vertical="center"/>
    </xf>
    <xf numFmtId="0" fontId="9" fillId="0" borderId="45" xfId="1" applyFont="1" applyFill="1" applyBorder="1" applyAlignment="1">
      <alignment horizontal="right" vertical="center"/>
    </xf>
    <xf numFmtId="0" fontId="9" fillId="0" borderId="44" xfId="1" applyFont="1" applyFill="1" applyBorder="1" applyAlignment="1">
      <alignment horizontal="left" vertical="center"/>
    </xf>
    <xf numFmtId="0" fontId="9" fillId="0" borderId="6" xfId="1" applyFont="1" applyFill="1" applyBorder="1" applyAlignment="1">
      <alignment horizontal="left" vertical="center"/>
    </xf>
    <xf numFmtId="0" fontId="9" fillId="0" borderId="44"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4"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4"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1"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1" xfId="1" applyFont="1" applyFill="1" applyBorder="1" applyAlignment="1">
      <alignment horizontal="left" vertical="center"/>
    </xf>
    <xf numFmtId="0" fontId="9" fillId="0" borderId="29" xfId="1" applyFont="1" applyFill="1" applyBorder="1" applyAlignment="1">
      <alignment horizontal="left" vertical="center"/>
    </xf>
    <xf numFmtId="0" fontId="9" fillId="0" borderId="41"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1"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1"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49"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49" xfId="1" applyFont="1" applyFill="1" applyBorder="1" applyAlignment="1">
      <alignment horizontal="left" vertical="center"/>
    </xf>
    <xf numFmtId="0" fontId="4" fillId="0" borderId="27" xfId="1" applyFont="1" applyFill="1" applyBorder="1" applyAlignment="1">
      <alignment horizontal="left" vertical="center"/>
    </xf>
    <xf numFmtId="0" fontId="4" fillId="0" borderId="49"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49"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49"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0" xfId="2" applyNumberFormat="1" applyFont="1" applyFill="1" applyBorder="1" applyAlignment="1">
      <alignment vertical="center"/>
    </xf>
    <xf numFmtId="49" fontId="4" fillId="0" borderId="47" xfId="1" applyNumberFormat="1" applyFont="1" applyFill="1" applyBorder="1" applyAlignment="1">
      <alignment horizontal="left" vertical="center"/>
    </xf>
    <xf numFmtId="0" fontId="4" fillId="0" borderId="47"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0" xfId="1" applyFont="1" applyFill="1" applyBorder="1" applyAlignment="1">
      <alignment horizontal="left" vertical="center"/>
    </xf>
    <xf numFmtId="0" fontId="4" fillId="0" borderId="51" xfId="1" applyFont="1" applyFill="1" applyBorder="1" applyAlignment="1">
      <alignment horizontal="left" vertical="center"/>
    </xf>
    <xf numFmtId="0" fontId="4" fillId="0" borderId="50" xfId="1" applyFont="1" applyFill="1" applyBorder="1" applyAlignment="1">
      <alignment horizontal="center" vertical="center"/>
    </xf>
    <xf numFmtId="0" fontId="4" fillId="0" borderId="47" xfId="1" applyFont="1" applyFill="1" applyBorder="1" applyAlignment="1">
      <alignment horizontal="center" vertical="center"/>
    </xf>
    <xf numFmtId="0" fontId="4" fillId="0" borderId="51" xfId="1" applyFont="1" applyFill="1" applyBorder="1" applyAlignment="1">
      <alignment horizontal="center" vertical="center"/>
    </xf>
    <xf numFmtId="0" fontId="4" fillId="0" borderId="50" xfId="2" applyFont="1" applyFill="1" applyBorder="1" applyAlignment="1">
      <alignment vertical="center"/>
    </xf>
    <xf numFmtId="0" fontId="4" fillId="0" borderId="47" xfId="2" applyFont="1" applyFill="1" applyBorder="1" applyAlignment="1">
      <alignment vertical="center"/>
    </xf>
    <xf numFmtId="0" fontId="4" fillId="0" borderId="51" xfId="2" applyFont="1" applyFill="1" applyBorder="1" applyAlignment="1">
      <alignment vertical="center"/>
    </xf>
    <xf numFmtId="0" fontId="4" fillId="0" borderId="50" xfId="2" applyFont="1" applyFill="1" applyBorder="1" applyAlignment="1">
      <alignment horizontal="center" vertical="center"/>
    </xf>
    <xf numFmtId="49" fontId="4" fillId="0" borderId="47" xfId="1" applyNumberFormat="1" applyFont="1" applyFill="1" applyBorder="1" applyAlignment="1">
      <alignment horizontal="center" vertical="center"/>
    </xf>
    <xf numFmtId="0" fontId="4" fillId="0" borderId="47" xfId="1" applyFont="1" applyFill="1" applyBorder="1" applyAlignment="1">
      <alignment vertical="center"/>
    </xf>
    <xf numFmtId="0" fontId="4" fillId="0" borderId="31" xfId="1" applyFont="1" applyFill="1" applyBorder="1" applyAlignment="1">
      <alignment horizontal="center" vertical="center"/>
    </xf>
    <xf numFmtId="49" fontId="4" fillId="0" borderId="52" xfId="2" applyNumberFormat="1" applyFont="1" applyFill="1" applyBorder="1" applyAlignment="1">
      <alignment vertical="center"/>
    </xf>
    <xf numFmtId="49" fontId="4" fillId="0" borderId="48" xfId="1" applyNumberFormat="1" applyFont="1" applyFill="1" applyBorder="1" applyAlignment="1">
      <alignment horizontal="left" vertical="center"/>
    </xf>
    <xf numFmtId="0" fontId="4" fillId="0" borderId="48"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2" xfId="1" applyFont="1" applyFill="1" applyBorder="1" applyAlignment="1">
      <alignment horizontal="left" vertical="center"/>
    </xf>
    <xf numFmtId="0" fontId="4" fillId="0" borderId="53" xfId="1" applyFont="1" applyFill="1" applyBorder="1" applyAlignment="1">
      <alignment horizontal="left" vertical="center"/>
    </xf>
    <xf numFmtId="0" fontId="4" fillId="0" borderId="52"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53" xfId="1" applyFont="1" applyFill="1" applyBorder="1" applyAlignment="1">
      <alignment horizontal="center" vertical="center"/>
    </xf>
    <xf numFmtId="0" fontId="4" fillId="0" borderId="52" xfId="2" applyFont="1" applyFill="1" applyBorder="1" applyAlignment="1">
      <alignment vertical="center"/>
    </xf>
    <xf numFmtId="0" fontId="4" fillId="0" borderId="48" xfId="2" applyFont="1" applyFill="1" applyBorder="1" applyAlignment="1">
      <alignment vertical="center"/>
    </xf>
    <xf numFmtId="0" fontId="4" fillId="0" borderId="53" xfId="2" applyFont="1" applyFill="1" applyBorder="1" applyAlignment="1">
      <alignment vertical="center"/>
    </xf>
    <xf numFmtId="0" fontId="4" fillId="0" borderId="52" xfId="2" applyFont="1" applyFill="1" applyBorder="1" applyAlignment="1">
      <alignment horizontal="center" vertical="center"/>
    </xf>
    <xf numFmtId="49" fontId="4" fillId="0" borderId="48"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1" fillId="0" borderId="34" xfId="1" applyNumberFormat="1" applyFont="1" applyFill="1" applyBorder="1" applyAlignment="1">
      <alignment vertical="center"/>
    </xf>
    <xf numFmtId="0" fontId="11" fillId="0" borderId="15" xfId="1" applyNumberFormat="1" applyFont="1" applyFill="1" applyBorder="1" applyAlignment="1">
      <alignment vertical="center"/>
    </xf>
    <xf numFmtId="0" fontId="11" fillId="0" borderId="0" xfId="0" applyFont="1" applyFill="1" applyAlignment="1">
      <alignment horizontal="left"/>
    </xf>
    <xf numFmtId="0" fontId="0" fillId="0" borderId="0" xfId="0" applyAlignment="1">
      <alignment horizontal="left"/>
    </xf>
    <xf numFmtId="0" fontId="12" fillId="10" borderId="0" xfId="0" applyFont="1" applyFill="1" applyAlignment="1">
      <alignment horizontal="left"/>
    </xf>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0" fontId="18" fillId="0" borderId="0" xfId="0" applyFont="1"/>
    <xf numFmtId="0" fontId="19" fillId="0" borderId="0" xfId="0" applyFont="1"/>
    <xf numFmtId="0" fontId="19" fillId="11" borderId="0" xfId="0" applyFont="1" applyFill="1"/>
    <xf numFmtId="0" fontId="19" fillId="5" borderId="0" xfId="0" applyFont="1" applyFill="1"/>
    <xf numFmtId="0" fontId="16" fillId="12" borderId="55"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4" borderId="0" xfId="0" applyFont="1" applyFill="1" applyAlignment="1">
      <alignment horizontal="center"/>
    </xf>
    <xf numFmtId="0" fontId="0" fillId="13" borderId="54" xfId="0" applyFill="1" applyBorder="1" applyAlignment="1">
      <alignment horizontal="right"/>
    </xf>
    <xf numFmtId="164" fontId="0" fillId="0" borderId="0" xfId="0" applyNumberFormat="1" applyAlignment="1">
      <alignment horizontal="left"/>
    </xf>
    <xf numFmtId="0" fontId="0" fillId="0" borderId="0" xfId="0" applyAlignment="1">
      <alignment horizontal="right"/>
    </xf>
    <xf numFmtId="0" fontId="0" fillId="0" borderId="54" xfId="0" applyBorder="1" applyAlignment="1">
      <alignment horizontal="right"/>
    </xf>
    <xf numFmtId="0" fontId="0" fillId="0" borderId="55" xfId="0" applyBorder="1"/>
    <xf numFmtId="165" fontId="11" fillId="0" borderId="15" xfId="1" applyNumberFormat="1" applyFont="1" applyFill="1" applyBorder="1" applyAlignment="1">
      <alignment horizontal="left" vertical="center"/>
    </xf>
    <xf numFmtId="0" fontId="11" fillId="0" borderId="0" xfId="1" applyFont="1" applyFill="1" applyAlignment="1">
      <alignment horizontal="center" vertical="center"/>
    </xf>
    <xf numFmtId="0" fontId="12" fillId="0" borderId="0" xfId="0" applyFont="1" applyFill="1" applyAlignment="1">
      <alignment horizontal="left"/>
    </xf>
    <xf numFmtId="164" fontId="11" fillId="0" borderId="0" xfId="1" applyNumberFormat="1" applyFont="1" applyFill="1" applyAlignment="1">
      <alignment horizontal="left" vertical="center"/>
    </xf>
    <xf numFmtId="0" fontId="11" fillId="0" borderId="15" xfId="1" applyFont="1" applyFill="1" applyBorder="1" applyAlignment="1">
      <alignment horizontal="left" vertical="center"/>
    </xf>
    <xf numFmtId="0" fontId="11" fillId="0" borderId="0" xfId="0" applyFont="1" applyFill="1" applyBorder="1" applyAlignment="1">
      <alignment horizontal="left"/>
    </xf>
    <xf numFmtId="0" fontId="11" fillId="0" borderId="16" xfId="0" applyFont="1" applyFill="1" applyBorder="1" applyAlignment="1">
      <alignment horizontal="left"/>
    </xf>
    <xf numFmtId="0" fontId="11" fillId="0" borderId="15" xfId="0" applyFont="1" applyFill="1" applyBorder="1" applyAlignment="1">
      <alignment horizontal="left"/>
    </xf>
    <xf numFmtId="0" fontId="0" fillId="0" borderId="0" xfId="0" applyBorder="1"/>
    <xf numFmtId="164" fontId="11" fillId="0" borderId="0" xfId="1" applyNumberFormat="1" applyFont="1" applyFill="1" applyAlignment="1">
      <alignment horizontal="center" vertical="center"/>
    </xf>
    <xf numFmtId="49" fontId="15" fillId="10" borderId="0" xfId="1" applyNumberFormat="1" applyFont="1" applyFill="1" applyBorder="1" applyAlignment="1"/>
    <xf numFmtId="0" fontId="12" fillId="0" borderId="15" xfId="0" applyFont="1" applyFill="1" applyBorder="1" applyAlignment="1">
      <alignment horizontal="left"/>
    </xf>
    <xf numFmtId="0" fontId="12" fillId="0" borderId="0" xfId="0" applyFont="1" applyFill="1" applyBorder="1" applyAlignment="1">
      <alignment horizontal="left"/>
    </xf>
    <xf numFmtId="0" fontId="12" fillId="0" borderId="16" xfId="0" applyFont="1" applyFill="1" applyBorder="1" applyAlignment="1">
      <alignment horizontal="left"/>
    </xf>
    <xf numFmtId="0" fontId="13" fillId="9" borderId="0" xfId="0" applyFont="1" applyFill="1" applyAlignment="1">
      <alignment horizontal="left"/>
    </xf>
    <xf numFmtId="0" fontId="13" fillId="9" borderId="20" xfId="0" applyFont="1" applyFill="1" applyBorder="1" applyAlignment="1"/>
    <xf numFmtId="0" fontId="13" fillId="9" borderId="21" xfId="0" applyFont="1" applyFill="1" applyBorder="1" applyAlignment="1"/>
    <xf numFmtId="0" fontId="13" fillId="9" borderId="21" xfId="0" applyFont="1" applyFill="1" applyBorder="1" applyAlignment="1">
      <alignment horizontal="center"/>
    </xf>
    <xf numFmtId="0" fontId="13" fillId="9" borderId="12" xfId="0" applyFont="1" applyFill="1" applyBorder="1" applyAlignment="1">
      <alignment horizontal="center"/>
    </xf>
    <xf numFmtId="0" fontId="13" fillId="9" borderId="0" xfId="0" applyFont="1" applyFill="1" applyAlignment="1">
      <alignment horizontal="center"/>
    </xf>
    <xf numFmtId="0" fontId="12" fillId="9" borderId="0" xfId="0" applyFont="1" applyFill="1"/>
    <xf numFmtId="0" fontId="12" fillId="14" borderId="0" xfId="0" applyFont="1" applyFill="1"/>
    <xf numFmtId="49" fontId="15" fillId="15" borderId="0" xfId="1" applyNumberFormat="1" applyFont="1" applyFill="1" applyBorder="1" applyAlignment="1"/>
    <xf numFmtId="0" fontId="12" fillId="15" borderId="0" xfId="0" applyFont="1" applyFill="1"/>
    <xf numFmtId="0" fontId="11" fillId="0" borderId="40" xfId="1" applyFont="1" applyFill="1" applyBorder="1" applyAlignment="1">
      <alignment horizontal="left" vertical="center"/>
    </xf>
    <xf numFmtId="0" fontId="11" fillId="0" borderId="40" xfId="0" applyFont="1" applyFill="1" applyBorder="1"/>
    <xf numFmtId="0" fontId="12" fillId="9" borderId="40" xfId="0" applyFont="1" applyFill="1" applyBorder="1"/>
    <xf numFmtId="0" fontId="12" fillId="14" borderId="40" xfId="0" applyFont="1" applyFill="1" applyBorder="1"/>
    <xf numFmtId="0" fontId="11" fillId="0" borderId="0" xfId="1" applyNumberFormat="1" applyFont="1" applyFill="1" applyBorder="1" applyAlignment="1">
      <alignment vertical="center"/>
    </xf>
    <xf numFmtId="49" fontId="15" fillId="15" borderId="40" xfId="1" applyNumberFormat="1" applyFont="1" applyFill="1" applyBorder="1" applyAlignment="1"/>
    <xf numFmtId="0" fontId="12" fillId="15" borderId="40" xfId="0" applyFont="1" applyFill="1" applyBorder="1"/>
    <xf numFmtId="0" fontId="11" fillId="0" borderId="40" xfId="1" applyFont="1" applyFill="1" applyBorder="1" applyAlignment="1">
      <alignment horizontal="center" vertical="center"/>
    </xf>
    <xf numFmtId="0" fontId="11" fillId="0" borderId="40" xfId="0" applyFont="1" applyFill="1" applyBorder="1" applyAlignment="1">
      <alignment horizontal="left"/>
    </xf>
    <xf numFmtId="0" fontId="11" fillId="0" borderId="0" xfId="1" applyNumberFormat="1" applyFont="1" applyFill="1" applyBorder="1" applyAlignment="1">
      <alignment horizontal="left" vertical="center"/>
    </xf>
    <xf numFmtId="49" fontId="10" fillId="11" borderId="0" xfId="1" applyNumberFormat="1" applyFont="1" applyFill="1" applyBorder="1" applyAlignment="1"/>
    <xf numFmtId="0" fontId="20" fillId="0" borderId="0" xfId="2" applyNumberFormat="1" applyFont="1" applyFill="1" applyBorder="1" applyAlignment="1">
      <alignment horizontal="center" vertical="center"/>
    </xf>
    <xf numFmtId="0" fontId="20" fillId="0" borderId="0" xfId="0" applyFont="1" applyFill="1" applyBorder="1"/>
    <xf numFmtId="0" fontId="13" fillId="9" borderId="0" xfId="0" applyFont="1" applyFill="1" applyAlignment="1">
      <alignment horizontal="center"/>
    </xf>
    <xf numFmtId="49" fontId="15" fillId="10" borderId="40" xfId="1" applyNumberFormat="1" applyFont="1" applyFill="1" applyBorder="1" applyAlignment="1"/>
    <xf numFmtId="0" fontId="12" fillId="10" borderId="40" xfId="0" applyFont="1" applyFill="1" applyBorder="1" applyAlignment="1">
      <alignment horizontal="left"/>
    </xf>
    <xf numFmtId="0" fontId="13" fillId="9" borderId="0" xfId="0" applyFont="1" applyFill="1" applyBorder="1" applyAlignment="1">
      <alignment horizontal="center"/>
    </xf>
    <xf numFmtId="0" fontId="12" fillId="9" borderId="0" xfId="0" applyFont="1" applyFill="1" applyBorder="1"/>
    <xf numFmtId="0" fontId="11" fillId="0" borderId="0" xfId="0" applyFont="1" applyFill="1" applyBorder="1"/>
    <xf numFmtId="49" fontId="15" fillId="14" borderId="0" xfId="1" applyNumberFormat="1" applyFont="1" applyFill="1" applyBorder="1" applyAlignment="1"/>
    <xf numFmtId="49" fontId="15" fillId="14" borderId="40" xfId="1" applyNumberFormat="1" applyFont="1" applyFill="1" applyBorder="1" applyAlignment="1"/>
    <xf numFmtId="164" fontId="11" fillId="0" borderId="0" xfId="0" applyNumberFormat="1" applyFont="1" applyFill="1" applyAlignment="1">
      <alignment horizontal="left"/>
    </xf>
    <xf numFmtId="0" fontId="12" fillId="11" borderId="40" xfId="1" applyNumberFormat="1" applyFont="1" applyFill="1" applyBorder="1" applyAlignment="1">
      <alignment horizontal="center" vertical="center"/>
    </xf>
    <xf numFmtId="0" fontId="11" fillId="0" borderId="40" xfId="1" applyNumberFormat="1" applyFont="1" applyFill="1" applyBorder="1" applyAlignment="1">
      <alignment vertical="center"/>
    </xf>
    <xf numFmtId="0" fontId="20" fillId="0" borderId="37" xfId="2" applyNumberFormat="1" applyFont="1" applyFill="1" applyBorder="1" applyAlignment="1">
      <alignment horizontal="center" vertical="center"/>
    </xf>
    <xf numFmtId="0" fontId="20" fillId="0" borderId="56" xfId="2" applyNumberFormat="1" applyFont="1" applyFill="1" applyBorder="1" applyAlignment="1">
      <alignment horizontal="center" vertical="center"/>
    </xf>
    <xf numFmtId="0" fontId="11" fillId="0" borderId="0" xfId="1" applyNumberFormat="1" applyFont="1" applyFill="1" applyAlignment="1">
      <alignment horizontal="center" vertical="center"/>
    </xf>
    <xf numFmtId="0" fontId="12" fillId="0" borderId="0" xfId="0" applyFont="1" applyFill="1"/>
    <xf numFmtId="0" fontId="11" fillId="11" borderId="0" xfId="0" applyFont="1" applyFill="1"/>
    <xf numFmtId="0" fontId="11" fillId="16" borderId="0" xfId="1" applyFont="1" applyFill="1" applyAlignment="1">
      <alignment horizontal="left" vertical="center"/>
    </xf>
    <xf numFmtId="0" fontId="11" fillId="16" borderId="40" xfId="1" applyFont="1" applyFill="1" applyBorder="1" applyAlignment="1">
      <alignment horizontal="left" vertical="center"/>
    </xf>
    <xf numFmtId="0" fontId="14" fillId="17" borderId="0" xfId="0" applyFont="1" applyFill="1"/>
    <xf numFmtId="0" fontId="14" fillId="17" borderId="0" xfId="0" applyFont="1" applyFill="1" applyAlignment="1">
      <alignment horizontal="left"/>
    </xf>
    <xf numFmtId="0" fontId="0" fillId="17" borderId="0" xfId="0" applyFill="1"/>
    <xf numFmtId="0" fontId="0" fillId="10" borderId="0" xfId="0" applyFill="1" applyAlignment="1">
      <alignment horizontal="left" vertical="top"/>
    </xf>
    <xf numFmtId="0" fontId="0" fillId="15" borderId="0" xfId="0" applyFill="1" applyAlignment="1">
      <alignment horizontal="left" vertical="top"/>
    </xf>
    <xf numFmtId="0" fontId="0" fillId="9" borderId="0" xfId="0" applyFill="1" applyAlignment="1">
      <alignment horizontal="left" vertical="top"/>
    </xf>
    <xf numFmtId="0" fontId="0" fillId="14" borderId="0" xfId="0" applyFill="1" applyAlignment="1">
      <alignment horizontal="left" vertical="top"/>
    </xf>
    <xf numFmtId="0" fontId="11" fillId="0" borderId="0" xfId="1" applyFont="1" applyFill="1" applyAlignment="1">
      <alignment horizontal="left"/>
    </xf>
    <xf numFmtId="0" fontId="12" fillId="0" borderId="57" xfId="0" applyFont="1" applyFill="1" applyBorder="1" applyAlignment="1">
      <alignment horizontal="left"/>
    </xf>
    <xf numFmtId="0" fontId="11" fillId="9" borderId="0" xfId="0" applyFont="1" applyFill="1" applyAlignment="1">
      <alignment horizontal="left"/>
    </xf>
    <xf numFmtId="49" fontId="13" fillId="0" borderId="0" xfId="1" applyNumberFormat="1" applyFont="1" applyFill="1" applyBorder="1" applyAlignment="1">
      <alignment horizontal="center" vertical="center"/>
    </xf>
    <xf numFmtId="0" fontId="12" fillId="0" borderId="0" xfId="1" applyNumberFormat="1" applyFont="1" applyFill="1" applyBorder="1" applyAlignment="1">
      <alignment horizontal="center" vertical="center"/>
    </xf>
    <xf numFmtId="0" fontId="11" fillId="0" borderId="17" xfId="1" applyNumberFormat="1" applyFont="1" applyFill="1" applyBorder="1" applyAlignment="1">
      <alignment vertical="center"/>
    </xf>
    <xf numFmtId="0" fontId="11" fillId="0" borderId="6" xfId="1" applyNumberFormat="1" applyFont="1" applyFill="1" applyBorder="1" applyAlignment="1">
      <alignment vertical="center"/>
    </xf>
    <xf numFmtId="0" fontId="13" fillId="10" borderId="58" xfId="0" applyFont="1" applyFill="1" applyBorder="1" applyAlignment="1">
      <alignment horizontal="center"/>
    </xf>
    <xf numFmtId="0" fontId="13" fillId="10" borderId="58" xfId="0" applyFont="1" applyFill="1" applyBorder="1" applyAlignment="1"/>
    <xf numFmtId="0" fontId="12" fillId="10" borderId="58" xfId="0" applyFont="1" applyFill="1" applyBorder="1" applyAlignment="1">
      <alignment horizontal="left"/>
    </xf>
    <xf numFmtId="0" fontId="20" fillId="0" borderId="58" xfId="2" applyNumberFormat="1" applyFont="1" applyFill="1" applyBorder="1" applyAlignment="1">
      <alignment horizontal="center" vertical="center"/>
    </xf>
    <xf numFmtId="0" fontId="11" fillId="0" borderId="58" xfId="0" applyFont="1" applyFill="1" applyBorder="1" applyAlignment="1">
      <alignment horizontal="left"/>
    </xf>
    <xf numFmtId="0" fontId="0" fillId="0" borderId="58" xfId="0" applyBorder="1"/>
    <xf numFmtId="49" fontId="15" fillId="18" borderId="0" xfId="1" applyNumberFormat="1" applyFont="1" applyFill="1" applyBorder="1" applyAlignment="1"/>
    <xf numFmtId="0" fontId="12" fillId="18" borderId="0" xfId="0" applyFont="1" applyFill="1"/>
    <xf numFmtId="0" fontId="0" fillId="18" borderId="0" xfId="0" applyFill="1" applyAlignment="1">
      <alignment horizontal="left" vertical="top"/>
    </xf>
    <xf numFmtId="0" fontId="13" fillId="18" borderId="58" xfId="0" applyFont="1" applyFill="1" applyBorder="1" applyAlignment="1"/>
    <xf numFmtId="0" fontId="12" fillId="18" borderId="58" xfId="0" applyFont="1" applyFill="1" applyBorder="1" applyAlignment="1">
      <alignment horizontal="left"/>
    </xf>
    <xf numFmtId="49" fontId="15" fillId="11" borderId="0" xfId="1" applyNumberFormat="1" applyFont="1" applyFill="1" applyBorder="1" applyAlignment="1">
      <alignment horizontal="center"/>
    </xf>
    <xf numFmtId="49" fontId="21" fillId="11" borderId="40" xfId="1" applyNumberFormat="1" applyFont="1" applyFill="1" applyBorder="1" applyAlignment="1">
      <alignment horizontal="center"/>
    </xf>
    <xf numFmtId="49" fontId="15" fillId="9" borderId="18" xfId="1" applyNumberFormat="1" applyFont="1" applyFill="1" applyBorder="1" applyAlignment="1">
      <alignment horizontal="left"/>
    </xf>
    <xf numFmtId="49" fontId="15" fillId="9" borderId="0" xfId="1" applyNumberFormat="1" applyFont="1" applyFill="1" applyBorder="1" applyAlignment="1">
      <alignment horizontal="left"/>
    </xf>
    <xf numFmtId="49" fontId="15" fillId="9" borderId="40" xfId="1" applyNumberFormat="1" applyFont="1" applyFill="1" applyBorder="1" applyAlignment="1">
      <alignment horizontal="left"/>
    </xf>
    <xf numFmtId="0" fontId="13" fillId="9" borderId="0" xfId="0" applyFont="1" applyFill="1" applyAlignment="1">
      <alignment horizontal="center"/>
    </xf>
    <xf numFmtId="49" fontId="3" fillId="7" borderId="4" xfId="1" applyNumberFormat="1" applyFont="1" applyFill="1" applyBorder="1" applyAlignment="1">
      <alignment horizontal="center"/>
    </xf>
    <xf numFmtId="49" fontId="3" fillId="7" borderId="35" xfId="1" applyNumberFormat="1" applyFont="1" applyFill="1" applyBorder="1" applyAlignment="1">
      <alignment horizontal="center"/>
    </xf>
    <xf numFmtId="49" fontId="3" fillId="7" borderId="1"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18" xfId="1" applyNumberFormat="1" applyFill="1" applyBorder="1" applyAlignment="1">
      <alignment horizontal="left"/>
    </xf>
    <xf numFmtId="49" fontId="1" fillId="2" borderId="16"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5" xfId="1" applyFont="1" applyFill="1" applyBorder="1" applyAlignment="1">
      <alignment horizontal="center"/>
    </xf>
    <xf numFmtId="49" fontId="3" fillId="2" borderId="1" xfId="1" applyNumberFormat="1" applyFont="1" applyFill="1" applyBorder="1" applyAlignment="1">
      <alignment horizontal="center"/>
    </xf>
    <xf numFmtId="49" fontId="3" fillId="2" borderId="35"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2"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5" xfId="2" applyFont="1" applyFill="1" applyBorder="1" applyAlignment="1">
      <alignment horizontal="center"/>
    </xf>
    <xf numFmtId="49" fontId="3" fillId="2" borderId="4" xfId="1" applyNumberFormat="1" applyFont="1" applyFill="1" applyBorder="1" applyAlignment="1">
      <alignment horizontal="center"/>
    </xf>
  </cellXfs>
  <cellStyles count="3">
    <cellStyle name="Normal" xfId="0" builtinId="0"/>
    <cellStyle name="Normal_Loop_List_metsoIO Rev.19.06.09" xfId="1" xr:uid="{366E34A1-585E-45D7-9351-2109FD13918B}"/>
    <cellStyle name="Normal_Loop_List_motor Rev19.06.09" xfId="2" xr:uid="{813DFBE9-5031-4A41-B525-A9259CD66CC1}"/>
  </cellStyles>
  <dxfs count="229">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right" vertical="bottom" textRotation="0" wrapText="0" indent="0" justifyLastLine="0" shrinkToFit="0" readingOrder="0"/>
    </dxf>
    <dxf>
      <fill>
        <patternFill>
          <bgColor theme="5" tint="0.39994506668294322"/>
        </patternFill>
      </fill>
    </dxf>
    <dxf>
      <fill>
        <patternFill>
          <bgColor theme="5" tint="0.39994506668294322"/>
        </patternFill>
      </fill>
    </dxf>
    <dxf>
      <fill>
        <patternFill>
          <bgColor theme="5" tint="0.39994506668294322"/>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ill>
        <patternFill>
          <bgColor theme="5" tint="0.79998168889431442"/>
        </patternFill>
      </fill>
    </dxf>
    <dxf>
      <fill>
        <patternFill>
          <bgColor theme="5" tint="0.59996337778862885"/>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medium">
          <color indexed="64"/>
        </right>
        <top style="medium">
          <color indexed="64"/>
        </top>
        <bottom/>
        <vertic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right/>
        <top style="medium">
          <color indexed="64"/>
        </top>
        <bottom/>
      </border>
    </dxf>
    <dxf>
      <font>
        <b/>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style="medium">
          <color indexed="64"/>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font>
        <color rgb="FF9C0006"/>
      </font>
      <fill>
        <patternFill>
          <bgColor rgb="FFFFC7CE"/>
        </patternFill>
      </fill>
    </dxf>
    <dxf>
      <fill>
        <patternFill>
          <bgColor theme="5" tint="0.59996337778862885"/>
        </patternFill>
      </fill>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indent="0" justifyLastLine="0" shrinkToFit="0" readingOrder="0"/>
    </dxf>
    <dxf>
      <alignment horizontal="left" vertical="top" textRotation="0" wrapText="0" indent="0" justifyLastLine="0" shrinkToFit="0" readingOrder="0"/>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228"/>
      <tableStyleElement type="headerRow" dxfId="227"/>
    </tableStyle>
    <tableStyle name="SlicerStyleDark3 2" pivot="0" table="0" count="10" xr9:uid="{44DB1D08-FDB9-411E-BEF0-52E97DE0597E}">
      <tableStyleElement type="wholeTable" dxfId="226"/>
      <tableStyleElement type="headerRow" dxfId="225"/>
    </tableStyle>
    <tableStyle name="TableStyleDark1 2" pivot="0" count="8" xr9:uid="{D8D310E4-BB9F-4E43-9E79-1E143A2DC343}">
      <tableStyleElement type="wholeTable" dxfId="224"/>
      <tableStyleElement type="headerRow" dxfId="223"/>
      <tableStyleElement type="totalRow" dxfId="222"/>
      <tableStyleElement type="firstColumn" dxfId="221"/>
      <tableStyleElement type="lastColumn" dxfId="220"/>
      <tableStyleElement type="firstRowStripe" dxfId="219"/>
      <tableStyleElement type="secondRowStripe" dxfId="218"/>
      <tableStyleElement type="firstColumnStripe" dxfId="21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481</xdr:row>
      <xdr:rowOff>154940</xdr:rowOff>
    </xdr:from>
    <xdr:to>
      <xdr:col>1</xdr:col>
      <xdr:colOff>72390</xdr:colOff>
      <xdr:row>494</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481</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OUTSOURCE SPEC"/>
      <sheetName val="REMOTE-IO-SPEC"/>
      <sheetName val="Automation HW"/>
      <sheetName val="Sheet1"/>
      <sheetName val="38025 BIOMASS BURNER MSI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PROTOTYPE_FIELDS" displayName="PROTOTYPE_FIELDS" ref="A2:E43" totalsRowShown="0">
  <autoFilter ref="A2:E43" xr:uid="{DB79E51A-865F-4EA7-9FC7-7019099DAE8C}"/>
  <tableColumns count="5">
    <tableColumn id="1" xr3:uid="{2628BED6-0946-4E0E-94B7-0586BE77973A}" name="Field" dataDxfId="202"/>
    <tableColumn id="2" xr3:uid="{4E058BA0-E70D-4F5C-A253-2B9380A57E28}" name="POINTIO_1DO_LOOP24VDC" dataDxfId="201"/>
    <tableColumn id="3" xr3:uid="{F38521AE-633B-4833-80BE-7522F1126D79}" name="POINTIO_1AI_LOOP24VDC" dataDxfId="200"/>
    <tableColumn id="4" xr3:uid="{D0E17427-34A1-411A-A63B-2761FD4ADF79}" name="Column1" dataDxfId="199"/>
    <tableColumn id="23" xr3:uid="{E6E45932-5F5C-43AA-A067-FCA7E62B41D7}" name="Column2"/>
  </tableColumns>
  <tableStyleInfo name="TableStyleDark1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TAG_DATA" displayName="TAG_DATA" ref="A2:AI458" totalsRowShown="0" headerRowDxfId="196" dataDxfId="195" tableBorderDxfId="194" dataCellStyle="Normal_Loop_List_metsoIO Rev.19.06.09">
  <autoFilter ref="A2:AI458" xr:uid="{8FE46A23-23AB-4FE3-880E-0B98A096525E}">
    <filterColumn colId="2">
      <customFilters>
        <customFilter operator="notEqual" val=" "/>
      </customFilters>
    </filterColumn>
  </autoFilter>
  <tableColumns count="35">
    <tableColumn id="6" xr3:uid="{B8537B8C-39A9-483C-A622-8F323C75F9E9}" name="Tag" dataDxfId="193" dataCellStyle="Normal_Loop_List_motor Rev19.06.09"/>
    <tableColumn id="2" xr3:uid="{BF03A81D-D1F0-4618-91D2-1DF4CFA66B0A}" name="Typical" dataDxfId="192" dataCellStyle="Normal_Loop_List_metsoIO Rev.19.06.09"/>
    <tableColumn id="9" xr3:uid="{A36B9D05-7DC9-4E40-855E-2B3A694085C4}" name="ProtoName" dataDxfId="191" dataCellStyle="Normal_Loop_List_metsoIO Rev.19.06.09"/>
    <tableColumn id="8" xr3:uid="{558A4236-0B8A-41B2-AE2A-099BDC73C738}" name="DWGPREFIX" dataDxfId="190" dataCellStyle="Normal_Loop_List_metsoIO Rev.19.06.09">
      <calculatedColumnFormula>INDEX(DRAWING[Prefix],MATCH(TAG_DATA[[#This Row],[Tag]],DRAWING[Tag],))</calculatedColumnFormula>
    </tableColumn>
    <tableColumn id="1" xr3:uid="{AF33A731-E36F-42D5-8374-AB5EEEA70824}" name="DWGNUMBER" dataDxfId="189" dataCellStyle="Normal_Loop_List_metsoIO Rev.19.06.09">
      <calculatedColumnFormula>INDEX(DRAWING[Suffix],MATCH(TAG_DATA[[#This Row],[Tag]],DRAWING[Tag],))</calculatedColumnFormula>
    </tableColumn>
    <tableColumn id="10" xr3:uid="{F62BB70B-C73A-4B9C-945B-E2C5CA6FE6A7}" name="W1NAME" dataDxfId="188" dataCellStyle="Normal_Loop_List_metsoIO Rev.19.06.09"/>
    <tableColumn id="11" xr3:uid="{F8B24927-1290-4CCF-B351-F7D93C7DBD9F}" name="W2NAME" dataDxfId="187" dataCellStyle="Normal_Loop_List_metsoIO Rev.19.06.09"/>
    <tableColumn id="3" xr3:uid="{1C9F1094-503A-4833-B082-9B875D9D0FB7}" name="X1NAME" dataDxfId="186" dataCellStyle="Normal_Loop_List_metsoIO Rev.19.06.09"/>
    <tableColumn id="4" xr3:uid="{AC4A3128-0B14-4357-8B29-F23374A808A1}" name="X1DESC" dataDxfId="185" dataCellStyle="Normal_Loop_List_metsoIO Rev.19.06.09">
      <calculatedColumnFormula>INDEX(PANEL[DESCRIPTION],MATCH(TAG_DATA[[#This Row],[X1NAME]],PANEL[TAG],))</calculatedColumnFormula>
    </tableColumn>
    <tableColumn id="5" xr3:uid="{F63804EE-31B7-4E84-A2F8-ECD94C1C00BC}" name="X1VDC24" dataDxfId="184" dataCellStyle="Normal_Loop_List_metsoIO Rev.19.06.09"/>
    <tableColumn id="12" xr3:uid="{B16F8384-7E83-45FF-827E-CDEC8194CB48}" name="X1VDC0" dataDxfId="183" dataCellStyle="Normal_Loop_List_metsoIO Rev.19.06.09"/>
    <tableColumn id="13" xr3:uid="{EA1A86D5-D157-419B-BD5C-95589573A9AE}" name="X1XIO" dataDxfId="182" dataCellStyle="Normal_Loop_List_metsoIO Rev.19.06.09"/>
    <tableColumn id="14" xr3:uid="{47CCA0ED-67E4-4DE5-9769-D37EE4000A95}" name="X1XIOFI" dataDxfId="181" dataCellStyle="Normal_Loop_List_metsoIO Rev.19.06.09"/>
    <tableColumn id="15" xr3:uid="{F4F0466B-467C-4A03-9B95-3FA102B10E8C}" name="P1NAME" dataDxfId="180" dataCellStyle="Normal_Loop_List_metsoIO Rev.19.06.09">
      <calculatedColumnFormula>INDEX(IO[PLC],MATCH(TAG_DATA[[#This Row],[P1TAG]],IO[IO_Tag],))</calculatedColumnFormula>
    </tableColumn>
    <tableColumn id="16" xr3:uid="{53EEFD5B-E07D-48B9-A92B-BB8BDF405C1B}" name="P1RACK" dataDxfId="179" dataCellStyle="Normal_Loop_List_metsoIO Rev.19.06.09"/>
    <tableColumn id="17" xr3:uid="{937F87E0-4DAC-46BB-952B-DF75C5162FD8}" name="P1SLOT" dataDxfId="178" dataCellStyle="Normal_Loop_List_metsoIO Rev.19.06.09">
      <calculatedColumnFormula>INDEX(IO[Slot],MATCH(TAG_DATA[[#This Row],[P1TAG]],IO[IO_Tag],))</calculatedColumnFormula>
    </tableColumn>
    <tableColumn id="18" xr3:uid="{E382218E-2DEA-4FBE-8A1C-CB75A27661A3}" name="P1CHAN" dataDxfId="177" dataCellStyle="Normal_Loop_List_metsoIO Rev.19.06.09"/>
    <tableColumn id="19" xr3:uid="{41A01A05-54DC-42FB-8BF0-5C9ACC71551D}" name="P1CATN" dataDxfId="176" dataCellStyle="Normal_Loop_List_metsoIO Rev.19.06.09">
      <calculatedColumnFormula>INDEX(IO[CatalogNo],MATCH(TAG_DATA[[#This Row],[P1TAG]],IO[IO_Tag],))</calculatedColumnFormula>
    </tableColumn>
    <tableColumn id="20" xr3:uid="{31030ED8-8985-43E8-9DD7-FF34EFE22346}" name="P1CATD" dataDxfId="175" dataCellStyle="Normal_Loop_List_metsoIO Rev.19.06.09">
      <calculatedColumnFormula>INDEX(IO[CatalogDesc1],MATCH(TAG_DATA[[#This Row],[P1TAG]],IO[IO_Tag],))</calculatedColumnFormula>
    </tableColumn>
    <tableColumn id="35" xr3:uid="{A9B1C0CC-160C-4333-905D-C2F15C10BF1D}" name="P1CATD2" dataDxfId="174" dataCellStyle="Normal_Loop_List_metsoIO Rev.19.06.09">
      <calculatedColumnFormula>INDEX(IO[CatalogDesc2],MATCH(TAG_DATA[[#This Row],[P1TAG]],IO[IO_Tag],))</calculatedColumnFormula>
    </tableColumn>
    <tableColumn id="21" xr3:uid="{F2C4DBB3-1688-4E03-ACFF-7B3C498F069D}" name="P1TAG" dataDxfId="173" dataCellStyle="Normal_Loop_List_metsoIO Rev.19.06.09">
      <calculatedColumnFormula>TAG_DATA[[#This Row],[Tag]]</calculatedColumnFormula>
    </tableColumn>
    <tableColumn id="22" xr3:uid="{543BBAF4-6F8B-42E5-B4B6-8313543BB34B}" name="P1DESC2" dataDxfId="172" dataCellStyle="Normal_Loop_List_metsoIO Rev.19.06.09">
      <calculatedColumnFormula>INDEX(DEVICES[DESC1],MATCH(TAG_DATA[[#This Row],[P1TAG]],DEVICES[TAG1],))</calculatedColumnFormula>
    </tableColumn>
    <tableColumn id="23" xr3:uid="{A3E91032-02CA-44CB-B4BC-20B2A97AFA03}" name="P1DESC3" dataDxfId="171" dataCellStyle="Normal_Loop_List_metsoIO Rev.19.06.09">
      <calculatedColumnFormula>INDEX(DEVICES[DESC2],MATCH(TAG_DATA[[#This Row],[P1TAG]],DEVICES[TAG1],))</calculatedColumnFormula>
    </tableColumn>
    <tableColumn id="24" xr3:uid="{F63AE2E0-B29B-4353-9A3A-60520911B553}" name="P1DESC4" dataDxfId="170" dataCellStyle="Normal_Loop_List_metsoIO Rev.19.06.09">
      <calculatedColumnFormula>INDEX(DEVICES[DESC3],MATCH(TAG_DATA[[#This Row],[P1TAG]],DEVICES[TAG1],))</calculatedColumnFormula>
    </tableColumn>
    <tableColumn id="25" xr3:uid="{87B3D266-9285-44AF-B740-A28708AC4CCE}" name="P1T1" dataDxfId="169" dataCellStyle="Normal_Loop_List_metsoIO Rev.19.06.09">
      <calculatedColumnFormula>INDEX(IO[Pin24V],MATCH(TAG_DATA[[#This Row],[P1TAG]],IO[IO_Tag],))</calculatedColumnFormula>
    </tableColumn>
    <tableColumn id="26" xr3:uid="{FDE89F2B-CCF2-42DB-BDFE-D3927C6FE26C}" name="P1T2" dataDxfId="168" dataCellStyle="Normal_Loop_List_metsoIO Rev.19.06.09"/>
    <tableColumn id="27" xr3:uid="{3744FBD8-C94A-4D38-9FF5-E22BD988A4D3}" name="P1T1TYPE" dataDxfId="167" dataCellStyle="Normal_Loop_List_metsoIO Rev.19.06.09"/>
    <tableColumn id="28" xr3:uid="{3875063F-75D6-45C2-B802-3C78D827E258}" name="P1T2TYPE" dataDxfId="166" dataCellStyle="Normal_Loop_List_metsoIO Rev.19.06.09">
      <calculatedColumnFormula>INDEX(IO[Type],MATCH(TAG_DATA[[#This Row],[P1TAG]],IO[IO_Tag],))</calculatedColumnFormula>
    </tableColumn>
    <tableColumn id="29" xr3:uid="{BA61584D-C59F-4990-9A66-6B9A48960796}" name="D1TAG" dataDxfId="165" dataCellStyle="Normal_Loop_List_metsoIO Rev.19.06.09">
      <calculatedColumnFormula>TAG_DATA[[#This Row],[Tag]]</calculatedColumnFormula>
    </tableColumn>
    <tableColumn id="30" xr3:uid="{913F9A1C-7702-446D-BF19-B718DC0BBD87}" name="D1DESC2" dataDxfId="164" dataCellStyle="Normal_Loop_List_metsoIO Rev.19.06.09">
      <calculatedColumnFormula>INDEX(DEVICES[DESC1],MATCH(TAG_DATA[[#This Row],[P1TAG]],DEVICES[TAG1],))</calculatedColumnFormula>
    </tableColumn>
    <tableColumn id="31" xr3:uid="{534DB696-E039-4323-8A9E-290B70A08C13}" name="D1DESC3" dataDxfId="163" dataCellStyle="Normal_Loop_List_metsoIO Rev.19.06.09">
      <calculatedColumnFormula>INDEX(DEVICES[DESC2],MATCH(TAG_DATA[[#This Row],[P1TAG]],DEVICES[TAG1],))</calculatedColumnFormula>
    </tableColumn>
    <tableColumn id="32" xr3:uid="{12666A79-93C0-4919-A081-88DCFC68307F}" name="D1DESC4" dataDxfId="162" dataCellStyle="Normal_Loop_List_metsoIO Rev.19.06.09">
      <calculatedColumnFormula>INDEX(DEVICES[DESC3],MATCH(TAG_DATA[[#This Row],[P1TAG]],DEVICES[TAG1],))</calculatedColumnFormula>
    </tableColumn>
    <tableColumn id="33" xr3:uid="{8EFC32DB-F1BE-45DE-A07C-F808AA759ADF}" name="D1TYPE" dataDxfId="161" dataCellStyle="Normal_Loop_List_metsoIO Rev.19.06.09"/>
    <tableColumn id="34" xr3:uid="{49A573A1-B8CA-41A7-89FF-F1AB0090093D}" name="C1TAG" dataDxfId="160" dataCellStyle="Normal_Loop_List_metsoIO Rev.19.06.09"/>
    <tableColumn id="7" xr3:uid="{FA776D68-A221-4159-BC63-B83F51B705FA}" name="Column1" dataDxfId="159" dataCellStyle="Normal_Loop_List_metsoIO Rev.19.06.0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DRAWING" displayName="DRAWING" ref="A2:N458" totalsRowShown="0" headerRowDxfId="156" dataDxfId="154" headerRowBorderDxfId="155" tableBorderDxfId="153" dataCellStyle="Normal_Loop_List_metsoIO Rev.19.06.09">
  <autoFilter ref="A2:N458" xr:uid="{5ACA15B2-1958-444A-9559-E6EEF2FB9B5B}"/>
  <tableColumns count="14">
    <tableColumn id="3" xr3:uid="{592F6D34-F37B-4B5F-A856-1BBFC1E9CBD1}" name="Tag" dataDxfId="152" dataCellStyle="Normal_Loop_List_metsoIO Rev.19.06.09"/>
    <tableColumn id="67" xr3:uid="{5CCE8E5E-AA72-426C-B06D-7791CD4BF099}" name="Type" dataDxfId="151" dataCellStyle="Normal_Loop_List_metsoIO Rev.19.06.09"/>
    <tableColumn id="13" xr3:uid="{E5D78439-1427-4F40-A807-C65471215B59}" name="Prefix" dataDxfId="150" dataCellStyle="Normal_Loop_List_metsoIO Rev.19.06.09">
      <calculatedColumnFormula>_xlfn.TEXTJOIN("-",FALSE,jobNumber,DRAWING[[#This Row],[Type]])</calculatedColumnFormula>
    </tableColumn>
    <tableColumn id="4" xr3:uid="{768D89AB-BFED-4FFC-A864-1BD0D1AE8D8F}" name="SubProject" dataDxfId="149"/>
    <tableColumn id="68" xr3:uid="{5D5767C2-C382-456C-95D1-B13B038C4063}" name="Base" dataDxfId="148" dataCellStyle="Normal_Loop_List_metsoIO Rev.19.06.09"/>
    <tableColumn id="69" xr3:uid="{75B46D14-0E7A-4F6F-BA74-0A93484D2C49}" name="Index" dataDxfId="147" dataCellStyle="Normal_Loop_List_metsoIO Rev.19.06.09"/>
    <tableColumn id="5" xr3:uid="{3440F749-80F0-4110-A5B6-BCA7D771E8DC}" name="Number" dataDxfId="146">
      <calculatedColumnFormula>IF(ISBLANK(DRAWING[[#This Row],[Base]]),"",DRAWING[[#This Row],[Base]]+DRAWING[[#This Row],[Index]])</calculatedColumnFormula>
    </tableColumn>
    <tableColumn id="70" xr3:uid="{5E7C31D6-0680-4ED4-AF46-074450B0ADBD}" name="Suffix" dataDxfId="145" dataCellStyle="Normal_Loop_List_metsoIO Rev.19.06.09">
      <calculatedColumnFormula>_xlfn.TEXTJOIN("-",,TEXT(DRAWING[[#This Row],[SubProject]],"00"),DRAWING[[#This Row],[Number]]&amp;"_.L0")</calculatedColumnFormula>
    </tableColumn>
    <tableColumn id="2" xr3:uid="{CC6BF737-9B2E-48AD-9003-0A22F2DF2EED}" name="WireName24V" dataDxfId="144">
      <calculatedColumnFormula>_xlfn.TEXTJOIN(" ",,INDEX(IO[Address24V],MATCH(DRAWING[[#This Row],[Tag]],IO[IO_Tag],)),DRAWING[[#This Row],[Tag]])</calculatedColumnFormula>
    </tableColumn>
    <tableColumn id="6" xr3:uid="{DEB0B81F-A410-4E18-9965-8119BE4E315A}" name="WireName0V" dataDxfId="143">
      <calculatedColumnFormula>_xlfn.TEXTJOIN(" ",,INDEX(IO[Address0V],MATCH(DRAWING[[#This Row],[Tag]],IO[IO_Tag],)),DRAWING[[#This Row],[Tag]])</calculatedColumnFormula>
    </tableColumn>
    <tableColumn id="1" xr3:uid="{C1E7D1C9-F428-4321-8B86-D55A3DECD5E4}" name="WireNameIO" dataDxfId="142">
      <calculatedColumnFormula>_xlfn.TEXTJOIN(" ",,INDEX(IO[AddressIO],MATCH(DRAWING[[#This Row],[Tag]],IO[IO_Tag],)),DRAWING[[#This Row],[Tag]])</calculatedColumnFormula>
    </tableColumn>
    <tableColumn id="7" xr3:uid="{25B37B4D-DB3A-4FEC-B158-8D919BD4F36F}" name="CableName1" dataDxfId="141">
      <calculatedColumnFormula>_xlfn.TEXTJOIN("/",,DRAWING[[#This Row],[Tag]],"01")</calculatedColumnFormula>
    </tableColumn>
    <tableColumn id="8" xr3:uid="{95E39963-F214-4DDD-84E1-730509FA76B0}" name="CableName2" dataDxfId="140"/>
    <tableColumn id="9" xr3:uid="{A3E8543B-E16D-4773-8ADB-89923A9A7FBA}" name="Short_Desc_1" dataDxfId="139" dataCellStyle="Normal_Loop_List_metsoIO Rev.19.06.09">
      <calculatedColumnFormula xml:space="preserve"> UPPER(TRIM( MID(#REF!,1,22)))</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PANEL" displayName="PANEL" ref="A5:K17" totalsRowShown="0" headerRowDxfId="138" dataDxfId="137">
  <autoFilter ref="A5:K17" xr:uid="{D8F83D22-D7ED-44F0-9DC0-9A085D779140}"/>
  <tableColumns count="11">
    <tableColumn id="1" xr3:uid="{C1F7D7DA-DEEC-4578-A3FD-AF747F40E88A}" name="TAG" dataDxfId="136"/>
    <tableColumn id="2" xr3:uid="{64622226-DF5E-4F9E-A5CC-62F2E94A020B}" name="DESCRIPTION" dataDxfId="135"/>
    <tableColumn id="11" xr3:uid="{D9D11EE0-ACDC-4025-ACAE-48090CE3AE05}" name="DEVICE_COUNT" dataDxfId="134">
      <calculatedColumnFormula>COUNTIFS([1]!_INSTRUMENTS[CABINET],PANEL[[#This Row],[TAG]])</calculatedColumnFormula>
    </tableColumn>
    <tableColumn id="3" xr3:uid="{F10C7236-7204-4A94-B40E-BD66044D13A1}" name="DO" dataDxfId="133"/>
    <tableColumn id="4" xr3:uid="{C4A21143-2780-4A84-936D-973BCF31650D}" name="DI" dataDxfId="132"/>
    <tableColumn id="5" xr3:uid="{71AD9F02-8421-479E-AF0F-B1780FBC0122}" name="AO" dataDxfId="131"/>
    <tableColumn id="6" xr3:uid="{F02D0E8E-80E2-4C38-993A-DA8B9D760E77}" name="AI" dataDxfId="130"/>
    <tableColumn id="7" xr3:uid="{5DA8254E-F6F2-46AB-93C3-CBE0C0DF20B3}" name="SDO" dataDxfId="129"/>
    <tableColumn id="8" xr3:uid="{854AE39D-8771-406C-A05B-648A9B5C37B8}" name="SDI" dataDxfId="128"/>
    <tableColumn id="9" xr3:uid="{2DAE51B8-7616-495A-B126-CE8E9FE2E84C}" name="SAO" dataDxfId="127"/>
    <tableColumn id="10" xr3:uid="{804B584D-26BE-4126-A5FC-5D71C741AB54}" name="SAI" dataDxfId="126"/>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A2:U458" totalsRowShown="0" headerRowDxfId="125" dataDxfId="123" headerRowBorderDxfId="124" tableBorderDxfId="122" dataCellStyle="Normal_Loop_List_metsoIO Rev.19.06.09">
  <autoFilter ref="A2:U458" xr:uid="{5ACA15B2-1958-444A-9559-E6EEF2FB9B5B}"/>
  <tableColumns count="21">
    <tableColumn id="6" xr3:uid="{8CFEA82D-8A31-43EA-A951-29240E3150C6}" name="IO_Tag" dataDxfId="121" dataCellStyle="Normal_Loop_List_motor Rev19.06.09">
      <calculatedColumnFormula>IF(ISBLANK(#REF!),"",_xlfn.TEXTJOIN("_",,#REF!))</calculatedColumnFormula>
    </tableColumn>
    <tableColumn id="1" xr3:uid="{723D8566-2171-49BE-87BD-BFD06183945E}" name="Index" dataDxfId="120" dataCellStyle="Normal_Loop_List_metsoIO Rev.19.06.09"/>
    <tableColumn id="67" xr3:uid="{9C0497F4-C762-4CEE-8861-96EB1518BE7D}" name="Panel" dataDxfId="119" dataCellStyle="Normal_Loop_List_metsoIO Rev.19.06.09"/>
    <tableColumn id="68" xr3:uid="{77D01D57-5FA9-4A33-9FEA-DFB1CE6BC5A0}" name="PLC" dataDxfId="0" dataCellStyle="Normal_Loop_List_metsoIO Rev.19.06.09"/>
    <tableColumn id="69" xr3:uid="{51FEF853-64F0-429C-B293-52FD37020126}" name="RackRaw" dataDxfId="118" dataCellStyle="Normal_Loop_List_metsoIO Rev.19.06.09"/>
    <tableColumn id="70" xr3:uid="{681E4CEC-5504-4362-963C-3609730B9977}" name="SlotRaw" dataDxfId="117" dataCellStyle="Normal_Loop_List_metsoIO Rev.19.06.09"/>
    <tableColumn id="12" xr3:uid="{C14C5A04-B1DD-4178-9E43-C7127D35BE44}" name="ChannelRaw" dataDxfId="116" dataCellStyle="Normal_Loop_List_metsoIO Rev.19.06.09"/>
    <tableColumn id="14" xr3:uid="{24D3EAAE-940A-4D10-86F6-8A36421F2766}" name="Type" dataDxfId="115"/>
    <tableColumn id="20" xr3:uid="{6017D640-D4D2-4A9B-B46D-01F4407DBCDB}" name="Rack" dataDxfId="114">
      <calculatedColumnFormula>TEXT(IO[[#This Row],[RackRaw]],"00")</calculatedColumnFormula>
    </tableColumn>
    <tableColumn id="17" xr3:uid="{5E0355D7-BA04-4EED-B792-3588CAE56D17}" name="Slot" dataDxfId="113">
      <calculatedColumnFormula>TEXT(IO[[#This Row],[SlotRaw]],"00")</calculatedColumnFormula>
    </tableColumn>
    <tableColumn id="16" xr3:uid="{5C9D5074-2ADF-48E2-B181-AB9EDF2285ED}" name="Channel" dataDxfId="112">
      <calculatedColumnFormula>TEXT(IO[[#This Row],[ChannelRaw]],"00")</calculatedColumnFormula>
    </tableColumn>
    <tableColumn id="15" xr3:uid="{ED79BFFB-FF00-4FFD-BF54-768BA0B7489A}" name="AddressIO" dataDxfId="111">
      <calculatedColumnFormula>_xlfn.TEXTJOIN("",,IO[[#This Row],[PLC]],IO[[#This Row],[Rack]],":",IO[[#This Row],[Slot]],".",IO[[#This Row],[Type]],":",IO[[#This Row],[Channel]])</calculatedColumnFormula>
    </tableColumn>
    <tableColumn id="2" xr3:uid="{5A763358-81BF-427F-B525-F4370F9D065F}" name="Address24V" dataDxfId="110">
      <calculatedColumnFormula>_xlfn.TEXTJOIN("",,IO[[#This Row],[PLC]],IO[[#This Row],[Rack]],":",IO[[#This Row],[Slot]],".",IO[[#This Row],[Type]],":V+")</calculatedColumnFormula>
    </tableColumn>
    <tableColumn id="3" xr3:uid="{A0C5CA95-97E5-4D6F-AE7B-07FB7DBAB9D5}" name="Address0V" dataDxfId="109">
      <calculatedColumnFormula>_xlfn.TEXTJOIN("",,IO[[#This Row],[PLC]],IO[[#This Row],[Rack]],":",IO[[#This Row],[Slot]],".",IO[[#This Row],[Type]],":V-")</calculatedColumnFormula>
    </tableColumn>
    <tableColumn id="5" xr3:uid="{34A3F7E5-6D8B-44AB-B28A-A2F252BD290C}" name="PinIO" dataDxfId="108">
      <calculatedColumnFormula>TEXT(IO[[#This Row],[ChannelRaw]]+1,"00")</calculatedColumnFormula>
    </tableColumn>
    <tableColumn id="4" xr3:uid="{06596729-C34D-4B8D-98E7-5F547B5E6499}" name="Pin24V" dataDxfId="107"/>
    <tableColumn id="18" xr3:uid="{81186771-2A92-4ADB-9A81-EA3F1F6AE9E9}" name="Pin0V" dataDxfId="106" dataCellStyle="Normal_Loop_List_metsoIO Rev.19.06.09">
      <calculatedColumnFormula>TEXT(IO[[#This Row],[ChannelRaw]]+1,"00")</calculatedColumnFormula>
    </tableColumn>
    <tableColumn id="19" xr3:uid="{DD8E3344-A0CA-4CC5-BC96-284798E0C27E}" name="CatalogDesc1" dataDxfId="105" dataCellStyle="Normal_Loop_List_metsoIO Rev.19.06.09"/>
    <tableColumn id="11" xr3:uid="{DCD59931-B243-4F6F-ACA6-62E59713FE88}" name="CatalogDesc2" dataDxfId="104" dataCellStyle="Normal_Loop_List_metsoIO Rev.19.06.09"/>
    <tableColumn id="62" xr3:uid="{0454022E-8452-43DB-85F4-24B30281A42D}" name="CatalogNo" dataDxfId="103" dataCellStyle="Normal_Loop_List_metsoIO Rev.19.06.09"/>
    <tableColumn id="7" xr3:uid="{1299946F-BB3D-4F37-BC27-1585E88D7B5C}" name="Column1" dataDxfId="102" dataCellStyle="Normal_Loop_List_metsoIO Rev.19.06.09"/>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DEVICES" displayName="DEVICES" ref="A5:K724" totalsRowShown="0" headerRowDxfId="101" dataDxfId="100">
  <autoFilter ref="A5:K724" xr:uid="{C55E9C1B-77A0-476B-807E-06E83A763270}"/>
  <tableColumns count="11">
    <tableColumn id="1" xr3:uid="{51564E77-B16C-4400-83AC-E268B5898328}" name="INITIAL_TAG1" dataDxfId="99"/>
    <tableColumn id="15" xr3:uid="{C5D67FC9-CA60-49B4-B367-B5D159330489}" name="INITIAL_TAG2" dataDxfId="98"/>
    <tableColumn id="2" xr3:uid="{3595DDF7-A268-4B12-A97E-B3F355478AAD}" name="INITIAL_DESC" dataDxfId="97"/>
    <tableColumn id="3" xr3:uid="{E8A2325D-BB26-4A00-8D2A-1ACA87448670}" name="x1" dataDxfId="96"/>
    <tableColumn id="4" xr3:uid="{80C294F0-9BC4-45E3-99F1-DBA62E446A0D}" name="TAG1" dataDxfId="95">
      <calculatedColumnFormula>_xlfn.CONCAT(DEVICES[[#This Row],[INITIAL_TAG1]:[INITIAL_TAG2]])</calculatedColumnFormula>
    </tableColumn>
    <tableColumn id="5" xr3:uid="{26B3A79B-479A-4927-ABAD-75B0B6566BD6}" name="DESC1" dataDxfId="94">
      <calculatedColumnFormula>TRIM(UPPER( MID(DEVICES[[#This Row],[INITIAL_DESC]],1,25)))</calculatedColumnFormula>
    </tableColumn>
    <tableColumn id="6" xr3:uid="{BA05466F-3BBA-4E4D-B7A7-11425CB1510D}" name="DESC2" dataDxfId="93">
      <calculatedColumnFormula>TRIM(UPPER( MID(DEVICES[[#This Row],[INITIAL_DESC]],26,25)))</calculatedColumnFormula>
    </tableColumn>
    <tableColumn id="7" xr3:uid="{ECD04F04-714C-4102-A012-6E019921D01F}" name="DESC3" dataDxfId="92">
      <calculatedColumnFormula xml:space="preserve"> TRIM(UPPER( MID(DEVICES[[#This Row],[INITIAL_DESC]],51,25)))</calculatedColumnFormula>
    </tableColumn>
    <tableColumn id="8" xr3:uid="{62AC9731-7435-4114-816B-CC136B28785B}" name="x2" dataDxfId="91"/>
    <tableColumn id="9" xr3:uid="{939A32BF-5A62-4429-B56A-86E7A79FB6D0}" name="TAG2" dataDxfId="90">
      <calculatedColumnFormula>_xlfn.CONCAT(DEVICES[[#This Row],[INITIAL_TAG1]:[INITIAL_TAG2]])</calculatedColumnFormula>
    </tableColumn>
    <tableColumn id="10" xr3:uid="{B49F7DC2-1BCB-4254-A14C-11A0BE4215BC}" name="LDESC" dataDxfId="89">
      <calculatedColumnFormula>TRIM(TRIM(DEVICES[[#This Row],[DESC1]])&amp; " " &amp;TRIM(DEVICES[[#This Row],[DESC2]]) &amp; " " &amp; TRIM(DEVICES[[#This Row],[DESC3]]))</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2" totalsRowShown="0">
  <autoFilter ref="A2:D12" xr:uid="{70152F74-9AEC-450B-A906-EB123ECDB916}"/>
  <tableColumns count="4">
    <tableColumn id="1" xr3:uid="{24B7F116-1067-43FA-A28D-FB533FC37988}" name="objPrefix" dataDxfId="85"/>
    <tableColumn id="2" xr3:uid="{72F2130B-38C4-4DC1-87AC-192D3C6C3C50}" name="objIndex" dataDxfId="84"/>
    <tableColumn id="4" xr3:uid="{A44DBD63-C982-4133-ABBC-490355A8B544}" name="Column1" dataDxfId="83"/>
    <tableColumn id="3" xr3:uid="{0FA99A95-172F-4E47-88B1-7C3E9931DC1F}" name="objDesc" dataDxfId="8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4:D44" totalsRowShown="0">
  <autoFilter ref="A14:D44" xr:uid="{EAAE854F-4DC8-430A-976C-AD6D291E30AA}"/>
  <tableColumns count="4">
    <tableColumn id="1" xr3:uid="{13CD503F-8D33-484C-8355-D7912CAFE02E}" name="Column1"/>
    <tableColumn id="2" xr3:uid="{39FB08DE-FA69-4615-9E14-594F0CFD8725}" name="Column2"/>
    <tableColumn id="3" xr3:uid="{90B1E63A-A9A4-41CF-AA67-B03E1857C6B1}" name="Column3" dataDxfId="81">
      <calculatedColumnFormula>IF(NOT(ISBLANK(B15)),_xlfn.TEXTJOIN("_",,A15:B15),A15)</calculatedColumnFormula>
    </tableColumn>
    <tableColumn id="4" xr3:uid="{A170EB18-BE52-4E2E-9F2C-EDE0A47FAC23}" name="Column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2:E66" totalsRowShown="0">
  <autoFilter ref="A62:E66"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80:D83" totalsRowShown="0">
  <autoFilter ref="A80:D83" xr:uid="{2A0782BF-DCB3-4A3D-BA2D-E0E9CB66913D}"/>
  <tableColumns count="4">
    <tableColumn id="1" xr3:uid="{9E4250A5-D337-48D3-B3B0-2A8952A40758}" name="VoltageRating" dataDxfId="80"/>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5:D88" totalsRowShown="0">
  <autoFilter ref="A85:D88" xr:uid="{146920BA-2688-4F17-AF8C-589948C2B2FA}"/>
  <tableColumns count="4">
    <tableColumn id="1" xr3:uid="{7C0F66CF-A75F-492A-BD8C-10944AD2AA41}" name="Insulation" dataDxfId="79"/>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1:D94" totalsRowShown="0">
  <autoFilter ref="A91:D94" xr:uid="{8E3FBF51-B59D-4F67-B1D1-78C62BDBF31A}"/>
  <tableColumns count="4">
    <tableColumn id="1" xr3:uid="{284F3A15-AED3-432E-B1AB-5C9DB8E9C2AE}" name="Cores" dataDxfId="78"/>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6:D103" totalsRowShown="0">
  <autoFilter ref="A96:D103" xr:uid="{4CCF6AE2-0C4F-40D3-8AF9-ABA325F92DC0}"/>
  <tableColumns count="4">
    <tableColumn id="1" xr3:uid="{6671DBC8-E78B-402E-BE6B-70D8E27742D2}" name="Properties" dataDxfId="77"/>
    <tableColumn id="2" xr3:uid="{ECCA2ACE-A87C-403C-B19B-590975BC1D94}" name="Examples"/>
    <tableColumn id="3" xr3:uid="{F5895697-623E-4430-B7E2-ACF9C551F592}" name="Description"/>
    <tableColumn id="4" xr3:uid="{D64CC04C-0F5B-4BA5-88BF-2224416783F4}" name="NOTES" dataDxfId="7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75" dataDxfId="74" tableBorderDxfId="73">
  <autoFilter ref="B14:BT1540" xr:uid="{C3C8DF9B-B13B-4BB0-B745-DCA698DF1EA5}">
    <filterColumn colId="65">
      <filters>
        <filter val="CONT_VLV"/>
      </filters>
    </filterColumn>
  </autoFilter>
  <tableColumns count="71">
    <tableColumn id="1" xr3:uid="{D46892DF-B0D5-4067-BA35-C7103A8C01D7}" name="Row index" dataDxfId="72" dataCellStyle="Normal_Loop_List_motor Rev19.06.09"/>
    <tableColumn id="2" xr3:uid="{5645DC25-B151-4DBD-9058-2D42E2744F24}" name="Area" dataDxfId="71" dataCellStyle="Normal_Loop_List_motor Rev19.06.09"/>
    <tableColumn id="3" xr3:uid="{471FD5FD-5660-4DBA-9DC8-3203ED97EF21}" name="Process" dataDxfId="70" dataCellStyle="Normal_Loop_List_metsoIO Rev.19.06.09"/>
    <tableColumn id="4" xr3:uid="{90BF8998-620B-408D-B72C-73CD0668CCD5}" name="Device" dataDxfId="69" dataCellStyle="Normal_Loop_List_metsoIO Rev.19.06.09"/>
    <tableColumn id="5" xr3:uid="{E6FB762C-FECA-4464-B343-24C91128B3AF}" name="Equipment" dataDxfId="68" dataCellStyle="Normal_Loop_List_metsoIO Rev.19.06.09"/>
    <tableColumn id="6" xr3:uid="{9CDB60E9-9AB2-4EB2-ACB6-547EE0BD9FB4}" name="TAG" dataDxfId="67" dataCellStyle="Normal_Loop_List_metsoIO Rev.19.06.09"/>
    <tableColumn id="7" xr3:uid="{FF4CC53D-6BAB-4A5F-B571-B32984E52B96}" name="Description" dataDxfId="66" dataCellStyle="Normal_Loop_List_metsoIO Rev.19.06.09"/>
    <tableColumn id="8" xr3:uid="{4E675CEB-2C1E-4041-88BF-138765BD420B}" name="Description 2. language" dataDxfId="65" dataCellStyle="Normal_Loop_List_metsoIO Rev.19.06.09"/>
    <tableColumn id="9" xr3:uid="{076AEAA1-69C1-4B9E-9342-EAD6F3E2FC9A}" name="Short Description (n char)" dataDxfId="64" dataCellStyle="Normal_Loop_List_metsoIO Rev.19.06.09"/>
    <tableColumn id="10" xr3:uid="{E3EA0C99-14E4-4B63-9274-572FD7DC5F28}" name="Column1" dataDxfId="63" dataCellStyle="Normal_Loop_List_metsoIO Rev.19.06.09"/>
    <tableColumn id="11" xr3:uid="{C8BADA67-5400-4686-A8AB-32EC2D9990EE}" name="Power (kW)" dataDxfId="62" dataCellStyle="Normal_Loop_List_metsoIO Rev.19.06.09"/>
    <tableColumn id="12" xr3:uid="{15FB45B5-BF94-4581-AD64-1F036C7BC45E}" name="Current (A)" dataDxfId="61" dataCellStyle="Normal_Loop_List_metsoIO Rev.19.06.09"/>
    <tableColumn id="13" xr3:uid="{929A3E1F-0FE9-4A1D-855C-CDDF910B7973}" name="Speed (rpm)" dataDxfId="60" dataCellStyle="Normal_Loop_List_metsoIO Rev.19.06.09"/>
    <tableColumn id="14" xr3:uid="{49018AE2-EAA1-478A-9611-F3E39BF79E3C}" name="Voltage (V)" dataDxfId="59" dataCellStyle="Normal_Loop_List_metsoIO Rev.19.06.09"/>
    <tableColumn id="15" xr3:uid="{A614092E-3DC2-47D2-BD8B-3C87FFE63C8E}" name="Cos φ" dataDxfId="58" dataCellStyle="Normal_Loop_List_metsoIO Rev.19.06.09"/>
    <tableColumn id="16" xr3:uid="{59451120-4C76-49DF-8D1A-415486993953}" name="Thermistor" dataDxfId="57" dataCellStyle="Normal_Loop_List_metsoIO Rev.19.06.09"/>
    <tableColumn id="17" xr3:uid="{97C4EE3D-F2BA-44D4-AFA3-BB90C5BAE515}" name="ATEX" dataDxfId="56" dataCellStyle="Normal_Loop_List_metsoIO Rev.19.06.09"/>
    <tableColumn id="18" xr3:uid="{3FC7D4A7-963B-43BA-BDE9-D1CEF004A106}" name="Column2" dataDxfId="55" dataCellStyle="Normal_Loop_List_metsoIO Rev.19.06.09"/>
    <tableColumn id="19" xr3:uid="{FA917BE7-4DF4-470E-A593-86244507173B}" name="Column3" dataDxfId="54" dataCellStyle="Normal_Loop_List_metsoIO Rev.19.06.09"/>
    <tableColumn id="20" xr3:uid="{723E976F-900E-4CBA-BDCB-46F2EC55B0DF}" name="Electrical center" dataDxfId="53" dataCellStyle="Normal_Loop_List_metsoIO Rev.19.06.09"/>
    <tableColumn id="21" xr3:uid="{57D74296-AD72-4660-B74E-D8E75AE7C213}" name="Cubicle" dataDxfId="52" dataCellStyle="Normal_Loop_List_metsoIO Rev.19.06.09"/>
    <tableColumn id="22" xr3:uid="{2DBFF630-A795-43F1-B2D1-1AA29F5495F5}" name="Column4" dataDxfId="51" dataCellStyle="Normal_Loop_List_metsoIO Rev.19.06.09"/>
    <tableColumn id="23" xr3:uid="{30FFC716-CEFA-47F1-81A8-2C049DD4EC6E}" name="Column5" dataDxfId="50" dataCellStyle="Normal_Loop_List_metsoIO Rev.19.06.09"/>
    <tableColumn id="24" xr3:uid="{2E835B36-F262-4050-A6E5-A339133F1AC0}" name="Column6" dataDxfId="49" dataCellStyle="Normal_Loop_List_metsoIO Rev.19.06.09"/>
    <tableColumn id="25" xr3:uid="{1D36CA14-ABAB-46B8-9908-65F2C321224E}" name="Column7" dataDxfId="48" dataCellStyle="Normal_Loop_List_metsoIO Rev.19.06.09"/>
    <tableColumn id="26" xr3:uid="{6166A13F-930D-4B4D-AB00-68071527731F}" name="Column8" dataDxfId="47" dataCellStyle="Normal_Loop_List_metsoIO Rev.19.06.09"/>
    <tableColumn id="27" xr3:uid="{AFA82F08-0419-4D36-BEFB-F42B97598A49}" name="Column9" dataDxfId="46" dataCellStyle="Normal_Loop_List_metsoIO Rev.19.06.09"/>
    <tableColumn id="28" xr3:uid="{81554532-C274-4FBD-8768-BF329B2ABBA6}" name="Signal suffix" dataDxfId="45" dataCellStyle="Normal_Loop_List_metsoIO Rev.19.06.09"/>
    <tableColumn id="29" xr3:uid="{D60522CF-E28A-4A8F-983C-385A3F23CA6F}" name="W" dataDxfId="44" dataCellStyle="Normal_Loop_List_metsoIO Rev.19.06.09"/>
    <tableColumn id="30" xr3:uid="{6D1A1EFC-D159-4509-9B47-51DFB7D907E2}" name="Signal TAG" dataDxfId="43" dataCellStyle="Normal_Loop_List_metsoIO Rev.19.06.09"/>
    <tableColumn id="31" xr3:uid="{7336A541-CA02-4893-A186-44EC56EC8B4B}" name="Column10" dataDxfId="42" dataCellStyle="Normal_Loop_List_metsoIO Rev.19.06.09"/>
    <tableColumn id="32" xr3:uid="{CFD3821E-0FC4-4711-BF95-DAFEA02701A0}" name="Column11" dataDxfId="41" dataCellStyle="Normal_Loop_List_metsoIO Rev.19.06.09"/>
    <tableColumn id="33" xr3:uid="{B197FB87-F1AD-438F-A32A-BFC683795457}" name="Rack" dataDxfId="40" dataCellStyle="Normal_Loop_List_metsoIO Rev.19.06.09"/>
    <tableColumn id="34" xr3:uid="{44BD07F7-866E-45F8-B9E3-4A73A69A763D}" name="Slot" dataDxfId="39" dataCellStyle="Normal_Loop_List_metsoIO Rev.19.06.09"/>
    <tableColumn id="35" xr3:uid="{CD09FCCE-2495-4F12-B84B-EBCC997AF99A}" name="Chan." dataDxfId="38" dataCellStyle="Normal_Loop_List_metsoIO Rev.19.06.09"/>
    <tableColumn id="36" xr3:uid="{77DA0DFE-0012-46AE-8713-E06C5A8BC36D}" name="Addr." dataDxfId="37" dataCellStyle="Normal_Loop_List_metsoIO Rev.19.06.09"/>
    <tableColumn id="37" xr3:uid="{BC55426D-E2C5-405B-A917-5D659A1986EA}" name="Term." dataDxfId="36" dataCellStyle="Normal_Loop_List_metsoIO Rev.19.06.09"/>
    <tableColumn id="38" xr3:uid="{B7C51896-FEEC-4F3A-BAC8-59EFDA0B7D2D}" name="Min" dataDxfId="35" dataCellStyle="Normal_Loop_List_metsoIO Rev.19.06.09"/>
    <tableColumn id="39" xr3:uid="{0BE2080C-0F8B-4124-AE92-0B0E6262556C}" name="Max" dataDxfId="34" dataCellStyle="Normal_Loop_List_metsoIO Rev.19.06.09"/>
    <tableColumn id="40" xr3:uid="{52663C7E-8A2D-4D12-A2FD-8EEF4B583ECD}" name="Unit" dataDxfId="33" dataCellStyle="Normal_Loop_List_metsoIO Rev.19.06.09"/>
    <tableColumn id="41" xr3:uid="{52D549AC-BB70-4BCA-89B5-49B098D53B8C}" name="DI" dataDxfId="32" dataCellStyle="Normal_Loop_List_metsoIO Rev.19.06.09"/>
    <tableColumn id="42" xr3:uid="{0BC21256-4930-478A-A23F-29C6A6E27246}" name="DO" dataDxfId="31" dataCellStyle="Normal_Loop_List_metsoIO Rev.19.06.09"/>
    <tableColumn id="43" xr3:uid="{B07EA828-77FD-4488-B335-61ED11C2DF7C}" name="AI" dataDxfId="30" dataCellStyle="Normal_Loop_List_metsoIO Rev.19.06.09"/>
    <tableColumn id="44" xr3:uid="{C27B7C3A-9C5A-49CA-97D0-91143A381CCC}" name="AO" dataDxfId="29" dataCellStyle="Normal_Loop_List_metsoIO Rev.19.06.09"/>
    <tableColumn id="45" xr3:uid="{D9473191-2C0A-4E98-A3D5-6DC45BE41CA0}" name="SDI" dataDxfId="28" dataCellStyle="Normal_Loop_List_metsoIO Rev.19.06.09"/>
    <tableColumn id="46" xr3:uid="{F3EBB529-B7C7-4FC4-A367-EC935D41379A}" name="SDO" dataDxfId="27" dataCellStyle="Normal_Loop_List_metsoIO Rev.19.06.09"/>
    <tableColumn id="47" xr3:uid="{F94509DC-22A6-494C-B263-F24D11EDCABB}" name="SAI" dataDxfId="26" dataCellStyle="Normal_Loop_List_metsoIO Rev.19.06.09"/>
    <tableColumn id="48" xr3:uid="{21A12EC4-0666-445A-983A-A82790F24585}" name="SAO" dataDxfId="25" dataCellStyle="Normal_Loop_List_metsoIO Rev.19.06.09"/>
    <tableColumn id="49" xr3:uid="{31F86383-E549-4DC8-880C-2C31E67B824C}" name="BDI" dataDxfId="24" dataCellStyle="Normal_Loop_List_motor Rev19.06.09"/>
    <tableColumn id="50" xr3:uid="{ED4BB928-6273-4702-B949-B3025660505B}" name="BDO" dataDxfId="23" dataCellStyle="Normal_Loop_List_motor Rev19.06.09"/>
    <tableColumn id="51" xr3:uid="{F8B881EE-C2C1-445E-A6F0-9D6325E26979}" name="BAI" dataDxfId="22" dataCellStyle="Normal_Loop_List_motor Rev19.06.09"/>
    <tableColumn id="52" xr3:uid="{82A4BE5F-D911-4932-9B7A-53967A8DD339}" name="BAO" dataDxfId="21" dataCellStyle="Normal_Loop_List_motor Rev19.06.09"/>
    <tableColumn id="53" xr3:uid="{8AC2FEA7-1D0C-4D84-A3A2-64BEE0E22ACB}" name="LL" dataDxfId="20" dataCellStyle="Normal_Loop_List_motor Rev19.06.09"/>
    <tableColumn id="54" xr3:uid="{0E0E841C-4E4D-4907-90A7-6C0A75C1A223}" name="L" dataDxfId="19" dataCellStyle="Normal_Loop_List_motor Rev19.06.09"/>
    <tableColumn id="55" xr3:uid="{85EF6703-DCE6-43A0-9D00-59E37BB420D1}" name="H" dataDxfId="18" dataCellStyle="Normal_Loop_List_motor Rev19.06.09"/>
    <tableColumn id="56" xr3:uid="{1E26574E-A5F4-4370-8A09-81512771088B}" name="HH" dataDxfId="17" dataCellStyle="Normal_Loop_List_motor Rev19.06.09"/>
    <tableColumn id="57" xr3:uid="{4F4784A0-F9C0-4A06-9848-61F5D3A6A02F}" name="Transmitter type" dataDxfId="16" dataCellStyle="Normal_Loop_List_motor Rev19.06.09"/>
    <tableColumn id="58" xr3:uid="{BAB29FB2-159D-468D-BCDC-D91F0E50774E}" name="Type of signal" dataDxfId="15" dataCellStyle="Normal_Loop_List_motor Rev19.06.09"/>
    <tableColumn id="59" xr3:uid="{5D872191-242C-434E-8A3C-6DADA40A9978}" name="Switch state" dataDxfId="14" dataCellStyle="Normal_Loop_List_motor Rev19.06.09"/>
    <tableColumn id="60" xr3:uid="{F688F999-FE52-4D1C-BE25-2FCCB53A3111}" name="Voltage" dataDxfId="13" dataCellStyle="Normal_Loop_List_motor Rev19.06.09"/>
    <tableColumn id="61" xr3:uid="{F87D5B7E-0D30-4CB8-858E-3CC50AD814C5}" name="Manufacturer" dataDxfId="12" dataCellStyle="Normal_Loop_List_motor Rev19.06.09"/>
    <tableColumn id="62" xr3:uid="{07D49EC6-2869-4A89-8F2F-B89753B0F583}" name="Model" dataDxfId="11" dataCellStyle="Normal_Loop_List_motor Rev19.06.09"/>
    <tableColumn id="63" xr3:uid="{5ED84F6B-3B3E-4A1C-ACD6-BE47FD9F70D7}" name="Connection" dataDxfId="10" dataCellStyle="Normal_Loop_List_motor Rev19.06.09"/>
    <tableColumn id="64" xr3:uid="{895588AC-D424-4809-8548-7375C78BBD9B}" name="Name" dataDxfId="9" dataCellStyle="Normal_Loop_List_motor Rev19.06.09"/>
    <tableColumn id="65" xr3:uid="{FC3CA35D-9F62-407A-8880-CC2591B351F9}" name="P&amp;ID" dataDxfId="8" dataCellStyle="Normal_Loop_List_motor Rev19.06.09"/>
    <tableColumn id="66" xr3:uid="{F3D0CE05-102A-410E-A78A-F0DC114FD241}" name="Typical" dataDxfId="7" dataCellStyle="Normal_Loop_List_motor Rev19.06.09"/>
    <tableColumn id="67" xr3:uid="{9305D0D8-1E32-4AB5-934C-E3833CD7BBCA}" name="Hook-up" dataDxfId="6" dataCellStyle="Normal_Loop_List_motor Rev19.06.09"/>
    <tableColumn id="68" xr3:uid="{C8542099-24BF-47D2-A8C9-8B3AE2F0669F}" name="Electrical room" dataDxfId="5" dataCellStyle="Normal_Loop_List_metsoIO Rev.19.06.09"/>
    <tableColumn id="69" xr3:uid="{02A991BD-7E31-48FA-9FF8-507460E248AD}" name="Cabinet" dataDxfId="4" dataCellStyle="Normal_Loop_List_metsoIO Rev.19.06.09"/>
    <tableColumn id="70" xr3:uid="{353D115E-A1F7-4183-B3D4-3B5D06E2BD2B}" name="Remarks" dataDxfId="3" dataCellStyle="Normal_Loop_List_metsoIO Rev.19.06.09"/>
    <tableColumn id="71" xr3:uid="{A1B8E7A9-197B-421D-BB67-5C718257D7F2}" name="Issue" dataDxfId="2" dataCellStyle="Normal_Loop_List_metsoIO Rev.19.06.09"/>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7.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5" Type="http://schemas.microsoft.com/office/2007/relationships/slicer" Target="../slicers/slicer1.xml"/><Relationship Id="rId4"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theme="0"/>
  </sheetPr>
  <dimension ref="A1:AU96"/>
  <sheetViews>
    <sheetView tabSelected="1" topLeftCell="A4" zoomScale="130" zoomScaleNormal="130" workbookViewId="0">
      <pane xSplit="1" topLeftCell="B1" activePane="topRight" state="frozen"/>
      <selection pane="topRight" activeCell="D29" sqref="D29"/>
    </sheetView>
  </sheetViews>
  <sheetFormatPr defaultColWidth="0" defaultRowHeight="15" zeroHeight="1" x14ac:dyDescent="0.4"/>
  <cols>
    <col min="1" max="1" width="11" style="263" bestFit="1" customWidth="1"/>
    <col min="2" max="2" width="25" style="263" customWidth="1"/>
    <col min="3" max="3" width="24.08984375" style="263" customWidth="1"/>
    <col min="4" max="4" width="22.36328125" style="263" customWidth="1"/>
    <col min="5" max="5" width="50.08984375" customWidth="1"/>
    <col min="6" max="47" width="0" hidden="1" customWidth="1"/>
    <col min="48" max="16384" width="8.90625" hidden="1"/>
  </cols>
  <sheetData>
    <row r="1" spans="1:5" s="338" customFormat="1" x14ac:dyDescent="0.4">
      <c r="A1" s="337"/>
      <c r="B1" s="337" t="s">
        <v>2581</v>
      </c>
      <c r="C1" s="337"/>
      <c r="D1" s="337"/>
      <c r="E1" s="336"/>
    </row>
    <row r="2" spans="1:5" x14ac:dyDescent="0.4">
      <c r="A2" s="263" t="s">
        <v>1654</v>
      </c>
      <c r="B2" s="263" t="s">
        <v>2527</v>
      </c>
      <c r="C2" s="263" t="s">
        <v>2570</v>
      </c>
      <c r="D2" s="263" t="s">
        <v>1149</v>
      </c>
      <c r="E2" t="s">
        <v>1150</v>
      </c>
    </row>
    <row r="3" spans="1:5" x14ac:dyDescent="0.4">
      <c r="A3" s="339" t="s">
        <v>2515</v>
      </c>
      <c r="B3" s="263" t="s">
        <v>2516</v>
      </c>
      <c r="C3" s="263" t="s">
        <v>2516</v>
      </c>
      <c r="E3" s="263"/>
    </row>
    <row r="4" spans="1:5" x14ac:dyDescent="0.4">
      <c r="A4" s="339" t="s">
        <v>2517</v>
      </c>
      <c r="B4" s="263" t="s">
        <v>2518</v>
      </c>
      <c r="C4" s="263" t="s">
        <v>2518</v>
      </c>
      <c r="E4" s="263"/>
    </row>
    <row r="5" spans="1:5" s="278" customFormat="1" x14ac:dyDescent="0.4">
      <c r="A5" s="339" t="s">
        <v>1568</v>
      </c>
      <c r="B5" s="278" t="str">
        <f>protoPath&amp;PROTOTYPE_FIELDS[[#Headers],[POINTIO_1DO_LOOP24VDC]]</f>
        <v>S:\Elecdes\prototypes\v6\INSTRUMENTATION\POINTIO_1DO_LOOP24VDC</v>
      </c>
      <c r="C5" s="278" t="str">
        <f>protoPath&amp;PROTOTYPE_FIELDS[[#Headers],[POINTIO_1AI_LOOP24VDC]]</f>
        <v>S:\Elecdes\prototypes\v6\INSTRUMENTATION\POINTIO_1AI_LOOP24VDC</v>
      </c>
    </row>
    <row r="6" spans="1:5" x14ac:dyDescent="0.4">
      <c r="A6" s="339" t="s">
        <v>2521</v>
      </c>
      <c r="B6" s="263" t="s">
        <v>2523</v>
      </c>
      <c r="C6" s="263" t="s">
        <v>2523</v>
      </c>
      <c r="E6" s="263"/>
    </row>
    <row r="7" spans="1:5" x14ac:dyDescent="0.4">
      <c r="A7" s="339" t="s">
        <v>2522</v>
      </c>
      <c r="B7" s="263" t="s">
        <v>2524</v>
      </c>
      <c r="C7" s="263" t="s">
        <v>2524</v>
      </c>
      <c r="E7" s="263"/>
    </row>
    <row r="8" spans="1:5" x14ac:dyDescent="0.4">
      <c r="A8" s="340" t="s">
        <v>2471</v>
      </c>
      <c r="B8" s="263" t="s">
        <v>2472</v>
      </c>
      <c r="C8" s="263" t="s">
        <v>2472</v>
      </c>
      <c r="E8" s="263"/>
    </row>
    <row r="9" spans="1:5" x14ac:dyDescent="0.4">
      <c r="A9" s="340" t="s">
        <v>2473</v>
      </c>
      <c r="B9" s="263" t="s">
        <v>2474</v>
      </c>
      <c r="C9" s="263" t="s">
        <v>2474</v>
      </c>
      <c r="E9" s="263"/>
    </row>
    <row r="10" spans="1:5" x14ac:dyDescent="0.4">
      <c r="A10" s="340" t="s">
        <v>2519</v>
      </c>
    </row>
    <row r="11" spans="1:5" x14ac:dyDescent="0.4">
      <c r="A11" s="340" t="s">
        <v>2520</v>
      </c>
    </row>
    <row r="12" spans="1:5" x14ac:dyDescent="0.4">
      <c r="A12" s="340" t="s">
        <v>2475</v>
      </c>
    </row>
    <row r="13" spans="1:5" x14ac:dyDescent="0.4">
      <c r="A13" s="340" t="s">
        <v>2476</v>
      </c>
    </row>
    <row r="14" spans="1:5" x14ac:dyDescent="0.4">
      <c r="A14" s="341" t="s">
        <v>2477</v>
      </c>
      <c r="B14" s="263" t="s">
        <v>2478</v>
      </c>
      <c r="C14" s="263" t="s">
        <v>2478</v>
      </c>
      <c r="E14" s="263"/>
    </row>
    <row r="15" spans="1:5" x14ac:dyDescent="0.4">
      <c r="A15" s="341" t="s">
        <v>2479</v>
      </c>
      <c r="B15" s="263" t="s">
        <v>2480</v>
      </c>
      <c r="C15" s="263" t="s">
        <v>2480</v>
      </c>
      <c r="E15" s="263"/>
    </row>
    <row r="16" spans="1:5" x14ac:dyDescent="0.4">
      <c r="A16" s="341" t="s">
        <v>2481</v>
      </c>
      <c r="B16" s="263" t="s">
        <v>2482</v>
      </c>
      <c r="C16" s="263" t="s">
        <v>2482</v>
      </c>
      <c r="E16" s="263"/>
    </row>
    <row r="17" spans="1:5" x14ac:dyDescent="0.4">
      <c r="A17" s="341" t="s">
        <v>2483</v>
      </c>
      <c r="B17" s="263" t="s">
        <v>2484</v>
      </c>
      <c r="C17" s="263" t="s">
        <v>2484</v>
      </c>
      <c r="E17" s="263"/>
    </row>
    <row r="18" spans="1:5" x14ac:dyDescent="0.4">
      <c r="A18" s="341" t="s">
        <v>2485</v>
      </c>
      <c r="B18" s="277">
        <v>2</v>
      </c>
      <c r="C18" s="277">
        <v>2</v>
      </c>
      <c r="D18" s="277"/>
      <c r="E18" s="277"/>
    </row>
    <row r="19" spans="1:5" x14ac:dyDescent="0.4">
      <c r="A19" s="341" t="s">
        <v>2486</v>
      </c>
      <c r="B19" s="263" t="s">
        <v>2525</v>
      </c>
      <c r="C19" s="263" t="s">
        <v>2525</v>
      </c>
      <c r="E19" s="263"/>
    </row>
    <row r="20" spans="1:5" x14ac:dyDescent="0.4">
      <c r="A20" s="341" t="s">
        <v>2487</v>
      </c>
      <c r="B20" s="263" t="s">
        <v>2488</v>
      </c>
      <c r="C20" s="263" t="s">
        <v>2488</v>
      </c>
      <c r="E20" s="263"/>
    </row>
    <row r="21" spans="1:5" x14ac:dyDescent="0.4">
      <c r="A21" s="341" t="s">
        <v>2535</v>
      </c>
      <c r="B21" s="263" t="s">
        <v>2536</v>
      </c>
      <c r="C21" s="263" t="s">
        <v>2536</v>
      </c>
      <c r="E21" s="263"/>
    </row>
    <row r="22" spans="1:5" x14ac:dyDescent="0.4">
      <c r="A22" s="341" t="s">
        <v>2489</v>
      </c>
      <c r="B22" s="263" t="s">
        <v>2490</v>
      </c>
      <c r="C22" s="263" t="s">
        <v>2490</v>
      </c>
      <c r="E22" s="263"/>
    </row>
    <row r="23" spans="1:5" x14ac:dyDescent="0.4">
      <c r="A23" s="341" t="s">
        <v>2491</v>
      </c>
      <c r="B23" s="263" t="s">
        <v>2492</v>
      </c>
      <c r="C23" s="263" t="s">
        <v>2492</v>
      </c>
      <c r="E23" s="263"/>
    </row>
    <row r="24" spans="1:5" x14ac:dyDescent="0.4">
      <c r="A24" s="341" t="s">
        <v>2493</v>
      </c>
      <c r="B24" s="263" t="s">
        <v>2494</v>
      </c>
      <c r="C24" s="263" t="s">
        <v>2494</v>
      </c>
      <c r="E24" s="263"/>
    </row>
    <row r="25" spans="1:5" x14ac:dyDescent="0.4">
      <c r="A25" s="341" t="s">
        <v>2495</v>
      </c>
      <c r="B25" s="263" t="s">
        <v>2496</v>
      </c>
      <c r="C25" s="263" t="s">
        <v>2496</v>
      </c>
      <c r="E25" s="263"/>
    </row>
    <row r="26" spans="1:5" x14ac:dyDescent="0.4">
      <c r="A26" s="341" t="s">
        <v>2497</v>
      </c>
      <c r="B26" s="263" t="s">
        <v>2498</v>
      </c>
      <c r="C26" s="263" t="s">
        <v>2498</v>
      </c>
      <c r="E26" s="263"/>
    </row>
    <row r="27" spans="1:5" x14ac:dyDescent="0.4">
      <c r="A27" s="341" t="s">
        <v>2499</v>
      </c>
      <c r="B27" s="263" t="s">
        <v>2500</v>
      </c>
      <c r="C27" s="263" t="s">
        <v>2500</v>
      </c>
      <c r="E27" s="263"/>
    </row>
    <row r="28" spans="1:5" x14ac:dyDescent="0.4">
      <c r="A28" s="341" t="s">
        <v>2501</v>
      </c>
      <c r="B28" s="263" t="s">
        <v>2502</v>
      </c>
      <c r="C28" s="263" t="s">
        <v>2502</v>
      </c>
      <c r="E28" s="263"/>
    </row>
    <row r="29" spans="1:5" x14ac:dyDescent="0.4">
      <c r="A29" s="341" t="s">
        <v>2503</v>
      </c>
      <c r="B29" s="263" t="s">
        <v>2504</v>
      </c>
      <c r="C29" s="263" t="s">
        <v>2504</v>
      </c>
      <c r="E29" s="263"/>
    </row>
    <row r="30" spans="1:5" x14ac:dyDescent="0.4">
      <c r="A30" s="342" t="s">
        <v>2505</v>
      </c>
      <c r="B30" s="263" t="s">
        <v>2506</v>
      </c>
      <c r="C30" s="263" t="s">
        <v>2506</v>
      </c>
      <c r="E30" s="263"/>
    </row>
    <row r="31" spans="1:5" x14ac:dyDescent="0.4">
      <c r="A31" s="342" t="s">
        <v>2507</v>
      </c>
      <c r="B31" s="263" t="s">
        <v>2508</v>
      </c>
      <c r="C31" s="263" t="s">
        <v>2508</v>
      </c>
      <c r="E31" s="263"/>
    </row>
    <row r="32" spans="1:5" x14ac:dyDescent="0.4">
      <c r="A32" s="342" t="s">
        <v>2509</v>
      </c>
      <c r="B32" s="263" t="s">
        <v>2510</v>
      </c>
      <c r="C32" s="263" t="s">
        <v>2510</v>
      </c>
      <c r="E32" s="263"/>
    </row>
    <row r="33" spans="1:5" x14ac:dyDescent="0.4">
      <c r="A33" s="342" t="s">
        <v>2511</v>
      </c>
      <c r="B33" s="263" t="s">
        <v>2512</v>
      </c>
      <c r="C33" s="263" t="s">
        <v>2512</v>
      </c>
      <c r="E33" s="263"/>
    </row>
    <row r="34" spans="1:5" x14ac:dyDescent="0.4">
      <c r="A34" s="342" t="s">
        <v>2513</v>
      </c>
      <c r="B34" s="263" t="s">
        <v>2526</v>
      </c>
      <c r="C34" s="263" t="s">
        <v>2526</v>
      </c>
      <c r="E34" s="263"/>
    </row>
    <row r="35" spans="1:5" x14ac:dyDescent="0.4">
      <c r="A35" s="342" t="s">
        <v>2514</v>
      </c>
      <c r="B35" s="263" t="s">
        <v>1655</v>
      </c>
      <c r="C35" s="263" t="s">
        <v>1655</v>
      </c>
    </row>
    <row r="36" spans="1:5" x14ac:dyDescent="0.4">
      <c r="A36" s="342" t="s">
        <v>2470</v>
      </c>
      <c r="B36" s="263" t="s">
        <v>1656</v>
      </c>
      <c r="C36" s="263" t="s">
        <v>1656</v>
      </c>
    </row>
    <row r="37" spans="1:5" x14ac:dyDescent="0.4">
      <c r="A37" s="358" t="s">
        <v>2469</v>
      </c>
      <c r="B37" s="263" t="s">
        <v>2577</v>
      </c>
      <c r="C37" s="263" t="s">
        <v>2578</v>
      </c>
    </row>
    <row r="38" spans="1:5" x14ac:dyDescent="0.4">
      <c r="A38" s="358" t="s">
        <v>2466</v>
      </c>
      <c r="B38" s="263" t="s">
        <v>2580</v>
      </c>
      <c r="C38" s="263" t="s">
        <v>2579</v>
      </c>
    </row>
    <row r="39" spans="1:5" x14ac:dyDescent="0.4">
      <c r="A39" s="358" t="s">
        <v>2467</v>
      </c>
      <c r="B39" s="263" t="s">
        <v>2468</v>
      </c>
      <c r="C39" s="263" t="s">
        <v>2468</v>
      </c>
    </row>
    <row r="40" spans="1:5" x14ac:dyDescent="0.4">
      <c r="A40" s="358" t="s">
        <v>2571</v>
      </c>
      <c r="B40" s="263" t="s">
        <v>1659</v>
      </c>
      <c r="C40" s="263" t="s">
        <v>2574</v>
      </c>
    </row>
    <row r="41" spans="1:5" x14ac:dyDescent="0.4">
      <c r="A41" s="358" t="s">
        <v>2572</v>
      </c>
      <c r="B41" s="263" t="s">
        <v>1061</v>
      </c>
      <c r="C41" s="263" t="s">
        <v>2575</v>
      </c>
    </row>
    <row r="42" spans="1:5" x14ac:dyDescent="0.4">
      <c r="A42" s="358" t="s">
        <v>2576</v>
      </c>
      <c r="C42" s="263" t="s">
        <v>2573</v>
      </c>
    </row>
    <row r="43" spans="1:5" x14ac:dyDescent="0.4">
      <c r="A43" s="358"/>
    </row>
    <row r="44" spans="1:5" hidden="1" x14ac:dyDescent="0.4"/>
    <row r="45" spans="1:5" hidden="1" x14ac:dyDescent="0.4"/>
    <row r="46" spans="1:5" hidden="1" x14ac:dyDescent="0.4"/>
    <row r="47" spans="1:5" hidden="1" x14ac:dyDescent="0.4"/>
    <row r="48" spans="1:5" hidden="1" x14ac:dyDescent="0.4"/>
    <row r="49" hidden="1" x14ac:dyDescent="0.4"/>
    <row r="50" hidden="1" x14ac:dyDescent="0.4"/>
    <row r="51" hidden="1" x14ac:dyDescent="0.4"/>
    <row r="52" hidden="1" x14ac:dyDescent="0.4"/>
    <row r="53" hidden="1" x14ac:dyDescent="0.4"/>
    <row r="54" hidden="1" x14ac:dyDescent="0.4"/>
    <row r="55" hidden="1" x14ac:dyDescent="0.4"/>
    <row r="56" hidden="1" x14ac:dyDescent="0.4"/>
    <row r="57" hidden="1" x14ac:dyDescent="0.4"/>
    <row r="58" hidden="1" x14ac:dyDescent="0.4"/>
    <row r="59" hidden="1" x14ac:dyDescent="0.4"/>
    <row r="60" hidden="1" x14ac:dyDescent="0.4"/>
    <row r="61" hidden="1" x14ac:dyDescent="0.4"/>
    <row r="62" hidden="1" x14ac:dyDescent="0.4"/>
    <row r="63" hidden="1" x14ac:dyDescent="0.4"/>
    <row r="64"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sheetData>
  <phoneticPr fontId="6" type="noConversion"/>
  <conditionalFormatting sqref="B3:B40 B43:E43 C5:E5 E10:E13 E35:E40">
    <cfRule type="containsText" dxfId="216" priority="13" operator="containsText" text="##">
      <formula>NOT(ISERROR(SEARCH("##",B3)))</formula>
    </cfRule>
  </conditionalFormatting>
  <conditionalFormatting sqref="B3:B40 B43:XFD43 C5:XFD5 F3:XFD4 E10:XFD13 F6:XFD9 E35:XFD40 F14:XFD34">
    <cfRule type="notContainsBlanks" dxfId="215" priority="15">
      <formula>LEN(TRIM(B3))&gt;0</formula>
    </cfRule>
  </conditionalFormatting>
  <conditionalFormatting sqref="B42:E42 B41 E41">
    <cfRule type="containsText" dxfId="214" priority="11" operator="containsText" text="##">
      <formula>NOT(ISERROR(SEARCH("##",B41)))</formula>
    </cfRule>
  </conditionalFormatting>
  <conditionalFormatting sqref="B42:XFD42 B41 E41:XFD41">
    <cfRule type="notContainsBlanks" dxfId="213" priority="12">
      <formula>LEN(TRIM(B41))&gt;0</formula>
    </cfRule>
  </conditionalFormatting>
  <conditionalFormatting sqref="C3:D4 C6:D40">
    <cfRule type="containsText" dxfId="212" priority="9" operator="containsText" text="##">
      <formula>NOT(ISERROR(SEARCH("##",C3)))</formula>
    </cfRule>
  </conditionalFormatting>
  <conditionalFormatting sqref="C3:D4 C6:D40">
    <cfRule type="notContainsBlanks" dxfId="211" priority="10">
      <formula>LEN(TRIM(C3))&gt;0</formula>
    </cfRule>
  </conditionalFormatting>
  <conditionalFormatting sqref="C41:D41">
    <cfRule type="containsText" dxfId="210" priority="7" operator="containsText" text="##">
      <formula>NOT(ISERROR(SEARCH("##",C41)))</formula>
    </cfRule>
  </conditionalFormatting>
  <conditionalFormatting sqref="C41:D41">
    <cfRule type="notContainsBlanks" dxfId="209" priority="8">
      <formula>LEN(TRIM(C41))&gt;0</formula>
    </cfRule>
  </conditionalFormatting>
  <conditionalFormatting sqref="E3:E4">
    <cfRule type="containsText" dxfId="208" priority="5" operator="containsText" text="##">
      <formula>NOT(ISERROR(SEARCH("##",E3)))</formula>
    </cfRule>
  </conditionalFormatting>
  <conditionalFormatting sqref="E3:E4">
    <cfRule type="notContainsBlanks" dxfId="207" priority="6">
      <formula>LEN(TRIM(E3))&gt;0</formula>
    </cfRule>
  </conditionalFormatting>
  <conditionalFormatting sqref="E6:E9">
    <cfRule type="containsText" dxfId="206" priority="3" operator="containsText" text="##">
      <formula>NOT(ISERROR(SEARCH("##",E6)))</formula>
    </cfRule>
  </conditionalFormatting>
  <conditionalFormatting sqref="E6:E9">
    <cfRule type="notContainsBlanks" dxfId="205" priority="4">
      <formula>LEN(TRIM(E6))&gt;0</formula>
    </cfRule>
  </conditionalFormatting>
  <conditionalFormatting sqref="E14:E34">
    <cfRule type="containsText" dxfId="204" priority="1" operator="containsText" text="##">
      <formula>NOT(ISERROR(SEARCH("##",E14)))</formula>
    </cfRule>
  </conditionalFormatting>
  <conditionalFormatting sqref="E14:E34">
    <cfRule type="notContainsBlanks" dxfId="203" priority="2">
      <formula>LEN(TRIM(E14))&gt;0</formula>
    </cfRule>
  </conditionalFormatting>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0"/>
  </sheetPr>
  <dimension ref="A1:AI458"/>
  <sheetViews>
    <sheetView workbookViewId="0">
      <pane xSplit="1" ySplit="2" topLeftCell="I7" activePane="bottomRight" state="frozen"/>
      <selection pane="topRight" activeCell="B1" sqref="B1"/>
      <selection pane="bottomLeft" activeCell="A3" sqref="A3"/>
      <selection pane="bottomRight" activeCell="H107" sqref="H107"/>
    </sheetView>
  </sheetViews>
  <sheetFormatPr defaultColWidth="0" defaultRowHeight="15" x14ac:dyDescent="0.4"/>
  <cols>
    <col min="1" max="1" width="9.1796875" style="317" bestFit="1" customWidth="1"/>
    <col min="2" max="2" width="15.90625" style="323" customWidth="1"/>
    <col min="3" max="3" width="23.1796875" style="306" customWidth="1"/>
    <col min="4" max="5" width="13.1796875" style="262" bestFit="1" customWidth="1"/>
    <col min="6" max="6" width="26.08984375" style="262" customWidth="1"/>
    <col min="7" max="7" width="24.08984375" style="313" bestFit="1" customWidth="1"/>
    <col min="8" max="8" width="14.90625" style="259" bestFit="1" customWidth="1"/>
    <col min="9" max="9" width="20" style="259" bestFit="1" customWidth="1"/>
    <col min="10" max="10" width="10.453125" style="259" bestFit="1" customWidth="1"/>
    <col min="11" max="11" width="9.54296875" style="259" bestFit="1" customWidth="1"/>
    <col min="12" max="12" width="8.54296875" style="259" bestFit="1" customWidth="1"/>
    <col min="13" max="13" width="10.453125" style="306" bestFit="1" customWidth="1"/>
    <col min="14" max="17" width="9.54296875" style="259" bestFit="1" customWidth="1"/>
    <col min="18" max="18" width="10.81640625" style="259" bestFit="1" customWidth="1"/>
    <col min="19" max="19" width="11.81640625" style="259" customWidth="1"/>
    <col min="20" max="20" width="32.1796875" style="259" bestFit="1" customWidth="1"/>
    <col min="21" max="21" width="8.81640625" style="259" bestFit="1" customWidth="1"/>
    <col min="22" max="23" width="26.1796875" style="259" bestFit="1" customWidth="1"/>
    <col min="24" max="24" width="25.1796875" style="259" bestFit="1" customWidth="1"/>
    <col min="25" max="25" width="7.6328125" style="259" bestFit="1" customWidth="1"/>
    <col min="26" max="26" width="7.6328125" style="323" bestFit="1" customWidth="1"/>
    <col min="27" max="27" width="11.54296875" style="259" bestFit="1" customWidth="1"/>
    <col min="28" max="28" width="11.54296875" style="306" bestFit="1" customWidth="1"/>
    <col min="29" max="29" width="8.81640625" style="259" bestFit="1" customWidth="1"/>
    <col min="30" max="31" width="26.1796875" style="259" bestFit="1" customWidth="1"/>
    <col min="32" max="32" width="25.1796875" style="259" bestFit="1" customWidth="1"/>
    <col min="33" max="33" width="19" style="306" bestFit="1" customWidth="1"/>
    <col min="34" max="34" width="11.81640625" style="259" bestFit="1" customWidth="1"/>
    <col min="35" max="35" width="8.90625" style="259" customWidth="1"/>
    <col min="36" max="16384" width="8.90625" style="259" hidden="1"/>
  </cols>
  <sheetData>
    <row r="1" spans="1:35" ht="16" x14ac:dyDescent="0.4">
      <c r="A1" s="315"/>
      <c r="B1" s="361" t="s">
        <v>2553</v>
      </c>
      <c r="C1" s="362"/>
      <c r="D1" s="291" t="s">
        <v>2582</v>
      </c>
      <c r="E1" s="291"/>
      <c r="F1" s="291"/>
      <c r="G1" s="319"/>
      <c r="H1" s="303" t="s">
        <v>2583</v>
      </c>
      <c r="I1" s="303"/>
      <c r="J1" s="303"/>
      <c r="K1" s="303"/>
      <c r="L1" s="303"/>
      <c r="M1" s="310"/>
      <c r="N1" s="363" t="s">
        <v>2584</v>
      </c>
      <c r="O1" s="364"/>
      <c r="P1" s="364"/>
      <c r="Q1" s="364"/>
      <c r="R1" s="364"/>
      <c r="S1" s="364"/>
      <c r="T1" s="364"/>
      <c r="U1" s="364"/>
      <c r="V1" s="364"/>
      <c r="W1" s="364"/>
      <c r="X1" s="364"/>
      <c r="Y1" s="364"/>
      <c r="Z1" s="364"/>
      <c r="AA1" s="364"/>
      <c r="AB1" s="365"/>
      <c r="AC1" s="324" t="s">
        <v>2585</v>
      </c>
      <c r="AD1" s="324"/>
      <c r="AE1" s="324"/>
      <c r="AF1" s="324"/>
      <c r="AG1" s="325"/>
      <c r="AH1" s="356" t="s">
        <v>2586</v>
      </c>
      <c r="AI1" s="333"/>
    </row>
    <row r="2" spans="1:35" x14ac:dyDescent="0.4">
      <c r="A2" s="346" t="s">
        <v>1555</v>
      </c>
      <c r="B2" s="347" t="s">
        <v>72</v>
      </c>
      <c r="C2" s="327" t="s">
        <v>1660</v>
      </c>
      <c r="D2" s="264" t="s">
        <v>2515</v>
      </c>
      <c r="E2" s="264" t="s">
        <v>2517</v>
      </c>
      <c r="F2" s="264" t="s">
        <v>2521</v>
      </c>
      <c r="G2" s="320" t="s">
        <v>2522</v>
      </c>
      <c r="H2" s="304" t="s">
        <v>2471</v>
      </c>
      <c r="I2" s="304" t="s">
        <v>2473</v>
      </c>
      <c r="J2" s="304" t="s">
        <v>2519</v>
      </c>
      <c r="K2" s="304" t="s">
        <v>2520</v>
      </c>
      <c r="L2" s="304" t="s">
        <v>2475</v>
      </c>
      <c r="M2" s="311" t="s">
        <v>2476</v>
      </c>
      <c r="N2" s="301" t="s">
        <v>2477</v>
      </c>
      <c r="O2" s="301" t="s">
        <v>2479</v>
      </c>
      <c r="P2" s="301" t="s">
        <v>2481</v>
      </c>
      <c r="Q2" s="301" t="s">
        <v>2483</v>
      </c>
      <c r="R2" s="301" t="s">
        <v>2486</v>
      </c>
      <c r="S2" s="301" t="s">
        <v>2487</v>
      </c>
      <c r="T2" s="301" t="s">
        <v>2535</v>
      </c>
      <c r="U2" s="301" t="s">
        <v>2489</v>
      </c>
      <c r="V2" s="301" t="s">
        <v>2491</v>
      </c>
      <c r="W2" s="301" t="s">
        <v>2493</v>
      </c>
      <c r="X2" s="301" t="s">
        <v>2495</v>
      </c>
      <c r="Y2" s="301" t="s">
        <v>2497</v>
      </c>
      <c r="Z2" s="322" t="s">
        <v>2499</v>
      </c>
      <c r="AA2" s="301" t="s">
        <v>2501</v>
      </c>
      <c r="AB2" s="307" t="s">
        <v>2503</v>
      </c>
      <c r="AC2" s="302" t="s">
        <v>2505</v>
      </c>
      <c r="AD2" s="302" t="s">
        <v>2507</v>
      </c>
      <c r="AE2" s="302" t="s">
        <v>2509</v>
      </c>
      <c r="AF2" s="302" t="s">
        <v>2511</v>
      </c>
      <c r="AG2" s="308" t="s">
        <v>2513</v>
      </c>
      <c r="AH2" s="357" t="s">
        <v>2467</v>
      </c>
      <c r="AI2" s="332" t="s">
        <v>1149</v>
      </c>
    </row>
    <row r="3" spans="1:35" hidden="1" x14ac:dyDescent="0.4">
      <c r="A3" s="329">
        <v>0</v>
      </c>
      <c r="B3" s="261" t="e">
        <v>#N/A</v>
      </c>
      <c r="C3" s="348"/>
      <c r="D3" s="314" t="e">
        <f>INDEX(DRAWING[Prefix],MATCH(TAG_DATA[[#This Row],[Tag]],DRAWING[Tag],))</f>
        <v>#N/A</v>
      </c>
      <c r="E3" s="281" t="e">
        <f>INDEX(DRAWING[Suffix],MATCH(TAG_DATA[[#This Row],[Tag]],DRAWING[Tag],))</f>
        <v>#N/A</v>
      </c>
      <c r="F3" s="265"/>
      <c r="G3" s="305"/>
      <c r="H3" s="266"/>
      <c r="I3" s="282" t="e">
        <f>INDEX(PANEL[DESCRIPTION],MATCH(TAG_DATA[[#This Row],[X1NAME]],PANEL[TAG],))</f>
        <v>#N/A</v>
      </c>
      <c r="J3" s="282"/>
      <c r="K3" s="282"/>
      <c r="L3" s="282"/>
      <c r="M3" s="312"/>
      <c r="N3" s="282" t="e">
        <f>INDEX(IO[PLC],MATCH(TAG_DATA[[#This Row],[P1TAG]],IO[IO_Tag],))</f>
        <v>#N/A</v>
      </c>
      <c r="O3" s="282"/>
      <c r="P3" s="290" t="e">
        <f>INDEX(IO[Slot],MATCH(TAG_DATA[[#This Row],[P1TAG]],IO[IO_Tag],))</f>
        <v>#N/A</v>
      </c>
      <c r="Q3" s="282"/>
      <c r="R3" s="282" t="e">
        <f>INDEX(IO[CatalogNo],MATCH(TAG_DATA[[#This Row],[P1TAG]],IO[IO_Tag],))</f>
        <v>#N/A</v>
      </c>
      <c r="S3" s="282" t="e">
        <f>INDEX(IO[CatalogDesc1],MATCH(TAG_DATA[[#This Row],[P1TAG]],IO[IO_Tag],))</f>
        <v>#N/A</v>
      </c>
      <c r="T3" s="282" t="e">
        <f>INDEX(IO[CatalogDesc2],MATCH(TAG_DATA[[#This Row],[P1TAG]],IO[IO_Tag],))</f>
        <v>#N/A</v>
      </c>
      <c r="U3" s="282">
        <f>TAG_DATA[[#This Row],[Tag]]</f>
        <v>0</v>
      </c>
      <c r="V3" s="282" t="e">
        <f>INDEX(DEVICES[DESC1],MATCH(TAG_DATA[[#This Row],[P1TAG]],DEVICES[TAG1],))</f>
        <v>#N/A</v>
      </c>
      <c r="W3" s="282" t="e">
        <f>INDEX(DEVICES[DESC2],MATCH(TAG_DATA[[#This Row],[P1TAG]],DEVICES[TAG1],))</f>
        <v>#N/A</v>
      </c>
      <c r="X3" s="282" t="e">
        <f>INDEX(DEVICES[DESC3],MATCH(TAG_DATA[[#This Row],[P1TAG]],DEVICES[TAG1],))</f>
        <v>#N/A</v>
      </c>
      <c r="Y3" s="290" t="e">
        <f>INDEX(IO[Pin24V],MATCH(TAG_DATA[[#This Row],[P1TAG]],IO[IO_Tag],))</f>
        <v>#N/A</v>
      </c>
      <c r="Z3" s="290" t="e">
        <f>INDEX(IO[Pin0V],MATCH(TAG_DATA[[#This Row],[P1TAG]],IO[IO_Tag],))</f>
        <v>#N/A</v>
      </c>
      <c r="AA3" s="282"/>
      <c r="AB3" s="312" t="e">
        <f>INDEX(IO[Type],MATCH(TAG_DATA[[#This Row],[P1TAG]],IO[IO_Tag],))</f>
        <v>#N/A</v>
      </c>
      <c r="AC3" s="282">
        <f>TAG_DATA[[#This Row],[Tag]]</f>
        <v>0</v>
      </c>
      <c r="AD3" s="282" t="e">
        <f>INDEX(DEVICES[DESC1],MATCH(TAG_DATA[[#This Row],[P1TAG]],DEVICES[TAG1],))</f>
        <v>#N/A</v>
      </c>
      <c r="AE3" s="282" t="e">
        <f>INDEX(DEVICES[DESC2],MATCH(TAG_DATA[[#This Row],[P1TAG]],DEVICES[TAG1],))</f>
        <v>#N/A</v>
      </c>
      <c r="AF3" s="282" t="e">
        <f>INDEX(DEVICES[DESC3],MATCH(TAG_DATA[[#This Row],[P1TAG]],DEVICES[TAG1],))</f>
        <v>#N/A</v>
      </c>
      <c r="AG3" s="312"/>
      <c r="AH3" s="282" t="str">
        <f>_xlfn.TEXTJOIN("/",,TAG_DATA[[#This Row],[Tag]],"01")</f>
        <v>0/01</v>
      </c>
      <c r="AI3" s="331"/>
    </row>
    <row r="4" spans="1:35" hidden="1" x14ac:dyDescent="0.4">
      <c r="A4" s="330" t="s">
        <v>1788</v>
      </c>
      <c r="B4" s="260" t="e">
        <v>#N/A</v>
      </c>
      <c r="C4" s="349"/>
      <c r="D4" s="314" t="e">
        <f>INDEX(DRAWING[Prefix],MATCH(TAG_DATA[[#This Row],[Tag]],DRAWING[Tag],))</f>
        <v>#N/A</v>
      </c>
      <c r="E4" s="281" t="e">
        <f>INDEX(DRAWING[Suffix],MATCH(TAG_DATA[[#This Row],[Tag]],DRAWING[Tag],))</f>
        <v>#N/A</v>
      </c>
      <c r="F4" s="265"/>
      <c r="G4" s="305"/>
      <c r="H4" s="282"/>
      <c r="I4" s="282" t="e">
        <f>INDEX(PANEL[DESCRIPTION],MATCH(TAG_DATA[[#This Row],[X1NAME]],PANEL[TAG],))</f>
        <v>#N/A</v>
      </c>
      <c r="J4" s="282"/>
      <c r="K4" s="282"/>
      <c r="L4" s="282"/>
      <c r="M4" s="312"/>
      <c r="N4" s="282" t="e">
        <f>INDEX(IO[PLC],MATCH(TAG_DATA[[#This Row],[P1TAG]],IO[IO_Tag],))</f>
        <v>#N/A</v>
      </c>
      <c r="O4" s="282"/>
      <c r="P4" s="290" t="e">
        <f>INDEX(IO[Slot],MATCH(TAG_DATA[[#This Row],[P1TAG]],IO[IO_Tag],))</f>
        <v>#N/A</v>
      </c>
      <c r="Q4" s="282"/>
      <c r="R4" s="282" t="e">
        <f>INDEX(IO[CatalogNo],MATCH(TAG_DATA[[#This Row],[P1TAG]],IO[IO_Tag],))</f>
        <v>#N/A</v>
      </c>
      <c r="S4" s="282" t="e">
        <f>INDEX(IO[CatalogDesc1],MATCH(TAG_DATA[[#This Row],[P1TAG]],IO[IO_Tag],))</f>
        <v>#N/A</v>
      </c>
      <c r="T4" s="282" t="e">
        <f>INDEX(IO[CatalogDesc2],MATCH(TAG_DATA[[#This Row],[P1TAG]],IO[IO_Tag],))</f>
        <v>#N/A</v>
      </c>
      <c r="U4" s="282" t="str">
        <f>TAG_DATA[[#This Row],[Tag]]</f>
        <v>&lt;001&gt;</v>
      </c>
      <c r="V4" s="282" t="str">
        <f>INDEX(DEVICES[DESC1],MATCH(TAG_DATA[[#This Row],[P1TAG]],DEVICES[TAG1],))</f>
        <v>ELECTRICAL ROOM</v>
      </c>
      <c r="W4" s="282" t="str">
        <f>INDEX(DEVICES[DESC2],MATCH(TAG_DATA[[#This Row],[P1TAG]],DEVICES[TAG1],))</f>
        <v>TEMPERATURE</v>
      </c>
      <c r="X4" s="282" t="str">
        <f>INDEX(DEVICES[DESC3],MATCH(TAG_DATA[[#This Row],[P1TAG]],DEVICES[TAG1],))</f>
        <v/>
      </c>
      <c r="Y4" s="290" t="e">
        <f>INDEX(IO[Pin24V],MATCH(TAG_DATA[[#This Row],[P1TAG]],IO[IO_Tag],))</f>
        <v>#N/A</v>
      </c>
      <c r="Z4" s="290" t="e">
        <f>INDEX(IO[Pin0V],MATCH(TAG_DATA[[#This Row],[P1TAG]],IO[IO_Tag],))</f>
        <v>#N/A</v>
      </c>
      <c r="AA4" s="282"/>
      <c r="AB4" s="312" t="e">
        <f>INDEX(IO[Type],MATCH(TAG_DATA[[#This Row],[P1TAG]],IO[IO_Tag],))</f>
        <v>#N/A</v>
      </c>
      <c r="AC4" s="282" t="str">
        <f>TAG_DATA[[#This Row],[Tag]]</f>
        <v>&lt;001&gt;</v>
      </c>
      <c r="AD4" s="282" t="str">
        <f>INDEX(DEVICES[DESC1],MATCH(TAG_DATA[[#This Row],[P1TAG]],DEVICES[TAG1],))</f>
        <v>ELECTRICAL ROOM</v>
      </c>
      <c r="AE4" s="282" t="str">
        <f>INDEX(DEVICES[DESC2],MATCH(TAG_DATA[[#This Row],[P1TAG]],DEVICES[TAG1],))</f>
        <v>TEMPERATURE</v>
      </c>
      <c r="AF4" s="282" t="str">
        <f>INDEX(DEVICES[DESC3],MATCH(TAG_DATA[[#This Row],[P1TAG]],DEVICES[TAG1],))</f>
        <v/>
      </c>
      <c r="AG4" s="312"/>
      <c r="AH4" s="282" t="str">
        <f>_xlfn.TEXTJOIN("/",,TAG_DATA[[#This Row],[Tag]],"01")</f>
        <v>&lt;001&gt;/01</v>
      </c>
      <c r="AI4" s="331"/>
    </row>
    <row r="5" spans="1:35" hidden="1" x14ac:dyDescent="0.4">
      <c r="A5" s="330" t="s">
        <v>1790</v>
      </c>
      <c r="B5" s="260" t="e">
        <v>#N/A</v>
      </c>
      <c r="C5" s="349"/>
      <c r="D5" s="314" t="e">
        <f>INDEX(DRAWING[Prefix],MATCH(TAG_DATA[[#This Row],[Tag]],DRAWING[Tag],))</f>
        <v>#N/A</v>
      </c>
      <c r="E5" s="281" t="e">
        <f>INDEX(DRAWING[Suffix],MATCH(TAG_DATA[[#This Row],[Tag]],DRAWING[Tag],))</f>
        <v>#N/A</v>
      </c>
      <c r="F5" s="265"/>
      <c r="G5" s="305"/>
      <c r="H5" s="282"/>
      <c r="I5" s="282" t="e">
        <f>INDEX(PANEL[DESCRIPTION],MATCH(TAG_DATA[[#This Row],[X1NAME]],PANEL[TAG],))</f>
        <v>#N/A</v>
      </c>
      <c r="J5" s="282"/>
      <c r="K5" s="282"/>
      <c r="L5" s="282"/>
      <c r="M5" s="312"/>
      <c r="N5" s="282" t="e">
        <f>INDEX(IO[PLC],MATCH(TAG_DATA[[#This Row],[P1TAG]],IO[IO_Tag],))</f>
        <v>#N/A</v>
      </c>
      <c r="O5" s="282"/>
      <c r="P5" s="290" t="e">
        <f>INDEX(IO[Slot],MATCH(TAG_DATA[[#This Row],[P1TAG]],IO[IO_Tag],))</f>
        <v>#N/A</v>
      </c>
      <c r="Q5" s="282"/>
      <c r="R5" s="282" t="e">
        <f>INDEX(IO[CatalogNo],MATCH(TAG_DATA[[#This Row],[P1TAG]],IO[IO_Tag],))</f>
        <v>#N/A</v>
      </c>
      <c r="S5" s="282" t="e">
        <f>INDEX(IO[CatalogDesc1],MATCH(TAG_DATA[[#This Row],[P1TAG]],IO[IO_Tag],))</f>
        <v>#N/A</v>
      </c>
      <c r="T5" s="282" t="e">
        <f>INDEX(IO[CatalogDesc2],MATCH(TAG_DATA[[#This Row],[P1TAG]],IO[IO_Tag],))</f>
        <v>#N/A</v>
      </c>
      <c r="U5" s="282" t="str">
        <f>TAG_DATA[[#This Row],[Tag]]</f>
        <v>&lt;002&gt;</v>
      </c>
      <c r="V5" s="282" t="str">
        <f>INDEX(DEVICES[DESC1],MATCH(TAG_DATA[[#This Row],[P1TAG]],DEVICES[TAG1],))</f>
        <v>PLC-CABINET</v>
      </c>
      <c r="W5" s="282" t="str">
        <f>INDEX(DEVICES[DESC2],MATCH(TAG_DATA[[#This Row],[P1TAG]],DEVICES[TAG1],))</f>
        <v>TEMPERATURE</v>
      </c>
      <c r="X5" s="282" t="str">
        <f>INDEX(DEVICES[DESC3],MATCH(TAG_DATA[[#This Row],[P1TAG]],DEVICES[TAG1],))</f>
        <v/>
      </c>
      <c r="Y5" s="290" t="e">
        <f>INDEX(IO[Pin24V],MATCH(TAG_DATA[[#This Row],[P1TAG]],IO[IO_Tag],))</f>
        <v>#N/A</v>
      </c>
      <c r="Z5" s="290" t="e">
        <f>INDEX(IO[Pin0V],MATCH(TAG_DATA[[#This Row],[P1TAG]],IO[IO_Tag],))</f>
        <v>#N/A</v>
      </c>
      <c r="AA5" s="282"/>
      <c r="AB5" s="312" t="e">
        <f>INDEX(IO[Type],MATCH(TAG_DATA[[#This Row],[P1TAG]],IO[IO_Tag],))</f>
        <v>#N/A</v>
      </c>
      <c r="AC5" s="282" t="str">
        <f>TAG_DATA[[#This Row],[Tag]]</f>
        <v>&lt;002&gt;</v>
      </c>
      <c r="AD5" s="282" t="str">
        <f>INDEX(DEVICES[DESC1],MATCH(TAG_DATA[[#This Row],[P1TAG]],DEVICES[TAG1],))</f>
        <v>PLC-CABINET</v>
      </c>
      <c r="AE5" s="282" t="str">
        <f>INDEX(DEVICES[DESC2],MATCH(TAG_DATA[[#This Row],[P1TAG]],DEVICES[TAG1],))</f>
        <v>TEMPERATURE</v>
      </c>
      <c r="AF5" s="282" t="str">
        <f>INDEX(DEVICES[DESC3],MATCH(TAG_DATA[[#This Row],[P1TAG]],DEVICES[TAG1],))</f>
        <v/>
      </c>
      <c r="AG5" s="312"/>
      <c r="AH5" s="282" t="str">
        <f>_xlfn.TEXTJOIN("/",,TAG_DATA[[#This Row],[Tag]],"01")</f>
        <v>&lt;002&gt;/01</v>
      </c>
      <c r="AI5" s="331"/>
    </row>
    <row r="6" spans="1:35" hidden="1" x14ac:dyDescent="0.4">
      <c r="A6" s="330" t="s">
        <v>1794</v>
      </c>
      <c r="B6" s="260" t="e">
        <v>#N/A</v>
      </c>
      <c r="C6" s="349"/>
      <c r="D6" s="314" t="e">
        <f>INDEX(DRAWING[Prefix],MATCH(TAG_DATA[[#This Row],[Tag]],DRAWING[Tag],))</f>
        <v>#N/A</v>
      </c>
      <c r="E6" s="281" t="e">
        <f>INDEX(DRAWING[Suffix],MATCH(TAG_DATA[[#This Row],[Tag]],DRAWING[Tag],))</f>
        <v>#N/A</v>
      </c>
      <c r="F6" s="265"/>
      <c r="G6" s="305"/>
      <c r="H6" s="282"/>
      <c r="I6" s="282" t="e">
        <f>INDEX(PANEL[DESCRIPTION],MATCH(TAG_DATA[[#This Row],[X1NAME]],PANEL[TAG],))</f>
        <v>#N/A</v>
      </c>
      <c r="J6" s="282"/>
      <c r="K6" s="282"/>
      <c r="L6" s="282"/>
      <c r="M6" s="312"/>
      <c r="N6" s="282" t="e">
        <f>INDEX(IO[PLC],MATCH(TAG_DATA[[#This Row],[P1TAG]],IO[IO_Tag],))</f>
        <v>#N/A</v>
      </c>
      <c r="O6" s="282"/>
      <c r="P6" s="290" t="e">
        <f>INDEX(IO[Slot],MATCH(TAG_DATA[[#This Row],[P1TAG]],IO[IO_Tag],))</f>
        <v>#N/A</v>
      </c>
      <c r="Q6" s="282"/>
      <c r="R6" s="282" t="e">
        <f>INDEX(IO[CatalogNo],MATCH(TAG_DATA[[#This Row],[P1TAG]],IO[IO_Tag],))</f>
        <v>#N/A</v>
      </c>
      <c r="S6" s="282" t="e">
        <f>INDEX(IO[CatalogDesc1],MATCH(TAG_DATA[[#This Row],[P1TAG]],IO[IO_Tag],))</f>
        <v>#N/A</v>
      </c>
      <c r="T6" s="282" t="e">
        <f>INDEX(IO[CatalogDesc2],MATCH(TAG_DATA[[#This Row],[P1TAG]],IO[IO_Tag],))</f>
        <v>#N/A</v>
      </c>
      <c r="U6" s="282" t="str">
        <f>TAG_DATA[[#This Row],[Tag]]</f>
        <v>&lt;003&gt;</v>
      </c>
      <c r="V6" s="282" t="str">
        <f>INDEX(DEVICES[DESC1],MATCH(TAG_DATA[[#This Row],[P1TAG]],DEVICES[TAG1],))</f>
        <v>STEAM TO EXISTING HEADER</v>
      </c>
      <c r="W6" s="282" t="str">
        <f>INDEX(DEVICES[DESC2],MATCH(TAG_DATA[[#This Row],[P1TAG]],DEVICES[TAG1],))</f>
        <v>ENERGY CALCULATOR</v>
      </c>
      <c r="X6" s="282" t="str">
        <f>INDEX(DEVICES[DESC3],MATCH(TAG_DATA[[#This Row],[P1TAG]],DEVICES[TAG1],))</f>
        <v/>
      </c>
      <c r="Y6" s="290" t="e">
        <f>INDEX(IO[Pin24V],MATCH(TAG_DATA[[#This Row],[P1TAG]],IO[IO_Tag],))</f>
        <v>#N/A</v>
      </c>
      <c r="Z6" s="290" t="e">
        <f>INDEX(IO[Pin0V],MATCH(TAG_DATA[[#This Row],[P1TAG]],IO[IO_Tag],))</f>
        <v>#N/A</v>
      </c>
      <c r="AA6" s="282"/>
      <c r="AB6" s="312" t="e">
        <f>INDEX(IO[Type],MATCH(TAG_DATA[[#This Row],[P1TAG]],IO[IO_Tag],))</f>
        <v>#N/A</v>
      </c>
      <c r="AC6" s="282" t="str">
        <f>TAG_DATA[[#This Row],[Tag]]</f>
        <v>&lt;003&gt;</v>
      </c>
      <c r="AD6" s="282" t="str">
        <f>INDEX(DEVICES[DESC1],MATCH(TAG_DATA[[#This Row],[P1TAG]],DEVICES[TAG1],))</f>
        <v>STEAM TO EXISTING HEADER</v>
      </c>
      <c r="AE6" s="282" t="str">
        <f>INDEX(DEVICES[DESC2],MATCH(TAG_DATA[[#This Row],[P1TAG]],DEVICES[TAG1],))</f>
        <v>ENERGY CALCULATOR</v>
      </c>
      <c r="AF6" s="282" t="str">
        <f>INDEX(DEVICES[DESC3],MATCH(TAG_DATA[[#This Row],[P1TAG]],DEVICES[TAG1],))</f>
        <v/>
      </c>
      <c r="AG6" s="312"/>
      <c r="AH6" s="282" t="str">
        <f>_xlfn.TEXTJOIN("/",,TAG_DATA[[#This Row],[Tag]],"01")</f>
        <v>&lt;003&gt;/01</v>
      </c>
      <c r="AI6" s="331"/>
    </row>
    <row r="7" spans="1:35" x14ac:dyDescent="0.4">
      <c r="A7" s="316" t="s">
        <v>1945</v>
      </c>
      <c r="B7" s="309" t="e">
        <v>#N/A</v>
      </c>
      <c r="C7" s="328" t="s">
        <v>2527</v>
      </c>
      <c r="D7" s="314" t="str">
        <f>INDEX(DRAWING[Prefix],MATCH(TAG_DATA[[#This Row],[Tag]],DRAWING[Tag],))</f>
        <v>38025-ELE</v>
      </c>
      <c r="E7" s="281" t="str">
        <f>INDEX(DRAWING[Suffix],MATCH(TAG_DATA[[#This Row],[Tag]],DRAWING[Tag],))</f>
        <v>01-300_.L0</v>
      </c>
      <c r="F7" s="265" t="str">
        <f>INDEX(DRAWING[WireName24V],MATCH(TAG_DATA[[#This Row],[Tag]],DRAWING[Tag],))</f>
        <v>RIO_01:01.DI:V+ &lt;004&gt;</v>
      </c>
      <c r="G7" s="305" t="str">
        <f>INDEX(DRAWING[WireNameIO],MATCH(TAG_DATA[[#This Row],[Tag]],DRAWING[Tag],))</f>
        <v>RIO_01:01.DI:00 &lt;004&gt;</v>
      </c>
      <c r="H7" s="266" t="s">
        <v>2323</v>
      </c>
      <c r="I7" s="266" t="str">
        <f>INDEX(PANEL[DESCRIPTION],MATCH(TAG_DATA[[#This Row],[X1NAME]],PANEL[TAG],))</f>
        <v>KPA NON ASSIGNED IO</v>
      </c>
      <c r="J7" s="334"/>
      <c r="K7" s="334"/>
      <c r="L7" s="334"/>
      <c r="M7" s="335"/>
      <c r="N7" s="266" t="str">
        <f>INDEX(IO[PLC],MATCH(TAG_DATA[[#This Row],[P1TAG]],IO[IO_Tag],))</f>
        <v>RIO_</v>
      </c>
      <c r="O7" s="284" t="str">
        <f>INDEX(IO[Rack],MATCH(TAG_DATA[[#This Row],[P1TAG]],IO[IO_Tag],))</f>
        <v>01</v>
      </c>
      <c r="P7" s="284" t="str">
        <f>INDEX(IO[Slot],MATCH(TAG_DATA[[#This Row],[P1TAG]],IO[IO_Tag],))</f>
        <v>01</v>
      </c>
      <c r="Q7" s="282" t="str">
        <f>INDEX(IO[Channel],MATCH(TAG_DATA[[#This Row],[P1TAG]],IO[IO_Tag],))</f>
        <v>00</v>
      </c>
      <c r="R7" s="266" t="str">
        <f>INDEX(IO[CatalogNo],MATCH(TAG_DATA[[#This Row],[P1TAG]],IO[IO_Tag],))</f>
        <v>1734-IB8*1</v>
      </c>
      <c r="S7" s="266" t="str">
        <f>INDEX(IO[CatalogDesc1],MATCH(TAG_DATA[[#This Row],[P1TAG]],IO[IO_Tag],))</f>
        <v>AB 1734-IB8</v>
      </c>
      <c r="T7" s="266" t="str">
        <f>INDEX(IO[CatalogDesc2],MATCH(TAG_DATA[[#This Row],[P1TAG]],IO[IO_Tag],))</f>
        <v>24VDC 8-Point Sink Input Module</v>
      </c>
      <c r="U7" s="266" t="str">
        <f>TAG_DATA[[#This Row],[Tag]]</f>
        <v>&lt;004&gt;</v>
      </c>
      <c r="V7" s="266" t="str">
        <f>INDEX(DEVICES[DESC1],MATCH(TAG_DATA[[#This Row],[P1TAG]],DEVICES[TAG1],))</f>
        <v>FUEL SILO CROSS CONVEYOR</v>
      </c>
      <c r="W7" s="266" t="str">
        <f>INDEX(DEVICES[DESC2],MATCH(TAG_DATA[[#This Row],[P1TAG]],DEVICES[TAG1],))</f>
        <v>EXPLOSION HATCH</v>
      </c>
      <c r="X7" s="266" t="str">
        <f>INDEX(DEVICES[DESC3],MATCH(TAG_DATA[[#This Row],[P1TAG]],DEVICES[TAG1],))</f>
        <v>LIMIT SWITCH</v>
      </c>
      <c r="Y7" s="284">
        <f>INDEX(IO[Pin24V],MATCH(TAG_DATA[[#This Row],[P1TAG]],IO[IO_Tag],))</f>
        <v>6</v>
      </c>
      <c r="Z7" s="290">
        <f>INDEX(IO[Pin0V],MATCH(TAG_DATA[[#This Row],[P1TAG]],IO[IO_Tag],))</f>
        <v>4</v>
      </c>
      <c r="AA7" s="266" t="s">
        <v>2403</v>
      </c>
      <c r="AB7" s="305" t="str">
        <f>INDEX(IO[Type],MATCH(TAG_DATA[[#This Row],[P1TAG]],IO[IO_Tag],))</f>
        <v>DI</v>
      </c>
      <c r="AC7" s="266" t="str">
        <f>TAG_DATA[[#This Row],[Tag]]</f>
        <v>&lt;004&gt;</v>
      </c>
      <c r="AD7" s="266" t="str">
        <f>INDEX(DEVICES[DESC1],MATCH(TAG_DATA[[#This Row],[P1TAG]],DEVICES[TAG1],))</f>
        <v>FUEL SILO CROSS CONVEYOR</v>
      </c>
      <c r="AE7" s="266" t="str">
        <f>INDEX(DEVICES[DESC2],MATCH(TAG_DATA[[#This Row],[P1TAG]],DEVICES[TAG1],))</f>
        <v>EXPLOSION HATCH</v>
      </c>
      <c r="AF7" s="266" t="str">
        <f>INDEX(DEVICES[DESC3],MATCH(TAG_DATA[[#This Row],[P1TAG]],DEVICES[TAG1],))</f>
        <v>LIMIT SWITCH</v>
      </c>
      <c r="AG7" s="305" t="s">
        <v>2540</v>
      </c>
      <c r="AH7" s="266" t="str">
        <f>INDEX(DRAWING[CableName1],MATCH(TAG_DATA[[#This Row],[Tag]],DRAWING[Tag],))</f>
        <v>&lt;004&gt;/01</v>
      </c>
      <c r="AI7" s="331"/>
    </row>
    <row r="8" spans="1:35" ht="16" hidden="1" x14ac:dyDescent="0.4">
      <c r="A8" s="329" t="s">
        <v>2099</v>
      </c>
      <c r="B8" s="261" t="e">
        <v>#N/A</v>
      </c>
      <c r="C8" s="348"/>
      <c r="D8" s="314" t="e">
        <f>INDEX(DRAWING[Prefix],MATCH(TAG_DATA[[#This Row],[Tag]],DRAWING[Tag],))</f>
        <v>#N/A</v>
      </c>
      <c r="E8" s="281" t="e">
        <f>INDEX(DRAWING[Suffix],MATCH(TAG_DATA[[#This Row],[Tag]],DRAWING[Tag],))</f>
        <v>#N/A</v>
      </c>
      <c r="F8" s="265"/>
      <c r="G8" s="305"/>
      <c r="H8" s="282"/>
      <c r="I8" s="282" t="e">
        <f>INDEX(PANEL[DESCRIPTION],MATCH(TAG_DATA[[#This Row],[X1NAME]],PANEL[TAG],))</f>
        <v>#N/A</v>
      </c>
      <c r="J8" s="282"/>
      <c r="K8" s="282"/>
      <c r="L8" s="282"/>
      <c r="M8" s="312"/>
      <c r="N8" s="282" t="e">
        <f>INDEX(IO[PLC],MATCH(TAG_DATA[[#This Row],[P1TAG]],IO[IO_Tag],))</f>
        <v>#N/A</v>
      </c>
      <c r="O8" s="282"/>
      <c r="P8" s="290" t="e">
        <f>INDEX(IO[Slot],MATCH(TAG_DATA[[#This Row],[P1TAG]],IO[IO_Tag],))</f>
        <v>#N/A</v>
      </c>
      <c r="Q8" s="268">
        <v>1</v>
      </c>
      <c r="R8" s="282" t="e">
        <f>INDEX(IO[CatalogNo],MATCH(TAG_DATA[[#This Row],[P1TAG]],IO[IO_Tag],))</f>
        <v>#N/A</v>
      </c>
      <c r="S8" s="282" t="e">
        <f>INDEX(IO[CatalogDesc1],MATCH(TAG_DATA[[#This Row],[P1TAG]],IO[IO_Tag],))</f>
        <v>#N/A</v>
      </c>
      <c r="T8" s="282" t="e">
        <f>INDEX(IO[CatalogDesc2],MATCH(TAG_DATA[[#This Row],[P1TAG]],IO[IO_Tag],))</f>
        <v>#N/A</v>
      </c>
      <c r="U8" s="282" t="str">
        <f>TAG_DATA[[#This Row],[Tag]]</f>
        <v>&lt;005&gt;</v>
      </c>
      <c r="V8" s="282" t="str">
        <f>INDEX(DEVICES[DESC1],MATCH(TAG_DATA[[#This Row],[P1TAG]],DEVICES[TAG1],))</f>
        <v>SAND TRANSMITTER</v>
      </c>
      <c r="W8" s="282" t="str">
        <f>INDEX(DEVICES[DESC2],MATCH(TAG_DATA[[#This Row],[P1TAG]],DEVICES[TAG1],))</f>
        <v>230 VAC FEED</v>
      </c>
      <c r="X8" s="282" t="str">
        <f>INDEX(DEVICES[DESC3],MATCH(TAG_DATA[[#This Row],[P1TAG]],DEVICES[TAG1],))</f>
        <v/>
      </c>
      <c r="Y8" s="290" t="e">
        <f>INDEX(IO[Pin24V],MATCH(TAG_DATA[[#This Row],[P1TAG]],IO[IO_Tag],))</f>
        <v>#N/A</v>
      </c>
      <c r="Z8" s="290" t="e">
        <f>INDEX(IO[Pin0V],MATCH(TAG_DATA[[#This Row],[P1TAG]],IO[IO_Tag],))</f>
        <v>#N/A</v>
      </c>
      <c r="AA8" s="282"/>
      <c r="AB8" s="312" t="e">
        <f>INDEX(IO[Type],MATCH(TAG_DATA[[#This Row],[P1TAG]],IO[IO_Tag],))</f>
        <v>#N/A</v>
      </c>
      <c r="AC8" s="282" t="str">
        <f>TAG_DATA[[#This Row],[Tag]]</f>
        <v>&lt;005&gt;</v>
      </c>
      <c r="AD8" s="282" t="str">
        <f>INDEX(DEVICES[DESC1],MATCH(TAG_DATA[[#This Row],[P1TAG]],DEVICES[TAG1],))</f>
        <v>SAND TRANSMITTER</v>
      </c>
      <c r="AE8" s="282" t="str">
        <f>INDEX(DEVICES[DESC2],MATCH(TAG_DATA[[#This Row],[P1TAG]],DEVICES[TAG1],))</f>
        <v>230 VAC FEED</v>
      </c>
      <c r="AF8" s="282" t="str">
        <f>INDEX(DEVICES[DESC3],MATCH(TAG_DATA[[#This Row],[P1TAG]],DEVICES[TAG1],))</f>
        <v/>
      </c>
      <c r="AG8" s="312"/>
      <c r="AH8" s="282" t="str">
        <f>_xlfn.TEXTJOIN("/",,TAG_DATA[[#This Row],[Tag]],"01")</f>
        <v>&lt;005&gt;/01</v>
      </c>
      <c r="AI8" s="331"/>
    </row>
    <row r="9" spans="1:35" ht="16" hidden="1" x14ac:dyDescent="0.4">
      <c r="A9" s="330" t="s">
        <v>344</v>
      </c>
      <c r="B9" s="260" t="s">
        <v>1145</v>
      </c>
      <c r="C9" s="349"/>
      <c r="D9" s="314" t="e">
        <f>INDEX(DRAWING[Prefix],MATCH(TAG_DATA[[#This Row],[Tag]],DRAWING[Tag],))</f>
        <v>#N/A</v>
      </c>
      <c r="E9" s="281" t="e">
        <f>INDEX(DRAWING[Suffix],MATCH(TAG_DATA[[#This Row],[Tag]],DRAWING[Tag],))</f>
        <v>#N/A</v>
      </c>
      <c r="F9" s="265"/>
      <c r="G9" s="305"/>
      <c r="H9" s="282"/>
      <c r="I9" s="282" t="e">
        <f>INDEX(PANEL[DESCRIPTION],MATCH(TAG_DATA[[#This Row],[X1NAME]],PANEL[TAG],))</f>
        <v>#N/A</v>
      </c>
      <c r="J9" s="282"/>
      <c r="K9" s="282"/>
      <c r="L9" s="282"/>
      <c r="M9" s="312"/>
      <c r="N9" s="282" t="e">
        <f>INDEX(IO[PLC],MATCH(TAG_DATA[[#This Row],[P1TAG]],IO[IO_Tag],))</f>
        <v>#N/A</v>
      </c>
      <c r="O9" s="282"/>
      <c r="P9" s="290" t="e">
        <f>INDEX(IO[Slot],MATCH(TAG_DATA[[#This Row],[P1TAG]],IO[IO_Tag],))</f>
        <v>#N/A</v>
      </c>
      <c r="Q9" s="268">
        <v>2</v>
      </c>
      <c r="R9" s="282" t="e">
        <f>INDEX(IO[CatalogNo],MATCH(TAG_DATA[[#This Row],[P1TAG]],IO[IO_Tag],))</f>
        <v>#N/A</v>
      </c>
      <c r="S9" s="282" t="e">
        <f>INDEX(IO[CatalogDesc1],MATCH(TAG_DATA[[#This Row],[P1TAG]],IO[IO_Tag],))</f>
        <v>#N/A</v>
      </c>
      <c r="T9" s="282" t="e">
        <f>INDEX(IO[CatalogDesc2],MATCH(TAG_DATA[[#This Row],[P1TAG]],IO[IO_Tag],))</f>
        <v>#N/A</v>
      </c>
      <c r="U9" s="282" t="str">
        <f>TAG_DATA[[#This Row],[Tag]]</f>
        <v>BB1BL200</v>
      </c>
      <c r="V9" s="282" t="str">
        <f>INDEX(DEVICES[DESC1],MATCH(TAG_DATA[[#This Row],[P1TAG]],DEVICES[TAG1],))</f>
        <v>SOOTBLOWER 1</v>
      </c>
      <c r="W9" s="282" t="str">
        <f>INDEX(DEVICES[DESC2],MATCH(TAG_DATA[[#This Row],[P1TAG]],DEVICES[TAG1],))</f>
        <v/>
      </c>
      <c r="X9" s="282" t="str">
        <f>INDEX(DEVICES[DESC3],MATCH(TAG_DATA[[#This Row],[P1TAG]],DEVICES[TAG1],))</f>
        <v/>
      </c>
      <c r="Y9" s="290" t="e">
        <f>INDEX(IO[Pin24V],MATCH(TAG_DATA[[#This Row],[P1TAG]],IO[IO_Tag],))</f>
        <v>#N/A</v>
      </c>
      <c r="Z9" s="290" t="e">
        <f>INDEX(IO[Pin0V],MATCH(TAG_DATA[[#This Row],[P1TAG]],IO[IO_Tag],))</f>
        <v>#N/A</v>
      </c>
      <c r="AA9" s="282"/>
      <c r="AB9" s="312" t="e">
        <f>INDEX(IO[Type],MATCH(TAG_DATA[[#This Row],[P1TAG]],IO[IO_Tag],))</f>
        <v>#N/A</v>
      </c>
      <c r="AC9" s="282" t="str">
        <f>TAG_DATA[[#This Row],[Tag]]</f>
        <v>BB1BL200</v>
      </c>
      <c r="AD9" s="282" t="str">
        <f>INDEX(DEVICES[DESC1],MATCH(TAG_DATA[[#This Row],[P1TAG]],DEVICES[TAG1],))</f>
        <v>SOOTBLOWER 1</v>
      </c>
      <c r="AE9" s="282" t="str">
        <f>INDEX(DEVICES[DESC2],MATCH(TAG_DATA[[#This Row],[P1TAG]],DEVICES[TAG1],))</f>
        <v/>
      </c>
      <c r="AF9" s="282" t="str">
        <f>INDEX(DEVICES[DESC3],MATCH(TAG_DATA[[#This Row],[P1TAG]],DEVICES[TAG1],))</f>
        <v/>
      </c>
      <c r="AG9" s="312"/>
      <c r="AH9" s="282" t="str">
        <f>_xlfn.TEXTJOIN("/",,TAG_DATA[[#This Row],[Tag]],"01")</f>
        <v>BB1BL200/01</v>
      </c>
      <c r="AI9" s="331"/>
    </row>
    <row r="10" spans="1:35" ht="16" hidden="1" x14ac:dyDescent="0.4">
      <c r="A10" s="330" t="s">
        <v>350</v>
      </c>
      <c r="B10" s="260" t="s">
        <v>1145</v>
      </c>
      <c r="C10" s="349"/>
      <c r="D10" s="314" t="e">
        <f>INDEX(DRAWING[Prefix],MATCH(TAG_DATA[[#This Row],[Tag]],DRAWING[Tag],))</f>
        <v>#N/A</v>
      </c>
      <c r="E10" s="281" t="e">
        <f>INDEX(DRAWING[Suffix],MATCH(TAG_DATA[[#This Row],[Tag]],DRAWING[Tag],))</f>
        <v>#N/A</v>
      </c>
      <c r="F10" s="265"/>
      <c r="G10" s="305"/>
      <c r="H10" s="282"/>
      <c r="I10" s="282" t="e">
        <f>INDEX(PANEL[DESCRIPTION],MATCH(TAG_DATA[[#This Row],[X1NAME]],PANEL[TAG],))</f>
        <v>#N/A</v>
      </c>
      <c r="J10" s="282"/>
      <c r="K10" s="282"/>
      <c r="L10" s="282"/>
      <c r="M10" s="312"/>
      <c r="N10" s="282" t="e">
        <f>INDEX(IO[PLC],MATCH(TAG_DATA[[#This Row],[P1TAG]],IO[IO_Tag],))</f>
        <v>#N/A</v>
      </c>
      <c r="O10" s="282"/>
      <c r="P10" s="290" t="e">
        <f>INDEX(IO[Slot],MATCH(TAG_DATA[[#This Row],[P1TAG]],IO[IO_Tag],))</f>
        <v>#N/A</v>
      </c>
      <c r="Q10" s="268">
        <v>3</v>
      </c>
      <c r="R10" s="282" t="e">
        <f>INDEX(IO[CatalogNo],MATCH(TAG_DATA[[#This Row],[P1TAG]],IO[IO_Tag],))</f>
        <v>#N/A</v>
      </c>
      <c r="S10" s="282" t="e">
        <f>INDEX(IO[CatalogDesc1],MATCH(TAG_DATA[[#This Row],[P1TAG]],IO[IO_Tag],))</f>
        <v>#N/A</v>
      </c>
      <c r="T10" s="282" t="e">
        <f>INDEX(IO[CatalogDesc2],MATCH(TAG_DATA[[#This Row],[P1TAG]],IO[IO_Tag],))</f>
        <v>#N/A</v>
      </c>
      <c r="U10" s="282" t="str">
        <f>TAG_DATA[[#This Row],[Tag]]</f>
        <v>BB1BL201</v>
      </c>
      <c r="V10" s="282" t="str">
        <f>INDEX(DEVICES[DESC1],MATCH(TAG_DATA[[#This Row],[P1TAG]],DEVICES[TAG1],))</f>
        <v>SOOTBLOWER 2</v>
      </c>
      <c r="W10" s="282" t="str">
        <f>INDEX(DEVICES[DESC2],MATCH(TAG_DATA[[#This Row],[P1TAG]],DEVICES[TAG1],))</f>
        <v/>
      </c>
      <c r="X10" s="282" t="str">
        <f>INDEX(DEVICES[DESC3],MATCH(TAG_DATA[[#This Row],[P1TAG]],DEVICES[TAG1],))</f>
        <v/>
      </c>
      <c r="Y10" s="290" t="e">
        <f>INDEX(IO[Pin24V],MATCH(TAG_DATA[[#This Row],[P1TAG]],IO[IO_Tag],))</f>
        <v>#N/A</v>
      </c>
      <c r="Z10" s="290" t="e">
        <f>INDEX(IO[Pin0V],MATCH(TAG_DATA[[#This Row],[P1TAG]],IO[IO_Tag],))</f>
        <v>#N/A</v>
      </c>
      <c r="AA10" s="282"/>
      <c r="AB10" s="312" t="e">
        <f>INDEX(IO[Type],MATCH(TAG_DATA[[#This Row],[P1TAG]],IO[IO_Tag],))</f>
        <v>#N/A</v>
      </c>
      <c r="AC10" s="282" t="str">
        <f>TAG_DATA[[#This Row],[Tag]]</f>
        <v>BB1BL201</v>
      </c>
      <c r="AD10" s="282" t="str">
        <f>INDEX(DEVICES[DESC1],MATCH(TAG_DATA[[#This Row],[P1TAG]],DEVICES[TAG1],))</f>
        <v>SOOTBLOWER 2</v>
      </c>
      <c r="AE10" s="282" t="str">
        <f>INDEX(DEVICES[DESC2],MATCH(TAG_DATA[[#This Row],[P1TAG]],DEVICES[TAG1],))</f>
        <v/>
      </c>
      <c r="AF10" s="282" t="str">
        <f>INDEX(DEVICES[DESC3],MATCH(TAG_DATA[[#This Row],[P1TAG]],DEVICES[TAG1],))</f>
        <v/>
      </c>
      <c r="AG10" s="312"/>
      <c r="AH10" s="282" t="str">
        <f>_xlfn.TEXTJOIN("/",,TAG_DATA[[#This Row],[Tag]],"01")</f>
        <v>BB1BL201/01</v>
      </c>
      <c r="AI10" s="331"/>
    </row>
    <row r="11" spans="1:35" ht="16" hidden="1" x14ac:dyDescent="0.4">
      <c r="A11" s="330" t="s">
        <v>352</v>
      </c>
      <c r="B11" s="260" t="s">
        <v>1145</v>
      </c>
      <c r="C11" s="349"/>
      <c r="D11" s="314" t="e">
        <f>INDEX(DRAWING[Prefix],MATCH(TAG_DATA[[#This Row],[Tag]],DRAWING[Tag],))</f>
        <v>#N/A</v>
      </c>
      <c r="E11" s="281" t="e">
        <f>INDEX(DRAWING[Suffix],MATCH(TAG_DATA[[#This Row],[Tag]],DRAWING[Tag],))</f>
        <v>#N/A</v>
      </c>
      <c r="F11" s="265"/>
      <c r="G11" s="305"/>
      <c r="H11" s="282"/>
      <c r="I11" s="282" t="e">
        <f>INDEX(PANEL[DESCRIPTION],MATCH(TAG_DATA[[#This Row],[X1NAME]],PANEL[TAG],))</f>
        <v>#N/A</v>
      </c>
      <c r="J11" s="282"/>
      <c r="K11" s="282"/>
      <c r="L11" s="282"/>
      <c r="M11" s="312"/>
      <c r="N11" s="282" t="e">
        <f>INDEX(IO[PLC],MATCH(TAG_DATA[[#This Row],[P1TAG]],IO[IO_Tag],))</f>
        <v>#N/A</v>
      </c>
      <c r="O11" s="282"/>
      <c r="P11" s="290" t="e">
        <f>INDEX(IO[Slot],MATCH(TAG_DATA[[#This Row],[P1TAG]],IO[IO_Tag],))</f>
        <v>#N/A</v>
      </c>
      <c r="Q11" s="268">
        <v>4</v>
      </c>
      <c r="R11" s="282" t="e">
        <f>INDEX(IO[CatalogNo],MATCH(TAG_DATA[[#This Row],[P1TAG]],IO[IO_Tag],))</f>
        <v>#N/A</v>
      </c>
      <c r="S11" s="282" t="e">
        <f>INDEX(IO[CatalogDesc1],MATCH(TAG_DATA[[#This Row],[P1TAG]],IO[IO_Tag],))</f>
        <v>#N/A</v>
      </c>
      <c r="T11" s="282" t="e">
        <f>INDEX(IO[CatalogDesc2],MATCH(TAG_DATA[[#This Row],[P1TAG]],IO[IO_Tag],))</f>
        <v>#N/A</v>
      </c>
      <c r="U11" s="282" t="str">
        <f>TAG_DATA[[#This Row],[Tag]]</f>
        <v>BB1BL202</v>
      </c>
      <c r="V11" s="282" t="str">
        <f>INDEX(DEVICES[DESC1],MATCH(TAG_DATA[[#This Row],[P1TAG]],DEVICES[TAG1],))</f>
        <v>SOOTBLOWER 3</v>
      </c>
      <c r="W11" s="282" t="str">
        <f>INDEX(DEVICES[DESC2],MATCH(TAG_DATA[[#This Row],[P1TAG]],DEVICES[TAG1],))</f>
        <v/>
      </c>
      <c r="X11" s="282" t="str">
        <f>INDEX(DEVICES[DESC3],MATCH(TAG_DATA[[#This Row],[P1TAG]],DEVICES[TAG1],))</f>
        <v/>
      </c>
      <c r="Y11" s="290" t="e">
        <f>INDEX(IO[Pin24V],MATCH(TAG_DATA[[#This Row],[P1TAG]],IO[IO_Tag],))</f>
        <v>#N/A</v>
      </c>
      <c r="Z11" s="290" t="e">
        <f>INDEX(IO[Pin0V],MATCH(TAG_DATA[[#This Row],[P1TAG]],IO[IO_Tag],))</f>
        <v>#N/A</v>
      </c>
      <c r="AA11" s="282"/>
      <c r="AB11" s="312" t="e">
        <f>INDEX(IO[Type],MATCH(TAG_DATA[[#This Row],[P1TAG]],IO[IO_Tag],))</f>
        <v>#N/A</v>
      </c>
      <c r="AC11" s="282" t="str">
        <f>TAG_DATA[[#This Row],[Tag]]</f>
        <v>BB1BL202</v>
      </c>
      <c r="AD11" s="282" t="str">
        <f>INDEX(DEVICES[DESC1],MATCH(TAG_DATA[[#This Row],[P1TAG]],DEVICES[TAG1],))</f>
        <v>SOOTBLOWER 3</v>
      </c>
      <c r="AE11" s="282" t="str">
        <f>INDEX(DEVICES[DESC2],MATCH(TAG_DATA[[#This Row],[P1TAG]],DEVICES[TAG1],))</f>
        <v/>
      </c>
      <c r="AF11" s="282" t="str">
        <f>INDEX(DEVICES[DESC3],MATCH(TAG_DATA[[#This Row],[P1TAG]],DEVICES[TAG1],))</f>
        <v/>
      </c>
      <c r="AG11" s="312"/>
      <c r="AH11" s="282" t="str">
        <f>_xlfn.TEXTJOIN("/",,TAG_DATA[[#This Row],[Tag]],"01")</f>
        <v>BB1BL202/01</v>
      </c>
      <c r="AI11" s="331"/>
    </row>
    <row r="12" spans="1:35" ht="16" hidden="1" x14ac:dyDescent="0.4">
      <c r="A12" s="330" t="s">
        <v>354</v>
      </c>
      <c r="B12" s="260" t="s">
        <v>1145</v>
      </c>
      <c r="C12" s="349"/>
      <c r="D12" s="314" t="e">
        <f>INDEX(DRAWING[Prefix],MATCH(TAG_DATA[[#This Row],[Tag]],DRAWING[Tag],))</f>
        <v>#N/A</v>
      </c>
      <c r="E12" s="281" t="e">
        <f>INDEX(DRAWING[Suffix],MATCH(TAG_DATA[[#This Row],[Tag]],DRAWING[Tag],))</f>
        <v>#N/A</v>
      </c>
      <c r="F12" s="265"/>
      <c r="G12" s="305"/>
      <c r="H12" s="282"/>
      <c r="I12" s="282" t="e">
        <f>INDEX(PANEL[DESCRIPTION],MATCH(TAG_DATA[[#This Row],[X1NAME]],PANEL[TAG],))</f>
        <v>#N/A</v>
      </c>
      <c r="J12" s="282"/>
      <c r="K12" s="282"/>
      <c r="L12" s="282"/>
      <c r="M12" s="312"/>
      <c r="N12" s="282" t="e">
        <f>INDEX(IO[PLC],MATCH(TAG_DATA[[#This Row],[P1TAG]],IO[IO_Tag],))</f>
        <v>#N/A</v>
      </c>
      <c r="O12" s="282"/>
      <c r="P12" s="290" t="e">
        <f>INDEX(IO[Slot],MATCH(TAG_DATA[[#This Row],[P1TAG]],IO[IO_Tag],))</f>
        <v>#N/A</v>
      </c>
      <c r="Q12" s="268">
        <v>5</v>
      </c>
      <c r="R12" s="282" t="e">
        <f>INDEX(IO[CatalogNo],MATCH(TAG_DATA[[#This Row],[P1TAG]],IO[IO_Tag],))</f>
        <v>#N/A</v>
      </c>
      <c r="S12" s="282" t="e">
        <f>INDEX(IO[CatalogDesc1],MATCH(TAG_DATA[[#This Row],[P1TAG]],IO[IO_Tag],))</f>
        <v>#N/A</v>
      </c>
      <c r="T12" s="282" t="e">
        <f>INDEX(IO[CatalogDesc2],MATCH(TAG_DATA[[#This Row],[P1TAG]],IO[IO_Tag],))</f>
        <v>#N/A</v>
      </c>
      <c r="U12" s="282" t="str">
        <f>TAG_DATA[[#This Row],[Tag]]</f>
        <v>BB1BL203</v>
      </c>
      <c r="V12" s="282" t="str">
        <f>INDEX(DEVICES[DESC1],MATCH(TAG_DATA[[#This Row],[P1TAG]],DEVICES[TAG1],))</f>
        <v>SOOTBLOWER 4</v>
      </c>
      <c r="W12" s="282" t="str">
        <f>INDEX(DEVICES[DESC2],MATCH(TAG_DATA[[#This Row],[P1TAG]],DEVICES[TAG1],))</f>
        <v/>
      </c>
      <c r="X12" s="282" t="str">
        <f>INDEX(DEVICES[DESC3],MATCH(TAG_DATA[[#This Row],[P1TAG]],DEVICES[TAG1],))</f>
        <v/>
      </c>
      <c r="Y12" s="290" t="e">
        <f>INDEX(IO[Pin24V],MATCH(TAG_DATA[[#This Row],[P1TAG]],IO[IO_Tag],))</f>
        <v>#N/A</v>
      </c>
      <c r="Z12" s="290" t="e">
        <f>INDEX(IO[Pin0V],MATCH(TAG_DATA[[#This Row],[P1TAG]],IO[IO_Tag],))</f>
        <v>#N/A</v>
      </c>
      <c r="AA12" s="282"/>
      <c r="AB12" s="312" t="e">
        <f>INDEX(IO[Type],MATCH(TAG_DATA[[#This Row],[P1TAG]],IO[IO_Tag],))</f>
        <v>#N/A</v>
      </c>
      <c r="AC12" s="282" t="str">
        <f>TAG_DATA[[#This Row],[Tag]]</f>
        <v>BB1BL203</v>
      </c>
      <c r="AD12" s="282" t="str">
        <f>INDEX(DEVICES[DESC1],MATCH(TAG_DATA[[#This Row],[P1TAG]],DEVICES[TAG1],))</f>
        <v>SOOTBLOWER 4</v>
      </c>
      <c r="AE12" s="282" t="str">
        <f>INDEX(DEVICES[DESC2],MATCH(TAG_DATA[[#This Row],[P1TAG]],DEVICES[TAG1],))</f>
        <v/>
      </c>
      <c r="AF12" s="282" t="str">
        <f>INDEX(DEVICES[DESC3],MATCH(TAG_DATA[[#This Row],[P1TAG]],DEVICES[TAG1],))</f>
        <v/>
      </c>
      <c r="AG12" s="312"/>
      <c r="AH12" s="282" t="str">
        <f>_xlfn.TEXTJOIN("/",,TAG_DATA[[#This Row],[Tag]],"01")</f>
        <v>BB1BL203/01</v>
      </c>
      <c r="AI12" s="331"/>
    </row>
    <row r="13" spans="1:35" ht="16" hidden="1" x14ac:dyDescent="0.4">
      <c r="A13" s="330" t="s">
        <v>356</v>
      </c>
      <c r="B13" s="260" t="s">
        <v>1145</v>
      </c>
      <c r="C13" s="349"/>
      <c r="D13" s="314" t="e">
        <f>INDEX(DRAWING[Prefix],MATCH(TAG_DATA[[#This Row],[Tag]],DRAWING[Tag],))</f>
        <v>#N/A</v>
      </c>
      <c r="E13" s="281" t="e">
        <f>INDEX(DRAWING[Suffix],MATCH(TAG_DATA[[#This Row],[Tag]],DRAWING[Tag],))</f>
        <v>#N/A</v>
      </c>
      <c r="F13" s="265"/>
      <c r="G13" s="305"/>
      <c r="H13" s="282"/>
      <c r="I13" s="282" t="e">
        <f>INDEX(PANEL[DESCRIPTION],MATCH(TAG_DATA[[#This Row],[X1NAME]],PANEL[TAG],))</f>
        <v>#N/A</v>
      </c>
      <c r="J13" s="282"/>
      <c r="K13" s="282"/>
      <c r="L13" s="282"/>
      <c r="M13" s="312"/>
      <c r="N13" s="282" t="e">
        <f>INDEX(IO[PLC],MATCH(TAG_DATA[[#This Row],[P1TAG]],IO[IO_Tag],))</f>
        <v>#N/A</v>
      </c>
      <c r="O13" s="282"/>
      <c r="P13" s="290" t="e">
        <f>INDEX(IO[Slot],MATCH(TAG_DATA[[#This Row],[P1TAG]],IO[IO_Tag],))</f>
        <v>#N/A</v>
      </c>
      <c r="Q13" s="268">
        <v>6</v>
      </c>
      <c r="R13" s="282" t="e">
        <f>INDEX(IO[CatalogNo],MATCH(TAG_DATA[[#This Row],[P1TAG]],IO[IO_Tag],))</f>
        <v>#N/A</v>
      </c>
      <c r="S13" s="282" t="e">
        <f>INDEX(IO[CatalogDesc1],MATCH(TAG_DATA[[#This Row],[P1TAG]],IO[IO_Tag],))</f>
        <v>#N/A</v>
      </c>
      <c r="T13" s="282" t="e">
        <f>INDEX(IO[CatalogDesc2],MATCH(TAG_DATA[[#This Row],[P1TAG]],IO[IO_Tag],))</f>
        <v>#N/A</v>
      </c>
      <c r="U13" s="282" t="str">
        <f>TAG_DATA[[#This Row],[Tag]]</f>
        <v>BB1BL204</v>
      </c>
      <c r="V13" s="282" t="str">
        <f>INDEX(DEVICES[DESC1],MATCH(TAG_DATA[[#This Row],[P1TAG]],DEVICES[TAG1],))</f>
        <v>SOOTBLOWER 5</v>
      </c>
      <c r="W13" s="282" t="str">
        <f>INDEX(DEVICES[DESC2],MATCH(TAG_DATA[[#This Row],[P1TAG]],DEVICES[TAG1],))</f>
        <v/>
      </c>
      <c r="X13" s="282" t="str">
        <f>INDEX(DEVICES[DESC3],MATCH(TAG_DATA[[#This Row],[P1TAG]],DEVICES[TAG1],))</f>
        <v/>
      </c>
      <c r="Y13" s="290" t="e">
        <f>INDEX(IO[Pin24V],MATCH(TAG_DATA[[#This Row],[P1TAG]],IO[IO_Tag],))</f>
        <v>#N/A</v>
      </c>
      <c r="Z13" s="290" t="e">
        <f>INDEX(IO[Pin0V],MATCH(TAG_DATA[[#This Row],[P1TAG]],IO[IO_Tag],))</f>
        <v>#N/A</v>
      </c>
      <c r="AA13" s="282"/>
      <c r="AB13" s="312" t="e">
        <f>INDEX(IO[Type],MATCH(TAG_DATA[[#This Row],[P1TAG]],IO[IO_Tag],))</f>
        <v>#N/A</v>
      </c>
      <c r="AC13" s="282" t="str">
        <f>TAG_DATA[[#This Row],[Tag]]</f>
        <v>BB1BL204</v>
      </c>
      <c r="AD13" s="282" t="str">
        <f>INDEX(DEVICES[DESC1],MATCH(TAG_DATA[[#This Row],[P1TAG]],DEVICES[TAG1],))</f>
        <v>SOOTBLOWER 5</v>
      </c>
      <c r="AE13" s="282" t="str">
        <f>INDEX(DEVICES[DESC2],MATCH(TAG_DATA[[#This Row],[P1TAG]],DEVICES[TAG1],))</f>
        <v/>
      </c>
      <c r="AF13" s="282" t="str">
        <f>INDEX(DEVICES[DESC3],MATCH(TAG_DATA[[#This Row],[P1TAG]],DEVICES[TAG1],))</f>
        <v/>
      </c>
      <c r="AG13" s="312"/>
      <c r="AH13" s="282" t="str">
        <f>_xlfn.TEXTJOIN("/",,TAG_DATA[[#This Row],[Tag]],"01")</f>
        <v>BB1BL204/01</v>
      </c>
      <c r="AI13" s="331"/>
    </row>
    <row r="14" spans="1:35" ht="16" hidden="1" x14ac:dyDescent="0.4">
      <c r="A14" s="330" t="s">
        <v>358</v>
      </c>
      <c r="B14" s="260" t="s">
        <v>1145</v>
      </c>
      <c r="C14" s="349"/>
      <c r="D14" s="314" t="e">
        <f>INDEX(DRAWING[Prefix],MATCH(TAG_DATA[[#This Row],[Tag]],DRAWING[Tag],))</f>
        <v>#N/A</v>
      </c>
      <c r="E14" s="281" t="e">
        <f>INDEX(DRAWING[Suffix],MATCH(TAG_DATA[[#This Row],[Tag]],DRAWING[Tag],))</f>
        <v>#N/A</v>
      </c>
      <c r="F14" s="265"/>
      <c r="G14" s="305"/>
      <c r="H14" s="282"/>
      <c r="I14" s="282" t="e">
        <f>INDEX(PANEL[DESCRIPTION],MATCH(TAG_DATA[[#This Row],[X1NAME]],PANEL[TAG],))</f>
        <v>#N/A</v>
      </c>
      <c r="J14" s="282"/>
      <c r="K14" s="282"/>
      <c r="L14" s="282"/>
      <c r="M14" s="312"/>
      <c r="N14" s="282" t="e">
        <f>INDEX(IO[PLC],MATCH(TAG_DATA[[#This Row],[P1TAG]],IO[IO_Tag],))</f>
        <v>#N/A</v>
      </c>
      <c r="O14" s="282"/>
      <c r="P14" s="290" t="e">
        <f>INDEX(IO[Slot],MATCH(TAG_DATA[[#This Row],[P1TAG]],IO[IO_Tag],))</f>
        <v>#N/A</v>
      </c>
      <c r="Q14" s="268">
        <v>7</v>
      </c>
      <c r="R14" s="282" t="e">
        <f>INDEX(IO[CatalogNo],MATCH(TAG_DATA[[#This Row],[P1TAG]],IO[IO_Tag],))</f>
        <v>#N/A</v>
      </c>
      <c r="S14" s="282" t="e">
        <f>INDEX(IO[CatalogDesc1],MATCH(TAG_DATA[[#This Row],[P1TAG]],IO[IO_Tag],))</f>
        <v>#N/A</v>
      </c>
      <c r="T14" s="282" t="e">
        <f>INDEX(IO[CatalogDesc2],MATCH(TAG_DATA[[#This Row],[P1TAG]],IO[IO_Tag],))</f>
        <v>#N/A</v>
      </c>
      <c r="U14" s="282" t="str">
        <f>TAG_DATA[[#This Row],[Tag]]</f>
        <v>BB1BL205</v>
      </c>
      <c r="V14" s="282" t="str">
        <f>INDEX(DEVICES[DESC1],MATCH(TAG_DATA[[#This Row],[P1TAG]],DEVICES[TAG1],))</f>
        <v>SOOTBLOWER 6</v>
      </c>
      <c r="W14" s="282" t="str">
        <f>INDEX(DEVICES[DESC2],MATCH(TAG_DATA[[#This Row],[P1TAG]],DEVICES[TAG1],))</f>
        <v/>
      </c>
      <c r="X14" s="282" t="str">
        <f>INDEX(DEVICES[DESC3],MATCH(TAG_DATA[[#This Row],[P1TAG]],DEVICES[TAG1],))</f>
        <v/>
      </c>
      <c r="Y14" s="290" t="e">
        <f>INDEX(IO[Pin24V],MATCH(TAG_DATA[[#This Row],[P1TAG]],IO[IO_Tag],))</f>
        <v>#N/A</v>
      </c>
      <c r="Z14" s="290" t="e">
        <f>INDEX(IO[Pin0V],MATCH(TAG_DATA[[#This Row],[P1TAG]],IO[IO_Tag],))</f>
        <v>#N/A</v>
      </c>
      <c r="AA14" s="282"/>
      <c r="AB14" s="312" t="e">
        <f>INDEX(IO[Type],MATCH(TAG_DATA[[#This Row],[P1TAG]],IO[IO_Tag],))</f>
        <v>#N/A</v>
      </c>
      <c r="AC14" s="282" t="str">
        <f>TAG_DATA[[#This Row],[Tag]]</f>
        <v>BB1BL205</v>
      </c>
      <c r="AD14" s="282" t="str">
        <f>INDEX(DEVICES[DESC1],MATCH(TAG_DATA[[#This Row],[P1TAG]],DEVICES[TAG1],))</f>
        <v>SOOTBLOWER 6</v>
      </c>
      <c r="AE14" s="282" t="str">
        <f>INDEX(DEVICES[DESC2],MATCH(TAG_DATA[[#This Row],[P1TAG]],DEVICES[TAG1],))</f>
        <v/>
      </c>
      <c r="AF14" s="282" t="str">
        <f>INDEX(DEVICES[DESC3],MATCH(TAG_DATA[[#This Row],[P1TAG]],DEVICES[TAG1],))</f>
        <v/>
      </c>
      <c r="AG14" s="312"/>
      <c r="AH14" s="282" t="str">
        <f>_xlfn.TEXTJOIN("/",,TAG_DATA[[#This Row],[Tag]],"01")</f>
        <v>BB1BL205/01</v>
      </c>
      <c r="AI14" s="331"/>
    </row>
    <row r="15" spans="1:35" hidden="1" x14ac:dyDescent="0.4">
      <c r="A15" s="330" t="s">
        <v>360</v>
      </c>
      <c r="B15" s="260" t="s">
        <v>1145</v>
      </c>
      <c r="C15" s="349"/>
      <c r="D15" s="314" t="e">
        <f>INDEX(DRAWING[Prefix],MATCH(TAG_DATA[[#This Row],[Tag]],DRAWING[Tag],))</f>
        <v>#N/A</v>
      </c>
      <c r="E15" s="281" t="e">
        <f>INDEX(DRAWING[Suffix],MATCH(TAG_DATA[[#This Row],[Tag]],DRAWING[Tag],))</f>
        <v>#N/A</v>
      </c>
      <c r="F15" s="265"/>
      <c r="G15" s="305"/>
      <c r="H15" s="282"/>
      <c r="I15" s="282" t="e">
        <f>INDEX(PANEL[DESCRIPTION],MATCH(TAG_DATA[[#This Row],[X1NAME]],PANEL[TAG],))</f>
        <v>#N/A</v>
      </c>
      <c r="J15" s="282"/>
      <c r="K15" s="282"/>
      <c r="L15" s="282"/>
      <c r="M15" s="312"/>
      <c r="N15" s="282" t="e">
        <f>INDEX(IO[PLC],MATCH(TAG_DATA[[#This Row],[P1TAG]],IO[IO_Tag],))</f>
        <v>#N/A</v>
      </c>
      <c r="O15" s="282"/>
      <c r="P15" s="290" t="e">
        <f>INDEX(IO[Slot],MATCH(TAG_DATA[[#This Row],[P1TAG]],IO[IO_Tag],))</f>
        <v>#N/A</v>
      </c>
      <c r="Q15" s="282"/>
      <c r="R15" s="282" t="e">
        <f>INDEX(IO[CatalogNo],MATCH(TAG_DATA[[#This Row],[P1TAG]],IO[IO_Tag],))</f>
        <v>#N/A</v>
      </c>
      <c r="S15" s="282" t="e">
        <f>INDEX(IO[CatalogDesc1],MATCH(TAG_DATA[[#This Row],[P1TAG]],IO[IO_Tag],))</f>
        <v>#N/A</v>
      </c>
      <c r="T15" s="282" t="e">
        <f>INDEX(IO[CatalogDesc2],MATCH(TAG_DATA[[#This Row],[P1TAG]],IO[IO_Tag],))</f>
        <v>#N/A</v>
      </c>
      <c r="U15" s="282" t="str">
        <f>TAG_DATA[[#This Row],[Tag]]</f>
        <v>BB1BL206</v>
      </c>
      <c r="V15" s="282" t="str">
        <f>INDEX(DEVICES[DESC1],MATCH(TAG_DATA[[#This Row],[P1TAG]],DEVICES[TAG1],))</f>
        <v>SOOTBLOWER 7</v>
      </c>
      <c r="W15" s="282" t="str">
        <f>INDEX(DEVICES[DESC2],MATCH(TAG_DATA[[#This Row],[P1TAG]],DEVICES[TAG1],))</f>
        <v/>
      </c>
      <c r="X15" s="282" t="str">
        <f>INDEX(DEVICES[DESC3],MATCH(TAG_DATA[[#This Row],[P1TAG]],DEVICES[TAG1],))</f>
        <v/>
      </c>
      <c r="Y15" s="290" t="e">
        <f>INDEX(IO[Pin24V],MATCH(TAG_DATA[[#This Row],[P1TAG]],IO[IO_Tag],))</f>
        <v>#N/A</v>
      </c>
      <c r="Z15" s="290" t="e">
        <f>INDEX(IO[Pin0V],MATCH(TAG_DATA[[#This Row],[P1TAG]],IO[IO_Tag],))</f>
        <v>#N/A</v>
      </c>
      <c r="AA15" s="282"/>
      <c r="AB15" s="312" t="e">
        <f>INDEX(IO[Type],MATCH(TAG_DATA[[#This Row],[P1TAG]],IO[IO_Tag],))</f>
        <v>#N/A</v>
      </c>
      <c r="AC15" s="282" t="str">
        <f>TAG_DATA[[#This Row],[Tag]]</f>
        <v>BB1BL206</v>
      </c>
      <c r="AD15" s="282" t="str">
        <f>INDEX(DEVICES[DESC1],MATCH(TAG_DATA[[#This Row],[P1TAG]],DEVICES[TAG1],))</f>
        <v>SOOTBLOWER 7</v>
      </c>
      <c r="AE15" s="282" t="str">
        <f>INDEX(DEVICES[DESC2],MATCH(TAG_DATA[[#This Row],[P1TAG]],DEVICES[TAG1],))</f>
        <v/>
      </c>
      <c r="AF15" s="282" t="str">
        <f>INDEX(DEVICES[DESC3],MATCH(TAG_DATA[[#This Row],[P1TAG]],DEVICES[TAG1],))</f>
        <v/>
      </c>
      <c r="AG15" s="312"/>
      <c r="AH15" s="282" t="str">
        <f>_xlfn.TEXTJOIN("/",,TAG_DATA[[#This Row],[Tag]],"01")</f>
        <v>BB1BL206/01</v>
      </c>
      <c r="AI15" s="331"/>
    </row>
    <row r="16" spans="1:35" hidden="1" x14ac:dyDescent="0.4">
      <c r="A16" s="330" t="s">
        <v>1063</v>
      </c>
      <c r="B16" s="260" t="s">
        <v>1146</v>
      </c>
      <c r="C16" s="349"/>
      <c r="D16" s="314" t="e">
        <f>INDEX(DRAWING[Prefix],MATCH(TAG_DATA[[#This Row],[Tag]],DRAWING[Tag],))</f>
        <v>#N/A</v>
      </c>
      <c r="E16" s="281" t="e">
        <f>INDEX(DRAWING[Suffix],MATCH(TAG_DATA[[#This Row],[Tag]],DRAWING[Tag],))</f>
        <v>#N/A</v>
      </c>
      <c r="F16" s="265"/>
      <c r="G16" s="305"/>
      <c r="H16" s="282"/>
      <c r="I16" s="282" t="e">
        <f>INDEX(PANEL[DESCRIPTION],MATCH(TAG_DATA[[#This Row],[X1NAME]],PANEL[TAG],))</f>
        <v>#N/A</v>
      </c>
      <c r="J16" s="282"/>
      <c r="K16" s="282"/>
      <c r="L16" s="282"/>
      <c r="M16" s="312"/>
      <c r="N16" s="282" t="e">
        <f>INDEX(IO[PLC],MATCH(TAG_DATA[[#This Row],[P1TAG]],IO[IO_Tag],))</f>
        <v>#N/A</v>
      </c>
      <c r="O16" s="282"/>
      <c r="P16" s="290" t="e">
        <f>INDEX(IO[Slot],MATCH(TAG_DATA[[#This Row],[P1TAG]],IO[IO_Tag],))</f>
        <v>#N/A</v>
      </c>
      <c r="Q16" s="282"/>
      <c r="R16" s="282" t="e">
        <f>INDEX(IO[CatalogNo],MATCH(TAG_DATA[[#This Row],[P1TAG]],IO[IO_Tag],))</f>
        <v>#N/A</v>
      </c>
      <c r="S16" s="282" t="e">
        <f>INDEX(IO[CatalogDesc1],MATCH(TAG_DATA[[#This Row],[P1TAG]],IO[IO_Tag],))</f>
        <v>#N/A</v>
      </c>
      <c r="T16" s="282" t="e">
        <f>INDEX(IO[CatalogDesc2],MATCH(TAG_DATA[[#This Row],[P1TAG]],IO[IO_Tag],))</f>
        <v>#N/A</v>
      </c>
      <c r="U16" s="282" t="str">
        <f>TAG_DATA[[#This Row],[Tag]]</f>
        <v>BB1BU500</v>
      </c>
      <c r="V16" s="282" t="str">
        <f>INDEX(DEVICES[DESC1],MATCH(TAG_DATA[[#This Row],[P1TAG]],DEVICES[TAG1],))</f>
        <v>BURNER SIGNALS</v>
      </c>
      <c r="W16" s="282" t="str">
        <f>INDEX(DEVICES[DESC2],MATCH(TAG_DATA[[#This Row],[P1TAG]],DEVICES[TAG1],))</f>
        <v/>
      </c>
      <c r="X16" s="282" t="str">
        <f>INDEX(DEVICES[DESC3],MATCH(TAG_DATA[[#This Row],[P1TAG]],DEVICES[TAG1],))</f>
        <v/>
      </c>
      <c r="Y16" s="290" t="e">
        <f>INDEX(IO[Pin24V],MATCH(TAG_DATA[[#This Row],[P1TAG]],IO[IO_Tag],))</f>
        <v>#N/A</v>
      </c>
      <c r="Z16" s="290" t="e">
        <f>INDEX(IO[Pin0V],MATCH(TAG_DATA[[#This Row],[P1TAG]],IO[IO_Tag],))</f>
        <v>#N/A</v>
      </c>
      <c r="AA16" s="282"/>
      <c r="AB16" s="312" t="e">
        <f>INDEX(IO[Type],MATCH(TAG_DATA[[#This Row],[P1TAG]],IO[IO_Tag],))</f>
        <v>#N/A</v>
      </c>
      <c r="AC16" s="282" t="str">
        <f>TAG_DATA[[#This Row],[Tag]]</f>
        <v>BB1BU500</v>
      </c>
      <c r="AD16" s="282" t="str">
        <f>INDEX(DEVICES[DESC1],MATCH(TAG_DATA[[#This Row],[P1TAG]],DEVICES[TAG1],))</f>
        <v>BURNER SIGNALS</v>
      </c>
      <c r="AE16" s="282" t="str">
        <f>INDEX(DEVICES[DESC2],MATCH(TAG_DATA[[#This Row],[P1TAG]],DEVICES[TAG1],))</f>
        <v/>
      </c>
      <c r="AF16" s="282" t="str">
        <f>INDEX(DEVICES[DESC3],MATCH(TAG_DATA[[#This Row],[P1TAG]],DEVICES[TAG1],))</f>
        <v/>
      </c>
      <c r="AG16" s="312"/>
      <c r="AH16" s="282" t="str">
        <f>_xlfn.TEXTJOIN("/",,TAG_DATA[[#This Row],[Tag]],"01")</f>
        <v>BB1BU500/01</v>
      </c>
      <c r="AI16" s="331"/>
    </row>
    <row r="17" spans="1:35" hidden="1" x14ac:dyDescent="0.4">
      <c r="A17" s="330" t="s">
        <v>2101</v>
      </c>
      <c r="B17" s="260" t="e">
        <v>#N/A</v>
      </c>
      <c r="C17" s="349"/>
      <c r="D17" s="314" t="e">
        <f>INDEX(DRAWING[Prefix],MATCH(TAG_DATA[[#This Row],[Tag]],DRAWING[Tag],))</f>
        <v>#N/A</v>
      </c>
      <c r="E17" s="281" t="e">
        <f>INDEX(DRAWING[Suffix],MATCH(TAG_DATA[[#This Row],[Tag]],DRAWING[Tag],))</f>
        <v>#N/A</v>
      </c>
      <c r="F17" s="265"/>
      <c r="G17" s="305"/>
      <c r="H17" s="282"/>
      <c r="I17" s="282" t="e">
        <f>INDEX(PANEL[DESCRIPTION],MATCH(TAG_DATA[[#This Row],[X1NAME]],PANEL[TAG],))</f>
        <v>#N/A</v>
      </c>
      <c r="J17" s="282"/>
      <c r="K17" s="282"/>
      <c r="L17" s="282"/>
      <c r="M17" s="312"/>
      <c r="N17" s="282" t="e">
        <f>INDEX(IO[PLC],MATCH(TAG_DATA[[#This Row],[P1TAG]],IO[IO_Tag],))</f>
        <v>#N/A</v>
      </c>
      <c r="O17" s="282"/>
      <c r="P17" s="290" t="e">
        <f>INDEX(IO[Slot],MATCH(TAG_DATA[[#This Row],[P1TAG]],IO[IO_Tag],))</f>
        <v>#N/A</v>
      </c>
      <c r="Q17" s="282"/>
      <c r="R17" s="282" t="e">
        <f>INDEX(IO[CatalogNo],MATCH(TAG_DATA[[#This Row],[P1TAG]],IO[IO_Tag],))</f>
        <v>#N/A</v>
      </c>
      <c r="S17" s="282" t="e">
        <f>INDEX(IO[CatalogDesc1],MATCH(TAG_DATA[[#This Row],[P1TAG]],IO[IO_Tag],))</f>
        <v>#N/A</v>
      </c>
      <c r="T17" s="282" t="e">
        <f>INDEX(IO[CatalogDesc2],MATCH(TAG_DATA[[#This Row],[P1TAG]],IO[IO_Tag],))</f>
        <v>#N/A</v>
      </c>
      <c r="U17" s="282" t="str">
        <f>TAG_DATA[[#This Row],[Tag]]</f>
        <v>BB1CP002</v>
      </c>
      <c r="V17" s="282" t="str">
        <f>INDEX(DEVICES[DESC1],MATCH(TAG_DATA[[#This Row],[P1TAG]],DEVICES[TAG1],))</f>
        <v>SMOKE EXHAUST CABINET</v>
      </c>
      <c r="W17" s="282" t="str">
        <f>INDEX(DEVICES[DESC2],MATCH(TAG_DATA[[#This Row],[P1TAG]],DEVICES[TAG1],))</f>
        <v/>
      </c>
      <c r="X17" s="282" t="str">
        <f>INDEX(DEVICES[DESC3],MATCH(TAG_DATA[[#This Row],[P1TAG]],DEVICES[TAG1],))</f>
        <v/>
      </c>
      <c r="Y17" s="290" t="e">
        <f>INDEX(IO[Pin24V],MATCH(TAG_DATA[[#This Row],[P1TAG]],IO[IO_Tag],))</f>
        <v>#N/A</v>
      </c>
      <c r="Z17" s="290" t="e">
        <f>INDEX(IO[Pin0V],MATCH(TAG_DATA[[#This Row],[P1TAG]],IO[IO_Tag],))</f>
        <v>#N/A</v>
      </c>
      <c r="AA17" s="282"/>
      <c r="AB17" s="312" t="e">
        <f>INDEX(IO[Type],MATCH(TAG_DATA[[#This Row],[P1TAG]],IO[IO_Tag],))</f>
        <v>#N/A</v>
      </c>
      <c r="AC17" s="282" t="str">
        <f>TAG_DATA[[#This Row],[Tag]]</f>
        <v>BB1CP002</v>
      </c>
      <c r="AD17" s="282" t="str">
        <f>INDEX(DEVICES[DESC1],MATCH(TAG_DATA[[#This Row],[P1TAG]],DEVICES[TAG1],))</f>
        <v>SMOKE EXHAUST CABINET</v>
      </c>
      <c r="AE17" s="282" t="str">
        <f>INDEX(DEVICES[DESC2],MATCH(TAG_DATA[[#This Row],[P1TAG]],DEVICES[TAG1],))</f>
        <v/>
      </c>
      <c r="AF17" s="282" t="str">
        <f>INDEX(DEVICES[DESC3],MATCH(TAG_DATA[[#This Row],[P1TAG]],DEVICES[TAG1],))</f>
        <v/>
      </c>
      <c r="AG17" s="312"/>
      <c r="AH17" s="282" t="str">
        <f>_xlfn.TEXTJOIN("/",,TAG_DATA[[#This Row],[Tag]],"01")</f>
        <v>BB1CP002/01</v>
      </c>
      <c r="AI17" s="331"/>
    </row>
    <row r="18" spans="1:35" hidden="1" x14ac:dyDescent="0.4">
      <c r="A18" s="330" t="s">
        <v>155</v>
      </c>
      <c r="B18" s="260" t="s">
        <v>1123</v>
      </c>
      <c r="C18" s="349"/>
      <c r="D18" s="314" t="e">
        <f>INDEX(DRAWING[Prefix],MATCH(TAG_DATA[[#This Row],[Tag]],DRAWING[Tag],))</f>
        <v>#N/A</v>
      </c>
      <c r="E18" s="281" t="e">
        <f>INDEX(DRAWING[Suffix],MATCH(TAG_DATA[[#This Row],[Tag]],DRAWING[Tag],))</f>
        <v>#N/A</v>
      </c>
      <c r="F18" s="265"/>
      <c r="G18" s="305"/>
      <c r="H18" s="282"/>
      <c r="I18" s="282" t="e">
        <f>INDEX(PANEL[DESCRIPTION],MATCH(TAG_DATA[[#This Row],[X1NAME]],PANEL[TAG],))</f>
        <v>#N/A</v>
      </c>
      <c r="J18" s="282"/>
      <c r="K18" s="282"/>
      <c r="L18" s="282"/>
      <c r="M18" s="312"/>
      <c r="N18" s="282" t="e">
        <f>INDEX(IO[PLC],MATCH(TAG_DATA[[#This Row],[P1TAG]],IO[IO_Tag],))</f>
        <v>#N/A</v>
      </c>
      <c r="O18" s="282"/>
      <c r="P18" s="290" t="e">
        <f>INDEX(IO[Slot],MATCH(TAG_DATA[[#This Row],[P1TAG]],IO[IO_Tag],))</f>
        <v>#N/A</v>
      </c>
      <c r="Q18" s="282"/>
      <c r="R18" s="282" t="e">
        <f>INDEX(IO[CatalogNo],MATCH(TAG_DATA[[#This Row],[P1TAG]],IO[IO_Tag],))</f>
        <v>#N/A</v>
      </c>
      <c r="S18" s="282" t="e">
        <f>INDEX(IO[CatalogDesc1],MATCH(TAG_DATA[[#This Row],[P1TAG]],IO[IO_Tag],))</f>
        <v>#N/A</v>
      </c>
      <c r="T18" s="282" t="e">
        <f>INDEX(IO[CatalogDesc2],MATCH(TAG_DATA[[#This Row],[P1TAG]],IO[IO_Tag],))</f>
        <v>#N/A</v>
      </c>
      <c r="U18" s="282" t="str">
        <f>TAG_DATA[[#This Row],[Tag]]</f>
        <v>BB1CV001</v>
      </c>
      <c r="V18" s="282" t="e">
        <f>INDEX(DEVICES[DESC1],MATCH(TAG_DATA[[#This Row],[P1TAG]],DEVICES[TAG1],))</f>
        <v>#N/A</v>
      </c>
      <c r="W18" s="282" t="e">
        <f>INDEX(DEVICES[DESC2],MATCH(TAG_DATA[[#This Row],[P1TAG]],DEVICES[TAG1],))</f>
        <v>#N/A</v>
      </c>
      <c r="X18" s="282" t="e">
        <f>INDEX(DEVICES[DESC3],MATCH(TAG_DATA[[#This Row],[P1TAG]],DEVICES[TAG1],))</f>
        <v>#N/A</v>
      </c>
      <c r="Y18" s="290" t="e">
        <f>INDEX(IO[Pin24V],MATCH(TAG_DATA[[#This Row],[P1TAG]],IO[IO_Tag],))</f>
        <v>#N/A</v>
      </c>
      <c r="Z18" s="290" t="e">
        <f>INDEX(IO[Pin0V],MATCH(TAG_DATA[[#This Row],[P1TAG]],IO[IO_Tag],))</f>
        <v>#N/A</v>
      </c>
      <c r="AA18" s="282"/>
      <c r="AB18" s="312" t="e">
        <f>INDEX(IO[Type],MATCH(TAG_DATA[[#This Row],[P1TAG]],IO[IO_Tag],))</f>
        <v>#N/A</v>
      </c>
      <c r="AC18" s="282" t="str">
        <f>TAG_DATA[[#This Row],[Tag]]</f>
        <v>BB1CV001</v>
      </c>
      <c r="AD18" s="282" t="e">
        <f>INDEX(DEVICES[DESC1],MATCH(TAG_DATA[[#This Row],[P1TAG]],DEVICES[TAG1],))</f>
        <v>#N/A</v>
      </c>
      <c r="AE18" s="282" t="e">
        <f>INDEX(DEVICES[DESC2],MATCH(TAG_DATA[[#This Row],[P1TAG]],DEVICES[TAG1],))</f>
        <v>#N/A</v>
      </c>
      <c r="AF18" s="282" t="e">
        <f>INDEX(DEVICES[DESC3],MATCH(TAG_DATA[[#This Row],[P1TAG]],DEVICES[TAG1],))</f>
        <v>#N/A</v>
      </c>
      <c r="AG18" s="312"/>
      <c r="AH18" s="282" t="str">
        <f>_xlfn.TEXTJOIN("/",,TAG_DATA[[#This Row],[Tag]],"01")</f>
        <v>BB1CV001/01</v>
      </c>
      <c r="AI18" s="331"/>
    </row>
    <row r="19" spans="1:35" hidden="1" x14ac:dyDescent="0.4">
      <c r="A19" s="330" t="s">
        <v>169</v>
      </c>
      <c r="B19" s="260" t="s">
        <v>1123</v>
      </c>
      <c r="C19" s="349"/>
      <c r="D19" s="314" t="e">
        <f>INDEX(DRAWING[Prefix],MATCH(TAG_DATA[[#This Row],[Tag]],DRAWING[Tag],))</f>
        <v>#N/A</v>
      </c>
      <c r="E19" s="281" t="e">
        <f>INDEX(DRAWING[Suffix],MATCH(TAG_DATA[[#This Row],[Tag]],DRAWING[Tag],))</f>
        <v>#N/A</v>
      </c>
      <c r="F19" s="265"/>
      <c r="G19" s="305"/>
      <c r="H19" s="282"/>
      <c r="I19" s="282" t="e">
        <f>INDEX(PANEL[DESCRIPTION],MATCH(TAG_DATA[[#This Row],[X1NAME]],PANEL[TAG],))</f>
        <v>#N/A</v>
      </c>
      <c r="J19" s="282"/>
      <c r="K19" s="282"/>
      <c r="L19" s="282"/>
      <c r="M19" s="312"/>
      <c r="N19" s="282" t="e">
        <f>INDEX(IO[PLC],MATCH(TAG_DATA[[#This Row],[P1TAG]],IO[IO_Tag],))</f>
        <v>#N/A</v>
      </c>
      <c r="O19" s="282"/>
      <c r="P19" s="290" t="e">
        <f>INDEX(IO[Slot],MATCH(TAG_DATA[[#This Row],[P1TAG]],IO[IO_Tag],))</f>
        <v>#N/A</v>
      </c>
      <c r="Q19" s="282"/>
      <c r="R19" s="282" t="e">
        <f>INDEX(IO[CatalogNo],MATCH(TAG_DATA[[#This Row],[P1TAG]],IO[IO_Tag],))</f>
        <v>#N/A</v>
      </c>
      <c r="S19" s="282" t="e">
        <f>INDEX(IO[CatalogDesc1],MATCH(TAG_DATA[[#This Row],[P1TAG]],IO[IO_Tag],))</f>
        <v>#N/A</v>
      </c>
      <c r="T19" s="282" t="e">
        <f>INDEX(IO[CatalogDesc2],MATCH(TAG_DATA[[#This Row],[P1TAG]],IO[IO_Tag],))</f>
        <v>#N/A</v>
      </c>
      <c r="U19" s="282" t="str">
        <f>TAG_DATA[[#This Row],[Tag]]</f>
        <v>BB1CV002</v>
      </c>
      <c r="V19" s="282" t="e">
        <f>INDEX(DEVICES[DESC1],MATCH(TAG_DATA[[#This Row],[P1TAG]],DEVICES[TAG1],))</f>
        <v>#N/A</v>
      </c>
      <c r="W19" s="282" t="e">
        <f>INDEX(DEVICES[DESC2],MATCH(TAG_DATA[[#This Row],[P1TAG]],DEVICES[TAG1],))</f>
        <v>#N/A</v>
      </c>
      <c r="X19" s="282" t="e">
        <f>INDEX(DEVICES[DESC3],MATCH(TAG_DATA[[#This Row],[P1TAG]],DEVICES[TAG1],))</f>
        <v>#N/A</v>
      </c>
      <c r="Y19" s="290" t="e">
        <f>INDEX(IO[Pin24V],MATCH(TAG_DATA[[#This Row],[P1TAG]],IO[IO_Tag],))</f>
        <v>#N/A</v>
      </c>
      <c r="Z19" s="290" t="e">
        <f>INDEX(IO[Pin0V],MATCH(TAG_DATA[[#This Row],[P1TAG]],IO[IO_Tag],))</f>
        <v>#N/A</v>
      </c>
      <c r="AA19" s="282"/>
      <c r="AB19" s="312" t="e">
        <f>INDEX(IO[Type],MATCH(TAG_DATA[[#This Row],[P1TAG]],IO[IO_Tag],))</f>
        <v>#N/A</v>
      </c>
      <c r="AC19" s="282" t="str">
        <f>TAG_DATA[[#This Row],[Tag]]</f>
        <v>BB1CV002</v>
      </c>
      <c r="AD19" s="282" t="e">
        <f>INDEX(DEVICES[DESC1],MATCH(TAG_DATA[[#This Row],[P1TAG]],DEVICES[TAG1],))</f>
        <v>#N/A</v>
      </c>
      <c r="AE19" s="282" t="e">
        <f>INDEX(DEVICES[DESC2],MATCH(TAG_DATA[[#This Row],[P1TAG]],DEVICES[TAG1],))</f>
        <v>#N/A</v>
      </c>
      <c r="AF19" s="282" t="e">
        <f>INDEX(DEVICES[DESC3],MATCH(TAG_DATA[[#This Row],[P1TAG]],DEVICES[TAG1],))</f>
        <v>#N/A</v>
      </c>
      <c r="AG19" s="312"/>
      <c r="AH19" s="282" t="str">
        <f>_xlfn.TEXTJOIN("/",,TAG_DATA[[#This Row],[Tag]],"01")</f>
        <v>BB1CV002/01</v>
      </c>
      <c r="AI19" s="331"/>
    </row>
    <row r="20" spans="1:35" hidden="1" x14ac:dyDescent="0.4">
      <c r="A20" s="330" t="s">
        <v>363</v>
      </c>
      <c r="B20" s="260" t="s">
        <v>1128</v>
      </c>
      <c r="C20" s="349"/>
      <c r="D20" s="314" t="e">
        <f>INDEX(DRAWING[Prefix],MATCH(TAG_DATA[[#This Row],[Tag]],DRAWING[Tag],))</f>
        <v>#N/A</v>
      </c>
      <c r="E20" s="281" t="e">
        <f>INDEX(DRAWING[Suffix],MATCH(TAG_DATA[[#This Row],[Tag]],DRAWING[Tag],))</f>
        <v>#N/A</v>
      </c>
      <c r="F20" s="265"/>
      <c r="G20" s="305"/>
      <c r="H20" s="282"/>
      <c r="I20" s="282" t="e">
        <f>INDEX(PANEL[DESCRIPTION],MATCH(TAG_DATA[[#This Row],[X1NAME]],PANEL[TAG],))</f>
        <v>#N/A</v>
      </c>
      <c r="J20" s="282"/>
      <c r="K20" s="282"/>
      <c r="L20" s="282"/>
      <c r="M20" s="312"/>
      <c r="N20" s="282" t="e">
        <f>INDEX(IO[PLC],MATCH(TAG_DATA[[#This Row],[P1TAG]],IO[IO_Tag],))</f>
        <v>#N/A</v>
      </c>
      <c r="O20" s="282"/>
      <c r="P20" s="290" t="e">
        <f>INDEX(IO[Slot],MATCH(TAG_DATA[[#This Row],[P1TAG]],IO[IO_Tag],))</f>
        <v>#N/A</v>
      </c>
      <c r="Q20" s="282"/>
      <c r="R20" s="282" t="e">
        <f>INDEX(IO[CatalogNo],MATCH(TAG_DATA[[#This Row],[P1TAG]],IO[IO_Tag],))</f>
        <v>#N/A</v>
      </c>
      <c r="S20" s="282" t="e">
        <f>INDEX(IO[CatalogDesc1],MATCH(TAG_DATA[[#This Row],[P1TAG]],IO[IO_Tag],))</f>
        <v>#N/A</v>
      </c>
      <c r="T20" s="282" t="e">
        <f>INDEX(IO[CatalogDesc2],MATCH(TAG_DATA[[#This Row],[P1TAG]],IO[IO_Tag],))</f>
        <v>#N/A</v>
      </c>
      <c r="U20" s="282" t="str">
        <f>TAG_DATA[[#This Row],[Tag]]</f>
        <v>BB1CV003</v>
      </c>
      <c r="V20" s="282" t="str">
        <f>INDEX(DEVICES[DESC1],MATCH(TAG_DATA[[#This Row],[P1TAG]],DEVICES[TAG1],))</f>
        <v>CONTINUOUS BLOW DOWN</v>
      </c>
      <c r="W20" s="282" t="str">
        <f>INDEX(DEVICES[DESC2],MATCH(TAG_DATA[[#This Row],[P1TAG]],DEVICES[TAG1],))</f>
        <v>VALVE</v>
      </c>
      <c r="X20" s="282" t="str">
        <f>INDEX(DEVICES[DESC3],MATCH(TAG_DATA[[#This Row],[P1TAG]],DEVICES[TAG1],))</f>
        <v/>
      </c>
      <c r="Y20" s="290" t="e">
        <f>INDEX(IO[Pin24V],MATCH(TAG_DATA[[#This Row],[P1TAG]],IO[IO_Tag],))</f>
        <v>#N/A</v>
      </c>
      <c r="Z20" s="290" t="e">
        <f>INDEX(IO[Pin0V],MATCH(TAG_DATA[[#This Row],[P1TAG]],IO[IO_Tag],))</f>
        <v>#N/A</v>
      </c>
      <c r="AA20" s="282"/>
      <c r="AB20" s="312" t="e">
        <f>INDEX(IO[Type],MATCH(TAG_DATA[[#This Row],[P1TAG]],IO[IO_Tag],))</f>
        <v>#N/A</v>
      </c>
      <c r="AC20" s="282" t="str">
        <f>TAG_DATA[[#This Row],[Tag]]</f>
        <v>BB1CV003</v>
      </c>
      <c r="AD20" s="282" t="str">
        <f>INDEX(DEVICES[DESC1],MATCH(TAG_DATA[[#This Row],[P1TAG]],DEVICES[TAG1],))</f>
        <v>CONTINUOUS BLOW DOWN</v>
      </c>
      <c r="AE20" s="282" t="str">
        <f>INDEX(DEVICES[DESC2],MATCH(TAG_DATA[[#This Row],[P1TAG]],DEVICES[TAG1],))</f>
        <v>VALVE</v>
      </c>
      <c r="AF20" s="282" t="str">
        <f>INDEX(DEVICES[DESC3],MATCH(TAG_DATA[[#This Row],[P1TAG]],DEVICES[TAG1],))</f>
        <v/>
      </c>
      <c r="AG20" s="312"/>
      <c r="AH20" s="282" t="str">
        <f>_xlfn.TEXTJOIN("/",,TAG_DATA[[#This Row],[Tag]],"01")</f>
        <v>BB1CV003/01</v>
      </c>
      <c r="AI20" s="331"/>
    </row>
    <row r="21" spans="1:35" hidden="1" x14ac:dyDescent="0.4">
      <c r="A21" s="330" t="s">
        <v>544</v>
      </c>
      <c r="B21" s="260" t="s">
        <v>1123</v>
      </c>
      <c r="C21" s="349"/>
      <c r="D21" s="314" t="e">
        <f>INDEX(DRAWING[Prefix],MATCH(TAG_DATA[[#This Row],[Tag]],DRAWING[Tag],))</f>
        <v>#N/A</v>
      </c>
      <c r="E21" s="281" t="e">
        <f>INDEX(DRAWING[Suffix],MATCH(TAG_DATA[[#This Row],[Tag]],DRAWING[Tag],))</f>
        <v>#N/A</v>
      </c>
      <c r="F21" s="265"/>
      <c r="G21" s="305"/>
      <c r="H21" s="282"/>
      <c r="I21" s="282" t="e">
        <f>INDEX(PANEL[DESCRIPTION],MATCH(TAG_DATA[[#This Row],[X1NAME]],PANEL[TAG],))</f>
        <v>#N/A</v>
      </c>
      <c r="J21" s="282"/>
      <c r="K21" s="282"/>
      <c r="L21" s="282"/>
      <c r="M21" s="312"/>
      <c r="N21" s="282" t="e">
        <f>INDEX(IO[PLC],MATCH(TAG_DATA[[#This Row],[P1TAG]],IO[IO_Tag],))</f>
        <v>#N/A</v>
      </c>
      <c r="O21" s="282"/>
      <c r="P21" s="290" t="e">
        <f>INDEX(IO[Slot],MATCH(TAG_DATA[[#This Row],[P1TAG]],IO[IO_Tag],))</f>
        <v>#N/A</v>
      </c>
      <c r="Q21" s="282"/>
      <c r="R21" s="282" t="e">
        <f>INDEX(IO[CatalogNo],MATCH(TAG_DATA[[#This Row],[P1TAG]],IO[IO_Tag],))</f>
        <v>#N/A</v>
      </c>
      <c r="S21" s="282" t="e">
        <f>INDEX(IO[CatalogDesc1],MATCH(TAG_DATA[[#This Row],[P1TAG]],IO[IO_Tag],))</f>
        <v>#N/A</v>
      </c>
      <c r="T21" s="282" t="e">
        <f>INDEX(IO[CatalogDesc2],MATCH(TAG_DATA[[#This Row],[P1TAG]],IO[IO_Tag],))</f>
        <v>#N/A</v>
      </c>
      <c r="U21" s="282" t="str">
        <f>TAG_DATA[[#This Row],[Tag]]</f>
        <v>BB1CV004</v>
      </c>
      <c r="V21" s="282" t="e">
        <f>INDEX(DEVICES[DESC1],MATCH(TAG_DATA[[#This Row],[P1TAG]],DEVICES[TAG1],))</f>
        <v>#N/A</v>
      </c>
      <c r="W21" s="282" t="e">
        <f>INDEX(DEVICES[DESC2],MATCH(TAG_DATA[[#This Row],[P1TAG]],DEVICES[TAG1],))</f>
        <v>#N/A</v>
      </c>
      <c r="X21" s="282" t="e">
        <f>INDEX(DEVICES[DESC3],MATCH(TAG_DATA[[#This Row],[P1TAG]],DEVICES[TAG1],))</f>
        <v>#N/A</v>
      </c>
      <c r="Y21" s="290" t="e">
        <f>INDEX(IO[Pin24V],MATCH(TAG_DATA[[#This Row],[P1TAG]],IO[IO_Tag],))</f>
        <v>#N/A</v>
      </c>
      <c r="Z21" s="290" t="e">
        <f>INDEX(IO[Pin0V],MATCH(TAG_DATA[[#This Row],[P1TAG]],IO[IO_Tag],))</f>
        <v>#N/A</v>
      </c>
      <c r="AA21" s="282"/>
      <c r="AB21" s="312" t="e">
        <f>INDEX(IO[Type],MATCH(TAG_DATA[[#This Row],[P1TAG]],IO[IO_Tag],))</f>
        <v>#N/A</v>
      </c>
      <c r="AC21" s="282" t="str">
        <f>TAG_DATA[[#This Row],[Tag]]</f>
        <v>BB1CV004</v>
      </c>
      <c r="AD21" s="282" t="e">
        <f>INDEX(DEVICES[DESC1],MATCH(TAG_DATA[[#This Row],[P1TAG]],DEVICES[TAG1],))</f>
        <v>#N/A</v>
      </c>
      <c r="AE21" s="282" t="e">
        <f>INDEX(DEVICES[DESC2],MATCH(TAG_DATA[[#This Row],[P1TAG]],DEVICES[TAG1],))</f>
        <v>#N/A</v>
      </c>
      <c r="AF21" s="282" t="e">
        <f>INDEX(DEVICES[DESC3],MATCH(TAG_DATA[[#This Row],[P1TAG]],DEVICES[TAG1],))</f>
        <v>#N/A</v>
      </c>
      <c r="AG21" s="312"/>
      <c r="AH21" s="282" t="str">
        <f>_xlfn.TEXTJOIN("/",,TAG_DATA[[#This Row],[Tag]],"01")</f>
        <v>BB1CV004/01</v>
      </c>
      <c r="AI21" s="331"/>
    </row>
    <row r="22" spans="1:35" hidden="1" x14ac:dyDescent="0.4">
      <c r="A22" s="330" t="s">
        <v>125</v>
      </c>
      <c r="B22" s="260" t="s">
        <v>1123</v>
      </c>
      <c r="C22" s="349"/>
      <c r="D22" s="314" t="e">
        <f>INDEX(DRAWING[Prefix],MATCH(TAG_DATA[[#This Row],[Tag]],DRAWING[Tag],))</f>
        <v>#N/A</v>
      </c>
      <c r="E22" s="281" t="e">
        <f>INDEX(DRAWING[Suffix],MATCH(TAG_DATA[[#This Row],[Tag]],DRAWING[Tag],))</f>
        <v>#N/A</v>
      </c>
      <c r="F22" s="265"/>
      <c r="G22" s="305"/>
      <c r="H22" s="282"/>
      <c r="I22" s="282" t="e">
        <f>INDEX(PANEL[DESCRIPTION],MATCH(TAG_DATA[[#This Row],[X1NAME]],PANEL[TAG],))</f>
        <v>#N/A</v>
      </c>
      <c r="J22" s="282"/>
      <c r="K22" s="282"/>
      <c r="L22" s="282"/>
      <c r="M22" s="312"/>
      <c r="N22" s="282" t="e">
        <f>INDEX(IO[PLC],MATCH(TAG_DATA[[#This Row],[P1TAG]],IO[IO_Tag],))</f>
        <v>#N/A</v>
      </c>
      <c r="O22" s="282"/>
      <c r="P22" s="290" t="e">
        <f>INDEX(IO[Slot],MATCH(TAG_DATA[[#This Row],[P1TAG]],IO[IO_Tag],))</f>
        <v>#N/A</v>
      </c>
      <c r="Q22" s="282"/>
      <c r="R22" s="282" t="e">
        <f>INDEX(IO[CatalogNo],MATCH(TAG_DATA[[#This Row],[P1TAG]],IO[IO_Tag],))</f>
        <v>#N/A</v>
      </c>
      <c r="S22" s="282" t="e">
        <f>INDEX(IO[CatalogDesc1],MATCH(TAG_DATA[[#This Row],[P1TAG]],IO[IO_Tag],))</f>
        <v>#N/A</v>
      </c>
      <c r="T22" s="282" t="e">
        <f>INDEX(IO[CatalogDesc2],MATCH(TAG_DATA[[#This Row],[P1TAG]],IO[IO_Tag],))</f>
        <v>#N/A</v>
      </c>
      <c r="U22" s="282" t="str">
        <f>TAG_DATA[[#This Row],[Tag]]</f>
        <v>BB1CV200</v>
      </c>
      <c r="V22" s="282" t="e">
        <f>INDEX(DEVICES[DESC1],MATCH(TAG_DATA[[#This Row],[P1TAG]],DEVICES[TAG1],))</f>
        <v>#N/A</v>
      </c>
      <c r="W22" s="282" t="e">
        <f>INDEX(DEVICES[DESC2],MATCH(TAG_DATA[[#This Row],[P1TAG]],DEVICES[TAG1],))</f>
        <v>#N/A</v>
      </c>
      <c r="X22" s="282" t="e">
        <f>INDEX(DEVICES[DESC3],MATCH(TAG_DATA[[#This Row],[P1TAG]],DEVICES[TAG1],))</f>
        <v>#N/A</v>
      </c>
      <c r="Y22" s="290" t="e">
        <f>INDEX(IO[Pin24V],MATCH(TAG_DATA[[#This Row],[P1TAG]],IO[IO_Tag],))</f>
        <v>#N/A</v>
      </c>
      <c r="Z22" s="290" t="e">
        <f>INDEX(IO[Pin0V],MATCH(TAG_DATA[[#This Row],[P1TAG]],IO[IO_Tag],))</f>
        <v>#N/A</v>
      </c>
      <c r="AA22" s="282"/>
      <c r="AB22" s="312" t="e">
        <f>INDEX(IO[Type],MATCH(TAG_DATA[[#This Row],[P1TAG]],IO[IO_Tag],))</f>
        <v>#N/A</v>
      </c>
      <c r="AC22" s="282" t="str">
        <f>TAG_DATA[[#This Row],[Tag]]</f>
        <v>BB1CV200</v>
      </c>
      <c r="AD22" s="282" t="e">
        <f>INDEX(DEVICES[DESC1],MATCH(TAG_DATA[[#This Row],[P1TAG]],DEVICES[TAG1],))</f>
        <v>#N/A</v>
      </c>
      <c r="AE22" s="282" t="e">
        <f>INDEX(DEVICES[DESC2],MATCH(TAG_DATA[[#This Row],[P1TAG]],DEVICES[TAG1],))</f>
        <v>#N/A</v>
      </c>
      <c r="AF22" s="282" t="e">
        <f>INDEX(DEVICES[DESC3],MATCH(TAG_DATA[[#This Row],[P1TAG]],DEVICES[TAG1],))</f>
        <v>#N/A</v>
      </c>
      <c r="AG22" s="312"/>
      <c r="AH22" s="282" t="str">
        <f>_xlfn.TEXTJOIN("/",,TAG_DATA[[#This Row],[Tag]],"01")</f>
        <v>BB1CV200/01</v>
      </c>
      <c r="AI22" s="331"/>
    </row>
    <row r="23" spans="1:35" hidden="1" x14ac:dyDescent="0.4">
      <c r="A23" s="330" t="s">
        <v>267</v>
      </c>
      <c r="B23" s="260" t="s">
        <v>1128</v>
      </c>
      <c r="C23" s="349"/>
      <c r="D23" s="314" t="e">
        <f>INDEX(DRAWING[Prefix],MATCH(TAG_DATA[[#This Row],[Tag]],DRAWING[Tag],))</f>
        <v>#N/A</v>
      </c>
      <c r="E23" s="281" t="e">
        <f>INDEX(DRAWING[Suffix],MATCH(TAG_DATA[[#This Row],[Tag]],DRAWING[Tag],))</f>
        <v>#N/A</v>
      </c>
      <c r="F23" s="265"/>
      <c r="G23" s="305"/>
      <c r="H23" s="282"/>
      <c r="I23" s="282" t="e">
        <f>INDEX(PANEL[DESCRIPTION],MATCH(TAG_DATA[[#This Row],[X1NAME]],PANEL[TAG],))</f>
        <v>#N/A</v>
      </c>
      <c r="J23" s="282"/>
      <c r="K23" s="282"/>
      <c r="L23" s="282"/>
      <c r="M23" s="312"/>
      <c r="N23" s="282" t="e">
        <f>INDEX(IO[PLC],MATCH(TAG_DATA[[#This Row],[P1TAG]],IO[IO_Tag],))</f>
        <v>#N/A</v>
      </c>
      <c r="O23" s="282"/>
      <c r="P23" s="290" t="e">
        <f>INDEX(IO[Slot],MATCH(TAG_DATA[[#This Row],[P1TAG]],IO[IO_Tag],))</f>
        <v>#N/A</v>
      </c>
      <c r="Q23" s="282"/>
      <c r="R23" s="282" t="e">
        <f>INDEX(IO[CatalogNo],MATCH(TAG_DATA[[#This Row],[P1TAG]],IO[IO_Tag],))</f>
        <v>#N/A</v>
      </c>
      <c r="S23" s="282" t="e">
        <f>INDEX(IO[CatalogDesc1],MATCH(TAG_DATA[[#This Row],[P1TAG]],IO[IO_Tag],))</f>
        <v>#N/A</v>
      </c>
      <c r="T23" s="282" t="e">
        <f>INDEX(IO[CatalogDesc2],MATCH(TAG_DATA[[#This Row],[P1TAG]],IO[IO_Tag],))</f>
        <v>#N/A</v>
      </c>
      <c r="U23" s="282" t="str">
        <f>TAG_DATA[[#This Row],[Tag]]</f>
        <v>BB1CV201</v>
      </c>
      <c r="V23" s="282" t="str">
        <f>INDEX(DEVICES[DESC1],MATCH(TAG_DATA[[#This Row],[P1TAG]],DEVICES[TAG1],))</f>
        <v>START-UP VALVE</v>
      </c>
      <c r="W23" s="282" t="str">
        <f>INDEX(DEVICES[DESC2],MATCH(TAG_DATA[[#This Row],[P1TAG]],DEVICES[TAG1],))</f>
        <v/>
      </c>
      <c r="X23" s="282" t="str">
        <f>INDEX(DEVICES[DESC3],MATCH(TAG_DATA[[#This Row],[P1TAG]],DEVICES[TAG1],))</f>
        <v/>
      </c>
      <c r="Y23" s="290" t="e">
        <f>INDEX(IO[Pin24V],MATCH(TAG_DATA[[#This Row],[P1TAG]],IO[IO_Tag],))</f>
        <v>#N/A</v>
      </c>
      <c r="Z23" s="290" t="e">
        <f>INDEX(IO[Pin0V],MATCH(TAG_DATA[[#This Row],[P1TAG]],IO[IO_Tag],))</f>
        <v>#N/A</v>
      </c>
      <c r="AA23" s="282"/>
      <c r="AB23" s="312" t="e">
        <f>INDEX(IO[Type],MATCH(TAG_DATA[[#This Row],[P1TAG]],IO[IO_Tag],))</f>
        <v>#N/A</v>
      </c>
      <c r="AC23" s="282" t="str">
        <f>TAG_DATA[[#This Row],[Tag]]</f>
        <v>BB1CV201</v>
      </c>
      <c r="AD23" s="282" t="str">
        <f>INDEX(DEVICES[DESC1],MATCH(TAG_DATA[[#This Row],[P1TAG]],DEVICES[TAG1],))</f>
        <v>START-UP VALVE</v>
      </c>
      <c r="AE23" s="282" t="str">
        <f>INDEX(DEVICES[DESC2],MATCH(TAG_DATA[[#This Row],[P1TAG]],DEVICES[TAG1],))</f>
        <v/>
      </c>
      <c r="AF23" s="282" t="str">
        <f>INDEX(DEVICES[DESC3],MATCH(TAG_DATA[[#This Row],[P1TAG]],DEVICES[TAG1],))</f>
        <v/>
      </c>
      <c r="AG23" s="312"/>
      <c r="AH23" s="282" t="str">
        <f>_xlfn.TEXTJOIN("/",,TAG_DATA[[#This Row],[Tag]],"01")</f>
        <v>BB1CV201/01</v>
      </c>
      <c r="AI23" s="331"/>
    </row>
    <row r="24" spans="1:35" hidden="1" x14ac:dyDescent="0.4">
      <c r="A24" s="330" t="s">
        <v>380</v>
      </c>
      <c r="B24" s="260" t="s">
        <v>1128</v>
      </c>
      <c r="C24" s="349"/>
      <c r="D24" s="314" t="e">
        <f>INDEX(DRAWING[Prefix],MATCH(TAG_DATA[[#This Row],[Tag]],DRAWING[Tag],))</f>
        <v>#N/A</v>
      </c>
      <c r="E24" s="281" t="e">
        <f>INDEX(DRAWING[Suffix],MATCH(TAG_DATA[[#This Row],[Tag]],DRAWING[Tag],))</f>
        <v>#N/A</v>
      </c>
      <c r="F24" s="265"/>
      <c r="G24" s="305"/>
      <c r="H24" s="282"/>
      <c r="I24" s="282" t="e">
        <f>INDEX(PANEL[DESCRIPTION],MATCH(TAG_DATA[[#This Row],[X1NAME]],PANEL[TAG],))</f>
        <v>#N/A</v>
      </c>
      <c r="J24" s="282"/>
      <c r="K24" s="282"/>
      <c r="L24" s="282"/>
      <c r="M24" s="312"/>
      <c r="N24" s="282" t="e">
        <f>INDEX(IO[PLC],MATCH(TAG_DATA[[#This Row],[P1TAG]],IO[IO_Tag],))</f>
        <v>#N/A</v>
      </c>
      <c r="O24" s="282"/>
      <c r="P24" s="290" t="e">
        <f>INDEX(IO[Slot],MATCH(TAG_DATA[[#This Row],[P1TAG]],IO[IO_Tag],))</f>
        <v>#N/A</v>
      </c>
      <c r="Q24" s="282"/>
      <c r="R24" s="282" t="e">
        <f>INDEX(IO[CatalogNo],MATCH(TAG_DATA[[#This Row],[P1TAG]],IO[IO_Tag],))</f>
        <v>#N/A</v>
      </c>
      <c r="S24" s="282" t="e">
        <f>INDEX(IO[CatalogDesc1],MATCH(TAG_DATA[[#This Row],[P1TAG]],IO[IO_Tag],))</f>
        <v>#N/A</v>
      </c>
      <c r="T24" s="282" t="e">
        <f>INDEX(IO[CatalogDesc2],MATCH(TAG_DATA[[#This Row],[P1TAG]],IO[IO_Tag],))</f>
        <v>#N/A</v>
      </c>
      <c r="U24" s="282" t="str">
        <f>TAG_DATA[[#This Row],[Tag]]</f>
        <v>BB1CV202</v>
      </c>
      <c r="V24" s="282" t="str">
        <f>INDEX(DEVICES[DESC1],MATCH(TAG_DATA[[#This Row],[P1TAG]],DEVICES[TAG1],))</f>
        <v>STEAM PRESSURE REDUCTION</v>
      </c>
      <c r="W24" s="282" t="str">
        <f>INDEX(DEVICES[DESC2],MATCH(TAG_DATA[[#This Row],[P1TAG]],DEVICES[TAG1],))</f>
        <v>VALVE</v>
      </c>
      <c r="X24" s="282" t="str">
        <f>INDEX(DEVICES[DESC3],MATCH(TAG_DATA[[#This Row],[P1TAG]],DEVICES[TAG1],))</f>
        <v/>
      </c>
      <c r="Y24" s="290" t="e">
        <f>INDEX(IO[Pin24V],MATCH(TAG_DATA[[#This Row],[P1TAG]],IO[IO_Tag],))</f>
        <v>#N/A</v>
      </c>
      <c r="Z24" s="290" t="e">
        <f>INDEX(IO[Pin0V],MATCH(TAG_DATA[[#This Row],[P1TAG]],IO[IO_Tag],))</f>
        <v>#N/A</v>
      </c>
      <c r="AA24" s="282"/>
      <c r="AB24" s="312" t="e">
        <f>INDEX(IO[Type],MATCH(TAG_DATA[[#This Row],[P1TAG]],IO[IO_Tag],))</f>
        <v>#N/A</v>
      </c>
      <c r="AC24" s="282" t="str">
        <f>TAG_DATA[[#This Row],[Tag]]</f>
        <v>BB1CV202</v>
      </c>
      <c r="AD24" s="282" t="str">
        <f>INDEX(DEVICES[DESC1],MATCH(TAG_DATA[[#This Row],[P1TAG]],DEVICES[TAG1],))</f>
        <v>STEAM PRESSURE REDUCTION</v>
      </c>
      <c r="AE24" s="282" t="str">
        <f>INDEX(DEVICES[DESC2],MATCH(TAG_DATA[[#This Row],[P1TAG]],DEVICES[TAG1],))</f>
        <v>VALVE</v>
      </c>
      <c r="AF24" s="282" t="str">
        <f>INDEX(DEVICES[DESC3],MATCH(TAG_DATA[[#This Row],[P1TAG]],DEVICES[TAG1],))</f>
        <v/>
      </c>
      <c r="AG24" s="312"/>
      <c r="AH24" s="282" t="str">
        <f>_xlfn.TEXTJOIN("/",,TAG_DATA[[#This Row],[Tag]],"01")</f>
        <v>BB1CV202/01</v>
      </c>
      <c r="AI24" s="331"/>
    </row>
    <row r="25" spans="1:35" hidden="1" x14ac:dyDescent="0.4">
      <c r="A25" s="330" t="s">
        <v>373</v>
      </c>
      <c r="B25" s="260" t="s">
        <v>1128</v>
      </c>
      <c r="C25" s="349"/>
      <c r="D25" s="314" t="e">
        <f>INDEX(DRAWING[Prefix],MATCH(TAG_DATA[[#This Row],[Tag]],DRAWING[Tag],))</f>
        <v>#N/A</v>
      </c>
      <c r="E25" s="281" t="e">
        <f>INDEX(DRAWING[Suffix],MATCH(TAG_DATA[[#This Row],[Tag]],DRAWING[Tag],))</f>
        <v>#N/A</v>
      </c>
      <c r="F25" s="265"/>
      <c r="G25" s="305"/>
      <c r="H25" s="282"/>
      <c r="I25" s="282" t="e">
        <f>INDEX(PANEL[DESCRIPTION],MATCH(TAG_DATA[[#This Row],[X1NAME]],PANEL[TAG],))</f>
        <v>#N/A</v>
      </c>
      <c r="J25" s="282"/>
      <c r="K25" s="282"/>
      <c r="L25" s="282"/>
      <c r="M25" s="312"/>
      <c r="N25" s="282" t="e">
        <f>INDEX(IO[PLC],MATCH(TAG_DATA[[#This Row],[P1TAG]],IO[IO_Tag],))</f>
        <v>#N/A</v>
      </c>
      <c r="O25" s="282"/>
      <c r="P25" s="290" t="e">
        <f>INDEX(IO[Slot],MATCH(TAG_DATA[[#This Row],[P1TAG]],IO[IO_Tag],))</f>
        <v>#N/A</v>
      </c>
      <c r="Q25" s="282"/>
      <c r="R25" s="282" t="e">
        <f>INDEX(IO[CatalogNo],MATCH(TAG_DATA[[#This Row],[P1TAG]],IO[IO_Tag],))</f>
        <v>#N/A</v>
      </c>
      <c r="S25" s="282" t="e">
        <f>INDEX(IO[CatalogDesc1],MATCH(TAG_DATA[[#This Row],[P1TAG]],IO[IO_Tag],))</f>
        <v>#N/A</v>
      </c>
      <c r="T25" s="282" t="e">
        <f>INDEX(IO[CatalogDesc2],MATCH(TAG_DATA[[#This Row],[P1TAG]],IO[IO_Tag],))</f>
        <v>#N/A</v>
      </c>
      <c r="U25" s="282" t="str">
        <f>TAG_DATA[[#This Row],[Tag]]</f>
        <v>BB1CV203</v>
      </c>
      <c r="V25" s="282" t="str">
        <f>INDEX(DEVICES[DESC1],MATCH(TAG_DATA[[#This Row],[P1TAG]],DEVICES[TAG1],))</f>
        <v>STEAM ACCUMULATOR</v>
      </c>
      <c r="W25" s="282" t="str">
        <f>INDEX(DEVICES[DESC2],MATCH(TAG_DATA[[#This Row],[P1TAG]],DEVICES[TAG1],))</f>
        <v>PRESSURE CONTROL VALVE</v>
      </c>
      <c r="X25" s="282" t="str">
        <f>INDEX(DEVICES[DESC3],MATCH(TAG_DATA[[#This Row],[P1TAG]],DEVICES[TAG1],))</f>
        <v/>
      </c>
      <c r="Y25" s="290" t="e">
        <f>INDEX(IO[Pin24V],MATCH(TAG_DATA[[#This Row],[P1TAG]],IO[IO_Tag],))</f>
        <v>#N/A</v>
      </c>
      <c r="Z25" s="290" t="e">
        <f>INDEX(IO[Pin0V],MATCH(TAG_DATA[[#This Row],[P1TAG]],IO[IO_Tag],))</f>
        <v>#N/A</v>
      </c>
      <c r="AA25" s="282"/>
      <c r="AB25" s="312" t="e">
        <f>INDEX(IO[Type],MATCH(TAG_DATA[[#This Row],[P1TAG]],IO[IO_Tag],))</f>
        <v>#N/A</v>
      </c>
      <c r="AC25" s="282" t="str">
        <f>TAG_DATA[[#This Row],[Tag]]</f>
        <v>BB1CV203</v>
      </c>
      <c r="AD25" s="282" t="str">
        <f>INDEX(DEVICES[DESC1],MATCH(TAG_DATA[[#This Row],[P1TAG]],DEVICES[TAG1],))</f>
        <v>STEAM ACCUMULATOR</v>
      </c>
      <c r="AE25" s="282" t="str">
        <f>INDEX(DEVICES[DESC2],MATCH(TAG_DATA[[#This Row],[P1TAG]],DEVICES[TAG1],))</f>
        <v>PRESSURE CONTROL VALVE</v>
      </c>
      <c r="AF25" s="282" t="str">
        <f>INDEX(DEVICES[DESC3],MATCH(TAG_DATA[[#This Row],[P1TAG]],DEVICES[TAG1],))</f>
        <v/>
      </c>
      <c r="AG25" s="312"/>
      <c r="AH25" s="282" t="str">
        <f>_xlfn.TEXTJOIN("/",,TAG_DATA[[#This Row],[Tag]],"01")</f>
        <v>BB1CV203/01</v>
      </c>
      <c r="AI25" s="331"/>
    </row>
    <row r="26" spans="1:35" hidden="1" x14ac:dyDescent="0.4">
      <c r="A26" s="330" t="s">
        <v>766</v>
      </c>
      <c r="B26" s="260" t="s">
        <v>1123</v>
      </c>
      <c r="C26" s="349"/>
      <c r="D26" s="314" t="e">
        <f>INDEX(DRAWING[Prefix],MATCH(TAG_DATA[[#This Row],[Tag]],DRAWING[Tag],))</f>
        <v>#N/A</v>
      </c>
      <c r="E26" s="281" t="e">
        <f>INDEX(DRAWING[Suffix],MATCH(TAG_DATA[[#This Row],[Tag]],DRAWING[Tag],))</f>
        <v>#N/A</v>
      </c>
      <c r="F26" s="265"/>
      <c r="G26" s="305"/>
      <c r="H26" s="282"/>
      <c r="I26" s="282" t="e">
        <f>INDEX(PANEL[DESCRIPTION],MATCH(TAG_DATA[[#This Row],[X1NAME]],PANEL[TAG],))</f>
        <v>#N/A</v>
      </c>
      <c r="J26" s="282"/>
      <c r="K26" s="282"/>
      <c r="L26" s="282"/>
      <c r="M26" s="312"/>
      <c r="N26" s="282" t="e">
        <f>INDEX(IO[PLC],MATCH(TAG_DATA[[#This Row],[P1TAG]],IO[IO_Tag],))</f>
        <v>#N/A</v>
      </c>
      <c r="O26" s="282"/>
      <c r="P26" s="290" t="e">
        <f>INDEX(IO[Slot],MATCH(TAG_DATA[[#This Row],[P1TAG]],IO[IO_Tag],))</f>
        <v>#N/A</v>
      </c>
      <c r="Q26" s="282"/>
      <c r="R26" s="282" t="e">
        <f>INDEX(IO[CatalogNo],MATCH(TAG_DATA[[#This Row],[P1TAG]],IO[IO_Tag],))</f>
        <v>#N/A</v>
      </c>
      <c r="S26" s="282" t="e">
        <f>INDEX(IO[CatalogDesc1],MATCH(TAG_DATA[[#This Row],[P1TAG]],IO[IO_Tag],))</f>
        <v>#N/A</v>
      </c>
      <c r="T26" s="282" t="e">
        <f>INDEX(IO[CatalogDesc2],MATCH(TAG_DATA[[#This Row],[P1TAG]],IO[IO_Tag],))</f>
        <v>#N/A</v>
      </c>
      <c r="U26" s="282" t="str">
        <f>TAG_DATA[[#This Row],[Tag]]</f>
        <v>BB1CV402</v>
      </c>
      <c r="V26" s="282" t="e">
        <f>INDEX(DEVICES[DESC1],MATCH(TAG_DATA[[#This Row],[P1TAG]],DEVICES[TAG1],))</f>
        <v>#N/A</v>
      </c>
      <c r="W26" s="282" t="e">
        <f>INDEX(DEVICES[DESC2],MATCH(TAG_DATA[[#This Row],[P1TAG]],DEVICES[TAG1],))</f>
        <v>#N/A</v>
      </c>
      <c r="X26" s="282" t="e">
        <f>INDEX(DEVICES[DESC3],MATCH(TAG_DATA[[#This Row],[P1TAG]],DEVICES[TAG1],))</f>
        <v>#N/A</v>
      </c>
      <c r="Y26" s="290" t="e">
        <f>INDEX(IO[Pin24V],MATCH(TAG_DATA[[#This Row],[P1TAG]],IO[IO_Tag],))</f>
        <v>#N/A</v>
      </c>
      <c r="Z26" s="290" t="e">
        <f>INDEX(IO[Pin0V],MATCH(TAG_DATA[[#This Row],[P1TAG]],IO[IO_Tag],))</f>
        <v>#N/A</v>
      </c>
      <c r="AA26" s="282"/>
      <c r="AB26" s="312" t="e">
        <f>INDEX(IO[Type],MATCH(TAG_DATA[[#This Row],[P1TAG]],IO[IO_Tag],))</f>
        <v>#N/A</v>
      </c>
      <c r="AC26" s="282" t="str">
        <f>TAG_DATA[[#This Row],[Tag]]</f>
        <v>BB1CV402</v>
      </c>
      <c r="AD26" s="282" t="e">
        <f>INDEX(DEVICES[DESC1],MATCH(TAG_DATA[[#This Row],[P1TAG]],DEVICES[TAG1],))</f>
        <v>#N/A</v>
      </c>
      <c r="AE26" s="282" t="e">
        <f>INDEX(DEVICES[DESC2],MATCH(TAG_DATA[[#This Row],[P1TAG]],DEVICES[TAG1],))</f>
        <v>#N/A</v>
      </c>
      <c r="AF26" s="282" t="e">
        <f>INDEX(DEVICES[DESC3],MATCH(TAG_DATA[[#This Row],[P1TAG]],DEVICES[TAG1],))</f>
        <v>#N/A</v>
      </c>
      <c r="AG26" s="312"/>
      <c r="AH26" s="282" t="str">
        <f>_xlfn.TEXTJOIN("/",,TAG_DATA[[#This Row],[Tag]],"01")</f>
        <v>BB1CV402/01</v>
      </c>
      <c r="AI26" s="331"/>
    </row>
    <row r="27" spans="1:35" hidden="1" x14ac:dyDescent="0.4">
      <c r="A27" s="330" t="s">
        <v>768</v>
      </c>
      <c r="B27" s="260" t="s">
        <v>1123</v>
      </c>
      <c r="C27" s="349"/>
      <c r="D27" s="314" t="e">
        <f>INDEX(DRAWING[Prefix],MATCH(TAG_DATA[[#This Row],[Tag]],DRAWING[Tag],))</f>
        <v>#N/A</v>
      </c>
      <c r="E27" s="281" t="e">
        <f>INDEX(DRAWING[Suffix],MATCH(TAG_DATA[[#This Row],[Tag]],DRAWING[Tag],))</f>
        <v>#N/A</v>
      </c>
      <c r="F27" s="265"/>
      <c r="G27" s="305"/>
      <c r="H27" s="282"/>
      <c r="I27" s="282" t="e">
        <f>INDEX(PANEL[DESCRIPTION],MATCH(TAG_DATA[[#This Row],[X1NAME]],PANEL[TAG],))</f>
        <v>#N/A</v>
      </c>
      <c r="J27" s="282"/>
      <c r="K27" s="282"/>
      <c r="L27" s="282"/>
      <c r="M27" s="312"/>
      <c r="N27" s="282" t="e">
        <f>INDEX(IO[PLC],MATCH(TAG_DATA[[#This Row],[P1TAG]],IO[IO_Tag],))</f>
        <v>#N/A</v>
      </c>
      <c r="O27" s="282"/>
      <c r="P27" s="290" t="e">
        <f>INDEX(IO[Slot],MATCH(TAG_DATA[[#This Row],[P1TAG]],IO[IO_Tag],))</f>
        <v>#N/A</v>
      </c>
      <c r="Q27" s="282"/>
      <c r="R27" s="282" t="e">
        <f>INDEX(IO[CatalogNo],MATCH(TAG_DATA[[#This Row],[P1TAG]],IO[IO_Tag],))</f>
        <v>#N/A</v>
      </c>
      <c r="S27" s="282" t="e">
        <f>INDEX(IO[CatalogDesc1],MATCH(TAG_DATA[[#This Row],[P1TAG]],IO[IO_Tag],))</f>
        <v>#N/A</v>
      </c>
      <c r="T27" s="282" t="e">
        <f>INDEX(IO[CatalogDesc2],MATCH(TAG_DATA[[#This Row],[P1TAG]],IO[IO_Tag],))</f>
        <v>#N/A</v>
      </c>
      <c r="U27" s="282" t="str">
        <f>TAG_DATA[[#This Row],[Tag]]</f>
        <v>BB1CV403</v>
      </c>
      <c r="V27" s="282" t="e">
        <f>INDEX(DEVICES[DESC1],MATCH(TAG_DATA[[#This Row],[P1TAG]],DEVICES[TAG1],))</f>
        <v>#N/A</v>
      </c>
      <c r="W27" s="282" t="e">
        <f>INDEX(DEVICES[DESC2],MATCH(TAG_DATA[[#This Row],[P1TAG]],DEVICES[TAG1],))</f>
        <v>#N/A</v>
      </c>
      <c r="X27" s="282" t="e">
        <f>INDEX(DEVICES[DESC3],MATCH(TAG_DATA[[#This Row],[P1TAG]],DEVICES[TAG1],))</f>
        <v>#N/A</v>
      </c>
      <c r="Y27" s="290" t="e">
        <f>INDEX(IO[Pin24V],MATCH(TAG_DATA[[#This Row],[P1TAG]],IO[IO_Tag],))</f>
        <v>#N/A</v>
      </c>
      <c r="Z27" s="290" t="e">
        <f>INDEX(IO[Pin0V],MATCH(TAG_DATA[[#This Row],[P1TAG]],IO[IO_Tag],))</f>
        <v>#N/A</v>
      </c>
      <c r="AA27" s="282"/>
      <c r="AB27" s="312" t="e">
        <f>INDEX(IO[Type],MATCH(TAG_DATA[[#This Row],[P1TAG]],IO[IO_Tag],))</f>
        <v>#N/A</v>
      </c>
      <c r="AC27" s="282" t="str">
        <f>TAG_DATA[[#This Row],[Tag]]</f>
        <v>BB1CV403</v>
      </c>
      <c r="AD27" s="282" t="e">
        <f>INDEX(DEVICES[DESC1],MATCH(TAG_DATA[[#This Row],[P1TAG]],DEVICES[TAG1],))</f>
        <v>#N/A</v>
      </c>
      <c r="AE27" s="282" t="e">
        <f>INDEX(DEVICES[DESC2],MATCH(TAG_DATA[[#This Row],[P1TAG]],DEVICES[TAG1],))</f>
        <v>#N/A</v>
      </c>
      <c r="AF27" s="282" t="e">
        <f>INDEX(DEVICES[DESC3],MATCH(TAG_DATA[[#This Row],[P1TAG]],DEVICES[TAG1],))</f>
        <v>#N/A</v>
      </c>
      <c r="AG27" s="312"/>
      <c r="AH27" s="282" t="str">
        <f>_xlfn.TEXTJOIN("/",,TAG_DATA[[#This Row],[Tag]],"01")</f>
        <v>BB1CV403/01</v>
      </c>
      <c r="AI27" s="331"/>
    </row>
    <row r="28" spans="1:35" hidden="1" x14ac:dyDescent="0.4">
      <c r="A28" s="330" t="s">
        <v>974</v>
      </c>
      <c r="B28" s="260" t="s">
        <v>1124</v>
      </c>
      <c r="C28" s="349"/>
      <c r="D28" s="314" t="e">
        <f>INDEX(DRAWING[Prefix],MATCH(TAG_DATA[[#This Row],[Tag]],DRAWING[Tag],))</f>
        <v>#N/A</v>
      </c>
      <c r="E28" s="281" t="e">
        <f>INDEX(DRAWING[Suffix],MATCH(TAG_DATA[[#This Row],[Tag]],DRAWING[Tag],))</f>
        <v>#N/A</v>
      </c>
      <c r="F28" s="265"/>
      <c r="G28" s="305"/>
      <c r="H28" s="282"/>
      <c r="I28" s="282" t="e">
        <f>INDEX(PANEL[DESCRIPTION],MATCH(TAG_DATA[[#This Row],[X1NAME]],PANEL[TAG],))</f>
        <v>#N/A</v>
      </c>
      <c r="J28" s="282"/>
      <c r="K28" s="282"/>
      <c r="L28" s="282"/>
      <c r="M28" s="312"/>
      <c r="N28" s="282" t="e">
        <f>INDEX(IO[PLC],MATCH(TAG_DATA[[#This Row],[P1TAG]],IO[IO_Tag],))</f>
        <v>#N/A</v>
      </c>
      <c r="O28" s="282"/>
      <c r="P28" s="290" t="e">
        <f>INDEX(IO[Slot],MATCH(TAG_DATA[[#This Row],[P1TAG]],IO[IO_Tag],))</f>
        <v>#N/A</v>
      </c>
      <c r="Q28" s="282"/>
      <c r="R28" s="282" t="e">
        <f>INDEX(IO[CatalogNo],MATCH(TAG_DATA[[#This Row],[P1TAG]],IO[IO_Tag],))</f>
        <v>#N/A</v>
      </c>
      <c r="S28" s="282" t="e">
        <f>INDEX(IO[CatalogDesc1],MATCH(TAG_DATA[[#This Row],[P1TAG]],IO[IO_Tag],))</f>
        <v>#N/A</v>
      </c>
      <c r="T28" s="282" t="e">
        <f>INDEX(IO[CatalogDesc2],MATCH(TAG_DATA[[#This Row],[P1TAG]],IO[IO_Tag],))</f>
        <v>#N/A</v>
      </c>
      <c r="U28" s="282" t="str">
        <f>TAG_DATA[[#This Row],[Tag]]</f>
        <v>BB1CV405</v>
      </c>
      <c r="V28" s="282" t="str">
        <f>INDEX(DEVICES[DESC1],MATCH(TAG_DATA[[#This Row],[P1TAG]],DEVICES[TAG1],))</f>
        <v>BOTTOM ASH VALVE</v>
      </c>
      <c r="W28" s="282" t="str">
        <f>INDEX(DEVICES[DESC2],MATCH(TAG_DATA[[#This Row],[P1TAG]],DEVICES[TAG1],))</f>
        <v>SOLENOID VALVE</v>
      </c>
      <c r="X28" s="282" t="str">
        <f>INDEX(DEVICES[DESC3],MATCH(TAG_DATA[[#This Row],[P1TAG]],DEVICES[TAG1],))</f>
        <v/>
      </c>
      <c r="Y28" s="290" t="e">
        <f>INDEX(IO[Pin24V],MATCH(TAG_DATA[[#This Row],[P1TAG]],IO[IO_Tag],))</f>
        <v>#N/A</v>
      </c>
      <c r="Z28" s="290" t="e">
        <f>INDEX(IO[Pin0V],MATCH(TAG_DATA[[#This Row],[P1TAG]],IO[IO_Tag],))</f>
        <v>#N/A</v>
      </c>
      <c r="AA28" s="282"/>
      <c r="AB28" s="312" t="e">
        <f>INDEX(IO[Type],MATCH(TAG_DATA[[#This Row],[P1TAG]],IO[IO_Tag],))</f>
        <v>#N/A</v>
      </c>
      <c r="AC28" s="282" t="str">
        <f>TAG_DATA[[#This Row],[Tag]]</f>
        <v>BB1CV405</v>
      </c>
      <c r="AD28" s="282" t="str">
        <f>INDEX(DEVICES[DESC1],MATCH(TAG_DATA[[#This Row],[P1TAG]],DEVICES[TAG1],))</f>
        <v>BOTTOM ASH VALVE</v>
      </c>
      <c r="AE28" s="282" t="str">
        <f>INDEX(DEVICES[DESC2],MATCH(TAG_DATA[[#This Row],[P1TAG]],DEVICES[TAG1],))</f>
        <v>SOLENOID VALVE</v>
      </c>
      <c r="AF28" s="282" t="str">
        <f>INDEX(DEVICES[DESC3],MATCH(TAG_DATA[[#This Row],[P1TAG]],DEVICES[TAG1],))</f>
        <v/>
      </c>
      <c r="AG28" s="312"/>
      <c r="AH28" s="282" t="str">
        <f>_xlfn.TEXTJOIN("/",,TAG_DATA[[#This Row],[Tag]],"01")</f>
        <v>BB1CV405/01</v>
      </c>
      <c r="AI28" s="331"/>
    </row>
    <row r="29" spans="1:35" hidden="1" x14ac:dyDescent="0.4">
      <c r="A29" s="330" t="s">
        <v>982</v>
      </c>
      <c r="B29" s="260" t="s">
        <v>1124</v>
      </c>
      <c r="C29" s="349"/>
      <c r="D29" s="314" t="e">
        <f>INDEX(DRAWING[Prefix],MATCH(TAG_DATA[[#This Row],[Tag]],DRAWING[Tag],))</f>
        <v>#N/A</v>
      </c>
      <c r="E29" s="281" t="e">
        <f>INDEX(DRAWING[Suffix],MATCH(TAG_DATA[[#This Row],[Tag]],DRAWING[Tag],))</f>
        <v>#N/A</v>
      </c>
      <c r="F29" s="265"/>
      <c r="G29" s="305"/>
      <c r="H29" s="282"/>
      <c r="I29" s="282" t="e">
        <f>INDEX(PANEL[DESCRIPTION],MATCH(TAG_DATA[[#This Row],[X1NAME]],PANEL[TAG],))</f>
        <v>#N/A</v>
      </c>
      <c r="J29" s="282"/>
      <c r="K29" s="282"/>
      <c r="L29" s="282"/>
      <c r="M29" s="312"/>
      <c r="N29" s="282" t="e">
        <f>INDEX(IO[PLC],MATCH(TAG_DATA[[#This Row],[P1TAG]],IO[IO_Tag],))</f>
        <v>#N/A</v>
      </c>
      <c r="O29" s="282"/>
      <c r="P29" s="290" t="e">
        <f>INDEX(IO[Slot],MATCH(TAG_DATA[[#This Row],[P1TAG]],IO[IO_Tag],))</f>
        <v>#N/A</v>
      </c>
      <c r="Q29" s="282"/>
      <c r="R29" s="282" t="e">
        <f>INDEX(IO[CatalogNo],MATCH(TAG_DATA[[#This Row],[P1TAG]],IO[IO_Tag],))</f>
        <v>#N/A</v>
      </c>
      <c r="S29" s="282" t="e">
        <f>INDEX(IO[CatalogDesc1],MATCH(TAG_DATA[[#This Row],[P1TAG]],IO[IO_Tag],))</f>
        <v>#N/A</v>
      </c>
      <c r="T29" s="282" t="e">
        <f>INDEX(IO[CatalogDesc2],MATCH(TAG_DATA[[#This Row],[P1TAG]],IO[IO_Tag],))</f>
        <v>#N/A</v>
      </c>
      <c r="U29" s="282" t="str">
        <f>TAG_DATA[[#This Row],[Tag]]</f>
        <v>BB1CV406</v>
      </c>
      <c r="V29" s="282" t="str">
        <f>INDEX(DEVICES[DESC1],MATCH(TAG_DATA[[#This Row],[P1TAG]],DEVICES[TAG1],))</f>
        <v>BOTTOM ASH VALVE</v>
      </c>
      <c r="W29" s="282" t="str">
        <f>INDEX(DEVICES[DESC2],MATCH(TAG_DATA[[#This Row],[P1TAG]],DEVICES[TAG1],))</f>
        <v>SOLENOID VALVE</v>
      </c>
      <c r="X29" s="282" t="str">
        <f>INDEX(DEVICES[DESC3],MATCH(TAG_DATA[[#This Row],[P1TAG]],DEVICES[TAG1],))</f>
        <v/>
      </c>
      <c r="Y29" s="290" t="e">
        <f>INDEX(IO[Pin24V],MATCH(TAG_DATA[[#This Row],[P1TAG]],IO[IO_Tag],))</f>
        <v>#N/A</v>
      </c>
      <c r="Z29" s="290" t="e">
        <f>INDEX(IO[Pin0V],MATCH(TAG_DATA[[#This Row],[P1TAG]],IO[IO_Tag],))</f>
        <v>#N/A</v>
      </c>
      <c r="AA29" s="282"/>
      <c r="AB29" s="312" t="e">
        <f>INDEX(IO[Type],MATCH(TAG_DATA[[#This Row],[P1TAG]],IO[IO_Tag],))</f>
        <v>#N/A</v>
      </c>
      <c r="AC29" s="282" t="str">
        <f>TAG_DATA[[#This Row],[Tag]]</f>
        <v>BB1CV406</v>
      </c>
      <c r="AD29" s="282" t="str">
        <f>INDEX(DEVICES[DESC1],MATCH(TAG_DATA[[#This Row],[P1TAG]],DEVICES[TAG1],))</f>
        <v>BOTTOM ASH VALVE</v>
      </c>
      <c r="AE29" s="282" t="str">
        <f>INDEX(DEVICES[DESC2],MATCH(TAG_DATA[[#This Row],[P1TAG]],DEVICES[TAG1],))</f>
        <v>SOLENOID VALVE</v>
      </c>
      <c r="AF29" s="282" t="str">
        <f>INDEX(DEVICES[DESC3],MATCH(TAG_DATA[[#This Row],[P1TAG]],DEVICES[TAG1],))</f>
        <v/>
      </c>
      <c r="AG29" s="312"/>
      <c r="AH29" s="282" t="str">
        <f>_xlfn.TEXTJOIN("/",,TAG_DATA[[#This Row],[Tag]],"01")</f>
        <v>BB1CV406/01</v>
      </c>
      <c r="AI29" s="331"/>
    </row>
    <row r="30" spans="1:35" hidden="1" x14ac:dyDescent="0.4">
      <c r="A30" s="330" t="s">
        <v>987</v>
      </c>
      <c r="B30" s="260" t="s">
        <v>1124</v>
      </c>
      <c r="C30" s="349"/>
      <c r="D30" s="314" t="e">
        <f>INDEX(DRAWING[Prefix],MATCH(TAG_DATA[[#This Row],[Tag]],DRAWING[Tag],))</f>
        <v>#N/A</v>
      </c>
      <c r="E30" s="281" t="e">
        <f>INDEX(DRAWING[Suffix],MATCH(TAG_DATA[[#This Row],[Tag]],DRAWING[Tag],))</f>
        <v>#N/A</v>
      </c>
      <c r="F30" s="265"/>
      <c r="G30" s="305"/>
      <c r="H30" s="282"/>
      <c r="I30" s="282" t="e">
        <f>INDEX(PANEL[DESCRIPTION],MATCH(TAG_DATA[[#This Row],[X1NAME]],PANEL[TAG],))</f>
        <v>#N/A</v>
      </c>
      <c r="J30" s="282"/>
      <c r="K30" s="282"/>
      <c r="L30" s="282"/>
      <c r="M30" s="312"/>
      <c r="N30" s="282" t="e">
        <f>INDEX(IO[PLC],MATCH(TAG_DATA[[#This Row],[P1TAG]],IO[IO_Tag],))</f>
        <v>#N/A</v>
      </c>
      <c r="O30" s="282"/>
      <c r="P30" s="290" t="e">
        <f>INDEX(IO[Slot],MATCH(TAG_DATA[[#This Row],[P1TAG]],IO[IO_Tag],))</f>
        <v>#N/A</v>
      </c>
      <c r="Q30" s="282"/>
      <c r="R30" s="282" t="e">
        <f>INDEX(IO[CatalogNo],MATCH(TAG_DATA[[#This Row],[P1TAG]],IO[IO_Tag],))</f>
        <v>#N/A</v>
      </c>
      <c r="S30" s="282" t="e">
        <f>INDEX(IO[CatalogDesc1],MATCH(TAG_DATA[[#This Row],[P1TAG]],IO[IO_Tag],))</f>
        <v>#N/A</v>
      </c>
      <c r="T30" s="282" t="e">
        <f>INDEX(IO[CatalogDesc2],MATCH(TAG_DATA[[#This Row],[P1TAG]],IO[IO_Tag],))</f>
        <v>#N/A</v>
      </c>
      <c r="U30" s="282" t="str">
        <f>TAG_DATA[[#This Row],[Tag]]</f>
        <v>BB1CV412</v>
      </c>
      <c r="V30" s="282" t="str">
        <f>INDEX(DEVICES[DESC1],MATCH(TAG_DATA[[#This Row],[P1TAG]],DEVICES[TAG1],))</f>
        <v>BOTTOM ASH SIEVE BYPASS</v>
      </c>
      <c r="W30" s="282" t="str">
        <f>INDEX(DEVICES[DESC2],MATCH(TAG_DATA[[#This Row],[P1TAG]],DEVICES[TAG1],))</f>
        <v>SOLENOID VALVE</v>
      </c>
      <c r="X30" s="282" t="str">
        <f>INDEX(DEVICES[DESC3],MATCH(TAG_DATA[[#This Row],[P1TAG]],DEVICES[TAG1],))</f>
        <v/>
      </c>
      <c r="Y30" s="290" t="e">
        <f>INDEX(IO[Pin24V],MATCH(TAG_DATA[[#This Row],[P1TAG]],IO[IO_Tag],))</f>
        <v>#N/A</v>
      </c>
      <c r="Z30" s="290" t="e">
        <f>INDEX(IO[Pin0V],MATCH(TAG_DATA[[#This Row],[P1TAG]],IO[IO_Tag],))</f>
        <v>#N/A</v>
      </c>
      <c r="AA30" s="282"/>
      <c r="AB30" s="312" t="e">
        <f>INDEX(IO[Type],MATCH(TAG_DATA[[#This Row],[P1TAG]],IO[IO_Tag],))</f>
        <v>#N/A</v>
      </c>
      <c r="AC30" s="282" t="str">
        <f>TAG_DATA[[#This Row],[Tag]]</f>
        <v>BB1CV412</v>
      </c>
      <c r="AD30" s="282" t="str">
        <f>INDEX(DEVICES[DESC1],MATCH(TAG_DATA[[#This Row],[P1TAG]],DEVICES[TAG1],))</f>
        <v>BOTTOM ASH SIEVE BYPASS</v>
      </c>
      <c r="AE30" s="282" t="str">
        <f>INDEX(DEVICES[DESC2],MATCH(TAG_DATA[[#This Row],[P1TAG]],DEVICES[TAG1],))</f>
        <v>SOLENOID VALVE</v>
      </c>
      <c r="AF30" s="282" t="str">
        <f>INDEX(DEVICES[DESC3],MATCH(TAG_DATA[[#This Row],[P1TAG]],DEVICES[TAG1],))</f>
        <v/>
      </c>
      <c r="AG30" s="312"/>
      <c r="AH30" s="282" t="str">
        <f>_xlfn.TEXTJOIN("/",,TAG_DATA[[#This Row],[Tag]],"01")</f>
        <v>BB1CV412/01</v>
      </c>
      <c r="AI30" s="331"/>
    </row>
    <row r="31" spans="1:35" hidden="1" x14ac:dyDescent="0.4">
      <c r="A31" s="330" t="s">
        <v>993</v>
      </c>
      <c r="B31" s="260" t="s">
        <v>1143</v>
      </c>
      <c r="C31" s="349"/>
      <c r="D31" s="314" t="e">
        <f>INDEX(DRAWING[Prefix],MATCH(TAG_DATA[[#This Row],[Tag]],DRAWING[Tag],))</f>
        <v>#N/A</v>
      </c>
      <c r="E31" s="281" t="e">
        <f>INDEX(DRAWING[Suffix],MATCH(TAG_DATA[[#This Row],[Tag]],DRAWING[Tag],))</f>
        <v>#N/A</v>
      </c>
      <c r="F31" s="265"/>
      <c r="G31" s="305"/>
      <c r="H31" s="282"/>
      <c r="I31" s="282" t="e">
        <f>INDEX(PANEL[DESCRIPTION],MATCH(TAG_DATA[[#This Row],[X1NAME]],PANEL[TAG],))</f>
        <v>#N/A</v>
      </c>
      <c r="J31" s="282"/>
      <c r="K31" s="282"/>
      <c r="L31" s="282"/>
      <c r="M31" s="312"/>
      <c r="N31" s="282" t="e">
        <f>INDEX(IO[PLC],MATCH(TAG_DATA[[#This Row],[P1TAG]],IO[IO_Tag],))</f>
        <v>#N/A</v>
      </c>
      <c r="O31" s="282"/>
      <c r="P31" s="290" t="e">
        <f>INDEX(IO[Slot],MATCH(TAG_DATA[[#This Row],[P1TAG]],IO[IO_Tag],))</f>
        <v>#N/A</v>
      </c>
      <c r="Q31" s="282"/>
      <c r="R31" s="282" t="e">
        <f>INDEX(IO[CatalogNo],MATCH(TAG_DATA[[#This Row],[P1TAG]],IO[IO_Tag],))</f>
        <v>#N/A</v>
      </c>
      <c r="S31" s="282" t="e">
        <f>INDEX(IO[CatalogDesc1],MATCH(TAG_DATA[[#This Row],[P1TAG]],IO[IO_Tag],))</f>
        <v>#N/A</v>
      </c>
      <c r="T31" s="282" t="e">
        <f>INDEX(IO[CatalogDesc2],MATCH(TAG_DATA[[#This Row],[P1TAG]],IO[IO_Tag],))</f>
        <v>#N/A</v>
      </c>
      <c r="U31" s="282" t="str">
        <f>TAG_DATA[[#This Row],[Tag]]</f>
        <v>BB1CV413</v>
      </c>
      <c r="V31" s="282" t="str">
        <f>INDEX(DEVICES[DESC1],MATCH(TAG_DATA[[#This Row],[P1TAG]],DEVICES[TAG1],))</f>
        <v>CONTROL VALVE OF</v>
      </c>
      <c r="W31" s="282" t="str">
        <f>INDEX(DEVICES[DESC2],MATCH(TAG_DATA[[#This Row],[P1TAG]],DEVICES[TAG1],))</f>
        <v>PNEUMATIC TRANSMITTER</v>
      </c>
      <c r="X31" s="282" t="str">
        <f>INDEX(DEVICES[DESC3],MATCH(TAG_DATA[[#This Row],[P1TAG]],DEVICES[TAG1],))</f>
        <v>DAMPER</v>
      </c>
      <c r="Y31" s="290" t="e">
        <f>INDEX(IO[Pin24V],MATCH(TAG_DATA[[#This Row],[P1TAG]],IO[IO_Tag],))</f>
        <v>#N/A</v>
      </c>
      <c r="Z31" s="290" t="e">
        <f>INDEX(IO[Pin0V],MATCH(TAG_DATA[[#This Row],[P1TAG]],IO[IO_Tag],))</f>
        <v>#N/A</v>
      </c>
      <c r="AA31" s="282"/>
      <c r="AB31" s="312" t="e">
        <f>INDEX(IO[Type],MATCH(TAG_DATA[[#This Row],[P1TAG]],IO[IO_Tag],))</f>
        <v>#N/A</v>
      </c>
      <c r="AC31" s="282" t="str">
        <f>TAG_DATA[[#This Row],[Tag]]</f>
        <v>BB1CV413</v>
      </c>
      <c r="AD31" s="282" t="str">
        <f>INDEX(DEVICES[DESC1],MATCH(TAG_DATA[[#This Row],[P1TAG]],DEVICES[TAG1],))</f>
        <v>CONTROL VALVE OF</v>
      </c>
      <c r="AE31" s="282" t="str">
        <f>INDEX(DEVICES[DESC2],MATCH(TAG_DATA[[#This Row],[P1TAG]],DEVICES[TAG1],))</f>
        <v>PNEUMATIC TRANSMITTER</v>
      </c>
      <c r="AF31" s="282" t="str">
        <f>INDEX(DEVICES[DESC3],MATCH(TAG_DATA[[#This Row],[P1TAG]],DEVICES[TAG1],))</f>
        <v>DAMPER</v>
      </c>
      <c r="AG31" s="312"/>
      <c r="AH31" s="282" t="str">
        <f>_xlfn.TEXTJOIN("/",,TAG_DATA[[#This Row],[Tag]],"01")</f>
        <v>BB1CV413/01</v>
      </c>
      <c r="AI31" s="331"/>
    </row>
    <row r="32" spans="1:35" hidden="1" x14ac:dyDescent="0.4">
      <c r="A32" s="330" t="s">
        <v>1000</v>
      </c>
      <c r="B32" s="260" t="s">
        <v>1124</v>
      </c>
      <c r="C32" s="349"/>
      <c r="D32" s="314" t="e">
        <f>INDEX(DRAWING[Prefix],MATCH(TAG_DATA[[#This Row],[Tag]],DRAWING[Tag],))</f>
        <v>#N/A</v>
      </c>
      <c r="E32" s="281" t="e">
        <f>INDEX(DRAWING[Suffix],MATCH(TAG_DATA[[#This Row],[Tag]],DRAWING[Tag],))</f>
        <v>#N/A</v>
      </c>
      <c r="F32" s="265"/>
      <c r="G32" s="305"/>
      <c r="H32" s="282"/>
      <c r="I32" s="282" t="e">
        <f>INDEX(PANEL[DESCRIPTION],MATCH(TAG_DATA[[#This Row],[X1NAME]],PANEL[TAG],))</f>
        <v>#N/A</v>
      </c>
      <c r="J32" s="282"/>
      <c r="K32" s="282"/>
      <c r="L32" s="282"/>
      <c r="M32" s="312"/>
      <c r="N32" s="282" t="e">
        <f>INDEX(IO[PLC],MATCH(TAG_DATA[[#This Row],[P1TAG]],IO[IO_Tag],))</f>
        <v>#N/A</v>
      </c>
      <c r="O32" s="282"/>
      <c r="P32" s="290" t="e">
        <f>INDEX(IO[Slot],MATCH(TAG_DATA[[#This Row],[P1TAG]],IO[IO_Tag],))</f>
        <v>#N/A</v>
      </c>
      <c r="Q32" s="282"/>
      <c r="R32" s="282" t="e">
        <f>INDEX(IO[CatalogNo],MATCH(TAG_DATA[[#This Row],[P1TAG]],IO[IO_Tag],))</f>
        <v>#N/A</v>
      </c>
      <c r="S32" s="282" t="e">
        <f>INDEX(IO[CatalogDesc1],MATCH(TAG_DATA[[#This Row],[P1TAG]],IO[IO_Tag],))</f>
        <v>#N/A</v>
      </c>
      <c r="T32" s="282" t="e">
        <f>INDEX(IO[CatalogDesc2],MATCH(TAG_DATA[[#This Row],[P1TAG]],IO[IO_Tag],))</f>
        <v>#N/A</v>
      </c>
      <c r="U32" s="282" t="str">
        <f>TAG_DATA[[#This Row],[Tag]]</f>
        <v>BB1CV414</v>
      </c>
      <c r="V32" s="282" t="str">
        <f>INDEX(DEVICES[DESC1],MATCH(TAG_DATA[[#This Row],[P1TAG]],DEVICES[TAG1],))</f>
        <v>WORK AIR TO PNEUMATIC</v>
      </c>
      <c r="W32" s="282" t="str">
        <f>INDEX(DEVICES[DESC2],MATCH(TAG_DATA[[#This Row],[P1TAG]],DEVICES[TAG1],))</f>
        <v>TRANSMITTER PNEUMATIC VAL</v>
      </c>
      <c r="X32" s="282" t="str">
        <f>INDEX(DEVICES[DESC3],MATCH(TAG_DATA[[#This Row],[P1TAG]],DEVICES[TAG1],))</f>
        <v>VE</v>
      </c>
      <c r="Y32" s="290" t="e">
        <f>INDEX(IO[Pin24V],MATCH(TAG_DATA[[#This Row],[P1TAG]],IO[IO_Tag],))</f>
        <v>#N/A</v>
      </c>
      <c r="Z32" s="290" t="e">
        <f>INDEX(IO[Pin0V],MATCH(TAG_DATA[[#This Row],[P1TAG]],IO[IO_Tag],))</f>
        <v>#N/A</v>
      </c>
      <c r="AA32" s="282"/>
      <c r="AB32" s="312" t="e">
        <f>INDEX(IO[Type],MATCH(TAG_DATA[[#This Row],[P1TAG]],IO[IO_Tag],))</f>
        <v>#N/A</v>
      </c>
      <c r="AC32" s="282" t="str">
        <f>TAG_DATA[[#This Row],[Tag]]</f>
        <v>BB1CV414</v>
      </c>
      <c r="AD32" s="282" t="str">
        <f>INDEX(DEVICES[DESC1],MATCH(TAG_DATA[[#This Row],[P1TAG]],DEVICES[TAG1],))</f>
        <v>WORK AIR TO PNEUMATIC</v>
      </c>
      <c r="AE32" s="282" t="str">
        <f>INDEX(DEVICES[DESC2],MATCH(TAG_DATA[[#This Row],[P1TAG]],DEVICES[TAG1],))</f>
        <v>TRANSMITTER PNEUMATIC VAL</v>
      </c>
      <c r="AF32" s="282" t="str">
        <f>INDEX(DEVICES[DESC3],MATCH(TAG_DATA[[#This Row],[P1TAG]],DEVICES[TAG1],))</f>
        <v>VE</v>
      </c>
      <c r="AG32" s="312"/>
      <c r="AH32" s="282" t="str">
        <f>_xlfn.TEXTJOIN("/",,TAG_DATA[[#This Row],[Tag]],"01")</f>
        <v>BB1CV414/01</v>
      </c>
      <c r="AI32" s="331"/>
    </row>
    <row r="33" spans="1:35" hidden="1" x14ac:dyDescent="0.4">
      <c r="A33" s="330" t="s">
        <v>512</v>
      </c>
      <c r="B33" s="260" t="s">
        <v>1123</v>
      </c>
      <c r="C33" s="349"/>
      <c r="D33" s="314" t="e">
        <f>INDEX(DRAWING[Prefix],MATCH(TAG_DATA[[#This Row],[Tag]],DRAWING[Tag],))</f>
        <v>#N/A</v>
      </c>
      <c r="E33" s="281" t="e">
        <f>INDEX(DRAWING[Suffix],MATCH(TAG_DATA[[#This Row],[Tag]],DRAWING[Tag],))</f>
        <v>#N/A</v>
      </c>
      <c r="F33" s="265"/>
      <c r="G33" s="305"/>
      <c r="H33" s="282"/>
      <c r="I33" s="282" t="e">
        <f>INDEX(PANEL[DESCRIPTION],MATCH(TAG_DATA[[#This Row],[X1NAME]],PANEL[TAG],))</f>
        <v>#N/A</v>
      </c>
      <c r="J33" s="282"/>
      <c r="K33" s="282"/>
      <c r="L33" s="282"/>
      <c r="M33" s="312"/>
      <c r="N33" s="282" t="e">
        <f>INDEX(IO[PLC],MATCH(TAG_DATA[[#This Row],[P1TAG]],IO[IO_Tag],))</f>
        <v>#N/A</v>
      </c>
      <c r="O33" s="282"/>
      <c r="P33" s="290" t="e">
        <f>INDEX(IO[Slot],MATCH(TAG_DATA[[#This Row],[P1TAG]],IO[IO_Tag],))</f>
        <v>#N/A</v>
      </c>
      <c r="Q33" s="282"/>
      <c r="R33" s="282" t="e">
        <f>INDEX(IO[CatalogNo],MATCH(TAG_DATA[[#This Row],[P1TAG]],IO[IO_Tag],))</f>
        <v>#N/A</v>
      </c>
      <c r="S33" s="282" t="e">
        <f>INDEX(IO[CatalogDesc1],MATCH(TAG_DATA[[#This Row],[P1TAG]],IO[IO_Tag],))</f>
        <v>#N/A</v>
      </c>
      <c r="T33" s="282" t="e">
        <f>INDEX(IO[CatalogDesc2],MATCH(TAG_DATA[[#This Row],[P1TAG]],IO[IO_Tag],))</f>
        <v>#N/A</v>
      </c>
      <c r="U33" s="282" t="str">
        <f>TAG_DATA[[#This Row],[Tag]]</f>
        <v>BB1DM300</v>
      </c>
      <c r="V33" s="282" t="e">
        <f>INDEX(DEVICES[DESC1],MATCH(TAG_DATA[[#This Row],[P1TAG]],DEVICES[TAG1],))</f>
        <v>#N/A</v>
      </c>
      <c r="W33" s="282" t="e">
        <f>INDEX(DEVICES[DESC2],MATCH(TAG_DATA[[#This Row],[P1TAG]],DEVICES[TAG1],))</f>
        <v>#N/A</v>
      </c>
      <c r="X33" s="282" t="e">
        <f>INDEX(DEVICES[DESC3],MATCH(TAG_DATA[[#This Row],[P1TAG]],DEVICES[TAG1],))</f>
        <v>#N/A</v>
      </c>
      <c r="Y33" s="290" t="e">
        <f>INDEX(IO[Pin24V],MATCH(TAG_DATA[[#This Row],[P1TAG]],IO[IO_Tag],))</f>
        <v>#N/A</v>
      </c>
      <c r="Z33" s="290" t="e">
        <f>INDEX(IO[Pin0V],MATCH(TAG_DATA[[#This Row],[P1TAG]],IO[IO_Tag],))</f>
        <v>#N/A</v>
      </c>
      <c r="AA33" s="282"/>
      <c r="AB33" s="312" t="e">
        <f>INDEX(IO[Type],MATCH(TAG_DATA[[#This Row],[P1TAG]],IO[IO_Tag],))</f>
        <v>#N/A</v>
      </c>
      <c r="AC33" s="282" t="str">
        <f>TAG_DATA[[#This Row],[Tag]]</f>
        <v>BB1DM300</v>
      </c>
      <c r="AD33" s="282" t="e">
        <f>INDEX(DEVICES[DESC1],MATCH(TAG_DATA[[#This Row],[P1TAG]],DEVICES[TAG1],))</f>
        <v>#N/A</v>
      </c>
      <c r="AE33" s="282" t="e">
        <f>INDEX(DEVICES[DESC2],MATCH(TAG_DATA[[#This Row],[P1TAG]],DEVICES[TAG1],))</f>
        <v>#N/A</v>
      </c>
      <c r="AF33" s="282" t="e">
        <f>INDEX(DEVICES[DESC3],MATCH(TAG_DATA[[#This Row],[P1TAG]],DEVICES[TAG1],))</f>
        <v>#N/A</v>
      </c>
      <c r="AG33" s="312"/>
      <c r="AH33" s="282" t="str">
        <f>_xlfn.TEXTJOIN("/",,TAG_DATA[[#This Row],[Tag]],"01")</f>
        <v>BB1DM300/01</v>
      </c>
      <c r="AI33" s="331"/>
    </row>
    <row r="34" spans="1:35" hidden="1" x14ac:dyDescent="0.4">
      <c r="A34" s="330" t="s">
        <v>519</v>
      </c>
      <c r="B34" s="260" t="s">
        <v>1123</v>
      </c>
      <c r="C34" s="349"/>
      <c r="D34" s="314" t="e">
        <f>INDEX(DRAWING[Prefix],MATCH(TAG_DATA[[#This Row],[Tag]],DRAWING[Tag],))</f>
        <v>#N/A</v>
      </c>
      <c r="E34" s="281" t="e">
        <f>INDEX(DRAWING[Suffix],MATCH(TAG_DATA[[#This Row],[Tag]],DRAWING[Tag],))</f>
        <v>#N/A</v>
      </c>
      <c r="F34" s="265"/>
      <c r="G34" s="305"/>
      <c r="H34" s="282"/>
      <c r="I34" s="282" t="e">
        <f>INDEX(PANEL[DESCRIPTION],MATCH(TAG_DATA[[#This Row],[X1NAME]],PANEL[TAG],))</f>
        <v>#N/A</v>
      </c>
      <c r="J34" s="282"/>
      <c r="K34" s="282"/>
      <c r="L34" s="282"/>
      <c r="M34" s="312"/>
      <c r="N34" s="282" t="e">
        <f>INDEX(IO[PLC],MATCH(TAG_DATA[[#This Row],[P1TAG]],IO[IO_Tag],))</f>
        <v>#N/A</v>
      </c>
      <c r="O34" s="282"/>
      <c r="P34" s="290" t="e">
        <f>INDEX(IO[Slot],MATCH(TAG_DATA[[#This Row],[P1TAG]],IO[IO_Tag],))</f>
        <v>#N/A</v>
      </c>
      <c r="Q34" s="282"/>
      <c r="R34" s="282" t="e">
        <f>INDEX(IO[CatalogNo],MATCH(TAG_DATA[[#This Row],[P1TAG]],IO[IO_Tag],))</f>
        <v>#N/A</v>
      </c>
      <c r="S34" s="282" t="e">
        <f>INDEX(IO[CatalogDesc1],MATCH(TAG_DATA[[#This Row],[P1TAG]],IO[IO_Tag],))</f>
        <v>#N/A</v>
      </c>
      <c r="T34" s="282" t="e">
        <f>INDEX(IO[CatalogDesc2],MATCH(TAG_DATA[[#This Row],[P1TAG]],IO[IO_Tag],))</f>
        <v>#N/A</v>
      </c>
      <c r="U34" s="282" t="str">
        <f>TAG_DATA[[#This Row],[Tag]]</f>
        <v>BB1DM301</v>
      </c>
      <c r="V34" s="282" t="e">
        <f>INDEX(DEVICES[DESC1],MATCH(TAG_DATA[[#This Row],[P1TAG]],DEVICES[TAG1],))</f>
        <v>#N/A</v>
      </c>
      <c r="W34" s="282" t="e">
        <f>INDEX(DEVICES[DESC2],MATCH(TAG_DATA[[#This Row],[P1TAG]],DEVICES[TAG1],))</f>
        <v>#N/A</v>
      </c>
      <c r="X34" s="282" t="e">
        <f>INDEX(DEVICES[DESC3],MATCH(TAG_DATA[[#This Row],[P1TAG]],DEVICES[TAG1],))</f>
        <v>#N/A</v>
      </c>
      <c r="Y34" s="290" t="e">
        <f>INDEX(IO[Pin24V],MATCH(TAG_DATA[[#This Row],[P1TAG]],IO[IO_Tag],))</f>
        <v>#N/A</v>
      </c>
      <c r="Z34" s="290" t="e">
        <f>INDEX(IO[Pin0V],MATCH(TAG_DATA[[#This Row],[P1TAG]],IO[IO_Tag],))</f>
        <v>#N/A</v>
      </c>
      <c r="AA34" s="282"/>
      <c r="AB34" s="312" t="e">
        <f>INDEX(IO[Type],MATCH(TAG_DATA[[#This Row],[P1TAG]],IO[IO_Tag],))</f>
        <v>#N/A</v>
      </c>
      <c r="AC34" s="282" t="str">
        <f>TAG_DATA[[#This Row],[Tag]]</f>
        <v>BB1DM301</v>
      </c>
      <c r="AD34" s="282" t="e">
        <f>INDEX(DEVICES[DESC1],MATCH(TAG_DATA[[#This Row],[P1TAG]],DEVICES[TAG1],))</f>
        <v>#N/A</v>
      </c>
      <c r="AE34" s="282" t="e">
        <f>INDEX(DEVICES[DESC2],MATCH(TAG_DATA[[#This Row],[P1TAG]],DEVICES[TAG1],))</f>
        <v>#N/A</v>
      </c>
      <c r="AF34" s="282" t="e">
        <f>INDEX(DEVICES[DESC3],MATCH(TAG_DATA[[#This Row],[P1TAG]],DEVICES[TAG1],))</f>
        <v>#N/A</v>
      </c>
      <c r="AG34" s="312"/>
      <c r="AH34" s="282" t="str">
        <f>_xlfn.TEXTJOIN("/",,TAG_DATA[[#This Row],[Tag]],"01")</f>
        <v>BB1DM301/01</v>
      </c>
      <c r="AI34" s="331"/>
    </row>
    <row r="35" spans="1:35" hidden="1" x14ac:dyDescent="0.4">
      <c r="A35" s="330" t="s">
        <v>522</v>
      </c>
      <c r="B35" s="260" t="s">
        <v>1123</v>
      </c>
      <c r="C35" s="349"/>
      <c r="D35" s="314" t="e">
        <f>INDEX(DRAWING[Prefix],MATCH(TAG_DATA[[#This Row],[Tag]],DRAWING[Tag],))</f>
        <v>#N/A</v>
      </c>
      <c r="E35" s="281" t="e">
        <f>INDEX(DRAWING[Suffix],MATCH(TAG_DATA[[#This Row],[Tag]],DRAWING[Tag],))</f>
        <v>#N/A</v>
      </c>
      <c r="F35" s="265"/>
      <c r="G35" s="305"/>
      <c r="H35" s="282"/>
      <c r="I35" s="282" t="e">
        <f>INDEX(PANEL[DESCRIPTION],MATCH(TAG_DATA[[#This Row],[X1NAME]],PANEL[TAG],))</f>
        <v>#N/A</v>
      </c>
      <c r="J35" s="282"/>
      <c r="K35" s="282"/>
      <c r="L35" s="282"/>
      <c r="M35" s="312"/>
      <c r="N35" s="282" t="e">
        <f>INDEX(IO[PLC],MATCH(TAG_DATA[[#This Row],[P1TAG]],IO[IO_Tag],))</f>
        <v>#N/A</v>
      </c>
      <c r="O35" s="282"/>
      <c r="P35" s="290" t="e">
        <f>INDEX(IO[Slot],MATCH(TAG_DATA[[#This Row],[P1TAG]],IO[IO_Tag],))</f>
        <v>#N/A</v>
      </c>
      <c r="Q35" s="282"/>
      <c r="R35" s="282" t="e">
        <f>INDEX(IO[CatalogNo],MATCH(TAG_DATA[[#This Row],[P1TAG]],IO[IO_Tag],))</f>
        <v>#N/A</v>
      </c>
      <c r="S35" s="282" t="e">
        <f>INDEX(IO[CatalogDesc1],MATCH(TAG_DATA[[#This Row],[P1TAG]],IO[IO_Tag],))</f>
        <v>#N/A</v>
      </c>
      <c r="T35" s="282" t="e">
        <f>INDEX(IO[CatalogDesc2],MATCH(TAG_DATA[[#This Row],[P1TAG]],IO[IO_Tag],))</f>
        <v>#N/A</v>
      </c>
      <c r="U35" s="282" t="str">
        <f>TAG_DATA[[#This Row],[Tag]]</f>
        <v>BB1DM302</v>
      </c>
      <c r="V35" s="282" t="e">
        <f>INDEX(DEVICES[DESC1],MATCH(TAG_DATA[[#This Row],[P1TAG]],DEVICES[TAG1],))</f>
        <v>#N/A</v>
      </c>
      <c r="W35" s="282" t="e">
        <f>INDEX(DEVICES[DESC2],MATCH(TAG_DATA[[#This Row],[P1TAG]],DEVICES[TAG1],))</f>
        <v>#N/A</v>
      </c>
      <c r="X35" s="282" t="e">
        <f>INDEX(DEVICES[DESC3],MATCH(TAG_DATA[[#This Row],[P1TAG]],DEVICES[TAG1],))</f>
        <v>#N/A</v>
      </c>
      <c r="Y35" s="290" t="e">
        <f>INDEX(IO[Pin24V],MATCH(TAG_DATA[[#This Row],[P1TAG]],IO[IO_Tag],))</f>
        <v>#N/A</v>
      </c>
      <c r="Z35" s="290" t="e">
        <f>INDEX(IO[Pin0V],MATCH(TAG_DATA[[#This Row],[P1TAG]],IO[IO_Tag],))</f>
        <v>#N/A</v>
      </c>
      <c r="AA35" s="282"/>
      <c r="AB35" s="312" t="e">
        <f>INDEX(IO[Type],MATCH(TAG_DATA[[#This Row],[P1TAG]],IO[IO_Tag],))</f>
        <v>#N/A</v>
      </c>
      <c r="AC35" s="282" t="str">
        <f>TAG_DATA[[#This Row],[Tag]]</f>
        <v>BB1DM302</v>
      </c>
      <c r="AD35" s="282" t="e">
        <f>INDEX(DEVICES[DESC1],MATCH(TAG_DATA[[#This Row],[P1TAG]],DEVICES[TAG1],))</f>
        <v>#N/A</v>
      </c>
      <c r="AE35" s="282" t="e">
        <f>INDEX(DEVICES[DESC2],MATCH(TAG_DATA[[#This Row],[P1TAG]],DEVICES[TAG1],))</f>
        <v>#N/A</v>
      </c>
      <c r="AF35" s="282" t="e">
        <f>INDEX(DEVICES[DESC3],MATCH(TAG_DATA[[#This Row],[P1TAG]],DEVICES[TAG1],))</f>
        <v>#N/A</v>
      </c>
      <c r="AG35" s="312"/>
      <c r="AH35" s="282" t="str">
        <f>_xlfn.TEXTJOIN("/",,TAG_DATA[[#This Row],[Tag]],"01")</f>
        <v>BB1DM302/01</v>
      </c>
      <c r="AI35" s="331"/>
    </row>
    <row r="36" spans="1:35" hidden="1" x14ac:dyDescent="0.4">
      <c r="A36" s="330" t="s">
        <v>528</v>
      </c>
      <c r="B36" s="260" t="s">
        <v>1123</v>
      </c>
      <c r="C36" s="349"/>
      <c r="D36" s="314" t="e">
        <f>INDEX(DRAWING[Prefix],MATCH(TAG_DATA[[#This Row],[Tag]],DRAWING[Tag],))</f>
        <v>#N/A</v>
      </c>
      <c r="E36" s="281" t="e">
        <f>INDEX(DRAWING[Suffix],MATCH(TAG_DATA[[#This Row],[Tag]],DRAWING[Tag],))</f>
        <v>#N/A</v>
      </c>
      <c r="F36" s="265"/>
      <c r="G36" s="305"/>
      <c r="H36" s="282"/>
      <c r="I36" s="282" t="e">
        <f>INDEX(PANEL[DESCRIPTION],MATCH(TAG_DATA[[#This Row],[X1NAME]],PANEL[TAG],))</f>
        <v>#N/A</v>
      </c>
      <c r="J36" s="282"/>
      <c r="K36" s="282"/>
      <c r="L36" s="282"/>
      <c r="M36" s="312"/>
      <c r="N36" s="282" t="e">
        <f>INDEX(IO[PLC],MATCH(TAG_DATA[[#This Row],[P1TAG]],IO[IO_Tag],))</f>
        <v>#N/A</v>
      </c>
      <c r="O36" s="282"/>
      <c r="P36" s="290" t="e">
        <f>INDEX(IO[Slot],MATCH(TAG_DATA[[#This Row],[P1TAG]],IO[IO_Tag],))</f>
        <v>#N/A</v>
      </c>
      <c r="Q36" s="282"/>
      <c r="R36" s="282" t="e">
        <f>INDEX(IO[CatalogNo],MATCH(TAG_DATA[[#This Row],[P1TAG]],IO[IO_Tag],))</f>
        <v>#N/A</v>
      </c>
      <c r="S36" s="282" t="e">
        <f>INDEX(IO[CatalogDesc1],MATCH(TAG_DATA[[#This Row],[P1TAG]],IO[IO_Tag],))</f>
        <v>#N/A</v>
      </c>
      <c r="T36" s="282" t="e">
        <f>INDEX(IO[CatalogDesc2],MATCH(TAG_DATA[[#This Row],[P1TAG]],IO[IO_Tag],))</f>
        <v>#N/A</v>
      </c>
      <c r="U36" s="282" t="str">
        <f>TAG_DATA[[#This Row],[Tag]]</f>
        <v>BB1DM303</v>
      </c>
      <c r="V36" s="282" t="e">
        <f>INDEX(DEVICES[DESC1],MATCH(TAG_DATA[[#This Row],[P1TAG]],DEVICES[TAG1],))</f>
        <v>#N/A</v>
      </c>
      <c r="W36" s="282" t="e">
        <f>INDEX(DEVICES[DESC2],MATCH(TAG_DATA[[#This Row],[P1TAG]],DEVICES[TAG1],))</f>
        <v>#N/A</v>
      </c>
      <c r="X36" s="282" t="e">
        <f>INDEX(DEVICES[DESC3],MATCH(TAG_DATA[[#This Row],[P1TAG]],DEVICES[TAG1],))</f>
        <v>#N/A</v>
      </c>
      <c r="Y36" s="290" t="e">
        <f>INDEX(IO[Pin24V],MATCH(TAG_DATA[[#This Row],[P1TAG]],IO[IO_Tag],))</f>
        <v>#N/A</v>
      </c>
      <c r="Z36" s="290" t="e">
        <f>INDEX(IO[Pin0V],MATCH(TAG_DATA[[#This Row],[P1TAG]],IO[IO_Tag],))</f>
        <v>#N/A</v>
      </c>
      <c r="AA36" s="282"/>
      <c r="AB36" s="312" t="e">
        <f>INDEX(IO[Type],MATCH(TAG_DATA[[#This Row],[P1TAG]],IO[IO_Tag],))</f>
        <v>#N/A</v>
      </c>
      <c r="AC36" s="282" t="str">
        <f>TAG_DATA[[#This Row],[Tag]]</f>
        <v>BB1DM303</v>
      </c>
      <c r="AD36" s="282" t="e">
        <f>INDEX(DEVICES[DESC1],MATCH(TAG_DATA[[#This Row],[P1TAG]],DEVICES[TAG1],))</f>
        <v>#N/A</v>
      </c>
      <c r="AE36" s="282" t="e">
        <f>INDEX(DEVICES[DESC2],MATCH(TAG_DATA[[#This Row],[P1TAG]],DEVICES[TAG1],))</f>
        <v>#N/A</v>
      </c>
      <c r="AF36" s="282" t="e">
        <f>INDEX(DEVICES[DESC3],MATCH(TAG_DATA[[#This Row],[P1TAG]],DEVICES[TAG1],))</f>
        <v>#N/A</v>
      </c>
      <c r="AG36" s="312"/>
      <c r="AH36" s="282" t="str">
        <f>_xlfn.TEXTJOIN("/",,TAG_DATA[[#This Row],[Tag]],"01")</f>
        <v>BB1DM303/01</v>
      </c>
      <c r="AI36" s="331"/>
    </row>
    <row r="37" spans="1:35" hidden="1" x14ac:dyDescent="0.4">
      <c r="A37" s="330" t="s">
        <v>525</v>
      </c>
      <c r="B37" s="260" t="s">
        <v>1123</v>
      </c>
      <c r="C37" s="349"/>
      <c r="D37" s="314" t="e">
        <f>INDEX(DRAWING[Prefix],MATCH(TAG_DATA[[#This Row],[Tag]],DRAWING[Tag],))</f>
        <v>#N/A</v>
      </c>
      <c r="E37" s="281" t="e">
        <f>INDEX(DRAWING[Suffix],MATCH(TAG_DATA[[#This Row],[Tag]],DRAWING[Tag],))</f>
        <v>#N/A</v>
      </c>
      <c r="F37" s="265"/>
      <c r="G37" s="305"/>
      <c r="H37" s="282"/>
      <c r="I37" s="282" t="e">
        <f>INDEX(PANEL[DESCRIPTION],MATCH(TAG_DATA[[#This Row],[X1NAME]],PANEL[TAG],))</f>
        <v>#N/A</v>
      </c>
      <c r="J37" s="282"/>
      <c r="K37" s="282"/>
      <c r="L37" s="282"/>
      <c r="M37" s="312"/>
      <c r="N37" s="282" t="e">
        <f>INDEX(IO[PLC],MATCH(TAG_DATA[[#This Row],[P1TAG]],IO[IO_Tag],))</f>
        <v>#N/A</v>
      </c>
      <c r="O37" s="282"/>
      <c r="P37" s="290" t="e">
        <f>INDEX(IO[Slot],MATCH(TAG_DATA[[#This Row],[P1TAG]],IO[IO_Tag],))</f>
        <v>#N/A</v>
      </c>
      <c r="Q37" s="282"/>
      <c r="R37" s="282" t="e">
        <f>INDEX(IO[CatalogNo],MATCH(TAG_DATA[[#This Row],[P1TAG]],IO[IO_Tag],))</f>
        <v>#N/A</v>
      </c>
      <c r="S37" s="282" t="e">
        <f>INDEX(IO[CatalogDesc1],MATCH(TAG_DATA[[#This Row],[P1TAG]],IO[IO_Tag],))</f>
        <v>#N/A</v>
      </c>
      <c r="T37" s="282" t="e">
        <f>INDEX(IO[CatalogDesc2],MATCH(TAG_DATA[[#This Row],[P1TAG]],IO[IO_Tag],))</f>
        <v>#N/A</v>
      </c>
      <c r="U37" s="282" t="str">
        <f>TAG_DATA[[#This Row],[Tag]]</f>
        <v>BB1DM304</v>
      </c>
      <c r="V37" s="282" t="e">
        <f>INDEX(DEVICES[DESC1],MATCH(TAG_DATA[[#This Row],[P1TAG]],DEVICES[TAG1],))</f>
        <v>#N/A</v>
      </c>
      <c r="W37" s="282" t="e">
        <f>INDEX(DEVICES[DESC2],MATCH(TAG_DATA[[#This Row],[P1TAG]],DEVICES[TAG1],))</f>
        <v>#N/A</v>
      </c>
      <c r="X37" s="282" t="e">
        <f>INDEX(DEVICES[DESC3],MATCH(TAG_DATA[[#This Row],[P1TAG]],DEVICES[TAG1],))</f>
        <v>#N/A</v>
      </c>
      <c r="Y37" s="290" t="e">
        <f>INDEX(IO[Pin24V],MATCH(TAG_DATA[[#This Row],[P1TAG]],IO[IO_Tag],))</f>
        <v>#N/A</v>
      </c>
      <c r="Z37" s="290" t="e">
        <f>INDEX(IO[Pin0V],MATCH(TAG_DATA[[#This Row],[P1TAG]],IO[IO_Tag],))</f>
        <v>#N/A</v>
      </c>
      <c r="AA37" s="282"/>
      <c r="AB37" s="312" t="e">
        <f>INDEX(IO[Type],MATCH(TAG_DATA[[#This Row],[P1TAG]],IO[IO_Tag],))</f>
        <v>#N/A</v>
      </c>
      <c r="AC37" s="282" t="str">
        <f>TAG_DATA[[#This Row],[Tag]]</f>
        <v>BB1DM304</v>
      </c>
      <c r="AD37" s="282" t="e">
        <f>INDEX(DEVICES[DESC1],MATCH(TAG_DATA[[#This Row],[P1TAG]],DEVICES[TAG1],))</f>
        <v>#N/A</v>
      </c>
      <c r="AE37" s="282" t="e">
        <f>INDEX(DEVICES[DESC2],MATCH(TAG_DATA[[#This Row],[P1TAG]],DEVICES[TAG1],))</f>
        <v>#N/A</v>
      </c>
      <c r="AF37" s="282" t="e">
        <f>INDEX(DEVICES[DESC3],MATCH(TAG_DATA[[#This Row],[P1TAG]],DEVICES[TAG1],))</f>
        <v>#N/A</v>
      </c>
      <c r="AG37" s="312"/>
      <c r="AH37" s="282" t="str">
        <f>_xlfn.TEXTJOIN("/",,TAG_DATA[[#This Row],[Tag]],"01")</f>
        <v>BB1DM304/01</v>
      </c>
      <c r="AI37" s="331"/>
    </row>
    <row r="38" spans="1:35" hidden="1" x14ac:dyDescent="0.4">
      <c r="A38" s="330" t="s">
        <v>514</v>
      </c>
      <c r="B38" s="260" t="s">
        <v>1123</v>
      </c>
      <c r="C38" s="349"/>
      <c r="D38" s="314" t="e">
        <f>INDEX(DRAWING[Prefix],MATCH(TAG_DATA[[#This Row],[Tag]],DRAWING[Tag],))</f>
        <v>#N/A</v>
      </c>
      <c r="E38" s="281" t="e">
        <f>INDEX(DRAWING[Suffix],MATCH(TAG_DATA[[#This Row],[Tag]],DRAWING[Tag],))</f>
        <v>#N/A</v>
      </c>
      <c r="F38" s="265"/>
      <c r="G38" s="305"/>
      <c r="H38" s="282"/>
      <c r="I38" s="282" t="e">
        <f>INDEX(PANEL[DESCRIPTION],MATCH(TAG_DATA[[#This Row],[X1NAME]],PANEL[TAG],))</f>
        <v>#N/A</v>
      </c>
      <c r="J38" s="282"/>
      <c r="K38" s="282"/>
      <c r="L38" s="282"/>
      <c r="M38" s="312"/>
      <c r="N38" s="282" t="e">
        <f>INDEX(IO[PLC],MATCH(TAG_DATA[[#This Row],[P1TAG]],IO[IO_Tag],))</f>
        <v>#N/A</v>
      </c>
      <c r="O38" s="282"/>
      <c r="P38" s="290" t="e">
        <f>INDEX(IO[Slot],MATCH(TAG_DATA[[#This Row],[P1TAG]],IO[IO_Tag],))</f>
        <v>#N/A</v>
      </c>
      <c r="Q38" s="282"/>
      <c r="R38" s="282" t="e">
        <f>INDEX(IO[CatalogNo],MATCH(TAG_DATA[[#This Row],[P1TAG]],IO[IO_Tag],))</f>
        <v>#N/A</v>
      </c>
      <c r="S38" s="282" t="e">
        <f>INDEX(IO[CatalogDesc1],MATCH(TAG_DATA[[#This Row],[P1TAG]],IO[IO_Tag],))</f>
        <v>#N/A</v>
      </c>
      <c r="T38" s="282" t="e">
        <f>INDEX(IO[CatalogDesc2],MATCH(TAG_DATA[[#This Row],[P1TAG]],IO[IO_Tag],))</f>
        <v>#N/A</v>
      </c>
      <c r="U38" s="282" t="str">
        <f>TAG_DATA[[#This Row],[Tag]]</f>
        <v>BB1DM400</v>
      </c>
      <c r="V38" s="282" t="e">
        <f>INDEX(DEVICES[DESC1],MATCH(TAG_DATA[[#This Row],[P1TAG]],DEVICES[TAG1],))</f>
        <v>#N/A</v>
      </c>
      <c r="W38" s="282" t="e">
        <f>INDEX(DEVICES[DESC2],MATCH(TAG_DATA[[#This Row],[P1TAG]],DEVICES[TAG1],))</f>
        <v>#N/A</v>
      </c>
      <c r="X38" s="282" t="e">
        <f>INDEX(DEVICES[DESC3],MATCH(TAG_DATA[[#This Row],[P1TAG]],DEVICES[TAG1],))</f>
        <v>#N/A</v>
      </c>
      <c r="Y38" s="290" t="e">
        <f>INDEX(IO[Pin24V],MATCH(TAG_DATA[[#This Row],[P1TAG]],IO[IO_Tag],))</f>
        <v>#N/A</v>
      </c>
      <c r="Z38" s="290" t="e">
        <f>INDEX(IO[Pin0V],MATCH(TAG_DATA[[#This Row],[P1TAG]],IO[IO_Tag],))</f>
        <v>#N/A</v>
      </c>
      <c r="AA38" s="282"/>
      <c r="AB38" s="312" t="e">
        <f>INDEX(IO[Type],MATCH(TAG_DATA[[#This Row],[P1TAG]],IO[IO_Tag],))</f>
        <v>#N/A</v>
      </c>
      <c r="AC38" s="282" t="str">
        <f>TAG_DATA[[#This Row],[Tag]]</f>
        <v>BB1DM400</v>
      </c>
      <c r="AD38" s="282" t="e">
        <f>INDEX(DEVICES[DESC1],MATCH(TAG_DATA[[#This Row],[P1TAG]],DEVICES[TAG1],))</f>
        <v>#N/A</v>
      </c>
      <c r="AE38" s="282" t="e">
        <f>INDEX(DEVICES[DESC2],MATCH(TAG_DATA[[#This Row],[P1TAG]],DEVICES[TAG1],))</f>
        <v>#N/A</v>
      </c>
      <c r="AF38" s="282" t="e">
        <f>INDEX(DEVICES[DESC3],MATCH(TAG_DATA[[#This Row],[P1TAG]],DEVICES[TAG1],))</f>
        <v>#N/A</v>
      </c>
      <c r="AG38" s="312"/>
      <c r="AH38" s="282" t="str">
        <f>_xlfn.TEXTJOIN("/",,TAG_DATA[[#This Row],[Tag]],"01")</f>
        <v>BB1DM400/01</v>
      </c>
      <c r="AI38" s="331"/>
    </row>
    <row r="39" spans="1:35" hidden="1" x14ac:dyDescent="0.4">
      <c r="A39" s="330" t="s">
        <v>516</v>
      </c>
      <c r="B39" s="260" t="s">
        <v>1123</v>
      </c>
      <c r="C39" s="349"/>
      <c r="D39" s="314" t="e">
        <f>INDEX(DRAWING[Prefix],MATCH(TAG_DATA[[#This Row],[Tag]],DRAWING[Tag],))</f>
        <v>#N/A</v>
      </c>
      <c r="E39" s="281" t="e">
        <f>INDEX(DRAWING[Suffix],MATCH(TAG_DATA[[#This Row],[Tag]],DRAWING[Tag],))</f>
        <v>#N/A</v>
      </c>
      <c r="F39" s="265"/>
      <c r="G39" s="305"/>
      <c r="H39" s="282"/>
      <c r="I39" s="282" t="e">
        <f>INDEX(PANEL[DESCRIPTION],MATCH(TAG_DATA[[#This Row],[X1NAME]],PANEL[TAG],))</f>
        <v>#N/A</v>
      </c>
      <c r="J39" s="282"/>
      <c r="K39" s="282"/>
      <c r="L39" s="282"/>
      <c r="M39" s="312"/>
      <c r="N39" s="282" t="e">
        <f>INDEX(IO[PLC],MATCH(TAG_DATA[[#This Row],[P1TAG]],IO[IO_Tag],))</f>
        <v>#N/A</v>
      </c>
      <c r="O39" s="282"/>
      <c r="P39" s="290" t="e">
        <f>INDEX(IO[Slot],MATCH(TAG_DATA[[#This Row],[P1TAG]],IO[IO_Tag],))</f>
        <v>#N/A</v>
      </c>
      <c r="Q39" s="282"/>
      <c r="R39" s="282" t="e">
        <f>INDEX(IO[CatalogNo],MATCH(TAG_DATA[[#This Row],[P1TAG]],IO[IO_Tag],))</f>
        <v>#N/A</v>
      </c>
      <c r="S39" s="282" t="e">
        <f>INDEX(IO[CatalogDesc1],MATCH(TAG_DATA[[#This Row],[P1TAG]],IO[IO_Tag],))</f>
        <v>#N/A</v>
      </c>
      <c r="T39" s="282" t="e">
        <f>INDEX(IO[CatalogDesc2],MATCH(TAG_DATA[[#This Row],[P1TAG]],IO[IO_Tag],))</f>
        <v>#N/A</v>
      </c>
      <c r="U39" s="282" t="str">
        <f>TAG_DATA[[#This Row],[Tag]]</f>
        <v>BB1DM550</v>
      </c>
      <c r="V39" s="282" t="e">
        <f>INDEX(DEVICES[DESC1],MATCH(TAG_DATA[[#This Row],[P1TAG]],DEVICES[TAG1],))</f>
        <v>#N/A</v>
      </c>
      <c r="W39" s="282" t="e">
        <f>INDEX(DEVICES[DESC2],MATCH(TAG_DATA[[#This Row],[P1TAG]],DEVICES[TAG1],))</f>
        <v>#N/A</v>
      </c>
      <c r="X39" s="282" t="e">
        <f>INDEX(DEVICES[DESC3],MATCH(TAG_DATA[[#This Row],[P1TAG]],DEVICES[TAG1],))</f>
        <v>#N/A</v>
      </c>
      <c r="Y39" s="290" t="e">
        <f>INDEX(IO[Pin24V],MATCH(TAG_DATA[[#This Row],[P1TAG]],IO[IO_Tag],))</f>
        <v>#N/A</v>
      </c>
      <c r="Z39" s="290" t="e">
        <f>INDEX(IO[Pin0V],MATCH(TAG_DATA[[#This Row],[P1TAG]],IO[IO_Tag],))</f>
        <v>#N/A</v>
      </c>
      <c r="AA39" s="282"/>
      <c r="AB39" s="312" t="e">
        <f>INDEX(IO[Type],MATCH(TAG_DATA[[#This Row],[P1TAG]],IO[IO_Tag],))</f>
        <v>#N/A</v>
      </c>
      <c r="AC39" s="282" t="str">
        <f>TAG_DATA[[#This Row],[Tag]]</f>
        <v>BB1DM550</v>
      </c>
      <c r="AD39" s="282" t="e">
        <f>INDEX(DEVICES[DESC1],MATCH(TAG_DATA[[#This Row],[P1TAG]],DEVICES[TAG1],))</f>
        <v>#N/A</v>
      </c>
      <c r="AE39" s="282" t="e">
        <f>INDEX(DEVICES[DESC2],MATCH(TAG_DATA[[#This Row],[P1TAG]],DEVICES[TAG1],))</f>
        <v>#N/A</v>
      </c>
      <c r="AF39" s="282" t="e">
        <f>INDEX(DEVICES[DESC3],MATCH(TAG_DATA[[#This Row],[P1TAG]],DEVICES[TAG1],))</f>
        <v>#N/A</v>
      </c>
      <c r="AG39" s="312"/>
      <c r="AH39" s="282" t="str">
        <f>_xlfn.TEXTJOIN("/",,TAG_DATA[[#This Row],[Tag]],"01")</f>
        <v>BB1DM550/01</v>
      </c>
      <c r="AI39" s="331"/>
    </row>
    <row r="40" spans="1:35" hidden="1" x14ac:dyDescent="0.4">
      <c r="A40" s="330" t="s">
        <v>1082</v>
      </c>
      <c r="B40" s="260" t="s">
        <v>1136</v>
      </c>
      <c r="C40" s="349"/>
      <c r="D40" s="314" t="e">
        <f>INDEX(DRAWING[Prefix],MATCH(TAG_DATA[[#This Row],[Tag]],DRAWING[Tag],))</f>
        <v>#N/A</v>
      </c>
      <c r="E40" s="281" t="e">
        <f>INDEX(DRAWING[Suffix],MATCH(TAG_DATA[[#This Row],[Tag]],DRAWING[Tag],))</f>
        <v>#N/A</v>
      </c>
      <c r="F40" s="265"/>
      <c r="G40" s="305"/>
      <c r="H40" s="282"/>
      <c r="I40" s="282" t="e">
        <f>INDEX(PANEL[DESCRIPTION],MATCH(TAG_DATA[[#This Row],[X1NAME]],PANEL[TAG],))</f>
        <v>#N/A</v>
      </c>
      <c r="J40" s="282"/>
      <c r="K40" s="282"/>
      <c r="L40" s="282"/>
      <c r="M40" s="312"/>
      <c r="N40" s="282" t="e">
        <f>INDEX(IO[PLC],MATCH(TAG_DATA[[#This Row],[P1TAG]],IO[IO_Tag],))</f>
        <v>#N/A</v>
      </c>
      <c r="O40" s="282"/>
      <c r="P40" s="290" t="e">
        <f>INDEX(IO[Slot],MATCH(TAG_DATA[[#This Row],[P1TAG]],IO[IO_Tag],))</f>
        <v>#N/A</v>
      </c>
      <c r="Q40" s="282"/>
      <c r="R40" s="282" t="e">
        <f>INDEX(IO[CatalogNo],MATCH(TAG_DATA[[#This Row],[P1TAG]],IO[IO_Tag],))</f>
        <v>#N/A</v>
      </c>
      <c r="S40" s="282" t="e">
        <f>INDEX(IO[CatalogDesc1],MATCH(TAG_DATA[[#This Row],[P1TAG]],IO[IO_Tag],))</f>
        <v>#N/A</v>
      </c>
      <c r="T40" s="282" t="e">
        <f>INDEX(IO[CatalogDesc2],MATCH(TAG_DATA[[#This Row],[P1TAG]],IO[IO_Tag],))</f>
        <v>#N/A</v>
      </c>
      <c r="U40" s="282" t="str">
        <f>TAG_DATA[[#This Row],[Tag]]</f>
        <v>BB1DR400</v>
      </c>
      <c r="V40" s="282" t="str">
        <f>INDEX(DEVICES[DESC1],MATCH(TAG_DATA[[#This Row],[P1TAG]],DEVICES[TAG1],))</f>
        <v>COMPRESSOR 1 DRYER</v>
      </c>
      <c r="W40" s="282" t="str">
        <f>INDEX(DEVICES[DESC2],MATCH(TAG_DATA[[#This Row],[P1TAG]],DEVICES[TAG1],))</f>
        <v/>
      </c>
      <c r="X40" s="282" t="str">
        <f>INDEX(DEVICES[DESC3],MATCH(TAG_DATA[[#This Row],[P1TAG]],DEVICES[TAG1],))</f>
        <v/>
      </c>
      <c r="Y40" s="290" t="e">
        <f>INDEX(IO[Pin24V],MATCH(TAG_DATA[[#This Row],[P1TAG]],IO[IO_Tag],))</f>
        <v>#N/A</v>
      </c>
      <c r="Z40" s="290" t="e">
        <f>INDEX(IO[Pin0V],MATCH(TAG_DATA[[#This Row],[P1TAG]],IO[IO_Tag],))</f>
        <v>#N/A</v>
      </c>
      <c r="AA40" s="282"/>
      <c r="AB40" s="312" t="e">
        <f>INDEX(IO[Type],MATCH(TAG_DATA[[#This Row],[P1TAG]],IO[IO_Tag],))</f>
        <v>#N/A</v>
      </c>
      <c r="AC40" s="282" t="str">
        <f>TAG_DATA[[#This Row],[Tag]]</f>
        <v>BB1DR400</v>
      </c>
      <c r="AD40" s="282" t="str">
        <f>INDEX(DEVICES[DESC1],MATCH(TAG_DATA[[#This Row],[P1TAG]],DEVICES[TAG1],))</f>
        <v>COMPRESSOR 1 DRYER</v>
      </c>
      <c r="AE40" s="282" t="str">
        <f>INDEX(DEVICES[DESC2],MATCH(TAG_DATA[[#This Row],[P1TAG]],DEVICES[TAG1],))</f>
        <v/>
      </c>
      <c r="AF40" s="282" t="str">
        <f>INDEX(DEVICES[DESC3],MATCH(TAG_DATA[[#This Row],[P1TAG]],DEVICES[TAG1],))</f>
        <v/>
      </c>
      <c r="AG40" s="312"/>
      <c r="AH40" s="282" t="str">
        <f>_xlfn.TEXTJOIN("/",,TAG_DATA[[#This Row],[Tag]],"01")</f>
        <v>BB1DR400/01</v>
      </c>
      <c r="AI40" s="331"/>
    </row>
    <row r="41" spans="1:35" hidden="1" x14ac:dyDescent="0.4">
      <c r="A41" s="330" t="s">
        <v>1084</v>
      </c>
      <c r="B41" s="260" t="s">
        <v>1136</v>
      </c>
      <c r="C41" s="349"/>
      <c r="D41" s="314" t="e">
        <f>INDEX(DRAWING[Prefix],MATCH(TAG_DATA[[#This Row],[Tag]],DRAWING[Tag],))</f>
        <v>#N/A</v>
      </c>
      <c r="E41" s="281" t="e">
        <f>INDEX(DRAWING[Suffix],MATCH(TAG_DATA[[#This Row],[Tag]],DRAWING[Tag],))</f>
        <v>#N/A</v>
      </c>
      <c r="F41" s="265"/>
      <c r="G41" s="305"/>
      <c r="H41" s="282"/>
      <c r="I41" s="282" t="e">
        <f>INDEX(PANEL[DESCRIPTION],MATCH(TAG_DATA[[#This Row],[X1NAME]],PANEL[TAG],))</f>
        <v>#N/A</v>
      </c>
      <c r="J41" s="282"/>
      <c r="K41" s="282"/>
      <c r="L41" s="282"/>
      <c r="M41" s="312"/>
      <c r="N41" s="282" t="e">
        <f>INDEX(IO[PLC],MATCH(TAG_DATA[[#This Row],[P1TAG]],IO[IO_Tag],))</f>
        <v>#N/A</v>
      </c>
      <c r="O41" s="282"/>
      <c r="P41" s="290" t="e">
        <f>INDEX(IO[Slot],MATCH(TAG_DATA[[#This Row],[P1TAG]],IO[IO_Tag],))</f>
        <v>#N/A</v>
      </c>
      <c r="Q41" s="282"/>
      <c r="R41" s="282" t="e">
        <f>INDEX(IO[CatalogNo],MATCH(TAG_DATA[[#This Row],[P1TAG]],IO[IO_Tag],))</f>
        <v>#N/A</v>
      </c>
      <c r="S41" s="282" t="e">
        <f>INDEX(IO[CatalogDesc1],MATCH(TAG_DATA[[#This Row],[P1TAG]],IO[IO_Tag],))</f>
        <v>#N/A</v>
      </c>
      <c r="T41" s="282" t="e">
        <f>INDEX(IO[CatalogDesc2],MATCH(TAG_DATA[[#This Row],[P1TAG]],IO[IO_Tag],))</f>
        <v>#N/A</v>
      </c>
      <c r="U41" s="282" t="str">
        <f>TAG_DATA[[#This Row],[Tag]]</f>
        <v>BB1DR401</v>
      </c>
      <c r="V41" s="282" t="str">
        <f>INDEX(DEVICES[DESC1],MATCH(TAG_DATA[[#This Row],[P1TAG]],DEVICES[TAG1],))</f>
        <v>COMPRESSOR 2 DRYER</v>
      </c>
      <c r="W41" s="282" t="str">
        <f>INDEX(DEVICES[DESC2],MATCH(TAG_DATA[[#This Row],[P1TAG]],DEVICES[TAG1],))</f>
        <v/>
      </c>
      <c r="X41" s="282" t="str">
        <f>INDEX(DEVICES[DESC3],MATCH(TAG_DATA[[#This Row],[P1TAG]],DEVICES[TAG1],))</f>
        <v/>
      </c>
      <c r="Y41" s="290" t="e">
        <f>INDEX(IO[Pin24V],MATCH(TAG_DATA[[#This Row],[P1TAG]],IO[IO_Tag],))</f>
        <v>#N/A</v>
      </c>
      <c r="Z41" s="290" t="e">
        <f>INDEX(IO[Pin0V],MATCH(TAG_DATA[[#This Row],[P1TAG]],IO[IO_Tag],))</f>
        <v>#N/A</v>
      </c>
      <c r="AA41" s="282"/>
      <c r="AB41" s="312" t="e">
        <f>INDEX(IO[Type],MATCH(TAG_DATA[[#This Row],[P1TAG]],IO[IO_Tag],))</f>
        <v>#N/A</v>
      </c>
      <c r="AC41" s="282" t="str">
        <f>TAG_DATA[[#This Row],[Tag]]</f>
        <v>BB1DR401</v>
      </c>
      <c r="AD41" s="282" t="str">
        <f>INDEX(DEVICES[DESC1],MATCH(TAG_DATA[[#This Row],[P1TAG]],DEVICES[TAG1],))</f>
        <v>COMPRESSOR 2 DRYER</v>
      </c>
      <c r="AE41" s="282" t="str">
        <f>INDEX(DEVICES[DESC2],MATCH(TAG_DATA[[#This Row],[P1TAG]],DEVICES[TAG1],))</f>
        <v/>
      </c>
      <c r="AF41" s="282" t="str">
        <f>INDEX(DEVICES[DESC3],MATCH(TAG_DATA[[#This Row],[P1TAG]],DEVICES[TAG1],))</f>
        <v/>
      </c>
      <c r="AG41" s="312"/>
      <c r="AH41" s="282" t="str">
        <f>_xlfn.TEXTJOIN("/",,TAG_DATA[[#This Row],[Tag]],"01")</f>
        <v>BB1DR401/01</v>
      </c>
      <c r="AI41" s="331"/>
    </row>
    <row r="42" spans="1:35" hidden="1" x14ac:dyDescent="0.4">
      <c r="A42" s="330" t="s">
        <v>764</v>
      </c>
      <c r="B42" s="260" t="s">
        <v>1135</v>
      </c>
      <c r="C42" s="349"/>
      <c r="D42" s="314" t="e">
        <f>INDEX(DRAWING[Prefix],MATCH(TAG_DATA[[#This Row],[Tag]],DRAWING[Tag],))</f>
        <v>#N/A</v>
      </c>
      <c r="E42" s="281" t="e">
        <f>INDEX(DRAWING[Suffix],MATCH(TAG_DATA[[#This Row],[Tag]],DRAWING[Tag],))</f>
        <v>#N/A</v>
      </c>
      <c r="F42" s="265"/>
      <c r="G42" s="305"/>
      <c r="H42" s="282"/>
      <c r="I42" s="282" t="e">
        <f>INDEX(PANEL[DESCRIPTION],MATCH(TAG_DATA[[#This Row],[X1NAME]],PANEL[TAG],))</f>
        <v>#N/A</v>
      </c>
      <c r="J42" s="282"/>
      <c r="K42" s="282"/>
      <c r="L42" s="282"/>
      <c r="M42" s="312"/>
      <c r="N42" s="282" t="e">
        <f>INDEX(IO[PLC],MATCH(TAG_DATA[[#This Row],[P1TAG]],IO[IO_Tag],))</f>
        <v>#N/A</v>
      </c>
      <c r="O42" s="282"/>
      <c r="P42" s="290" t="e">
        <f>INDEX(IO[Slot],MATCH(TAG_DATA[[#This Row],[P1TAG]],IO[IO_Tag],))</f>
        <v>#N/A</v>
      </c>
      <c r="Q42" s="282"/>
      <c r="R42" s="282" t="e">
        <f>INDEX(IO[CatalogNo],MATCH(TAG_DATA[[#This Row],[P1TAG]],IO[IO_Tag],))</f>
        <v>#N/A</v>
      </c>
      <c r="S42" s="282" t="e">
        <f>INDEX(IO[CatalogDesc1],MATCH(TAG_DATA[[#This Row],[P1TAG]],IO[IO_Tag],))</f>
        <v>#N/A</v>
      </c>
      <c r="T42" s="282" t="e">
        <f>INDEX(IO[CatalogDesc2],MATCH(TAG_DATA[[#This Row],[P1TAG]],IO[IO_Tag],))</f>
        <v>#N/A</v>
      </c>
      <c r="U42" s="282" t="str">
        <f>TAG_DATA[[#This Row],[Tag]]</f>
        <v>BB1EH600</v>
      </c>
      <c r="V42" s="282" t="str">
        <f>INDEX(DEVICES[DESC1],MATCH(TAG_DATA[[#This Row],[P1TAG]],DEVICES[TAG1],))</f>
        <v>ELECTRIC HEATER</v>
      </c>
      <c r="W42" s="282" t="str">
        <f>INDEX(DEVICES[DESC2],MATCH(TAG_DATA[[#This Row],[P1TAG]],DEVICES[TAG1],))</f>
        <v>HYDRAULIC UNIT</v>
      </c>
      <c r="X42" s="282" t="str">
        <f>INDEX(DEVICES[DESC3],MATCH(TAG_DATA[[#This Row],[P1TAG]],DEVICES[TAG1],))</f>
        <v/>
      </c>
      <c r="Y42" s="290" t="e">
        <f>INDEX(IO[Pin24V],MATCH(TAG_DATA[[#This Row],[P1TAG]],IO[IO_Tag],))</f>
        <v>#N/A</v>
      </c>
      <c r="Z42" s="290" t="e">
        <f>INDEX(IO[Pin0V],MATCH(TAG_DATA[[#This Row],[P1TAG]],IO[IO_Tag],))</f>
        <v>#N/A</v>
      </c>
      <c r="AA42" s="282"/>
      <c r="AB42" s="312" t="e">
        <f>INDEX(IO[Type],MATCH(TAG_DATA[[#This Row],[P1TAG]],IO[IO_Tag],))</f>
        <v>#N/A</v>
      </c>
      <c r="AC42" s="282" t="str">
        <f>TAG_DATA[[#This Row],[Tag]]</f>
        <v>BB1EH600</v>
      </c>
      <c r="AD42" s="282" t="str">
        <f>INDEX(DEVICES[DESC1],MATCH(TAG_DATA[[#This Row],[P1TAG]],DEVICES[TAG1],))</f>
        <v>ELECTRIC HEATER</v>
      </c>
      <c r="AE42" s="282" t="str">
        <f>INDEX(DEVICES[DESC2],MATCH(TAG_DATA[[#This Row],[P1TAG]],DEVICES[TAG1],))</f>
        <v>HYDRAULIC UNIT</v>
      </c>
      <c r="AF42" s="282" t="str">
        <f>INDEX(DEVICES[DESC3],MATCH(TAG_DATA[[#This Row],[P1TAG]],DEVICES[TAG1],))</f>
        <v/>
      </c>
      <c r="AG42" s="312"/>
      <c r="AH42" s="282" t="str">
        <f>_xlfn.TEXTJOIN("/",,TAG_DATA[[#This Row],[Tag]],"01")</f>
        <v>BB1EH600/01</v>
      </c>
      <c r="AI42" s="331"/>
    </row>
    <row r="43" spans="1:35" hidden="1" x14ac:dyDescent="0.4">
      <c r="A43" s="330" t="s">
        <v>834</v>
      </c>
      <c r="B43" s="260" t="s">
        <v>1136</v>
      </c>
      <c r="C43" s="349"/>
      <c r="D43" s="314" t="e">
        <f>INDEX(DRAWING[Prefix],MATCH(TAG_DATA[[#This Row],[Tag]],DRAWING[Tag],))</f>
        <v>#N/A</v>
      </c>
      <c r="E43" s="281" t="e">
        <f>INDEX(DRAWING[Suffix],MATCH(TAG_DATA[[#This Row],[Tag]],DRAWING[Tag],))</f>
        <v>#N/A</v>
      </c>
      <c r="F43" s="265"/>
      <c r="G43" s="305"/>
      <c r="H43" s="282"/>
      <c r="I43" s="282" t="e">
        <f>INDEX(PANEL[DESCRIPTION],MATCH(TAG_DATA[[#This Row],[X1NAME]],PANEL[TAG],))</f>
        <v>#N/A</v>
      </c>
      <c r="J43" s="282"/>
      <c r="K43" s="282"/>
      <c r="L43" s="282"/>
      <c r="M43" s="312"/>
      <c r="N43" s="282" t="e">
        <f>INDEX(IO[PLC],MATCH(TAG_DATA[[#This Row],[P1TAG]],IO[IO_Tag],))</f>
        <v>#N/A</v>
      </c>
      <c r="O43" s="282"/>
      <c r="P43" s="290" t="e">
        <f>INDEX(IO[Slot],MATCH(TAG_DATA[[#This Row],[P1TAG]],IO[IO_Tag],))</f>
        <v>#N/A</v>
      </c>
      <c r="Q43" s="282"/>
      <c r="R43" s="282" t="e">
        <f>INDEX(IO[CatalogNo],MATCH(TAG_DATA[[#This Row],[P1TAG]],IO[IO_Tag],))</f>
        <v>#N/A</v>
      </c>
      <c r="S43" s="282" t="e">
        <f>INDEX(IO[CatalogDesc1],MATCH(TAG_DATA[[#This Row],[P1TAG]],IO[IO_Tag],))</f>
        <v>#N/A</v>
      </c>
      <c r="T43" s="282" t="e">
        <f>INDEX(IO[CatalogDesc2],MATCH(TAG_DATA[[#This Row],[P1TAG]],IO[IO_Tag],))</f>
        <v>#N/A</v>
      </c>
      <c r="U43" s="282" t="str">
        <f>TAG_DATA[[#This Row],[Tag]]</f>
        <v>BB1EH662</v>
      </c>
      <c r="V43" s="282" t="str">
        <f>INDEX(DEVICES[DESC1],MATCH(TAG_DATA[[#This Row],[P1TAG]],DEVICES[TAG1],))</f>
        <v>HEATER FOR SLIPRING UNIT</v>
      </c>
      <c r="W43" s="282" t="str">
        <f>INDEX(DEVICES[DESC2],MATCH(TAG_DATA[[#This Row],[P1TAG]],DEVICES[TAG1],))</f>
        <v/>
      </c>
      <c r="X43" s="282" t="str">
        <f>INDEX(DEVICES[DESC3],MATCH(TAG_DATA[[#This Row],[P1TAG]],DEVICES[TAG1],))</f>
        <v/>
      </c>
      <c r="Y43" s="290" t="e">
        <f>INDEX(IO[Pin24V],MATCH(TAG_DATA[[#This Row],[P1TAG]],IO[IO_Tag],))</f>
        <v>#N/A</v>
      </c>
      <c r="Z43" s="290" t="e">
        <f>INDEX(IO[Pin0V],MATCH(TAG_DATA[[#This Row],[P1TAG]],IO[IO_Tag],))</f>
        <v>#N/A</v>
      </c>
      <c r="AA43" s="282"/>
      <c r="AB43" s="312" t="e">
        <f>INDEX(IO[Type],MATCH(TAG_DATA[[#This Row],[P1TAG]],IO[IO_Tag],))</f>
        <v>#N/A</v>
      </c>
      <c r="AC43" s="282" t="str">
        <f>TAG_DATA[[#This Row],[Tag]]</f>
        <v>BB1EH662</v>
      </c>
      <c r="AD43" s="282" t="str">
        <f>INDEX(DEVICES[DESC1],MATCH(TAG_DATA[[#This Row],[P1TAG]],DEVICES[TAG1],))</f>
        <v>HEATER FOR SLIPRING UNIT</v>
      </c>
      <c r="AE43" s="282" t="str">
        <f>INDEX(DEVICES[DESC2],MATCH(TAG_DATA[[#This Row],[P1TAG]],DEVICES[TAG1],))</f>
        <v/>
      </c>
      <c r="AF43" s="282" t="str">
        <f>INDEX(DEVICES[DESC3],MATCH(TAG_DATA[[#This Row],[P1TAG]],DEVICES[TAG1],))</f>
        <v/>
      </c>
      <c r="AG43" s="312"/>
      <c r="AH43" s="282" t="str">
        <f>_xlfn.TEXTJOIN("/",,TAG_DATA[[#This Row],[Tag]],"01")</f>
        <v>BB1EH662/01</v>
      </c>
      <c r="AI43" s="331"/>
    </row>
    <row r="44" spans="1:35" hidden="1" x14ac:dyDescent="0.4">
      <c r="A44" s="330" t="s">
        <v>1164</v>
      </c>
      <c r="B44" s="260" t="s">
        <v>1120</v>
      </c>
      <c r="C44" s="349"/>
      <c r="D44" s="314" t="e">
        <f>INDEX(DRAWING[Prefix],MATCH(TAG_DATA[[#This Row],[Tag]],DRAWING[Tag],))</f>
        <v>#N/A</v>
      </c>
      <c r="E44" s="281" t="e">
        <f>INDEX(DRAWING[Suffix],MATCH(TAG_DATA[[#This Row],[Tag]],DRAWING[Tag],))</f>
        <v>#N/A</v>
      </c>
      <c r="F44" s="265"/>
      <c r="G44" s="305"/>
      <c r="H44" s="282"/>
      <c r="I44" s="282" t="e">
        <f>INDEX(PANEL[DESCRIPTION],MATCH(TAG_DATA[[#This Row],[X1NAME]],PANEL[TAG],))</f>
        <v>#N/A</v>
      </c>
      <c r="J44" s="282"/>
      <c r="K44" s="282"/>
      <c r="L44" s="282"/>
      <c r="M44" s="312"/>
      <c r="N44" s="282" t="e">
        <f>INDEX(IO[PLC],MATCH(TAG_DATA[[#This Row],[P1TAG]],IO[IO_Tag],))</f>
        <v>#N/A</v>
      </c>
      <c r="O44" s="282"/>
      <c r="P44" s="290" t="e">
        <f>INDEX(IO[Slot],MATCH(TAG_DATA[[#This Row],[P1TAG]],IO[IO_Tag],))</f>
        <v>#N/A</v>
      </c>
      <c r="Q44" s="282"/>
      <c r="R44" s="282" t="e">
        <f>INDEX(IO[CatalogNo],MATCH(TAG_DATA[[#This Row],[P1TAG]],IO[IO_Tag],))</f>
        <v>#N/A</v>
      </c>
      <c r="S44" s="282" t="e">
        <f>INDEX(IO[CatalogDesc1],MATCH(TAG_DATA[[#This Row],[P1TAG]],IO[IO_Tag],))</f>
        <v>#N/A</v>
      </c>
      <c r="T44" s="282" t="e">
        <f>INDEX(IO[CatalogDesc2],MATCH(TAG_DATA[[#This Row],[P1TAG]],IO[IO_Tag],))</f>
        <v>#N/A</v>
      </c>
      <c r="U44" s="282" t="str">
        <f>TAG_DATA[[#This Row],[Tag]]</f>
        <v>BB1EM001</v>
      </c>
      <c r="V44" s="282" t="str">
        <f>INDEX(DEVICES[DESC1],MATCH(TAG_DATA[[#This Row],[P1TAG]],DEVICES[TAG1],))</f>
        <v>FEED WATER PUMP 1</v>
      </c>
      <c r="W44" s="282" t="str">
        <f>INDEX(DEVICES[DESC2],MATCH(TAG_DATA[[#This Row],[P1TAG]],DEVICES[TAG1],))</f>
        <v/>
      </c>
      <c r="X44" s="282" t="str">
        <f>INDEX(DEVICES[DESC3],MATCH(TAG_DATA[[#This Row],[P1TAG]],DEVICES[TAG1],))</f>
        <v/>
      </c>
      <c r="Y44" s="290" t="e">
        <f>INDEX(IO[Pin24V],MATCH(TAG_DATA[[#This Row],[P1TAG]],IO[IO_Tag],))</f>
        <v>#N/A</v>
      </c>
      <c r="Z44" s="290" t="e">
        <f>INDEX(IO[Pin0V],MATCH(TAG_DATA[[#This Row],[P1TAG]],IO[IO_Tag],))</f>
        <v>#N/A</v>
      </c>
      <c r="AA44" s="282"/>
      <c r="AB44" s="312" t="e">
        <f>INDEX(IO[Type],MATCH(TAG_DATA[[#This Row],[P1TAG]],IO[IO_Tag],))</f>
        <v>#N/A</v>
      </c>
      <c r="AC44" s="282" t="str">
        <f>TAG_DATA[[#This Row],[Tag]]</f>
        <v>BB1EM001</v>
      </c>
      <c r="AD44" s="282" t="str">
        <f>INDEX(DEVICES[DESC1],MATCH(TAG_DATA[[#This Row],[P1TAG]],DEVICES[TAG1],))</f>
        <v>FEED WATER PUMP 1</v>
      </c>
      <c r="AE44" s="282" t="str">
        <f>INDEX(DEVICES[DESC2],MATCH(TAG_DATA[[#This Row],[P1TAG]],DEVICES[TAG1],))</f>
        <v/>
      </c>
      <c r="AF44" s="282" t="str">
        <f>INDEX(DEVICES[DESC3],MATCH(TAG_DATA[[#This Row],[P1TAG]],DEVICES[TAG1],))</f>
        <v/>
      </c>
      <c r="AG44" s="312"/>
      <c r="AH44" s="282" t="str">
        <f>_xlfn.TEXTJOIN("/",,TAG_DATA[[#This Row],[Tag]],"01")</f>
        <v>BB1EM001/01</v>
      </c>
      <c r="AI44" s="331"/>
    </row>
    <row r="45" spans="1:35" hidden="1" x14ac:dyDescent="0.4">
      <c r="A45" s="330" t="s">
        <v>1167</v>
      </c>
      <c r="B45" s="260" t="s">
        <v>1120</v>
      </c>
      <c r="C45" s="349"/>
      <c r="D45" s="314" t="e">
        <f>INDEX(DRAWING[Prefix],MATCH(TAG_DATA[[#This Row],[Tag]],DRAWING[Tag],))</f>
        <v>#N/A</v>
      </c>
      <c r="E45" s="281" t="e">
        <f>INDEX(DRAWING[Suffix],MATCH(TAG_DATA[[#This Row],[Tag]],DRAWING[Tag],))</f>
        <v>#N/A</v>
      </c>
      <c r="F45" s="265"/>
      <c r="G45" s="305"/>
      <c r="H45" s="282"/>
      <c r="I45" s="282" t="e">
        <f>INDEX(PANEL[DESCRIPTION],MATCH(TAG_DATA[[#This Row],[X1NAME]],PANEL[TAG],))</f>
        <v>#N/A</v>
      </c>
      <c r="J45" s="282"/>
      <c r="K45" s="282"/>
      <c r="L45" s="282"/>
      <c r="M45" s="312"/>
      <c r="N45" s="282" t="e">
        <f>INDEX(IO[PLC],MATCH(TAG_DATA[[#This Row],[P1TAG]],IO[IO_Tag],))</f>
        <v>#N/A</v>
      </c>
      <c r="O45" s="282"/>
      <c r="P45" s="290" t="e">
        <f>INDEX(IO[Slot],MATCH(TAG_DATA[[#This Row],[P1TAG]],IO[IO_Tag],))</f>
        <v>#N/A</v>
      </c>
      <c r="Q45" s="282"/>
      <c r="R45" s="282" t="e">
        <f>INDEX(IO[CatalogNo],MATCH(TAG_DATA[[#This Row],[P1TAG]],IO[IO_Tag],))</f>
        <v>#N/A</v>
      </c>
      <c r="S45" s="282" t="e">
        <f>INDEX(IO[CatalogDesc1],MATCH(TAG_DATA[[#This Row],[P1TAG]],IO[IO_Tag],))</f>
        <v>#N/A</v>
      </c>
      <c r="T45" s="282" t="e">
        <f>INDEX(IO[CatalogDesc2],MATCH(TAG_DATA[[#This Row],[P1TAG]],IO[IO_Tag],))</f>
        <v>#N/A</v>
      </c>
      <c r="U45" s="282" t="str">
        <f>TAG_DATA[[#This Row],[Tag]]</f>
        <v>BB1EM002</v>
      </c>
      <c r="V45" s="282" t="str">
        <f>INDEX(DEVICES[DESC1],MATCH(TAG_DATA[[#This Row],[P1TAG]],DEVICES[TAG1],))</f>
        <v>FEED WATER PUMP 2</v>
      </c>
      <c r="W45" s="282" t="str">
        <f>INDEX(DEVICES[DESC2],MATCH(TAG_DATA[[#This Row],[P1TAG]],DEVICES[TAG1],))</f>
        <v/>
      </c>
      <c r="X45" s="282" t="str">
        <f>INDEX(DEVICES[DESC3],MATCH(TAG_DATA[[#This Row],[P1TAG]],DEVICES[TAG1],))</f>
        <v/>
      </c>
      <c r="Y45" s="290" t="e">
        <f>INDEX(IO[Pin24V],MATCH(TAG_DATA[[#This Row],[P1TAG]],IO[IO_Tag],))</f>
        <v>#N/A</v>
      </c>
      <c r="Z45" s="290" t="e">
        <f>INDEX(IO[Pin0V],MATCH(TAG_DATA[[#This Row],[P1TAG]],IO[IO_Tag],))</f>
        <v>#N/A</v>
      </c>
      <c r="AA45" s="282"/>
      <c r="AB45" s="312" t="e">
        <f>INDEX(IO[Type],MATCH(TAG_DATA[[#This Row],[P1TAG]],IO[IO_Tag],))</f>
        <v>#N/A</v>
      </c>
      <c r="AC45" s="282" t="str">
        <f>TAG_DATA[[#This Row],[Tag]]</f>
        <v>BB1EM002</v>
      </c>
      <c r="AD45" s="282" t="str">
        <f>INDEX(DEVICES[DESC1],MATCH(TAG_DATA[[#This Row],[P1TAG]],DEVICES[TAG1],))</f>
        <v>FEED WATER PUMP 2</v>
      </c>
      <c r="AE45" s="282" t="str">
        <f>INDEX(DEVICES[DESC2],MATCH(TAG_DATA[[#This Row],[P1TAG]],DEVICES[TAG1],))</f>
        <v/>
      </c>
      <c r="AF45" s="282" t="str">
        <f>INDEX(DEVICES[DESC3],MATCH(TAG_DATA[[#This Row],[P1TAG]],DEVICES[TAG1],))</f>
        <v/>
      </c>
      <c r="AG45" s="312"/>
      <c r="AH45" s="282" t="str">
        <f>_xlfn.TEXTJOIN("/",,TAG_DATA[[#This Row],[Tag]],"01")</f>
        <v>BB1EM002/01</v>
      </c>
      <c r="AI45" s="331"/>
    </row>
    <row r="46" spans="1:35" hidden="1" x14ac:dyDescent="0.4">
      <c r="A46" s="330" t="s">
        <v>1521</v>
      </c>
      <c r="B46" s="260" t="s">
        <v>1135</v>
      </c>
      <c r="C46" s="349"/>
      <c r="D46" s="314" t="e">
        <f>INDEX(DRAWING[Prefix],MATCH(TAG_DATA[[#This Row],[Tag]],DRAWING[Tag],))</f>
        <v>#N/A</v>
      </c>
      <c r="E46" s="281" t="e">
        <f>INDEX(DRAWING[Suffix],MATCH(TAG_DATA[[#This Row],[Tag]],DRAWING[Tag],))</f>
        <v>#N/A</v>
      </c>
      <c r="F46" s="265"/>
      <c r="G46" s="305"/>
      <c r="H46" s="282"/>
      <c r="I46" s="282" t="e">
        <f>INDEX(PANEL[DESCRIPTION],MATCH(TAG_DATA[[#This Row],[X1NAME]],PANEL[TAG],))</f>
        <v>#N/A</v>
      </c>
      <c r="J46" s="282"/>
      <c r="K46" s="282"/>
      <c r="L46" s="282"/>
      <c r="M46" s="312"/>
      <c r="N46" s="282" t="e">
        <f>INDEX(IO[PLC],MATCH(TAG_DATA[[#This Row],[P1TAG]],IO[IO_Tag],))</f>
        <v>#N/A</v>
      </c>
      <c r="O46" s="282"/>
      <c r="P46" s="290" t="e">
        <f>INDEX(IO[Slot],MATCH(TAG_DATA[[#This Row],[P1TAG]],IO[IO_Tag],))</f>
        <v>#N/A</v>
      </c>
      <c r="Q46" s="282"/>
      <c r="R46" s="282" t="e">
        <f>INDEX(IO[CatalogNo],MATCH(TAG_DATA[[#This Row],[P1TAG]],IO[IO_Tag],))</f>
        <v>#N/A</v>
      </c>
      <c r="S46" s="282" t="e">
        <f>INDEX(IO[CatalogDesc1],MATCH(TAG_DATA[[#This Row],[P1TAG]],IO[IO_Tag],))</f>
        <v>#N/A</v>
      </c>
      <c r="T46" s="282" t="e">
        <f>INDEX(IO[CatalogDesc2],MATCH(TAG_DATA[[#This Row],[P1TAG]],IO[IO_Tag],))</f>
        <v>#N/A</v>
      </c>
      <c r="U46" s="282" t="str">
        <f>TAG_DATA[[#This Row],[Tag]]</f>
        <v>BB1EM008</v>
      </c>
      <c r="V46" s="282" t="str">
        <f>INDEX(DEVICES[DESC1],MATCH(TAG_DATA[[#This Row],[P1TAG]],DEVICES[TAG1],))</f>
        <v>CONVEYOR COOLING PUMP</v>
      </c>
      <c r="W46" s="282" t="str">
        <f>INDEX(DEVICES[DESC2],MATCH(TAG_DATA[[#This Row],[P1TAG]],DEVICES[TAG1],))</f>
        <v/>
      </c>
      <c r="X46" s="282" t="str">
        <f>INDEX(DEVICES[DESC3],MATCH(TAG_DATA[[#This Row],[P1TAG]],DEVICES[TAG1],))</f>
        <v/>
      </c>
      <c r="Y46" s="290" t="e">
        <f>INDEX(IO[Pin24V],MATCH(TAG_DATA[[#This Row],[P1TAG]],IO[IO_Tag],))</f>
        <v>#N/A</v>
      </c>
      <c r="Z46" s="290" t="e">
        <f>INDEX(IO[Pin0V],MATCH(TAG_DATA[[#This Row],[P1TAG]],IO[IO_Tag],))</f>
        <v>#N/A</v>
      </c>
      <c r="AA46" s="282"/>
      <c r="AB46" s="312" t="e">
        <f>INDEX(IO[Type],MATCH(TAG_DATA[[#This Row],[P1TAG]],IO[IO_Tag],))</f>
        <v>#N/A</v>
      </c>
      <c r="AC46" s="282" t="str">
        <f>TAG_DATA[[#This Row],[Tag]]</f>
        <v>BB1EM008</v>
      </c>
      <c r="AD46" s="282" t="str">
        <f>INDEX(DEVICES[DESC1],MATCH(TAG_DATA[[#This Row],[P1TAG]],DEVICES[TAG1],))</f>
        <v>CONVEYOR COOLING PUMP</v>
      </c>
      <c r="AE46" s="282" t="str">
        <f>INDEX(DEVICES[DESC2],MATCH(TAG_DATA[[#This Row],[P1TAG]],DEVICES[TAG1],))</f>
        <v/>
      </c>
      <c r="AF46" s="282" t="str">
        <f>INDEX(DEVICES[DESC3],MATCH(TAG_DATA[[#This Row],[P1TAG]],DEVICES[TAG1],))</f>
        <v/>
      </c>
      <c r="AG46" s="312"/>
      <c r="AH46" s="282" t="str">
        <f>_xlfn.TEXTJOIN("/",,TAG_DATA[[#This Row],[Tag]],"01")</f>
        <v>BB1EM008/01</v>
      </c>
      <c r="AI46" s="331"/>
    </row>
    <row r="47" spans="1:35" hidden="1" x14ac:dyDescent="0.4">
      <c r="A47" s="330" t="s">
        <v>1526</v>
      </c>
      <c r="B47" s="260" t="s">
        <v>1135</v>
      </c>
      <c r="C47" s="349"/>
      <c r="D47" s="314" t="e">
        <f>INDEX(DRAWING[Prefix],MATCH(TAG_DATA[[#This Row],[Tag]],DRAWING[Tag],))</f>
        <v>#N/A</v>
      </c>
      <c r="E47" s="281" t="e">
        <f>INDEX(DRAWING[Suffix],MATCH(TAG_DATA[[#This Row],[Tag]],DRAWING[Tag],))</f>
        <v>#N/A</v>
      </c>
      <c r="F47" s="265"/>
      <c r="G47" s="305"/>
      <c r="H47" s="282"/>
      <c r="I47" s="282" t="e">
        <f>INDEX(PANEL[DESCRIPTION],MATCH(TAG_DATA[[#This Row],[X1NAME]],PANEL[TAG],))</f>
        <v>#N/A</v>
      </c>
      <c r="J47" s="282"/>
      <c r="K47" s="282"/>
      <c r="L47" s="282"/>
      <c r="M47" s="312"/>
      <c r="N47" s="282" t="e">
        <f>INDEX(IO[PLC],MATCH(TAG_DATA[[#This Row],[P1TAG]],IO[IO_Tag],))</f>
        <v>#N/A</v>
      </c>
      <c r="O47" s="282"/>
      <c r="P47" s="290" t="e">
        <f>INDEX(IO[Slot],MATCH(TAG_DATA[[#This Row],[P1TAG]],IO[IO_Tag],))</f>
        <v>#N/A</v>
      </c>
      <c r="Q47" s="282"/>
      <c r="R47" s="282" t="e">
        <f>INDEX(IO[CatalogNo],MATCH(TAG_DATA[[#This Row],[P1TAG]],IO[IO_Tag],))</f>
        <v>#N/A</v>
      </c>
      <c r="S47" s="282" t="e">
        <f>INDEX(IO[CatalogDesc1],MATCH(TAG_DATA[[#This Row],[P1TAG]],IO[IO_Tag],))</f>
        <v>#N/A</v>
      </c>
      <c r="T47" s="282" t="e">
        <f>INDEX(IO[CatalogDesc2],MATCH(TAG_DATA[[#This Row],[P1TAG]],IO[IO_Tag],))</f>
        <v>#N/A</v>
      </c>
      <c r="U47" s="282" t="str">
        <f>TAG_DATA[[#This Row],[Tag]]</f>
        <v>BB1EM009</v>
      </c>
      <c r="V47" s="282" t="str">
        <f>INDEX(DEVICES[DESC1],MATCH(TAG_DATA[[#This Row],[P1TAG]],DEVICES[TAG1],))</f>
        <v>BOTTOM ASH CONVEYOR</v>
      </c>
      <c r="W47" s="282" t="str">
        <f>INDEX(DEVICES[DESC2],MATCH(TAG_DATA[[#This Row],[P1TAG]],DEVICES[TAG1],))</f>
        <v>HEAT EXCHANGER FAN</v>
      </c>
      <c r="X47" s="282" t="str">
        <f>INDEX(DEVICES[DESC3],MATCH(TAG_DATA[[#This Row],[P1TAG]],DEVICES[TAG1],))</f>
        <v/>
      </c>
      <c r="Y47" s="290" t="e">
        <f>INDEX(IO[Pin24V],MATCH(TAG_DATA[[#This Row],[P1TAG]],IO[IO_Tag],))</f>
        <v>#N/A</v>
      </c>
      <c r="Z47" s="290" t="e">
        <f>INDEX(IO[Pin0V],MATCH(TAG_DATA[[#This Row],[P1TAG]],IO[IO_Tag],))</f>
        <v>#N/A</v>
      </c>
      <c r="AA47" s="282"/>
      <c r="AB47" s="312" t="e">
        <f>INDEX(IO[Type],MATCH(TAG_DATA[[#This Row],[P1TAG]],IO[IO_Tag],))</f>
        <v>#N/A</v>
      </c>
      <c r="AC47" s="282" t="str">
        <f>TAG_DATA[[#This Row],[Tag]]</f>
        <v>BB1EM009</v>
      </c>
      <c r="AD47" s="282" t="str">
        <f>INDEX(DEVICES[DESC1],MATCH(TAG_DATA[[#This Row],[P1TAG]],DEVICES[TAG1],))</f>
        <v>BOTTOM ASH CONVEYOR</v>
      </c>
      <c r="AE47" s="282" t="str">
        <f>INDEX(DEVICES[DESC2],MATCH(TAG_DATA[[#This Row],[P1TAG]],DEVICES[TAG1],))</f>
        <v>HEAT EXCHANGER FAN</v>
      </c>
      <c r="AF47" s="282" t="str">
        <f>INDEX(DEVICES[DESC3],MATCH(TAG_DATA[[#This Row],[P1TAG]],DEVICES[TAG1],))</f>
        <v/>
      </c>
      <c r="AG47" s="312"/>
      <c r="AH47" s="282" t="str">
        <f>_xlfn.TEXTJOIN("/",,TAG_DATA[[#This Row],[Tag]],"01")</f>
        <v>BB1EM009/01</v>
      </c>
      <c r="AI47" s="331"/>
    </row>
    <row r="48" spans="1:35" hidden="1" x14ac:dyDescent="0.4">
      <c r="A48" s="330" t="s">
        <v>1073</v>
      </c>
      <c r="B48" s="260" t="s">
        <v>1120</v>
      </c>
      <c r="C48" s="349"/>
      <c r="D48" s="314" t="e">
        <f>INDEX(DRAWING[Prefix],MATCH(TAG_DATA[[#This Row],[Tag]],DRAWING[Tag],))</f>
        <v>#N/A</v>
      </c>
      <c r="E48" s="281" t="e">
        <f>INDEX(DRAWING[Suffix],MATCH(TAG_DATA[[#This Row],[Tag]],DRAWING[Tag],))</f>
        <v>#N/A</v>
      </c>
      <c r="F48" s="265"/>
      <c r="G48" s="305"/>
      <c r="H48" s="282"/>
      <c r="I48" s="282" t="e">
        <f>INDEX(PANEL[DESCRIPTION],MATCH(TAG_DATA[[#This Row],[X1NAME]],PANEL[TAG],))</f>
        <v>#N/A</v>
      </c>
      <c r="J48" s="282"/>
      <c r="K48" s="282"/>
      <c r="L48" s="282"/>
      <c r="M48" s="312"/>
      <c r="N48" s="282" t="e">
        <f>INDEX(IO[PLC],MATCH(TAG_DATA[[#This Row],[P1TAG]],IO[IO_Tag],))</f>
        <v>#N/A</v>
      </c>
      <c r="O48" s="282"/>
      <c r="P48" s="290" t="e">
        <f>INDEX(IO[Slot],MATCH(TAG_DATA[[#This Row],[P1TAG]],IO[IO_Tag],))</f>
        <v>#N/A</v>
      </c>
      <c r="Q48" s="282"/>
      <c r="R48" s="282" t="e">
        <f>INDEX(IO[CatalogNo],MATCH(TAG_DATA[[#This Row],[P1TAG]],IO[IO_Tag],))</f>
        <v>#N/A</v>
      </c>
      <c r="S48" s="282" t="e">
        <f>INDEX(IO[CatalogDesc1],MATCH(TAG_DATA[[#This Row],[P1TAG]],IO[IO_Tag],))</f>
        <v>#N/A</v>
      </c>
      <c r="T48" s="282" t="e">
        <f>INDEX(IO[CatalogDesc2],MATCH(TAG_DATA[[#This Row],[P1TAG]],IO[IO_Tag],))</f>
        <v>#N/A</v>
      </c>
      <c r="U48" s="282" t="str">
        <f>TAG_DATA[[#This Row],[Tag]]</f>
        <v>BB1EM400</v>
      </c>
      <c r="V48" s="282" t="str">
        <f>INDEX(DEVICES[DESC1],MATCH(TAG_DATA[[#This Row],[P1TAG]],DEVICES[TAG1],))</f>
        <v>PRIMARY AIR FAN</v>
      </c>
      <c r="W48" s="282" t="str">
        <f>INDEX(DEVICES[DESC2],MATCH(TAG_DATA[[#This Row],[P1TAG]],DEVICES[TAG1],))</f>
        <v/>
      </c>
      <c r="X48" s="282" t="str">
        <f>INDEX(DEVICES[DESC3],MATCH(TAG_DATA[[#This Row],[P1TAG]],DEVICES[TAG1],))</f>
        <v/>
      </c>
      <c r="Y48" s="290" t="e">
        <f>INDEX(IO[Pin24V],MATCH(TAG_DATA[[#This Row],[P1TAG]],IO[IO_Tag],))</f>
        <v>#N/A</v>
      </c>
      <c r="Z48" s="290" t="e">
        <f>INDEX(IO[Pin0V],MATCH(TAG_DATA[[#This Row],[P1TAG]],IO[IO_Tag],))</f>
        <v>#N/A</v>
      </c>
      <c r="AA48" s="282"/>
      <c r="AB48" s="312" t="e">
        <f>INDEX(IO[Type],MATCH(TAG_DATA[[#This Row],[P1TAG]],IO[IO_Tag],))</f>
        <v>#N/A</v>
      </c>
      <c r="AC48" s="282" t="str">
        <f>TAG_DATA[[#This Row],[Tag]]</f>
        <v>BB1EM400</v>
      </c>
      <c r="AD48" s="282" t="str">
        <f>INDEX(DEVICES[DESC1],MATCH(TAG_DATA[[#This Row],[P1TAG]],DEVICES[TAG1],))</f>
        <v>PRIMARY AIR FAN</v>
      </c>
      <c r="AE48" s="282" t="str">
        <f>INDEX(DEVICES[DESC2],MATCH(TAG_DATA[[#This Row],[P1TAG]],DEVICES[TAG1],))</f>
        <v/>
      </c>
      <c r="AF48" s="282" t="str">
        <f>INDEX(DEVICES[DESC3],MATCH(TAG_DATA[[#This Row],[P1TAG]],DEVICES[TAG1],))</f>
        <v/>
      </c>
      <c r="AG48" s="312"/>
      <c r="AH48" s="282" t="str">
        <f>_xlfn.TEXTJOIN("/",,TAG_DATA[[#This Row],[Tag]],"01")</f>
        <v>BB1EM400/01</v>
      </c>
      <c r="AI48" s="331"/>
    </row>
    <row r="49" spans="1:35" hidden="1" x14ac:dyDescent="0.4">
      <c r="A49" s="330" t="s">
        <v>1095</v>
      </c>
      <c r="B49" s="260" t="s">
        <v>1120</v>
      </c>
      <c r="C49" s="349"/>
      <c r="D49" s="314" t="e">
        <f>INDEX(DRAWING[Prefix],MATCH(TAG_DATA[[#This Row],[Tag]],DRAWING[Tag],))</f>
        <v>#N/A</v>
      </c>
      <c r="E49" s="281" t="e">
        <f>INDEX(DRAWING[Suffix],MATCH(TAG_DATA[[#This Row],[Tag]],DRAWING[Tag],))</f>
        <v>#N/A</v>
      </c>
      <c r="F49" s="265"/>
      <c r="G49" s="305"/>
      <c r="H49" s="282"/>
      <c r="I49" s="282" t="e">
        <f>INDEX(PANEL[DESCRIPTION],MATCH(TAG_DATA[[#This Row],[X1NAME]],PANEL[TAG],))</f>
        <v>#N/A</v>
      </c>
      <c r="J49" s="282"/>
      <c r="K49" s="282"/>
      <c r="L49" s="282"/>
      <c r="M49" s="312"/>
      <c r="N49" s="282" t="e">
        <f>INDEX(IO[PLC],MATCH(TAG_DATA[[#This Row],[P1TAG]],IO[IO_Tag],))</f>
        <v>#N/A</v>
      </c>
      <c r="O49" s="282"/>
      <c r="P49" s="290" t="e">
        <f>INDEX(IO[Slot],MATCH(TAG_DATA[[#This Row],[P1TAG]],IO[IO_Tag],))</f>
        <v>#N/A</v>
      </c>
      <c r="Q49" s="282"/>
      <c r="R49" s="282" t="e">
        <f>INDEX(IO[CatalogNo],MATCH(TAG_DATA[[#This Row],[P1TAG]],IO[IO_Tag],))</f>
        <v>#N/A</v>
      </c>
      <c r="S49" s="282" t="e">
        <f>INDEX(IO[CatalogDesc1],MATCH(TAG_DATA[[#This Row],[P1TAG]],IO[IO_Tag],))</f>
        <v>#N/A</v>
      </c>
      <c r="T49" s="282" t="e">
        <f>INDEX(IO[CatalogDesc2],MATCH(TAG_DATA[[#This Row],[P1TAG]],IO[IO_Tag],))</f>
        <v>#N/A</v>
      </c>
      <c r="U49" s="282" t="str">
        <f>TAG_DATA[[#This Row],[Tag]]</f>
        <v>BB1EM401</v>
      </c>
      <c r="V49" s="282" t="str">
        <f>INDEX(DEVICES[DESC1],MATCH(TAG_DATA[[#This Row],[P1TAG]],DEVICES[TAG1],))</f>
        <v>SECONDARY AIR FAN</v>
      </c>
      <c r="W49" s="282" t="str">
        <f>INDEX(DEVICES[DESC2],MATCH(TAG_DATA[[#This Row],[P1TAG]],DEVICES[TAG1],))</f>
        <v/>
      </c>
      <c r="X49" s="282" t="str">
        <f>INDEX(DEVICES[DESC3],MATCH(TAG_DATA[[#This Row],[P1TAG]],DEVICES[TAG1],))</f>
        <v/>
      </c>
      <c r="Y49" s="290" t="e">
        <f>INDEX(IO[Pin24V],MATCH(TAG_DATA[[#This Row],[P1TAG]],IO[IO_Tag],))</f>
        <v>#N/A</v>
      </c>
      <c r="Z49" s="290" t="e">
        <f>INDEX(IO[Pin0V],MATCH(TAG_DATA[[#This Row],[P1TAG]],IO[IO_Tag],))</f>
        <v>#N/A</v>
      </c>
      <c r="AA49" s="282"/>
      <c r="AB49" s="312" t="e">
        <f>INDEX(IO[Type],MATCH(TAG_DATA[[#This Row],[P1TAG]],IO[IO_Tag],))</f>
        <v>#N/A</v>
      </c>
      <c r="AC49" s="282" t="str">
        <f>TAG_DATA[[#This Row],[Tag]]</f>
        <v>BB1EM401</v>
      </c>
      <c r="AD49" s="282" t="str">
        <f>INDEX(DEVICES[DESC1],MATCH(TAG_DATA[[#This Row],[P1TAG]],DEVICES[TAG1],))</f>
        <v>SECONDARY AIR FAN</v>
      </c>
      <c r="AE49" s="282" t="str">
        <f>INDEX(DEVICES[DESC2],MATCH(TAG_DATA[[#This Row],[P1TAG]],DEVICES[TAG1],))</f>
        <v/>
      </c>
      <c r="AF49" s="282" t="str">
        <f>INDEX(DEVICES[DESC3],MATCH(TAG_DATA[[#This Row],[P1TAG]],DEVICES[TAG1],))</f>
        <v/>
      </c>
      <c r="AG49" s="312"/>
      <c r="AH49" s="282" t="str">
        <f>_xlfn.TEXTJOIN("/",,TAG_DATA[[#This Row],[Tag]],"01")</f>
        <v>BB1EM401/01</v>
      </c>
      <c r="AI49" s="331"/>
    </row>
    <row r="50" spans="1:35" hidden="1" x14ac:dyDescent="0.4">
      <c r="A50" s="330" t="s">
        <v>1079</v>
      </c>
      <c r="B50" s="260" t="s">
        <v>1147</v>
      </c>
      <c r="C50" s="349"/>
      <c r="D50" s="314" t="e">
        <f>INDEX(DRAWING[Prefix],MATCH(TAG_DATA[[#This Row],[Tag]],DRAWING[Tag],))</f>
        <v>#N/A</v>
      </c>
      <c r="E50" s="281" t="e">
        <f>INDEX(DRAWING[Suffix],MATCH(TAG_DATA[[#This Row],[Tag]],DRAWING[Tag],))</f>
        <v>#N/A</v>
      </c>
      <c r="F50" s="265"/>
      <c r="G50" s="305"/>
      <c r="H50" s="282"/>
      <c r="I50" s="282" t="e">
        <f>INDEX(PANEL[DESCRIPTION],MATCH(TAG_DATA[[#This Row],[X1NAME]],PANEL[TAG],))</f>
        <v>#N/A</v>
      </c>
      <c r="J50" s="282"/>
      <c r="K50" s="282"/>
      <c r="L50" s="282"/>
      <c r="M50" s="312"/>
      <c r="N50" s="282" t="e">
        <f>INDEX(IO[PLC],MATCH(TAG_DATA[[#This Row],[P1TAG]],IO[IO_Tag],))</f>
        <v>#N/A</v>
      </c>
      <c r="O50" s="282"/>
      <c r="P50" s="290" t="e">
        <f>INDEX(IO[Slot],MATCH(TAG_DATA[[#This Row],[P1TAG]],IO[IO_Tag],))</f>
        <v>#N/A</v>
      </c>
      <c r="Q50" s="282"/>
      <c r="R50" s="282" t="e">
        <f>INDEX(IO[CatalogNo],MATCH(TAG_DATA[[#This Row],[P1TAG]],IO[IO_Tag],))</f>
        <v>#N/A</v>
      </c>
      <c r="S50" s="282" t="e">
        <f>INDEX(IO[CatalogDesc1],MATCH(TAG_DATA[[#This Row],[P1TAG]],IO[IO_Tag],))</f>
        <v>#N/A</v>
      </c>
      <c r="T50" s="282" t="e">
        <f>INDEX(IO[CatalogDesc2],MATCH(TAG_DATA[[#This Row],[P1TAG]],IO[IO_Tag],))</f>
        <v>#N/A</v>
      </c>
      <c r="U50" s="282" t="str">
        <f>TAG_DATA[[#This Row],[Tag]]</f>
        <v>BB1EM402</v>
      </c>
      <c r="V50" s="282" t="str">
        <f>INDEX(DEVICES[DESC1],MATCH(TAG_DATA[[#This Row],[P1TAG]],DEVICES[TAG1],))</f>
        <v>COMPRESSOR 1</v>
      </c>
      <c r="W50" s="282" t="str">
        <f>INDEX(DEVICES[DESC2],MATCH(TAG_DATA[[#This Row],[P1TAG]],DEVICES[TAG1],))</f>
        <v/>
      </c>
      <c r="X50" s="282" t="str">
        <f>INDEX(DEVICES[DESC3],MATCH(TAG_DATA[[#This Row],[P1TAG]],DEVICES[TAG1],))</f>
        <v/>
      </c>
      <c r="Y50" s="290" t="e">
        <f>INDEX(IO[Pin24V],MATCH(TAG_DATA[[#This Row],[P1TAG]],IO[IO_Tag],))</f>
        <v>#N/A</v>
      </c>
      <c r="Z50" s="290" t="e">
        <f>INDEX(IO[Pin0V],MATCH(TAG_DATA[[#This Row],[P1TAG]],IO[IO_Tag],))</f>
        <v>#N/A</v>
      </c>
      <c r="AA50" s="282"/>
      <c r="AB50" s="312" t="e">
        <f>INDEX(IO[Type],MATCH(TAG_DATA[[#This Row],[P1TAG]],IO[IO_Tag],))</f>
        <v>#N/A</v>
      </c>
      <c r="AC50" s="282" t="str">
        <f>TAG_DATA[[#This Row],[Tag]]</f>
        <v>BB1EM402</v>
      </c>
      <c r="AD50" s="282" t="str">
        <f>INDEX(DEVICES[DESC1],MATCH(TAG_DATA[[#This Row],[P1TAG]],DEVICES[TAG1],))</f>
        <v>COMPRESSOR 1</v>
      </c>
      <c r="AE50" s="282" t="str">
        <f>INDEX(DEVICES[DESC2],MATCH(TAG_DATA[[#This Row],[P1TAG]],DEVICES[TAG1],))</f>
        <v/>
      </c>
      <c r="AF50" s="282" t="str">
        <f>INDEX(DEVICES[DESC3],MATCH(TAG_DATA[[#This Row],[P1TAG]],DEVICES[TAG1],))</f>
        <v/>
      </c>
      <c r="AG50" s="312"/>
      <c r="AH50" s="282" t="str">
        <f>_xlfn.TEXTJOIN("/",,TAG_DATA[[#This Row],[Tag]],"01")</f>
        <v>BB1EM402/01</v>
      </c>
      <c r="AI50" s="331"/>
    </row>
    <row r="51" spans="1:35" hidden="1" x14ac:dyDescent="0.4">
      <c r="A51" s="330" t="s">
        <v>1098</v>
      </c>
      <c r="B51" s="260" t="s">
        <v>1147</v>
      </c>
      <c r="C51" s="349"/>
      <c r="D51" s="314" t="e">
        <f>INDEX(DRAWING[Prefix],MATCH(TAG_DATA[[#This Row],[Tag]],DRAWING[Tag],))</f>
        <v>#N/A</v>
      </c>
      <c r="E51" s="281" t="e">
        <f>INDEX(DRAWING[Suffix],MATCH(TAG_DATA[[#This Row],[Tag]],DRAWING[Tag],))</f>
        <v>#N/A</v>
      </c>
      <c r="F51" s="265"/>
      <c r="G51" s="305"/>
      <c r="H51" s="282"/>
      <c r="I51" s="282" t="e">
        <f>INDEX(PANEL[DESCRIPTION],MATCH(TAG_DATA[[#This Row],[X1NAME]],PANEL[TAG],))</f>
        <v>#N/A</v>
      </c>
      <c r="J51" s="282"/>
      <c r="K51" s="282"/>
      <c r="L51" s="282"/>
      <c r="M51" s="312"/>
      <c r="N51" s="282" t="e">
        <f>INDEX(IO[PLC],MATCH(TAG_DATA[[#This Row],[P1TAG]],IO[IO_Tag],))</f>
        <v>#N/A</v>
      </c>
      <c r="O51" s="282"/>
      <c r="P51" s="290" t="e">
        <f>INDEX(IO[Slot],MATCH(TAG_DATA[[#This Row],[P1TAG]],IO[IO_Tag],))</f>
        <v>#N/A</v>
      </c>
      <c r="Q51" s="282"/>
      <c r="R51" s="282" t="e">
        <f>INDEX(IO[CatalogNo],MATCH(TAG_DATA[[#This Row],[P1TAG]],IO[IO_Tag],))</f>
        <v>#N/A</v>
      </c>
      <c r="S51" s="282" t="e">
        <f>INDEX(IO[CatalogDesc1],MATCH(TAG_DATA[[#This Row],[P1TAG]],IO[IO_Tag],))</f>
        <v>#N/A</v>
      </c>
      <c r="T51" s="282" t="e">
        <f>INDEX(IO[CatalogDesc2],MATCH(TAG_DATA[[#This Row],[P1TAG]],IO[IO_Tag],))</f>
        <v>#N/A</v>
      </c>
      <c r="U51" s="282" t="str">
        <f>TAG_DATA[[#This Row],[Tag]]</f>
        <v>BB1EM403</v>
      </c>
      <c r="V51" s="282" t="str">
        <f>INDEX(DEVICES[DESC1],MATCH(TAG_DATA[[#This Row],[P1TAG]],DEVICES[TAG1],))</f>
        <v>COMPRESSOR 2</v>
      </c>
      <c r="W51" s="282" t="str">
        <f>INDEX(DEVICES[DESC2],MATCH(TAG_DATA[[#This Row],[P1TAG]],DEVICES[TAG1],))</f>
        <v/>
      </c>
      <c r="X51" s="282" t="str">
        <f>INDEX(DEVICES[DESC3],MATCH(TAG_DATA[[#This Row],[P1TAG]],DEVICES[TAG1],))</f>
        <v/>
      </c>
      <c r="Y51" s="290" t="e">
        <f>INDEX(IO[Pin24V],MATCH(TAG_DATA[[#This Row],[P1TAG]],IO[IO_Tag],))</f>
        <v>#N/A</v>
      </c>
      <c r="Z51" s="290" t="e">
        <f>INDEX(IO[Pin0V],MATCH(TAG_DATA[[#This Row],[P1TAG]],IO[IO_Tag],))</f>
        <v>#N/A</v>
      </c>
      <c r="AA51" s="282"/>
      <c r="AB51" s="312" t="e">
        <f>INDEX(IO[Type],MATCH(TAG_DATA[[#This Row],[P1TAG]],IO[IO_Tag],))</f>
        <v>#N/A</v>
      </c>
      <c r="AC51" s="282" t="str">
        <f>TAG_DATA[[#This Row],[Tag]]</f>
        <v>BB1EM403</v>
      </c>
      <c r="AD51" s="282" t="str">
        <f>INDEX(DEVICES[DESC1],MATCH(TAG_DATA[[#This Row],[P1TAG]],DEVICES[TAG1],))</f>
        <v>COMPRESSOR 2</v>
      </c>
      <c r="AE51" s="282" t="str">
        <f>INDEX(DEVICES[DESC2],MATCH(TAG_DATA[[#This Row],[P1TAG]],DEVICES[TAG1],))</f>
        <v/>
      </c>
      <c r="AF51" s="282" t="str">
        <f>INDEX(DEVICES[DESC3],MATCH(TAG_DATA[[#This Row],[P1TAG]],DEVICES[TAG1],))</f>
        <v/>
      </c>
      <c r="AG51" s="312"/>
      <c r="AH51" s="282" t="str">
        <f>_xlfn.TEXTJOIN("/",,TAG_DATA[[#This Row],[Tag]],"01")</f>
        <v>BB1EM403/01</v>
      </c>
      <c r="AI51" s="331"/>
    </row>
    <row r="52" spans="1:35" hidden="1" x14ac:dyDescent="0.4">
      <c r="A52" s="330" t="s">
        <v>1100</v>
      </c>
      <c r="B52" s="260" t="s">
        <v>1148</v>
      </c>
      <c r="C52" s="349"/>
      <c r="D52" s="314" t="e">
        <f>INDEX(DRAWING[Prefix],MATCH(TAG_DATA[[#This Row],[Tag]],DRAWING[Tag],))</f>
        <v>#N/A</v>
      </c>
      <c r="E52" s="281" t="e">
        <f>INDEX(DRAWING[Suffix],MATCH(TAG_DATA[[#This Row],[Tag]],DRAWING[Tag],))</f>
        <v>#N/A</v>
      </c>
      <c r="F52" s="265" t="s">
        <v>1661</v>
      </c>
      <c r="G52" s="305" t="s">
        <v>1663</v>
      </c>
      <c r="H52" s="282"/>
      <c r="I52" s="282" t="e">
        <f>INDEX(PANEL[DESCRIPTION],MATCH(TAG_DATA[[#This Row],[X1NAME]],PANEL[TAG],))</f>
        <v>#N/A</v>
      </c>
      <c r="J52" s="282"/>
      <c r="K52" s="282"/>
      <c r="L52" s="282"/>
      <c r="M52" s="312"/>
      <c r="N52" s="282" t="e">
        <f>INDEX(IO[PLC],MATCH(TAG_DATA[[#This Row],[P1TAG]],IO[IO_Tag],))</f>
        <v>#N/A</v>
      </c>
      <c r="O52" s="282"/>
      <c r="P52" s="290" t="e">
        <f>INDEX(IO[Slot],MATCH(TAG_DATA[[#This Row],[P1TAG]],IO[IO_Tag],))</f>
        <v>#N/A</v>
      </c>
      <c r="Q52" s="282"/>
      <c r="R52" s="282" t="e">
        <f>INDEX(IO[CatalogNo],MATCH(TAG_DATA[[#This Row],[P1TAG]],IO[IO_Tag],))</f>
        <v>#N/A</v>
      </c>
      <c r="S52" s="282" t="e">
        <f>INDEX(IO[CatalogDesc1],MATCH(TAG_DATA[[#This Row],[P1TAG]],IO[IO_Tag],))</f>
        <v>#N/A</v>
      </c>
      <c r="T52" s="282" t="e">
        <f>INDEX(IO[CatalogDesc2],MATCH(TAG_DATA[[#This Row],[P1TAG]],IO[IO_Tag],))</f>
        <v>#N/A</v>
      </c>
      <c r="U52" s="282" t="str">
        <f>TAG_DATA[[#This Row],[Tag]]</f>
        <v>BB1EM405</v>
      </c>
      <c r="V52" s="282" t="str">
        <f>INDEX(DEVICES[DESC1],MATCH(TAG_DATA[[#This Row],[P1TAG]],DEVICES[TAG1],))</f>
        <v>AIR INTAKE GRILL 1</v>
      </c>
      <c r="W52" s="282" t="str">
        <f>INDEX(DEVICES[DESC2],MATCH(TAG_DATA[[#This Row],[P1TAG]],DEVICES[TAG1],))</f>
        <v>OPEN</v>
      </c>
      <c r="X52" s="282" t="str">
        <f>INDEX(DEVICES[DESC3],MATCH(TAG_DATA[[#This Row],[P1TAG]],DEVICES[TAG1],))</f>
        <v/>
      </c>
      <c r="Y52" s="290" t="e">
        <f>INDEX(IO[Pin24V],MATCH(TAG_DATA[[#This Row],[P1TAG]],IO[IO_Tag],))</f>
        <v>#N/A</v>
      </c>
      <c r="Z52" s="290" t="e">
        <f>INDEX(IO[Pin0V],MATCH(TAG_DATA[[#This Row],[P1TAG]],IO[IO_Tag],))</f>
        <v>#N/A</v>
      </c>
      <c r="AA52" s="282"/>
      <c r="AB52" s="312" t="e">
        <f>INDEX(IO[Type],MATCH(TAG_DATA[[#This Row],[P1TAG]],IO[IO_Tag],))</f>
        <v>#N/A</v>
      </c>
      <c r="AC52" s="282" t="str">
        <f>TAG_DATA[[#This Row],[Tag]]</f>
        <v>BB1EM405</v>
      </c>
      <c r="AD52" s="282" t="str">
        <f>INDEX(DEVICES[DESC1],MATCH(TAG_DATA[[#This Row],[P1TAG]],DEVICES[TAG1],))</f>
        <v>AIR INTAKE GRILL 1</v>
      </c>
      <c r="AE52" s="282" t="str">
        <f>INDEX(DEVICES[DESC2],MATCH(TAG_DATA[[#This Row],[P1TAG]],DEVICES[TAG1],))</f>
        <v>OPEN</v>
      </c>
      <c r="AF52" s="282" t="str">
        <f>INDEX(DEVICES[DESC3],MATCH(TAG_DATA[[#This Row],[P1TAG]],DEVICES[TAG1],))</f>
        <v/>
      </c>
      <c r="AG52" s="312"/>
      <c r="AH52" s="282" t="str">
        <f>_xlfn.TEXTJOIN("/",,TAG_DATA[[#This Row],[Tag]],"01")</f>
        <v>BB1EM405/01</v>
      </c>
      <c r="AI52" s="331"/>
    </row>
    <row r="53" spans="1:35" hidden="1" x14ac:dyDescent="0.4">
      <c r="A53" s="330" t="s">
        <v>1103</v>
      </c>
      <c r="B53" s="260" t="s">
        <v>1148</v>
      </c>
      <c r="C53" s="349"/>
      <c r="D53" s="314" t="e">
        <f>INDEX(DRAWING[Prefix],MATCH(TAG_DATA[[#This Row],[Tag]],DRAWING[Tag],))</f>
        <v>#N/A</v>
      </c>
      <c r="E53" s="281" t="e">
        <f>INDEX(DRAWING[Suffix],MATCH(TAG_DATA[[#This Row],[Tag]],DRAWING[Tag],))</f>
        <v>#N/A</v>
      </c>
      <c r="F53" s="265" t="s">
        <v>1665</v>
      </c>
      <c r="G53" s="305"/>
      <c r="H53" s="282"/>
      <c r="I53" s="282" t="e">
        <f>INDEX(PANEL[DESCRIPTION],MATCH(TAG_DATA[[#This Row],[X1NAME]],PANEL[TAG],))</f>
        <v>#N/A</v>
      </c>
      <c r="J53" s="282"/>
      <c r="K53" s="282"/>
      <c r="L53" s="282"/>
      <c r="M53" s="312"/>
      <c r="N53" s="282" t="e">
        <f>INDEX(IO[PLC],MATCH(TAG_DATA[[#This Row],[P1TAG]],IO[IO_Tag],))</f>
        <v>#N/A</v>
      </c>
      <c r="O53" s="282"/>
      <c r="P53" s="290" t="e">
        <f>INDEX(IO[Slot],MATCH(TAG_DATA[[#This Row],[P1TAG]],IO[IO_Tag],))</f>
        <v>#N/A</v>
      </c>
      <c r="Q53" s="282"/>
      <c r="R53" s="282" t="e">
        <f>INDEX(IO[CatalogNo],MATCH(TAG_DATA[[#This Row],[P1TAG]],IO[IO_Tag],))</f>
        <v>#N/A</v>
      </c>
      <c r="S53" s="282" t="e">
        <f>INDEX(IO[CatalogDesc1],MATCH(TAG_DATA[[#This Row],[P1TAG]],IO[IO_Tag],))</f>
        <v>#N/A</v>
      </c>
      <c r="T53" s="282" t="e">
        <f>INDEX(IO[CatalogDesc2],MATCH(TAG_DATA[[#This Row],[P1TAG]],IO[IO_Tag],))</f>
        <v>#N/A</v>
      </c>
      <c r="U53" s="282" t="str">
        <f>TAG_DATA[[#This Row],[Tag]]</f>
        <v>BB1EM406</v>
      </c>
      <c r="V53" s="282" t="str">
        <f>INDEX(DEVICES[DESC1],MATCH(TAG_DATA[[#This Row],[P1TAG]],DEVICES[TAG1],))</f>
        <v>AIR INTAKE GRILL 2</v>
      </c>
      <c r="W53" s="282" t="str">
        <f>INDEX(DEVICES[DESC2],MATCH(TAG_DATA[[#This Row],[P1TAG]],DEVICES[TAG1],))</f>
        <v>OPEN</v>
      </c>
      <c r="X53" s="282" t="str">
        <f>INDEX(DEVICES[DESC3],MATCH(TAG_DATA[[#This Row],[P1TAG]],DEVICES[TAG1],))</f>
        <v/>
      </c>
      <c r="Y53" s="290" t="e">
        <f>INDEX(IO[Pin24V],MATCH(TAG_DATA[[#This Row],[P1TAG]],IO[IO_Tag],))</f>
        <v>#N/A</v>
      </c>
      <c r="Z53" s="290" t="e">
        <f>INDEX(IO[Pin0V],MATCH(TAG_DATA[[#This Row],[P1TAG]],IO[IO_Tag],))</f>
        <v>#N/A</v>
      </c>
      <c r="AA53" s="282"/>
      <c r="AB53" s="312" t="e">
        <f>INDEX(IO[Type],MATCH(TAG_DATA[[#This Row],[P1TAG]],IO[IO_Tag],))</f>
        <v>#N/A</v>
      </c>
      <c r="AC53" s="282" t="str">
        <f>TAG_DATA[[#This Row],[Tag]]</f>
        <v>BB1EM406</v>
      </c>
      <c r="AD53" s="282" t="str">
        <f>INDEX(DEVICES[DESC1],MATCH(TAG_DATA[[#This Row],[P1TAG]],DEVICES[TAG1],))</f>
        <v>AIR INTAKE GRILL 2</v>
      </c>
      <c r="AE53" s="282" t="str">
        <f>INDEX(DEVICES[DESC2],MATCH(TAG_DATA[[#This Row],[P1TAG]],DEVICES[TAG1],))</f>
        <v>OPEN</v>
      </c>
      <c r="AF53" s="282" t="str">
        <f>INDEX(DEVICES[DESC3],MATCH(TAG_DATA[[#This Row],[P1TAG]],DEVICES[TAG1],))</f>
        <v/>
      </c>
      <c r="AG53" s="312"/>
      <c r="AH53" s="282" t="str">
        <f>_xlfn.TEXTJOIN("/",,TAG_DATA[[#This Row],[Tag]],"01")</f>
        <v>BB1EM406/01</v>
      </c>
      <c r="AI53" s="331"/>
    </row>
    <row r="54" spans="1:35" hidden="1" x14ac:dyDescent="0.4">
      <c r="A54" s="330" t="s">
        <v>1105</v>
      </c>
      <c r="B54" s="260" t="s">
        <v>1148</v>
      </c>
      <c r="C54" s="349"/>
      <c r="D54" s="314" t="e">
        <f>INDEX(DRAWING[Prefix],MATCH(TAG_DATA[[#This Row],[Tag]],DRAWING[Tag],))</f>
        <v>#N/A</v>
      </c>
      <c r="E54" s="281" t="e">
        <f>INDEX(DRAWING[Suffix],MATCH(TAG_DATA[[#This Row],[Tag]],DRAWING[Tag],))</f>
        <v>#N/A</v>
      </c>
      <c r="F54" s="265"/>
      <c r="G54" s="305"/>
      <c r="H54" s="282"/>
      <c r="I54" s="282" t="e">
        <f>INDEX(PANEL[DESCRIPTION],MATCH(TAG_DATA[[#This Row],[X1NAME]],PANEL[TAG],))</f>
        <v>#N/A</v>
      </c>
      <c r="J54" s="282"/>
      <c r="K54" s="282"/>
      <c r="L54" s="282"/>
      <c r="M54" s="312"/>
      <c r="N54" s="282" t="e">
        <f>INDEX(IO[PLC],MATCH(TAG_DATA[[#This Row],[P1TAG]],IO[IO_Tag],))</f>
        <v>#N/A</v>
      </c>
      <c r="O54" s="282"/>
      <c r="P54" s="290" t="e">
        <f>INDEX(IO[Slot],MATCH(TAG_DATA[[#This Row],[P1TAG]],IO[IO_Tag],))</f>
        <v>#N/A</v>
      </c>
      <c r="Q54" s="282"/>
      <c r="R54" s="282" t="e">
        <f>INDEX(IO[CatalogNo],MATCH(TAG_DATA[[#This Row],[P1TAG]],IO[IO_Tag],))</f>
        <v>#N/A</v>
      </c>
      <c r="S54" s="282" t="e">
        <f>INDEX(IO[CatalogDesc1],MATCH(TAG_DATA[[#This Row],[P1TAG]],IO[IO_Tag],))</f>
        <v>#N/A</v>
      </c>
      <c r="T54" s="282" t="e">
        <f>INDEX(IO[CatalogDesc2],MATCH(TAG_DATA[[#This Row],[P1TAG]],IO[IO_Tag],))</f>
        <v>#N/A</v>
      </c>
      <c r="U54" s="282" t="str">
        <f>TAG_DATA[[#This Row],[Tag]]</f>
        <v>BB1EM407</v>
      </c>
      <c r="V54" s="282" t="str">
        <f>INDEX(DEVICES[DESC1],MATCH(TAG_DATA[[#This Row],[P1TAG]],DEVICES[TAG1],))</f>
        <v>AIR INTAKE GRILL 3</v>
      </c>
      <c r="W54" s="282" t="str">
        <f>INDEX(DEVICES[DESC2],MATCH(TAG_DATA[[#This Row],[P1TAG]],DEVICES[TAG1],))</f>
        <v>OPEN</v>
      </c>
      <c r="X54" s="282" t="str">
        <f>INDEX(DEVICES[DESC3],MATCH(TAG_DATA[[#This Row],[P1TAG]],DEVICES[TAG1],))</f>
        <v/>
      </c>
      <c r="Y54" s="290" t="e">
        <f>INDEX(IO[Pin24V],MATCH(TAG_DATA[[#This Row],[P1TAG]],IO[IO_Tag],))</f>
        <v>#N/A</v>
      </c>
      <c r="Z54" s="290" t="e">
        <f>INDEX(IO[Pin0V],MATCH(TAG_DATA[[#This Row],[P1TAG]],IO[IO_Tag],))</f>
        <v>#N/A</v>
      </c>
      <c r="AA54" s="282"/>
      <c r="AB54" s="312" t="e">
        <f>INDEX(IO[Type],MATCH(TAG_DATA[[#This Row],[P1TAG]],IO[IO_Tag],))</f>
        <v>#N/A</v>
      </c>
      <c r="AC54" s="282" t="str">
        <f>TAG_DATA[[#This Row],[Tag]]</f>
        <v>BB1EM407</v>
      </c>
      <c r="AD54" s="282" t="str">
        <f>INDEX(DEVICES[DESC1],MATCH(TAG_DATA[[#This Row],[P1TAG]],DEVICES[TAG1],))</f>
        <v>AIR INTAKE GRILL 3</v>
      </c>
      <c r="AE54" s="282" t="str">
        <f>INDEX(DEVICES[DESC2],MATCH(TAG_DATA[[#This Row],[P1TAG]],DEVICES[TAG1],))</f>
        <v>OPEN</v>
      </c>
      <c r="AF54" s="282" t="str">
        <f>INDEX(DEVICES[DESC3],MATCH(TAG_DATA[[#This Row],[P1TAG]],DEVICES[TAG1],))</f>
        <v/>
      </c>
      <c r="AG54" s="312"/>
      <c r="AH54" s="282" t="str">
        <f>_xlfn.TEXTJOIN("/",,TAG_DATA[[#This Row],[Tag]],"01")</f>
        <v>BB1EM407/01</v>
      </c>
      <c r="AI54" s="331"/>
    </row>
    <row r="55" spans="1:35" hidden="1" x14ac:dyDescent="0.4">
      <c r="A55" s="330" t="s">
        <v>1107</v>
      </c>
      <c r="B55" s="260" t="s">
        <v>1135</v>
      </c>
      <c r="C55" s="349"/>
      <c r="D55" s="314" t="e">
        <f>INDEX(DRAWING[Prefix],MATCH(TAG_DATA[[#This Row],[Tag]],DRAWING[Tag],))</f>
        <v>#N/A</v>
      </c>
      <c r="E55" s="281" t="e">
        <f>INDEX(DRAWING[Suffix],MATCH(TAG_DATA[[#This Row],[Tag]],DRAWING[Tag],))</f>
        <v>#N/A</v>
      </c>
      <c r="F55" s="265"/>
      <c r="G55" s="305"/>
      <c r="H55" s="282"/>
      <c r="I55" s="282" t="e">
        <f>INDEX(PANEL[DESCRIPTION],MATCH(TAG_DATA[[#This Row],[X1NAME]],PANEL[TAG],))</f>
        <v>#N/A</v>
      </c>
      <c r="J55" s="282"/>
      <c r="K55" s="282"/>
      <c r="L55" s="282"/>
      <c r="M55" s="312"/>
      <c r="N55" s="282" t="e">
        <f>INDEX(IO[PLC],MATCH(TAG_DATA[[#This Row],[P1TAG]],IO[IO_Tag],))</f>
        <v>#N/A</v>
      </c>
      <c r="O55" s="282"/>
      <c r="P55" s="290" t="e">
        <f>INDEX(IO[Slot],MATCH(TAG_DATA[[#This Row],[P1TAG]],IO[IO_Tag],))</f>
        <v>#N/A</v>
      </c>
      <c r="Q55" s="282"/>
      <c r="R55" s="282" t="e">
        <f>INDEX(IO[CatalogNo],MATCH(TAG_DATA[[#This Row],[P1TAG]],IO[IO_Tag],))</f>
        <v>#N/A</v>
      </c>
      <c r="S55" s="282" t="e">
        <f>INDEX(IO[CatalogDesc1],MATCH(TAG_DATA[[#This Row],[P1TAG]],IO[IO_Tag],))</f>
        <v>#N/A</v>
      </c>
      <c r="T55" s="282" t="e">
        <f>INDEX(IO[CatalogDesc2],MATCH(TAG_DATA[[#This Row],[P1TAG]],IO[IO_Tag],))</f>
        <v>#N/A</v>
      </c>
      <c r="U55" s="282" t="str">
        <f>TAG_DATA[[#This Row],[Tag]]</f>
        <v>BB1EM408</v>
      </c>
      <c r="V55" s="282" t="str">
        <f>INDEX(DEVICES[DESC1],MATCH(TAG_DATA[[#This Row],[P1TAG]],DEVICES[TAG1],))</f>
        <v>BOILER HOUSE HEATER 1</v>
      </c>
      <c r="W55" s="282" t="str">
        <f>INDEX(DEVICES[DESC2],MATCH(TAG_DATA[[#This Row],[P1TAG]],DEVICES[TAG1],))</f>
        <v/>
      </c>
      <c r="X55" s="282" t="str">
        <f>INDEX(DEVICES[DESC3],MATCH(TAG_DATA[[#This Row],[P1TAG]],DEVICES[TAG1],))</f>
        <v/>
      </c>
      <c r="Y55" s="290" t="e">
        <f>INDEX(IO[Pin24V],MATCH(TAG_DATA[[#This Row],[P1TAG]],IO[IO_Tag],))</f>
        <v>#N/A</v>
      </c>
      <c r="Z55" s="290" t="e">
        <f>INDEX(IO[Pin0V],MATCH(TAG_DATA[[#This Row],[P1TAG]],IO[IO_Tag],))</f>
        <v>#N/A</v>
      </c>
      <c r="AA55" s="282"/>
      <c r="AB55" s="312" t="e">
        <f>INDEX(IO[Type],MATCH(TAG_DATA[[#This Row],[P1TAG]],IO[IO_Tag],))</f>
        <v>#N/A</v>
      </c>
      <c r="AC55" s="282" t="str">
        <f>TAG_DATA[[#This Row],[Tag]]</f>
        <v>BB1EM408</v>
      </c>
      <c r="AD55" s="282" t="str">
        <f>INDEX(DEVICES[DESC1],MATCH(TAG_DATA[[#This Row],[P1TAG]],DEVICES[TAG1],))</f>
        <v>BOILER HOUSE HEATER 1</v>
      </c>
      <c r="AE55" s="282" t="str">
        <f>INDEX(DEVICES[DESC2],MATCH(TAG_DATA[[#This Row],[P1TAG]],DEVICES[TAG1],))</f>
        <v/>
      </c>
      <c r="AF55" s="282" t="str">
        <f>INDEX(DEVICES[DESC3],MATCH(TAG_DATA[[#This Row],[P1TAG]],DEVICES[TAG1],))</f>
        <v/>
      </c>
      <c r="AG55" s="312"/>
      <c r="AH55" s="282" t="str">
        <f>_xlfn.TEXTJOIN("/",,TAG_DATA[[#This Row],[Tag]],"01")</f>
        <v>BB1EM408/01</v>
      </c>
      <c r="AI55" s="331"/>
    </row>
    <row r="56" spans="1:35" hidden="1" x14ac:dyDescent="0.4">
      <c r="A56" s="330" t="s">
        <v>1110</v>
      </c>
      <c r="B56" s="260" t="s">
        <v>1135</v>
      </c>
      <c r="C56" s="349"/>
      <c r="D56" s="314" t="e">
        <f>INDEX(DRAWING[Prefix],MATCH(TAG_DATA[[#This Row],[Tag]],DRAWING[Tag],))</f>
        <v>#N/A</v>
      </c>
      <c r="E56" s="281" t="e">
        <f>INDEX(DRAWING[Suffix],MATCH(TAG_DATA[[#This Row],[Tag]],DRAWING[Tag],))</f>
        <v>#N/A</v>
      </c>
      <c r="F56" s="265"/>
      <c r="G56" s="305"/>
      <c r="H56" s="282"/>
      <c r="I56" s="282" t="e">
        <f>INDEX(PANEL[DESCRIPTION],MATCH(TAG_DATA[[#This Row],[X1NAME]],PANEL[TAG],))</f>
        <v>#N/A</v>
      </c>
      <c r="J56" s="282"/>
      <c r="K56" s="282"/>
      <c r="L56" s="282"/>
      <c r="M56" s="312"/>
      <c r="N56" s="282" t="e">
        <f>INDEX(IO[PLC],MATCH(TAG_DATA[[#This Row],[P1TAG]],IO[IO_Tag],))</f>
        <v>#N/A</v>
      </c>
      <c r="O56" s="282"/>
      <c r="P56" s="290" t="e">
        <f>INDEX(IO[Slot],MATCH(TAG_DATA[[#This Row],[P1TAG]],IO[IO_Tag],))</f>
        <v>#N/A</v>
      </c>
      <c r="Q56" s="282"/>
      <c r="R56" s="282" t="e">
        <f>INDEX(IO[CatalogNo],MATCH(TAG_DATA[[#This Row],[P1TAG]],IO[IO_Tag],))</f>
        <v>#N/A</v>
      </c>
      <c r="S56" s="282" t="e">
        <f>INDEX(IO[CatalogDesc1],MATCH(TAG_DATA[[#This Row],[P1TAG]],IO[IO_Tag],))</f>
        <v>#N/A</v>
      </c>
      <c r="T56" s="282" t="e">
        <f>INDEX(IO[CatalogDesc2],MATCH(TAG_DATA[[#This Row],[P1TAG]],IO[IO_Tag],))</f>
        <v>#N/A</v>
      </c>
      <c r="U56" s="282" t="str">
        <f>TAG_DATA[[#This Row],[Tag]]</f>
        <v>BB1EM409</v>
      </c>
      <c r="V56" s="282" t="str">
        <f>INDEX(DEVICES[DESC1],MATCH(TAG_DATA[[#This Row],[P1TAG]],DEVICES[TAG1],))</f>
        <v>BOILER HOUSE HEATER 2</v>
      </c>
      <c r="W56" s="282" t="str">
        <f>INDEX(DEVICES[DESC2],MATCH(TAG_DATA[[#This Row],[P1TAG]],DEVICES[TAG1],))</f>
        <v/>
      </c>
      <c r="X56" s="282" t="str">
        <f>INDEX(DEVICES[DESC3],MATCH(TAG_DATA[[#This Row],[P1TAG]],DEVICES[TAG1],))</f>
        <v/>
      </c>
      <c r="Y56" s="290" t="e">
        <f>INDEX(IO[Pin24V],MATCH(TAG_DATA[[#This Row],[P1TAG]],IO[IO_Tag],))</f>
        <v>#N/A</v>
      </c>
      <c r="Z56" s="290" t="e">
        <f>INDEX(IO[Pin0V],MATCH(TAG_DATA[[#This Row],[P1TAG]],IO[IO_Tag],))</f>
        <v>#N/A</v>
      </c>
      <c r="AA56" s="282"/>
      <c r="AB56" s="312" t="e">
        <f>INDEX(IO[Type],MATCH(TAG_DATA[[#This Row],[P1TAG]],IO[IO_Tag],))</f>
        <v>#N/A</v>
      </c>
      <c r="AC56" s="282" t="str">
        <f>TAG_DATA[[#This Row],[Tag]]</f>
        <v>BB1EM409</v>
      </c>
      <c r="AD56" s="282" t="str">
        <f>INDEX(DEVICES[DESC1],MATCH(TAG_DATA[[#This Row],[P1TAG]],DEVICES[TAG1],))</f>
        <v>BOILER HOUSE HEATER 2</v>
      </c>
      <c r="AE56" s="282" t="str">
        <f>INDEX(DEVICES[DESC2],MATCH(TAG_DATA[[#This Row],[P1TAG]],DEVICES[TAG1],))</f>
        <v/>
      </c>
      <c r="AF56" s="282" t="str">
        <f>INDEX(DEVICES[DESC3],MATCH(TAG_DATA[[#This Row],[P1TAG]],DEVICES[TAG1],))</f>
        <v/>
      </c>
      <c r="AG56" s="312"/>
      <c r="AH56" s="282" t="str">
        <f>_xlfn.TEXTJOIN("/",,TAG_DATA[[#This Row],[Tag]],"01")</f>
        <v>BB1EM409/01</v>
      </c>
      <c r="AI56" s="331"/>
    </row>
    <row r="57" spans="1:35" hidden="1" x14ac:dyDescent="0.4">
      <c r="A57" s="330" t="s">
        <v>1492</v>
      </c>
      <c r="B57" s="260" t="s">
        <v>1120</v>
      </c>
      <c r="C57" s="349"/>
      <c r="D57" s="314" t="e">
        <f>INDEX(DRAWING[Prefix],MATCH(TAG_DATA[[#This Row],[Tag]],DRAWING[Tag],))</f>
        <v>#N/A</v>
      </c>
      <c r="E57" s="281" t="e">
        <f>INDEX(DRAWING[Suffix],MATCH(TAG_DATA[[#This Row],[Tag]],DRAWING[Tag],))</f>
        <v>#N/A</v>
      </c>
      <c r="F57" s="265"/>
      <c r="G57" s="305"/>
      <c r="H57" s="282"/>
      <c r="I57" s="282" t="e">
        <f>INDEX(PANEL[DESCRIPTION],MATCH(TAG_DATA[[#This Row],[X1NAME]],PANEL[TAG],))</f>
        <v>#N/A</v>
      </c>
      <c r="J57" s="282"/>
      <c r="K57" s="282"/>
      <c r="L57" s="282"/>
      <c r="M57" s="312"/>
      <c r="N57" s="282" t="e">
        <f>INDEX(IO[PLC],MATCH(TAG_DATA[[#This Row],[P1TAG]],IO[IO_Tag],))</f>
        <v>#N/A</v>
      </c>
      <c r="O57" s="282"/>
      <c r="P57" s="290" t="e">
        <f>INDEX(IO[Slot],MATCH(TAG_DATA[[#This Row],[P1TAG]],IO[IO_Tag],))</f>
        <v>#N/A</v>
      </c>
      <c r="Q57" s="282"/>
      <c r="R57" s="282" t="e">
        <f>INDEX(IO[CatalogNo],MATCH(TAG_DATA[[#This Row],[P1TAG]],IO[IO_Tag],))</f>
        <v>#N/A</v>
      </c>
      <c r="S57" s="282" t="e">
        <f>INDEX(IO[CatalogDesc1],MATCH(TAG_DATA[[#This Row],[P1TAG]],IO[IO_Tag],))</f>
        <v>#N/A</v>
      </c>
      <c r="T57" s="282" t="e">
        <f>INDEX(IO[CatalogDesc2],MATCH(TAG_DATA[[#This Row],[P1TAG]],IO[IO_Tag],))</f>
        <v>#N/A</v>
      </c>
      <c r="U57" s="282" t="str">
        <f>TAG_DATA[[#This Row],[Tag]]</f>
        <v>BB1EM550</v>
      </c>
      <c r="V57" s="282" t="str">
        <f>INDEX(DEVICES[DESC1],MATCH(TAG_DATA[[#This Row],[P1TAG]],DEVICES[TAG1],))</f>
        <v>FLUE GAS FAN</v>
      </c>
      <c r="W57" s="282" t="str">
        <f>INDEX(DEVICES[DESC2],MATCH(TAG_DATA[[#This Row],[P1TAG]],DEVICES[TAG1],))</f>
        <v/>
      </c>
      <c r="X57" s="282" t="str">
        <f>INDEX(DEVICES[DESC3],MATCH(TAG_DATA[[#This Row],[P1TAG]],DEVICES[TAG1],))</f>
        <v/>
      </c>
      <c r="Y57" s="290" t="e">
        <f>INDEX(IO[Pin24V],MATCH(TAG_DATA[[#This Row],[P1TAG]],IO[IO_Tag],))</f>
        <v>#N/A</v>
      </c>
      <c r="Z57" s="290" t="e">
        <f>INDEX(IO[Pin0V],MATCH(TAG_DATA[[#This Row],[P1TAG]],IO[IO_Tag],))</f>
        <v>#N/A</v>
      </c>
      <c r="AA57" s="282"/>
      <c r="AB57" s="312" t="e">
        <f>INDEX(IO[Type],MATCH(TAG_DATA[[#This Row],[P1TAG]],IO[IO_Tag],))</f>
        <v>#N/A</v>
      </c>
      <c r="AC57" s="282" t="str">
        <f>TAG_DATA[[#This Row],[Tag]]</f>
        <v>BB1EM550</v>
      </c>
      <c r="AD57" s="282" t="str">
        <f>INDEX(DEVICES[DESC1],MATCH(TAG_DATA[[#This Row],[P1TAG]],DEVICES[TAG1],))</f>
        <v>FLUE GAS FAN</v>
      </c>
      <c r="AE57" s="282" t="str">
        <f>INDEX(DEVICES[DESC2],MATCH(TAG_DATA[[#This Row],[P1TAG]],DEVICES[TAG1],))</f>
        <v/>
      </c>
      <c r="AF57" s="282" t="str">
        <f>INDEX(DEVICES[DESC3],MATCH(TAG_DATA[[#This Row],[P1TAG]],DEVICES[TAG1],))</f>
        <v/>
      </c>
      <c r="AG57" s="312"/>
      <c r="AH57" s="282" t="str">
        <f>_xlfn.TEXTJOIN("/",,TAG_DATA[[#This Row],[Tag]],"01")</f>
        <v>BB1EM550/01</v>
      </c>
      <c r="AI57" s="331"/>
    </row>
    <row r="58" spans="1:35" hidden="1" x14ac:dyDescent="0.4">
      <c r="A58" s="330" t="s">
        <v>1420</v>
      </c>
      <c r="B58" s="260" t="s">
        <v>1133</v>
      </c>
      <c r="C58" s="349"/>
      <c r="D58" s="314" t="e">
        <f>INDEX(DRAWING[Prefix],MATCH(TAG_DATA[[#This Row],[Tag]],DRAWING[Tag],))</f>
        <v>#N/A</v>
      </c>
      <c r="E58" s="281" t="e">
        <f>INDEX(DRAWING[Suffix],MATCH(TAG_DATA[[#This Row],[Tag]],DRAWING[Tag],))</f>
        <v>#N/A</v>
      </c>
      <c r="F58" s="265"/>
      <c r="G58" s="305"/>
      <c r="H58" s="282"/>
      <c r="I58" s="282" t="e">
        <f>INDEX(PANEL[DESCRIPTION],MATCH(TAG_DATA[[#This Row],[X1NAME]],PANEL[TAG],))</f>
        <v>#N/A</v>
      </c>
      <c r="J58" s="282"/>
      <c r="K58" s="282"/>
      <c r="L58" s="282"/>
      <c r="M58" s="312"/>
      <c r="N58" s="282" t="e">
        <f>INDEX(IO[PLC],MATCH(TAG_DATA[[#This Row],[P1TAG]],IO[IO_Tag],))</f>
        <v>#N/A</v>
      </c>
      <c r="O58" s="282"/>
      <c r="P58" s="290" t="e">
        <f>INDEX(IO[Slot],MATCH(TAG_DATA[[#This Row],[P1TAG]],IO[IO_Tag],))</f>
        <v>#N/A</v>
      </c>
      <c r="Q58" s="282"/>
      <c r="R58" s="282" t="e">
        <f>INDEX(IO[CatalogNo],MATCH(TAG_DATA[[#This Row],[P1TAG]],IO[IO_Tag],))</f>
        <v>#N/A</v>
      </c>
      <c r="S58" s="282" t="e">
        <f>INDEX(IO[CatalogDesc1],MATCH(TAG_DATA[[#This Row],[P1TAG]],IO[IO_Tag],))</f>
        <v>#N/A</v>
      </c>
      <c r="T58" s="282" t="e">
        <f>INDEX(IO[CatalogDesc2],MATCH(TAG_DATA[[#This Row],[P1TAG]],IO[IO_Tag],))</f>
        <v>#N/A</v>
      </c>
      <c r="U58" s="282" t="str">
        <f>TAG_DATA[[#This Row],[Tag]]</f>
        <v>BB1EM601</v>
      </c>
      <c r="V58" s="282" t="str">
        <f>INDEX(DEVICES[DESC1],MATCH(TAG_DATA[[#This Row],[P1TAG]],DEVICES[TAG1],))</f>
        <v>DUST EXTRACTION</v>
      </c>
      <c r="W58" s="282" t="str">
        <f>INDEX(DEVICES[DESC2],MATCH(TAG_DATA[[#This Row],[P1TAG]],DEVICES[TAG1],))</f>
        <v>ROTARY FEEDER</v>
      </c>
      <c r="X58" s="282" t="str">
        <f>INDEX(DEVICES[DESC3],MATCH(TAG_DATA[[#This Row],[P1TAG]],DEVICES[TAG1],))</f>
        <v/>
      </c>
      <c r="Y58" s="290" t="e">
        <f>INDEX(IO[Pin24V],MATCH(TAG_DATA[[#This Row],[P1TAG]],IO[IO_Tag],))</f>
        <v>#N/A</v>
      </c>
      <c r="Z58" s="290" t="e">
        <f>INDEX(IO[Pin0V],MATCH(TAG_DATA[[#This Row],[P1TAG]],IO[IO_Tag],))</f>
        <v>#N/A</v>
      </c>
      <c r="AA58" s="282"/>
      <c r="AB58" s="312" t="e">
        <f>INDEX(IO[Type],MATCH(TAG_DATA[[#This Row],[P1TAG]],IO[IO_Tag],))</f>
        <v>#N/A</v>
      </c>
      <c r="AC58" s="282" t="str">
        <f>TAG_DATA[[#This Row],[Tag]]</f>
        <v>BB1EM601</v>
      </c>
      <c r="AD58" s="282" t="str">
        <f>INDEX(DEVICES[DESC1],MATCH(TAG_DATA[[#This Row],[P1TAG]],DEVICES[TAG1],))</f>
        <v>DUST EXTRACTION</v>
      </c>
      <c r="AE58" s="282" t="str">
        <f>INDEX(DEVICES[DESC2],MATCH(TAG_DATA[[#This Row],[P1TAG]],DEVICES[TAG1],))</f>
        <v>ROTARY FEEDER</v>
      </c>
      <c r="AF58" s="282" t="str">
        <f>INDEX(DEVICES[DESC3],MATCH(TAG_DATA[[#This Row],[P1TAG]],DEVICES[TAG1],))</f>
        <v/>
      </c>
      <c r="AG58" s="312"/>
      <c r="AH58" s="282" t="str">
        <f>_xlfn.TEXTJOIN("/",,TAG_DATA[[#This Row],[Tag]],"01")</f>
        <v>BB1EM601/01</v>
      </c>
      <c r="AI58" s="331"/>
    </row>
    <row r="59" spans="1:35" hidden="1" x14ac:dyDescent="0.4">
      <c r="A59" s="330" t="s">
        <v>1358</v>
      </c>
      <c r="B59" s="260" t="s">
        <v>1132</v>
      </c>
      <c r="C59" s="349"/>
      <c r="D59" s="314" t="e">
        <f>INDEX(DRAWING[Prefix],MATCH(TAG_DATA[[#This Row],[Tag]],DRAWING[Tag],))</f>
        <v>#N/A</v>
      </c>
      <c r="E59" s="281" t="e">
        <f>INDEX(DRAWING[Suffix],MATCH(TAG_DATA[[#This Row],[Tag]],DRAWING[Tag],))</f>
        <v>#N/A</v>
      </c>
      <c r="F59" s="265"/>
      <c r="G59" s="305"/>
      <c r="H59" s="282"/>
      <c r="I59" s="282" t="e">
        <f>INDEX(PANEL[DESCRIPTION],MATCH(TAG_DATA[[#This Row],[X1NAME]],PANEL[TAG],))</f>
        <v>#N/A</v>
      </c>
      <c r="J59" s="282"/>
      <c r="K59" s="282"/>
      <c r="L59" s="282"/>
      <c r="M59" s="312"/>
      <c r="N59" s="282" t="e">
        <f>INDEX(IO[PLC],MATCH(TAG_DATA[[#This Row],[P1TAG]],IO[IO_Tag],))</f>
        <v>#N/A</v>
      </c>
      <c r="O59" s="282"/>
      <c r="P59" s="290" t="e">
        <f>INDEX(IO[Slot],MATCH(TAG_DATA[[#This Row],[P1TAG]],IO[IO_Tag],))</f>
        <v>#N/A</v>
      </c>
      <c r="Q59" s="282"/>
      <c r="R59" s="282" t="e">
        <f>INDEX(IO[CatalogNo],MATCH(TAG_DATA[[#This Row],[P1TAG]],IO[IO_Tag],))</f>
        <v>#N/A</v>
      </c>
      <c r="S59" s="282" t="e">
        <f>INDEX(IO[CatalogDesc1],MATCH(TAG_DATA[[#This Row],[P1TAG]],IO[IO_Tag],))</f>
        <v>#N/A</v>
      </c>
      <c r="T59" s="282" t="e">
        <f>INDEX(IO[CatalogDesc2],MATCH(TAG_DATA[[#This Row],[P1TAG]],IO[IO_Tag],))</f>
        <v>#N/A</v>
      </c>
      <c r="U59" s="282" t="str">
        <f>TAG_DATA[[#This Row],[Tag]]</f>
        <v>BB1EM603</v>
      </c>
      <c r="V59" s="282" t="str">
        <f>INDEX(DEVICES[DESC1],MATCH(TAG_DATA[[#This Row],[P1TAG]],DEVICES[TAG1],))</f>
        <v>FUEL RECEPTION</v>
      </c>
      <c r="W59" s="282" t="str">
        <f>INDEX(DEVICES[DESC2],MATCH(TAG_DATA[[#This Row],[P1TAG]],DEVICES[TAG1],))</f>
        <v>HYDRAULIC UNIT 1, PUMP 1</v>
      </c>
      <c r="X59" s="282" t="str">
        <f>INDEX(DEVICES[DESC3],MATCH(TAG_DATA[[#This Row],[P1TAG]],DEVICES[TAG1],))</f>
        <v/>
      </c>
      <c r="Y59" s="290" t="e">
        <f>INDEX(IO[Pin24V],MATCH(TAG_DATA[[#This Row],[P1TAG]],IO[IO_Tag],))</f>
        <v>#N/A</v>
      </c>
      <c r="Z59" s="290" t="e">
        <f>INDEX(IO[Pin0V],MATCH(TAG_DATA[[#This Row],[P1TAG]],IO[IO_Tag],))</f>
        <v>#N/A</v>
      </c>
      <c r="AA59" s="282"/>
      <c r="AB59" s="312" t="e">
        <f>INDEX(IO[Type],MATCH(TAG_DATA[[#This Row],[P1TAG]],IO[IO_Tag],))</f>
        <v>#N/A</v>
      </c>
      <c r="AC59" s="282" t="str">
        <f>TAG_DATA[[#This Row],[Tag]]</f>
        <v>BB1EM603</v>
      </c>
      <c r="AD59" s="282" t="str">
        <f>INDEX(DEVICES[DESC1],MATCH(TAG_DATA[[#This Row],[P1TAG]],DEVICES[TAG1],))</f>
        <v>FUEL RECEPTION</v>
      </c>
      <c r="AE59" s="282" t="str">
        <f>INDEX(DEVICES[DESC2],MATCH(TAG_DATA[[#This Row],[P1TAG]],DEVICES[TAG1],))</f>
        <v>HYDRAULIC UNIT 1, PUMP 1</v>
      </c>
      <c r="AF59" s="282" t="str">
        <f>INDEX(DEVICES[DESC3],MATCH(TAG_DATA[[#This Row],[P1TAG]],DEVICES[TAG1],))</f>
        <v/>
      </c>
      <c r="AG59" s="312"/>
      <c r="AH59" s="282" t="str">
        <f>_xlfn.TEXTJOIN("/",,TAG_DATA[[#This Row],[Tag]],"01")</f>
        <v>BB1EM603/01</v>
      </c>
      <c r="AI59" s="331"/>
    </row>
    <row r="60" spans="1:35" hidden="1" x14ac:dyDescent="0.4">
      <c r="A60" s="330" t="s">
        <v>1364</v>
      </c>
      <c r="B60" s="260" t="s">
        <v>1132</v>
      </c>
      <c r="C60" s="349"/>
      <c r="D60" s="314" t="e">
        <f>INDEX(DRAWING[Prefix],MATCH(TAG_DATA[[#This Row],[Tag]],DRAWING[Tag],))</f>
        <v>#N/A</v>
      </c>
      <c r="E60" s="281" t="e">
        <f>INDEX(DRAWING[Suffix],MATCH(TAG_DATA[[#This Row],[Tag]],DRAWING[Tag],))</f>
        <v>#N/A</v>
      </c>
      <c r="F60" s="265"/>
      <c r="G60" s="305"/>
      <c r="H60" s="282"/>
      <c r="I60" s="282" t="e">
        <f>INDEX(PANEL[DESCRIPTION],MATCH(TAG_DATA[[#This Row],[X1NAME]],PANEL[TAG],))</f>
        <v>#N/A</v>
      </c>
      <c r="J60" s="282"/>
      <c r="K60" s="282"/>
      <c r="L60" s="282"/>
      <c r="M60" s="312"/>
      <c r="N60" s="282" t="e">
        <f>INDEX(IO[PLC],MATCH(TAG_DATA[[#This Row],[P1TAG]],IO[IO_Tag],))</f>
        <v>#N/A</v>
      </c>
      <c r="O60" s="282"/>
      <c r="P60" s="290" t="e">
        <f>INDEX(IO[Slot],MATCH(TAG_DATA[[#This Row],[P1TAG]],IO[IO_Tag],))</f>
        <v>#N/A</v>
      </c>
      <c r="Q60" s="282"/>
      <c r="R60" s="282" t="e">
        <f>INDEX(IO[CatalogNo],MATCH(TAG_DATA[[#This Row],[P1TAG]],IO[IO_Tag],))</f>
        <v>#N/A</v>
      </c>
      <c r="S60" s="282" t="e">
        <f>INDEX(IO[CatalogDesc1],MATCH(TAG_DATA[[#This Row],[P1TAG]],IO[IO_Tag],))</f>
        <v>#N/A</v>
      </c>
      <c r="T60" s="282" t="e">
        <f>INDEX(IO[CatalogDesc2],MATCH(TAG_DATA[[#This Row],[P1TAG]],IO[IO_Tag],))</f>
        <v>#N/A</v>
      </c>
      <c r="U60" s="282" t="str">
        <f>TAG_DATA[[#This Row],[Tag]]</f>
        <v>BB1EM604</v>
      </c>
      <c r="V60" s="282" t="str">
        <f>INDEX(DEVICES[DESC1],MATCH(TAG_DATA[[#This Row],[P1TAG]],DEVICES[TAG1],))</f>
        <v>FUEL RECEPTION</v>
      </c>
      <c r="W60" s="282" t="str">
        <f>INDEX(DEVICES[DESC2],MATCH(TAG_DATA[[#This Row],[P1TAG]],DEVICES[TAG1],))</f>
        <v>HYDRAULIC UNIT 1, PUMP 2</v>
      </c>
      <c r="X60" s="282" t="str">
        <f>INDEX(DEVICES[DESC3],MATCH(TAG_DATA[[#This Row],[P1TAG]],DEVICES[TAG1],))</f>
        <v/>
      </c>
      <c r="Y60" s="290" t="e">
        <f>INDEX(IO[Pin24V],MATCH(TAG_DATA[[#This Row],[P1TAG]],IO[IO_Tag],))</f>
        <v>#N/A</v>
      </c>
      <c r="Z60" s="290" t="e">
        <f>INDEX(IO[Pin0V],MATCH(TAG_DATA[[#This Row],[P1TAG]],IO[IO_Tag],))</f>
        <v>#N/A</v>
      </c>
      <c r="AA60" s="282"/>
      <c r="AB60" s="312" t="e">
        <f>INDEX(IO[Type],MATCH(TAG_DATA[[#This Row],[P1TAG]],IO[IO_Tag],))</f>
        <v>#N/A</v>
      </c>
      <c r="AC60" s="282" t="str">
        <f>TAG_DATA[[#This Row],[Tag]]</f>
        <v>BB1EM604</v>
      </c>
      <c r="AD60" s="282" t="str">
        <f>INDEX(DEVICES[DESC1],MATCH(TAG_DATA[[#This Row],[P1TAG]],DEVICES[TAG1],))</f>
        <v>FUEL RECEPTION</v>
      </c>
      <c r="AE60" s="282" t="str">
        <f>INDEX(DEVICES[DESC2],MATCH(TAG_DATA[[#This Row],[P1TAG]],DEVICES[TAG1],))</f>
        <v>HYDRAULIC UNIT 1, PUMP 2</v>
      </c>
      <c r="AF60" s="282" t="str">
        <f>INDEX(DEVICES[DESC3],MATCH(TAG_DATA[[#This Row],[P1TAG]],DEVICES[TAG1],))</f>
        <v/>
      </c>
      <c r="AG60" s="312"/>
      <c r="AH60" s="282" t="str">
        <f>_xlfn.TEXTJOIN("/",,TAG_DATA[[#This Row],[Tag]],"01")</f>
        <v>BB1EM604/01</v>
      </c>
      <c r="AI60" s="331"/>
    </row>
    <row r="61" spans="1:35" hidden="1" x14ac:dyDescent="0.4">
      <c r="A61" s="330" t="s">
        <v>1367</v>
      </c>
      <c r="B61" s="260" t="s">
        <v>1132</v>
      </c>
      <c r="C61" s="349"/>
      <c r="D61" s="314" t="e">
        <f>INDEX(DRAWING[Prefix],MATCH(TAG_DATA[[#This Row],[Tag]],DRAWING[Tag],))</f>
        <v>#N/A</v>
      </c>
      <c r="E61" s="281" t="e">
        <f>INDEX(DRAWING[Suffix],MATCH(TAG_DATA[[#This Row],[Tag]],DRAWING[Tag],))</f>
        <v>#N/A</v>
      </c>
      <c r="F61" s="265"/>
      <c r="G61" s="305"/>
      <c r="H61" s="282"/>
      <c r="I61" s="282" t="e">
        <f>INDEX(PANEL[DESCRIPTION],MATCH(TAG_DATA[[#This Row],[X1NAME]],PANEL[TAG],))</f>
        <v>#N/A</v>
      </c>
      <c r="J61" s="282"/>
      <c r="K61" s="282"/>
      <c r="L61" s="282"/>
      <c r="M61" s="312"/>
      <c r="N61" s="282" t="e">
        <f>INDEX(IO[PLC],MATCH(TAG_DATA[[#This Row],[P1TAG]],IO[IO_Tag],))</f>
        <v>#N/A</v>
      </c>
      <c r="O61" s="282"/>
      <c r="P61" s="290" t="e">
        <f>INDEX(IO[Slot],MATCH(TAG_DATA[[#This Row],[P1TAG]],IO[IO_Tag],))</f>
        <v>#N/A</v>
      </c>
      <c r="Q61" s="282"/>
      <c r="R61" s="282" t="e">
        <f>INDEX(IO[CatalogNo],MATCH(TAG_DATA[[#This Row],[P1TAG]],IO[IO_Tag],))</f>
        <v>#N/A</v>
      </c>
      <c r="S61" s="282" t="e">
        <f>INDEX(IO[CatalogDesc1],MATCH(TAG_DATA[[#This Row],[P1TAG]],IO[IO_Tag],))</f>
        <v>#N/A</v>
      </c>
      <c r="T61" s="282" t="e">
        <f>INDEX(IO[CatalogDesc2],MATCH(TAG_DATA[[#This Row],[P1TAG]],IO[IO_Tag],))</f>
        <v>#N/A</v>
      </c>
      <c r="U61" s="282" t="str">
        <f>TAG_DATA[[#This Row],[Tag]]</f>
        <v>BB1EM605</v>
      </c>
      <c r="V61" s="282" t="str">
        <f>INDEX(DEVICES[DESC1],MATCH(TAG_DATA[[#This Row],[P1TAG]],DEVICES[TAG1],))</f>
        <v>FUEL RECEPTION</v>
      </c>
      <c r="W61" s="282" t="str">
        <f>INDEX(DEVICES[DESC2],MATCH(TAG_DATA[[#This Row],[P1TAG]],DEVICES[TAG1],))</f>
        <v>HYDRAULIC UNIT 1, PUMP 3</v>
      </c>
      <c r="X61" s="282" t="str">
        <f>INDEX(DEVICES[DESC3],MATCH(TAG_DATA[[#This Row],[P1TAG]],DEVICES[TAG1],))</f>
        <v/>
      </c>
      <c r="Y61" s="290" t="e">
        <f>INDEX(IO[Pin24V],MATCH(TAG_DATA[[#This Row],[P1TAG]],IO[IO_Tag],))</f>
        <v>#N/A</v>
      </c>
      <c r="Z61" s="290" t="e">
        <f>INDEX(IO[Pin0V],MATCH(TAG_DATA[[#This Row],[P1TAG]],IO[IO_Tag],))</f>
        <v>#N/A</v>
      </c>
      <c r="AA61" s="282"/>
      <c r="AB61" s="312" t="e">
        <f>INDEX(IO[Type],MATCH(TAG_DATA[[#This Row],[P1TAG]],IO[IO_Tag],))</f>
        <v>#N/A</v>
      </c>
      <c r="AC61" s="282" t="str">
        <f>TAG_DATA[[#This Row],[Tag]]</f>
        <v>BB1EM605</v>
      </c>
      <c r="AD61" s="282" t="str">
        <f>INDEX(DEVICES[DESC1],MATCH(TAG_DATA[[#This Row],[P1TAG]],DEVICES[TAG1],))</f>
        <v>FUEL RECEPTION</v>
      </c>
      <c r="AE61" s="282" t="str">
        <f>INDEX(DEVICES[DESC2],MATCH(TAG_DATA[[#This Row],[P1TAG]],DEVICES[TAG1],))</f>
        <v>HYDRAULIC UNIT 1, PUMP 3</v>
      </c>
      <c r="AF61" s="282" t="str">
        <f>INDEX(DEVICES[DESC3],MATCH(TAG_DATA[[#This Row],[P1TAG]],DEVICES[TAG1],))</f>
        <v/>
      </c>
      <c r="AG61" s="312"/>
      <c r="AH61" s="282" t="str">
        <f>_xlfn.TEXTJOIN("/",,TAG_DATA[[#This Row],[Tag]],"01")</f>
        <v>BB1EM605/01</v>
      </c>
      <c r="AI61" s="331"/>
    </row>
    <row r="62" spans="1:35" hidden="1" x14ac:dyDescent="0.4">
      <c r="A62" s="330" t="s">
        <v>1423</v>
      </c>
      <c r="B62" s="260" t="s">
        <v>1135</v>
      </c>
      <c r="C62" s="349"/>
      <c r="D62" s="314" t="e">
        <f>INDEX(DRAWING[Prefix],MATCH(TAG_DATA[[#This Row],[Tag]],DRAWING[Tag],))</f>
        <v>#N/A</v>
      </c>
      <c r="E62" s="281" t="e">
        <f>INDEX(DRAWING[Suffix],MATCH(TAG_DATA[[#This Row],[Tag]],DRAWING[Tag],))</f>
        <v>#N/A</v>
      </c>
      <c r="F62" s="265"/>
      <c r="G62" s="305"/>
      <c r="H62" s="282"/>
      <c r="I62" s="282" t="e">
        <f>INDEX(PANEL[DESCRIPTION],MATCH(TAG_DATA[[#This Row],[X1NAME]],PANEL[TAG],))</f>
        <v>#N/A</v>
      </c>
      <c r="J62" s="282"/>
      <c r="K62" s="282"/>
      <c r="L62" s="282"/>
      <c r="M62" s="312"/>
      <c r="N62" s="282" t="e">
        <f>INDEX(IO[PLC],MATCH(TAG_DATA[[#This Row],[P1TAG]],IO[IO_Tag],))</f>
        <v>#N/A</v>
      </c>
      <c r="O62" s="282"/>
      <c r="P62" s="290" t="e">
        <f>INDEX(IO[Slot],MATCH(TAG_DATA[[#This Row],[P1TAG]],IO[IO_Tag],))</f>
        <v>#N/A</v>
      </c>
      <c r="Q62" s="282"/>
      <c r="R62" s="282" t="e">
        <f>INDEX(IO[CatalogNo],MATCH(TAG_DATA[[#This Row],[P1TAG]],IO[IO_Tag],))</f>
        <v>#N/A</v>
      </c>
      <c r="S62" s="282" t="e">
        <f>INDEX(IO[CatalogDesc1],MATCH(TAG_DATA[[#This Row],[P1TAG]],IO[IO_Tag],))</f>
        <v>#N/A</v>
      </c>
      <c r="T62" s="282" t="e">
        <f>INDEX(IO[CatalogDesc2],MATCH(TAG_DATA[[#This Row],[P1TAG]],IO[IO_Tag],))</f>
        <v>#N/A</v>
      </c>
      <c r="U62" s="282" t="str">
        <f>TAG_DATA[[#This Row],[Tag]]</f>
        <v>BB1EM606</v>
      </c>
      <c r="V62" s="282" t="str">
        <f>INDEX(DEVICES[DESC1],MATCH(TAG_DATA[[#This Row],[P1TAG]],DEVICES[TAG1],))</f>
        <v>DUST EXTRACTION FAN</v>
      </c>
      <c r="W62" s="282" t="str">
        <f>INDEX(DEVICES[DESC2],MATCH(TAG_DATA[[#This Row],[P1TAG]],DEVICES[TAG1],))</f>
        <v/>
      </c>
      <c r="X62" s="282" t="str">
        <f>INDEX(DEVICES[DESC3],MATCH(TAG_DATA[[#This Row],[P1TAG]],DEVICES[TAG1],))</f>
        <v/>
      </c>
      <c r="Y62" s="290" t="e">
        <f>INDEX(IO[Pin24V],MATCH(TAG_DATA[[#This Row],[P1TAG]],IO[IO_Tag],))</f>
        <v>#N/A</v>
      </c>
      <c r="Z62" s="290" t="e">
        <f>INDEX(IO[Pin0V],MATCH(TAG_DATA[[#This Row],[P1TAG]],IO[IO_Tag],))</f>
        <v>#N/A</v>
      </c>
      <c r="AA62" s="282"/>
      <c r="AB62" s="312" t="e">
        <f>INDEX(IO[Type],MATCH(TAG_DATA[[#This Row],[P1TAG]],IO[IO_Tag],))</f>
        <v>#N/A</v>
      </c>
      <c r="AC62" s="282" t="str">
        <f>TAG_DATA[[#This Row],[Tag]]</f>
        <v>BB1EM606</v>
      </c>
      <c r="AD62" s="282" t="str">
        <f>INDEX(DEVICES[DESC1],MATCH(TAG_DATA[[#This Row],[P1TAG]],DEVICES[TAG1],))</f>
        <v>DUST EXTRACTION FAN</v>
      </c>
      <c r="AE62" s="282" t="str">
        <f>INDEX(DEVICES[DESC2],MATCH(TAG_DATA[[#This Row],[P1TAG]],DEVICES[TAG1],))</f>
        <v/>
      </c>
      <c r="AF62" s="282" t="str">
        <f>INDEX(DEVICES[DESC3],MATCH(TAG_DATA[[#This Row],[P1TAG]],DEVICES[TAG1],))</f>
        <v/>
      </c>
      <c r="AG62" s="312"/>
      <c r="AH62" s="282" t="str">
        <f>_xlfn.TEXTJOIN("/",,TAG_DATA[[#This Row],[Tag]],"01")</f>
        <v>BB1EM606/01</v>
      </c>
      <c r="AI62" s="331"/>
    </row>
    <row r="63" spans="1:35" hidden="1" x14ac:dyDescent="0.4">
      <c r="A63" s="330" t="s">
        <v>828</v>
      </c>
      <c r="B63" s="260" t="s">
        <v>1134</v>
      </c>
      <c r="C63" s="349"/>
      <c r="D63" s="314" t="e">
        <f>INDEX(DRAWING[Prefix],MATCH(TAG_DATA[[#This Row],[Tag]],DRAWING[Tag],))</f>
        <v>#N/A</v>
      </c>
      <c r="E63" s="281" t="e">
        <f>INDEX(DRAWING[Suffix],MATCH(TAG_DATA[[#This Row],[Tag]],DRAWING[Tag],))</f>
        <v>#N/A</v>
      </c>
      <c r="F63" s="265"/>
      <c r="G63" s="305"/>
      <c r="H63" s="282"/>
      <c r="I63" s="282" t="e">
        <f>INDEX(PANEL[DESCRIPTION],MATCH(TAG_DATA[[#This Row],[X1NAME]],PANEL[TAG],))</f>
        <v>#N/A</v>
      </c>
      <c r="J63" s="282"/>
      <c r="K63" s="282"/>
      <c r="L63" s="282"/>
      <c r="M63" s="312"/>
      <c r="N63" s="282" t="e">
        <f>INDEX(IO[PLC],MATCH(TAG_DATA[[#This Row],[P1TAG]],IO[IO_Tag],))</f>
        <v>#N/A</v>
      </c>
      <c r="O63" s="282"/>
      <c r="P63" s="290" t="e">
        <f>INDEX(IO[Slot],MATCH(TAG_DATA[[#This Row],[P1TAG]],IO[IO_Tag],))</f>
        <v>#N/A</v>
      </c>
      <c r="Q63" s="282"/>
      <c r="R63" s="282" t="e">
        <f>INDEX(IO[CatalogNo],MATCH(TAG_DATA[[#This Row],[P1TAG]],IO[IO_Tag],))</f>
        <v>#N/A</v>
      </c>
      <c r="S63" s="282" t="e">
        <f>INDEX(IO[CatalogDesc1],MATCH(TAG_DATA[[#This Row],[P1TAG]],IO[IO_Tag],))</f>
        <v>#N/A</v>
      </c>
      <c r="T63" s="282" t="e">
        <f>INDEX(IO[CatalogDesc2],MATCH(TAG_DATA[[#This Row],[P1TAG]],IO[IO_Tag],))</f>
        <v>#N/A</v>
      </c>
      <c r="U63" s="282" t="str">
        <f>TAG_DATA[[#This Row],[Tag]]</f>
        <v>BB1EM650</v>
      </c>
      <c r="V63" s="282" t="str">
        <f>INDEX(DEVICES[DESC1],MATCH(TAG_DATA[[#This Row],[P1TAG]],DEVICES[TAG1],))</f>
        <v>SLEWING MOTOR FOR SCREW</v>
      </c>
      <c r="W63" s="282" t="str">
        <f>INDEX(DEVICES[DESC2],MATCH(TAG_DATA[[#This Row],[P1TAG]],DEVICES[TAG1],))</f>
        <v/>
      </c>
      <c r="X63" s="282" t="str">
        <f>INDEX(DEVICES[DESC3],MATCH(TAG_DATA[[#This Row],[P1TAG]],DEVICES[TAG1],))</f>
        <v/>
      </c>
      <c r="Y63" s="290" t="e">
        <f>INDEX(IO[Pin24V],MATCH(TAG_DATA[[#This Row],[P1TAG]],IO[IO_Tag],))</f>
        <v>#N/A</v>
      </c>
      <c r="Z63" s="290" t="e">
        <f>INDEX(IO[Pin0V],MATCH(TAG_DATA[[#This Row],[P1TAG]],IO[IO_Tag],))</f>
        <v>#N/A</v>
      </c>
      <c r="AA63" s="282"/>
      <c r="AB63" s="312" t="e">
        <f>INDEX(IO[Type],MATCH(TAG_DATA[[#This Row],[P1TAG]],IO[IO_Tag],))</f>
        <v>#N/A</v>
      </c>
      <c r="AC63" s="282" t="str">
        <f>TAG_DATA[[#This Row],[Tag]]</f>
        <v>BB1EM650</v>
      </c>
      <c r="AD63" s="282" t="str">
        <f>INDEX(DEVICES[DESC1],MATCH(TAG_DATA[[#This Row],[P1TAG]],DEVICES[TAG1],))</f>
        <v>SLEWING MOTOR FOR SCREW</v>
      </c>
      <c r="AE63" s="282" t="str">
        <f>INDEX(DEVICES[DESC2],MATCH(TAG_DATA[[#This Row],[P1TAG]],DEVICES[TAG1],))</f>
        <v/>
      </c>
      <c r="AF63" s="282" t="str">
        <f>INDEX(DEVICES[DESC3],MATCH(TAG_DATA[[#This Row],[P1TAG]],DEVICES[TAG1],))</f>
        <v/>
      </c>
      <c r="AG63" s="312"/>
      <c r="AH63" s="282" t="str">
        <f>_xlfn.TEXTJOIN("/",,TAG_DATA[[#This Row],[Tag]],"01")</f>
        <v>BB1EM650/01</v>
      </c>
      <c r="AI63" s="331"/>
    </row>
    <row r="64" spans="1:35" hidden="1" x14ac:dyDescent="0.4">
      <c r="A64" s="330" t="s">
        <v>1461</v>
      </c>
      <c r="B64" s="260" t="s">
        <v>1135</v>
      </c>
      <c r="C64" s="349"/>
      <c r="D64" s="314" t="e">
        <f>INDEX(DRAWING[Prefix],MATCH(TAG_DATA[[#This Row],[Tag]],DRAWING[Tag],))</f>
        <v>#N/A</v>
      </c>
      <c r="E64" s="281" t="e">
        <f>INDEX(DRAWING[Suffix],MATCH(TAG_DATA[[#This Row],[Tag]],DRAWING[Tag],))</f>
        <v>#N/A</v>
      </c>
      <c r="F64" s="265"/>
      <c r="G64" s="305"/>
      <c r="H64" s="282"/>
      <c r="I64" s="282" t="e">
        <f>INDEX(PANEL[DESCRIPTION],MATCH(TAG_DATA[[#This Row],[X1NAME]],PANEL[TAG],))</f>
        <v>#N/A</v>
      </c>
      <c r="J64" s="282"/>
      <c r="K64" s="282"/>
      <c r="L64" s="282"/>
      <c r="M64" s="312"/>
      <c r="N64" s="282" t="e">
        <f>INDEX(IO[PLC],MATCH(TAG_DATA[[#This Row],[P1TAG]],IO[IO_Tag],))</f>
        <v>#N/A</v>
      </c>
      <c r="O64" s="282"/>
      <c r="P64" s="290" t="e">
        <f>INDEX(IO[Slot],MATCH(TAG_DATA[[#This Row],[P1TAG]],IO[IO_Tag],))</f>
        <v>#N/A</v>
      </c>
      <c r="Q64" s="282"/>
      <c r="R64" s="282" t="e">
        <f>INDEX(IO[CatalogNo],MATCH(TAG_DATA[[#This Row],[P1TAG]],IO[IO_Tag],))</f>
        <v>#N/A</v>
      </c>
      <c r="S64" s="282" t="e">
        <f>INDEX(IO[CatalogDesc1],MATCH(TAG_DATA[[#This Row],[P1TAG]],IO[IO_Tag],))</f>
        <v>#N/A</v>
      </c>
      <c r="T64" s="282" t="e">
        <f>INDEX(IO[CatalogDesc2],MATCH(TAG_DATA[[#This Row],[P1TAG]],IO[IO_Tag],))</f>
        <v>#N/A</v>
      </c>
      <c r="U64" s="282" t="str">
        <f>TAG_DATA[[#This Row],[Tag]]</f>
        <v>BB1EM651</v>
      </c>
      <c r="V64" s="282" t="str">
        <f>INDEX(DEVICES[DESC1],MATCH(TAG_DATA[[#This Row],[P1TAG]],DEVICES[TAG1],))</f>
        <v>FUEL SILO DUST FILTER FAN</v>
      </c>
      <c r="W64" s="282" t="str">
        <f>INDEX(DEVICES[DESC2],MATCH(TAG_DATA[[#This Row],[P1TAG]],DEVICES[TAG1],))</f>
        <v/>
      </c>
      <c r="X64" s="282" t="str">
        <f>INDEX(DEVICES[DESC3],MATCH(TAG_DATA[[#This Row],[P1TAG]],DEVICES[TAG1],))</f>
        <v/>
      </c>
      <c r="Y64" s="290" t="e">
        <f>INDEX(IO[Pin24V],MATCH(TAG_DATA[[#This Row],[P1TAG]],IO[IO_Tag],))</f>
        <v>#N/A</v>
      </c>
      <c r="Z64" s="290" t="e">
        <f>INDEX(IO[Pin0V],MATCH(TAG_DATA[[#This Row],[P1TAG]],IO[IO_Tag],))</f>
        <v>#N/A</v>
      </c>
      <c r="AA64" s="282"/>
      <c r="AB64" s="312" t="e">
        <f>INDEX(IO[Type],MATCH(TAG_DATA[[#This Row],[P1TAG]],IO[IO_Tag],))</f>
        <v>#N/A</v>
      </c>
      <c r="AC64" s="282" t="str">
        <f>TAG_DATA[[#This Row],[Tag]]</f>
        <v>BB1EM651</v>
      </c>
      <c r="AD64" s="282" t="str">
        <f>INDEX(DEVICES[DESC1],MATCH(TAG_DATA[[#This Row],[P1TAG]],DEVICES[TAG1],))</f>
        <v>FUEL SILO DUST FILTER FAN</v>
      </c>
      <c r="AE64" s="282" t="str">
        <f>INDEX(DEVICES[DESC2],MATCH(TAG_DATA[[#This Row],[P1TAG]],DEVICES[TAG1],))</f>
        <v/>
      </c>
      <c r="AF64" s="282" t="str">
        <f>INDEX(DEVICES[DESC3],MATCH(TAG_DATA[[#This Row],[P1TAG]],DEVICES[TAG1],))</f>
        <v/>
      </c>
      <c r="AG64" s="312"/>
      <c r="AH64" s="282" t="str">
        <f>_xlfn.TEXTJOIN("/",,TAG_DATA[[#This Row],[Tag]],"01")</f>
        <v>BB1EM651/01</v>
      </c>
      <c r="AI64" s="331"/>
    </row>
    <row r="65" spans="1:35" hidden="1" x14ac:dyDescent="0.4">
      <c r="A65" s="330" t="s">
        <v>1462</v>
      </c>
      <c r="B65" s="260" t="s">
        <v>1137</v>
      </c>
      <c r="C65" s="349"/>
      <c r="D65" s="314" t="e">
        <f>INDEX(DRAWING[Prefix],MATCH(TAG_DATA[[#This Row],[Tag]],DRAWING[Tag],))</f>
        <v>#N/A</v>
      </c>
      <c r="E65" s="281" t="e">
        <f>INDEX(DRAWING[Suffix],MATCH(TAG_DATA[[#This Row],[Tag]],DRAWING[Tag],))</f>
        <v>#N/A</v>
      </c>
      <c r="F65" s="265"/>
      <c r="G65" s="305"/>
      <c r="H65" s="282"/>
      <c r="I65" s="282" t="e">
        <f>INDEX(PANEL[DESCRIPTION],MATCH(TAG_DATA[[#This Row],[X1NAME]],PANEL[TAG],))</f>
        <v>#N/A</v>
      </c>
      <c r="J65" s="282"/>
      <c r="K65" s="282"/>
      <c r="L65" s="282"/>
      <c r="M65" s="312"/>
      <c r="N65" s="282" t="e">
        <f>INDEX(IO[PLC],MATCH(TAG_DATA[[#This Row],[P1TAG]],IO[IO_Tag],))</f>
        <v>#N/A</v>
      </c>
      <c r="O65" s="282"/>
      <c r="P65" s="290" t="e">
        <f>INDEX(IO[Slot],MATCH(TAG_DATA[[#This Row],[P1TAG]],IO[IO_Tag],))</f>
        <v>#N/A</v>
      </c>
      <c r="Q65" s="282"/>
      <c r="R65" s="282" t="e">
        <f>INDEX(IO[CatalogNo],MATCH(TAG_DATA[[#This Row],[P1TAG]],IO[IO_Tag],))</f>
        <v>#N/A</v>
      </c>
      <c r="S65" s="282" t="e">
        <f>INDEX(IO[CatalogDesc1],MATCH(TAG_DATA[[#This Row],[P1TAG]],IO[IO_Tag],))</f>
        <v>#N/A</v>
      </c>
      <c r="T65" s="282" t="e">
        <f>INDEX(IO[CatalogDesc2],MATCH(TAG_DATA[[#This Row],[P1TAG]],IO[IO_Tag],))</f>
        <v>#N/A</v>
      </c>
      <c r="U65" s="282" t="str">
        <f>TAG_DATA[[#This Row],[Tag]]</f>
        <v>BB1EM652</v>
      </c>
      <c r="V65" s="282" t="str">
        <f>INDEX(DEVICES[DESC1],MATCH(TAG_DATA[[#This Row],[P1TAG]],DEVICES[TAG1],))</f>
        <v>ROTATING FUEL SPREADER</v>
      </c>
      <c r="W65" s="282" t="str">
        <f>INDEX(DEVICES[DESC2],MATCH(TAG_DATA[[#This Row],[P1TAG]],DEVICES[TAG1],))</f>
        <v/>
      </c>
      <c r="X65" s="282" t="str">
        <f>INDEX(DEVICES[DESC3],MATCH(TAG_DATA[[#This Row],[P1TAG]],DEVICES[TAG1],))</f>
        <v/>
      </c>
      <c r="Y65" s="290" t="e">
        <f>INDEX(IO[Pin24V],MATCH(TAG_DATA[[#This Row],[P1TAG]],IO[IO_Tag],))</f>
        <v>#N/A</v>
      </c>
      <c r="Z65" s="290" t="e">
        <f>INDEX(IO[Pin0V],MATCH(TAG_DATA[[#This Row],[P1TAG]],IO[IO_Tag],))</f>
        <v>#N/A</v>
      </c>
      <c r="AA65" s="282"/>
      <c r="AB65" s="312" t="e">
        <f>INDEX(IO[Type],MATCH(TAG_DATA[[#This Row],[P1TAG]],IO[IO_Tag],))</f>
        <v>#N/A</v>
      </c>
      <c r="AC65" s="282" t="str">
        <f>TAG_DATA[[#This Row],[Tag]]</f>
        <v>BB1EM652</v>
      </c>
      <c r="AD65" s="282" t="str">
        <f>INDEX(DEVICES[DESC1],MATCH(TAG_DATA[[#This Row],[P1TAG]],DEVICES[TAG1],))</f>
        <v>ROTATING FUEL SPREADER</v>
      </c>
      <c r="AE65" s="282" t="str">
        <f>INDEX(DEVICES[DESC2],MATCH(TAG_DATA[[#This Row],[P1TAG]],DEVICES[TAG1],))</f>
        <v/>
      </c>
      <c r="AF65" s="282" t="str">
        <f>INDEX(DEVICES[DESC3],MATCH(TAG_DATA[[#This Row],[P1TAG]],DEVICES[TAG1],))</f>
        <v/>
      </c>
      <c r="AG65" s="312"/>
      <c r="AH65" s="282" t="str">
        <f>_xlfn.TEXTJOIN("/",,TAG_DATA[[#This Row],[Tag]],"01")</f>
        <v>BB1EM652/01</v>
      </c>
      <c r="AI65" s="331"/>
    </row>
    <row r="66" spans="1:35" hidden="1" x14ac:dyDescent="0.4">
      <c r="A66" s="330" t="s">
        <v>1477</v>
      </c>
      <c r="B66" s="260" t="s">
        <v>1138</v>
      </c>
      <c r="C66" s="349"/>
      <c r="D66" s="314" t="e">
        <f>INDEX(DRAWING[Prefix],MATCH(TAG_DATA[[#This Row],[Tag]],DRAWING[Tag],))</f>
        <v>#N/A</v>
      </c>
      <c r="E66" s="281" t="e">
        <f>INDEX(DRAWING[Suffix],MATCH(TAG_DATA[[#This Row],[Tag]],DRAWING[Tag],))</f>
        <v>#N/A</v>
      </c>
      <c r="F66" s="265"/>
      <c r="G66" s="305"/>
      <c r="H66" s="282"/>
      <c r="I66" s="282" t="e">
        <f>INDEX(PANEL[DESCRIPTION],MATCH(TAG_DATA[[#This Row],[X1NAME]],PANEL[TAG],))</f>
        <v>#N/A</v>
      </c>
      <c r="J66" s="282"/>
      <c r="K66" s="282"/>
      <c r="L66" s="282"/>
      <c r="M66" s="312"/>
      <c r="N66" s="282" t="e">
        <f>INDEX(IO[PLC],MATCH(TAG_DATA[[#This Row],[P1TAG]],IO[IO_Tag],))</f>
        <v>#N/A</v>
      </c>
      <c r="O66" s="282"/>
      <c r="P66" s="290" t="e">
        <f>INDEX(IO[Slot],MATCH(TAG_DATA[[#This Row],[P1TAG]],IO[IO_Tag],))</f>
        <v>#N/A</v>
      </c>
      <c r="Q66" s="282"/>
      <c r="R66" s="282" t="e">
        <f>INDEX(IO[CatalogNo],MATCH(TAG_DATA[[#This Row],[P1TAG]],IO[IO_Tag],))</f>
        <v>#N/A</v>
      </c>
      <c r="S66" s="282" t="e">
        <f>INDEX(IO[CatalogDesc1],MATCH(TAG_DATA[[#This Row],[P1TAG]],IO[IO_Tag],))</f>
        <v>#N/A</v>
      </c>
      <c r="T66" s="282" t="e">
        <f>INDEX(IO[CatalogDesc2],MATCH(TAG_DATA[[#This Row],[P1TAG]],IO[IO_Tag],))</f>
        <v>#N/A</v>
      </c>
      <c r="U66" s="282" t="str">
        <f>TAG_DATA[[#This Row],[Tag]]</f>
        <v>BB1EM653</v>
      </c>
      <c r="V66" s="282" t="str">
        <f>INDEX(DEVICES[DESC1],MATCH(TAG_DATA[[#This Row],[P1TAG]],DEVICES[TAG1],))</f>
        <v>COOLING FAN FUEL</v>
      </c>
      <c r="W66" s="282" t="str">
        <f>INDEX(DEVICES[DESC2],MATCH(TAG_DATA[[#This Row],[P1TAG]],DEVICES[TAG1],))</f>
        <v>FEEDING SCREW 1</v>
      </c>
      <c r="X66" s="282" t="str">
        <f>INDEX(DEVICES[DESC3],MATCH(TAG_DATA[[#This Row],[P1TAG]],DEVICES[TAG1],))</f>
        <v/>
      </c>
      <c r="Y66" s="290" t="e">
        <f>INDEX(IO[Pin24V],MATCH(TAG_DATA[[#This Row],[P1TAG]],IO[IO_Tag],))</f>
        <v>#N/A</v>
      </c>
      <c r="Z66" s="290" t="e">
        <f>INDEX(IO[Pin0V],MATCH(TAG_DATA[[#This Row],[P1TAG]],IO[IO_Tag],))</f>
        <v>#N/A</v>
      </c>
      <c r="AA66" s="282"/>
      <c r="AB66" s="312" t="e">
        <f>INDEX(IO[Type],MATCH(TAG_DATA[[#This Row],[P1TAG]],IO[IO_Tag],))</f>
        <v>#N/A</v>
      </c>
      <c r="AC66" s="282" t="str">
        <f>TAG_DATA[[#This Row],[Tag]]</f>
        <v>BB1EM653</v>
      </c>
      <c r="AD66" s="282" t="str">
        <f>INDEX(DEVICES[DESC1],MATCH(TAG_DATA[[#This Row],[P1TAG]],DEVICES[TAG1],))</f>
        <v>COOLING FAN FUEL</v>
      </c>
      <c r="AE66" s="282" t="str">
        <f>INDEX(DEVICES[DESC2],MATCH(TAG_DATA[[#This Row],[P1TAG]],DEVICES[TAG1],))</f>
        <v>FEEDING SCREW 1</v>
      </c>
      <c r="AF66" s="282" t="str">
        <f>INDEX(DEVICES[DESC3],MATCH(TAG_DATA[[#This Row],[P1TAG]],DEVICES[TAG1],))</f>
        <v/>
      </c>
      <c r="AG66" s="312"/>
      <c r="AH66" s="282" t="str">
        <f>_xlfn.TEXTJOIN("/",,TAG_DATA[[#This Row],[Tag]],"01")</f>
        <v>BB1EM653/01</v>
      </c>
      <c r="AI66" s="331"/>
    </row>
    <row r="67" spans="1:35" hidden="1" x14ac:dyDescent="0.4">
      <c r="A67" s="330" t="s">
        <v>1468</v>
      </c>
      <c r="B67" s="260" t="s">
        <v>1138</v>
      </c>
      <c r="C67" s="349"/>
      <c r="D67" s="314" t="e">
        <f>INDEX(DRAWING[Prefix],MATCH(TAG_DATA[[#This Row],[Tag]],DRAWING[Tag],))</f>
        <v>#N/A</v>
      </c>
      <c r="E67" s="281" t="e">
        <f>INDEX(DRAWING[Suffix],MATCH(TAG_DATA[[#This Row],[Tag]],DRAWING[Tag],))</f>
        <v>#N/A</v>
      </c>
      <c r="F67" s="265"/>
      <c r="G67" s="305"/>
      <c r="H67" s="282"/>
      <c r="I67" s="282" t="e">
        <f>INDEX(PANEL[DESCRIPTION],MATCH(TAG_DATA[[#This Row],[X1NAME]],PANEL[TAG],))</f>
        <v>#N/A</v>
      </c>
      <c r="J67" s="282"/>
      <c r="K67" s="282"/>
      <c r="L67" s="282"/>
      <c r="M67" s="312"/>
      <c r="N67" s="282" t="e">
        <f>INDEX(IO[PLC],MATCH(TAG_DATA[[#This Row],[P1TAG]],IO[IO_Tag],))</f>
        <v>#N/A</v>
      </c>
      <c r="O67" s="282"/>
      <c r="P67" s="290" t="e">
        <f>INDEX(IO[Slot],MATCH(TAG_DATA[[#This Row],[P1TAG]],IO[IO_Tag],))</f>
        <v>#N/A</v>
      </c>
      <c r="Q67" s="282"/>
      <c r="R67" s="282" t="e">
        <f>INDEX(IO[CatalogNo],MATCH(TAG_DATA[[#This Row],[P1TAG]],IO[IO_Tag],))</f>
        <v>#N/A</v>
      </c>
      <c r="S67" s="282" t="e">
        <f>INDEX(IO[CatalogDesc1],MATCH(TAG_DATA[[#This Row],[P1TAG]],IO[IO_Tag],))</f>
        <v>#N/A</v>
      </c>
      <c r="T67" s="282" t="e">
        <f>INDEX(IO[CatalogDesc2],MATCH(TAG_DATA[[#This Row],[P1TAG]],IO[IO_Tag],))</f>
        <v>#N/A</v>
      </c>
      <c r="U67" s="282" t="str">
        <f>TAG_DATA[[#This Row],[Tag]]</f>
        <v>BB1EM654</v>
      </c>
      <c r="V67" s="282" t="str">
        <f>INDEX(DEVICES[DESC1],MATCH(TAG_DATA[[#This Row],[P1TAG]],DEVICES[TAG1],))</f>
        <v>LUBRICATION UNIT</v>
      </c>
      <c r="W67" s="282" t="str">
        <f>INDEX(DEVICES[DESC2],MATCH(TAG_DATA[[#This Row],[P1TAG]],DEVICES[TAG1],))</f>
        <v/>
      </c>
      <c r="X67" s="282" t="str">
        <f>INDEX(DEVICES[DESC3],MATCH(TAG_DATA[[#This Row],[P1TAG]],DEVICES[TAG1],))</f>
        <v/>
      </c>
      <c r="Y67" s="290" t="e">
        <f>INDEX(IO[Pin24V],MATCH(TAG_DATA[[#This Row],[P1TAG]],IO[IO_Tag],))</f>
        <v>#N/A</v>
      </c>
      <c r="Z67" s="290" t="e">
        <f>INDEX(IO[Pin0V],MATCH(TAG_DATA[[#This Row],[P1TAG]],IO[IO_Tag],))</f>
        <v>#N/A</v>
      </c>
      <c r="AA67" s="282"/>
      <c r="AB67" s="312" t="e">
        <f>INDEX(IO[Type],MATCH(TAG_DATA[[#This Row],[P1TAG]],IO[IO_Tag],))</f>
        <v>#N/A</v>
      </c>
      <c r="AC67" s="282" t="str">
        <f>TAG_DATA[[#This Row],[Tag]]</f>
        <v>BB1EM654</v>
      </c>
      <c r="AD67" s="282" t="str">
        <f>INDEX(DEVICES[DESC1],MATCH(TAG_DATA[[#This Row],[P1TAG]],DEVICES[TAG1],))</f>
        <v>LUBRICATION UNIT</v>
      </c>
      <c r="AE67" s="282" t="str">
        <f>INDEX(DEVICES[DESC2],MATCH(TAG_DATA[[#This Row],[P1TAG]],DEVICES[TAG1],))</f>
        <v/>
      </c>
      <c r="AF67" s="282" t="str">
        <f>INDEX(DEVICES[DESC3],MATCH(TAG_DATA[[#This Row],[P1TAG]],DEVICES[TAG1],))</f>
        <v/>
      </c>
      <c r="AG67" s="312"/>
      <c r="AH67" s="282" t="str">
        <f>_xlfn.TEXTJOIN("/",,TAG_DATA[[#This Row],[Tag]],"01")</f>
        <v>BB1EM654/01</v>
      </c>
      <c r="AI67" s="331"/>
    </row>
    <row r="68" spans="1:35" hidden="1" x14ac:dyDescent="0.4">
      <c r="A68" s="330" t="s">
        <v>1479</v>
      </c>
      <c r="B68" s="260" t="s">
        <v>1138</v>
      </c>
      <c r="C68" s="349"/>
      <c r="D68" s="314" t="e">
        <f>INDEX(DRAWING[Prefix],MATCH(TAG_DATA[[#This Row],[Tag]],DRAWING[Tag],))</f>
        <v>#N/A</v>
      </c>
      <c r="E68" s="281" t="e">
        <f>INDEX(DRAWING[Suffix],MATCH(TAG_DATA[[#This Row],[Tag]],DRAWING[Tag],))</f>
        <v>#N/A</v>
      </c>
      <c r="F68" s="265"/>
      <c r="G68" s="305"/>
      <c r="H68" s="282"/>
      <c r="I68" s="282" t="e">
        <f>INDEX(PANEL[DESCRIPTION],MATCH(TAG_DATA[[#This Row],[X1NAME]],PANEL[TAG],))</f>
        <v>#N/A</v>
      </c>
      <c r="J68" s="282"/>
      <c r="K68" s="282"/>
      <c r="L68" s="282"/>
      <c r="M68" s="312"/>
      <c r="N68" s="282" t="e">
        <f>INDEX(IO[PLC],MATCH(TAG_DATA[[#This Row],[P1TAG]],IO[IO_Tag],))</f>
        <v>#N/A</v>
      </c>
      <c r="O68" s="282"/>
      <c r="P68" s="290" t="e">
        <f>INDEX(IO[Slot],MATCH(TAG_DATA[[#This Row],[P1TAG]],IO[IO_Tag],))</f>
        <v>#N/A</v>
      </c>
      <c r="Q68" s="282"/>
      <c r="R68" s="282" t="e">
        <f>INDEX(IO[CatalogNo],MATCH(TAG_DATA[[#This Row],[P1TAG]],IO[IO_Tag],))</f>
        <v>#N/A</v>
      </c>
      <c r="S68" s="282" t="e">
        <f>INDEX(IO[CatalogDesc1],MATCH(TAG_DATA[[#This Row],[P1TAG]],IO[IO_Tag],))</f>
        <v>#N/A</v>
      </c>
      <c r="T68" s="282" t="e">
        <f>INDEX(IO[CatalogDesc2],MATCH(TAG_DATA[[#This Row],[P1TAG]],IO[IO_Tag],))</f>
        <v>#N/A</v>
      </c>
      <c r="U68" s="282" t="str">
        <f>TAG_DATA[[#This Row],[Tag]]</f>
        <v>BB1EM655</v>
      </c>
      <c r="V68" s="282" t="str">
        <f>INDEX(DEVICES[DESC1],MATCH(TAG_DATA[[#This Row],[P1TAG]],DEVICES[TAG1],))</f>
        <v>COOLING FAN FUEL</v>
      </c>
      <c r="W68" s="282" t="str">
        <f>INDEX(DEVICES[DESC2],MATCH(TAG_DATA[[#This Row],[P1TAG]],DEVICES[TAG1],))</f>
        <v>FEEDING SCREW 2</v>
      </c>
      <c r="X68" s="282" t="str">
        <f>INDEX(DEVICES[DESC3],MATCH(TAG_DATA[[#This Row],[P1TAG]],DEVICES[TAG1],))</f>
        <v/>
      </c>
      <c r="Y68" s="290" t="e">
        <f>INDEX(IO[Pin24V],MATCH(TAG_DATA[[#This Row],[P1TAG]],IO[IO_Tag],))</f>
        <v>#N/A</v>
      </c>
      <c r="Z68" s="290" t="e">
        <f>INDEX(IO[Pin0V],MATCH(TAG_DATA[[#This Row],[P1TAG]],IO[IO_Tag],))</f>
        <v>#N/A</v>
      </c>
      <c r="AA68" s="282"/>
      <c r="AB68" s="312" t="e">
        <f>INDEX(IO[Type],MATCH(TAG_DATA[[#This Row],[P1TAG]],IO[IO_Tag],))</f>
        <v>#N/A</v>
      </c>
      <c r="AC68" s="282" t="str">
        <f>TAG_DATA[[#This Row],[Tag]]</f>
        <v>BB1EM655</v>
      </c>
      <c r="AD68" s="282" t="str">
        <f>INDEX(DEVICES[DESC1],MATCH(TAG_DATA[[#This Row],[P1TAG]],DEVICES[TAG1],))</f>
        <v>COOLING FAN FUEL</v>
      </c>
      <c r="AE68" s="282" t="str">
        <f>INDEX(DEVICES[DESC2],MATCH(TAG_DATA[[#This Row],[P1TAG]],DEVICES[TAG1],))</f>
        <v>FEEDING SCREW 2</v>
      </c>
      <c r="AF68" s="282" t="str">
        <f>INDEX(DEVICES[DESC3],MATCH(TAG_DATA[[#This Row],[P1TAG]],DEVICES[TAG1],))</f>
        <v/>
      </c>
      <c r="AG68" s="312"/>
      <c r="AH68" s="282" t="str">
        <f>_xlfn.TEXTJOIN("/",,TAG_DATA[[#This Row],[Tag]],"01")</f>
        <v>BB1EM655/01</v>
      </c>
      <c r="AI68" s="331"/>
    </row>
    <row r="69" spans="1:35" hidden="1" x14ac:dyDescent="0.4">
      <c r="A69" s="330" t="s">
        <v>1481</v>
      </c>
      <c r="B69" s="260" t="s">
        <v>1133</v>
      </c>
      <c r="C69" s="349"/>
      <c r="D69" s="314" t="e">
        <f>INDEX(DRAWING[Prefix],MATCH(TAG_DATA[[#This Row],[Tag]],DRAWING[Tag],))</f>
        <v>#N/A</v>
      </c>
      <c r="E69" s="281" t="e">
        <f>INDEX(DRAWING[Suffix],MATCH(TAG_DATA[[#This Row],[Tag]],DRAWING[Tag],))</f>
        <v>#N/A</v>
      </c>
      <c r="F69" s="265"/>
      <c r="G69" s="305"/>
      <c r="H69" s="282"/>
      <c r="I69" s="282" t="e">
        <f>INDEX(PANEL[DESCRIPTION],MATCH(TAG_DATA[[#This Row],[X1NAME]],PANEL[TAG],))</f>
        <v>#N/A</v>
      </c>
      <c r="J69" s="282"/>
      <c r="K69" s="282"/>
      <c r="L69" s="282"/>
      <c r="M69" s="312"/>
      <c r="N69" s="282" t="e">
        <f>INDEX(IO[PLC],MATCH(TAG_DATA[[#This Row],[P1TAG]],IO[IO_Tag],))</f>
        <v>#N/A</v>
      </c>
      <c r="O69" s="282"/>
      <c r="P69" s="290" t="e">
        <f>INDEX(IO[Slot],MATCH(TAG_DATA[[#This Row],[P1TAG]],IO[IO_Tag],))</f>
        <v>#N/A</v>
      </c>
      <c r="Q69" s="282"/>
      <c r="R69" s="282" t="e">
        <f>INDEX(IO[CatalogNo],MATCH(TAG_DATA[[#This Row],[P1TAG]],IO[IO_Tag],))</f>
        <v>#N/A</v>
      </c>
      <c r="S69" s="282" t="e">
        <f>INDEX(IO[CatalogDesc1],MATCH(TAG_DATA[[#This Row],[P1TAG]],IO[IO_Tag],))</f>
        <v>#N/A</v>
      </c>
      <c r="T69" s="282" t="e">
        <f>INDEX(IO[CatalogDesc2],MATCH(TAG_DATA[[#This Row],[P1TAG]],IO[IO_Tag],))</f>
        <v>#N/A</v>
      </c>
      <c r="U69" s="282" t="str">
        <f>TAG_DATA[[#This Row],[Tag]]</f>
        <v>BB1EM656</v>
      </c>
      <c r="V69" s="282" t="str">
        <f>INDEX(DEVICES[DESC1],MATCH(TAG_DATA[[#This Row],[P1TAG]],DEVICES[TAG1],))</f>
        <v>FUEL FEEDING</v>
      </c>
      <c r="W69" s="282" t="str">
        <f>INDEX(DEVICES[DESC2],MATCH(TAG_DATA[[#This Row],[P1TAG]],DEVICES[TAG1],))</f>
        <v>ROTARY VALVE 2</v>
      </c>
      <c r="X69" s="282" t="str">
        <f>INDEX(DEVICES[DESC3],MATCH(TAG_DATA[[#This Row],[P1TAG]],DEVICES[TAG1],))</f>
        <v/>
      </c>
      <c r="Y69" s="290" t="e">
        <f>INDEX(IO[Pin24V],MATCH(TAG_DATA[[#This Row],[P1TAG]],IO[IO_Tag],))</f>
        <v>#N/A</v>
      </c>
      <c r="Z69" s="290" t="e">
        <f>INDEX(IO[Pin0V],MATCH(TAG_DATA[[#This Row],[P1TAG]],IO[IO_Tag],))</f>
        <v>#N/A</v>
      </c>
      <c r="AA69" s="282"/>
      <c r="AB69" s="312" t="e">
        <f>INDEX(IO[Type],MATCH(TAG_DATA[[#This Row],[P1TAG]],IO[IO_Tag],))</f>
        <v>#N/A</v>
      </c>
      <c r="AC69" s="282" t="str">
        <f>TAG_DATA[[#This Row],[Tag]]</f>
        <v>BB1EM656</v>
      </c>
      <c r="AD69" s="282" t="str">
        <f>INDEX(DEVICES[DESC1],MATCH(TAG_DATA[[#This Row],[P1TAG]],DEVICES[TAG1],))</f>
        <v>FUEL FEEDING</v>
      </c>
      <c r="AE69" s="282" t="str">
        <f>INDEX(DEVICES[DESC2],MATCH(TAG_DATA[[#This Row],[P1TAG]],DEVICES[TAG1],))</f>
        <v>ROTARY VALVE 2</v>
      </c>
      <c r="AF69" s="282" t="str">
        <f>INDEX(DEVICES[DESC3],MATCH(TAG_DATA[[#This Row],[P1TAG]],DEVICES[TAG1],))</f>
        <v/>
      </c>
      <c r="AG69" s="312"/>
      <c r="AH69" s="282" t="str">
        <f>_xlfn.TEXTJOIN("/",,TAG_DATA[[#This Row],[Tag]],"01")</f>
        <v>BB1EM656/01</v>
      </c>
      <c r="AI69" s="331"/>
    </row>
    <row r="70" spans="1:35" hidden="1" x14ac:dyDescent="0.4">
      <c r="A70" s="330" t="s">
        <v>1480</v>
      </c>
      <c r="B70" s="260" t="s">
        <v>1133</v>
      </c>
      <c r="C70" s="349"/>
      <c r="D70" s="314" t="e">
        <f>INDEX(DRAWING[Prefix],MATCH(TAG_DATA[[#This Row],[Tag]],DRAWING[Tag],))</f>
        <v>#N/A</v>
      </c>
      <c r="E70" s="281" t="e">
        <f>INDEX(DRAWING[Suffix],MATCH(TAG_DATA[[#This Row],[Tag]],DRAWING[Tag],))</f>
        <v>#N/A</v>
      </c>
      <c r="F70" s="265"/>
      <c r="G70" s="305"/>
      <c r="H70" s="282"/>
      <c r="I70" s="282" t="e">
        <f>INDEX(PANEL[DESCRIPTION],MATCH(TAG_DATA[[#This Row],[X1NAME]],PANEL[TAG],))</f>
        <v>#N/A</v>
      </c>
      <c r="J70" s="282"/>
      <c r="K70" s="282"/>
      <c r="L70" s="282"/>
      <c r="M70" s="312"/>
      <c r="N70" s="282" t="e">
        <f>INDEX(IO[PLC],MATCH(TAG_DATA[[#This Row],[P1TAG]],IO[IO_Tag],))</f>
        <v>#N/A</v>
      </c>
      <c r="O70" s="282"/>
      <c r="P70" s="290" t="e">
        <f>INDEX(IO[Slot],MATCH(TAG_DATA[[#This Row],[P1TAG]],IO[IO_Tag],))</f>
        <v>#N/A</v>
      </c>
      <c r="Q70" s="282"/>
      <c r="R70" s="282" t="e">
        <f>INDEX(IO[CatalogNo],MATCH(TAG_DATA[[#This Row],[P1TAG]],IO[IO_Tag],))</f>
        <v>#N/A</v>
      </c>
      <c r="S70" s="282" t="e">
        <f>INDEX(IO[CatalogDesc1],MATCH(TAG_DATA[[#This Row],[P1TAG]],IO[IO_Tag],))</f>
        <v>#N/A</v>
      </c>
      <c r="T70" s="282" t="e">
        <f>INDEX(IO[CatalogDesc2],MATCH(TAG_DATA[[#This Row],[P1TAG]],IO[IO_Tag],))</f>
        <v>#N/A</v>
      </c>
      <c r="U70" s="282" t="str">
        <f>TAG_DATA[[#This Row],[Tag]]</f>
        <v>BB1EM657</v>
      </c>
      <c r="V70" s="282" t="str">
        <f>INDEX(DEVICES[DESC1],MATCH(TAG_DATA[[#This Row],[P1TAG]],DEVICES[TAG1],))</f>
        <v>FUEL FEEDING</v>
      </c>
      <c r="W70" s="282" t="str">
        <f>INDEX(DEVICES[DESC2],MATCH(TAG_DATA[[#This Row],[P1TAG]],DEVICES[TAG1],))</f>
        <v>ROTARY VALVE 1</v>
      </c>
      <c r="X70" s="282" t="str">
        <f>INDEX(DEVICES[DESC3],MATCH(TAG_DATA[[#This Row],[P1TAG]],DEVICES[TAG1],))</f>
        <v/>
      </c>
      <c r="Y70" s="290" t="e">
        <f>INDEX(IO[Pin24V],MATCH(TAG_DATA[[#This Row],[P1TAG]],IO[IO_Tag],))</f>
        <v>#N/A</v>
      </c>
      <c r="Z70" s="290" t="e">
        <f>INDEX(IO[Pin0V],MATCH(TAG_DATA[[#This Row],[P1TAG]],IO[IO_Tag],))</f>
        <v>#N/A</v>
      </c>
      <c r="AA70" s="282"/>
      <c r="AB70" s="312" t="e">
        <f>INDEX(IO[Type],MATCH(TAG_DATA[[#This Row],[P1TAG]],IO[IO_Tag],))</f>
        <v>#N/A</v>
      </c>
      <c r="AC70" s="282" t="str">
        <f>TAG_DATA[[#This Row],[Tag]]</f>
        <v>BB1EM657</v>
      </c>
      <c r="AD70" s="282" t="str">
        <f>INDEX(DEVICES[DESC1],MATCH(TAG_DATA[[#This Row],[P1TAG]],DEVICES[TAG1],))</f>
        <v>FUEL FEEDING</v>
      </c>
      <c r="AE70" s="282" t="str">
        <f>INDEX(DEVICES[DESC2],MATCH(TAG_DATA[[#This Row],[P1TAG]],DEVICES[TAG1],))</f>
        <v>ROTARY VALVE 1</v>
      </c>
      <c r="AF70" s="282" t="str">
        <f>INDEX(DEVICES[DESC3],MATCH(TAG_DATA[[#This Row],[P1TAG]],DEVICES[TAG1],))</f>
        <v/>
      </c>
      <c r="AG70" s="312"/>
      <c r="AH70" s="282" t="str">
        <f>_xlfn.TEXTJOIN("/",,TAG_DATA[[#This Row],[Tag]],"01")</f>
        <v>BB1EM657/01</v>
      </c>
      <c r="AI70" s="331"/>
    </row>
    <row r="71" spans="1:35" hidden="1" x14ac:dyDescent="0.4">
      <c r="A71" s="330" t="s">
        <v>1376</v>
      </c>
      <c r="B71" s="260" t="s">
        <v>1134</v>
      </c>
      <c r="C71" s="349"/>
      <c r="D71" s="314" t="e">
        <f>INDEX(DRAWING[Prefix],MATCH(TAG_DATA[[#This Row],[Tag]],DRAWING[Tag],))</f>
        <v>#N/A</v>
      </c>
      <c r="E71" s="281" t="e">
        <f>INDEX(DRAWING[Suffix],MATCH(TAG_DATA[[#This Row],[Tag]],DRAWING[Tag],))</f>
        <v>#N/A</v>
      </c>
      <c r="F71" s="265"/>
      <c r="G71" s="305"/>
      <c r="H71" s="282"/>
      <c r="I71" s="282" t="e">
        <f>INDEX(PANEL[DESCRIPTION],MATCH(TAG_DATA[[#This Row],[X1NAME]],PANEL[TAG],))</f>
        <v>#N/A</v>
      </c>
      <c r="J71" s="282"/>
      <c r="K71" s="282"/>
      <c r="L71" s="282"/>
      <c r="M71" s="312"/>
      <c r="N71" s="282" t="e">
        <f>INDEX(IO[PLC],MATCH(TAG_DATA[[#This Row],[P1TAG]],IO[IO_Tag],))</f>
        <v>#N/A</v>
      </c>
      <c r="O71" s="282"/>
      <c r="P71" s="290" t="e">
        <f>INDEX(IO[Slot],MATCH(TAG_DATA[[#This Row],[P1TAG]],IO[IO_Tag],))</f>
        <v>#N/A</v>
      </c>
      <c r="Q71" s="282"/>
      <c r="R71" s="282" t="e">
        <f>INDEX(IO[CatalogNo],MATCH(TAG_DATA[[#This Row],[P1TAG]],IO[IO_Tag],))</f>
        <v>#N/A</v>
      </c>
      <c r="S71" s="282" t="e">
        <f>INDEX(IO[CatalogDesc1],MATCH(TAG_DATA[[#This Row],[P1TAG]],IO[IO_Tag],))</f>
        <v>#N/A</v>
      </c>
      <c r="T71" s="282" t="e">
        <f>INDEX(IO[CatalogDesc2],MATCH(TAG_DATA[[#This Row],[P1TAG]],IO[IO_Tag],))</f>
        <v>#N/A</v>
      </c>
      <c r="U71" s="282" t="str">
        <f>TAG_DATA[[#This Row],[Tag]]</f>
        <v>BB1EM658</v>
      </c>
      <c r="V71" s="282" t="str">
        <f>INDEX(DEVICES[DESC1],MATCH(TAG_DATA[[#This Row],[P1TAG]],DEVICES[TAG1],))</f>
        <v>SCRAPER CONVEYOR 1</v>
      </c>
      <c r="W71" s="282" t="str">
        <f>INDEX(DEVICES[DESC2],MATCH(TAG_DATA[[#This Row],[P1TAG]],DEVICES[TAG1],))</f>
        <v/>
      </c>
      <c r="X71" s="282" t="str">
        <f>INDEX(DEVICES[DESC3],MATCH(TAG_DATA[[#This Row],[P1TAG]],DEVICES[TAG1],))</f>
        <v/>
      </c>
      <c r="Y71" s="290" t="e">
        <f>INDEX(IO[Pin24V],MATCH(TAG_DATA[[#This Row],[P1TAG]],IO[IO_Tag],))</f>
        <v>#N/A</v>
      </c>
      <c r="Z71" s="290" t="e">
        <f>INDEX(IO[Pin0V],MATCH(TAG_DATA[[#This Row],[P1TAG]],IO[IO_Tag],))</f>
        <v>#N/A</v>
      </c>
      <c r="AA71" s="282"/>
      <c r="AB71" s="312" t="e">
        <f>INDEX(IO[Type],MATCH(TAG_DATA[[#This Row],[P1TAG]],IO[IO_Tag],))</f>
        <v>#N/A</v>
      </c>
      <c r="AC71" s="282" t="str">
        <f>TAG_DATA[[#This Row],[Tag]]</f>
        <v>BB1EM658</v>
      </c>
      <c r="AD71" s="282" t="str">
        <f>INDEX(DEVICES[DESC1],MATCH(TAG_DATA[[#This Row],[P1TAG]],DEVICES[TAG1],))</f>
        <v>SCRAPER CONVEYOR 1</v>
      </c>
      <c r="AE71" s="282" t="str">
        <f>INDEX(DEVICES[DESC2],MATCH(TAG_DATA[[#This Row],[P1TAG]],DEVICES[TAG1],))</f>
        <v/>
      </c>
      <c r="AF71" s="282" t="str">
        <f>INDEX(DEVICES[DESC3],MATCH(TAG_DATA[[#This Row],[P1TAG]],DEVICES[TAG1],))</f>
        <v/>
      </c>
      <c r="AG71" s="312"/>
      <c r="AH71" s="282" t="str">
        <f>_xlfn.TEXTJOIN("/",,TAG_DATA[[#This Row],[Tag]],"01")</f>
        <v>BB1EM658/01</v>
      </c>
      <c r="AI71" s="331"/>
    </row>
    <row r="72" spans="1:35" hidden="1" x14ac:dyDescent="0.4">
      <c r="A72" s="330" t="s">
        <v>1392</v>
      </c>
      <c r="B72" s="260" t="s">
        <v>1134</v>
      </c>
      <c r="C72" s="349"/>
      <c r="D72" s="314" t="e">
        <f>INDEX(DRAWING[Prefix],MATCH(TAG_DATA[[#This Row],[Tag]],DRAWING[Tag],))</f>
        <v>#N/A</v>
      </c>
      <c r="E72" s="281" t="e">
        <f>INDEX(DRAWING[Suffix],MATCH(TAG_DATA[[#This Row],[Tag]],DRAWING[Tag],))</f>
        <v>#N/A</v>
      </c>
      <c r="F72" s="265"/>
      <c r="G72" s="305"/>
      <c r="H72" s="282"/>
      <c r="I72" s="282" t="e">
        <f>INDEX(PANEL[DESCRIPTION],MATCH(TAG_DATA[[#This Row],[X1NAME]],PANEL[TAG],))</f>
        <v>#N/A</v>
      </c>
      <c r="J72" s="282"/>
      <c r="K72" s="282"/>
      <c r="L72" s="282"/>
      <c r="M72" s="312"/>
      <c r="N72" s="282" t="e">
        <f>INDEX(IO[PLC],MATCH(TAG_DATA[[#This Row],[P1TAG]],IO[IO_Tag],))</f>
        <v>#N/A</v>
      </c>
      <c r="O72" s="282"/>
      <c r="P72" s="290" t="e">
        <f>INDEX(IO[Slot],MATCH(TAG_DATA[[#This Row],[P1TAG]],IO[IO_Tag],))</f>
        <v>#N/A</v>
      </c>
      <c r="Q72" s="282"/>
      <c r="R72" s="282" t="e">
        <f>INDEX(IO[CatalogNo],MATCH(TAG_DATA[[#This Row],[P1TAG]],IO[IO_Tag],))</f>
        <v>#N/A</v>
      </c>
      <c r="S72" s="282" t="e">
        <f>INDEX(IO[CatalogDesc1],MATCH(TAG_DATA[[#This Row],[P1TAG]],IO[IO_Tag],))</f>
        <v>#N/A</v>
      </c>
      <c r="T72" s="282" t="e">
        <f>INDEX(IO[CatalogDesc2],MATCH(TAG_DATA[[#This Row],[P1TAG]],IO[IO_Tag],))</f>
        <v>#N/A</v>
      </c>
      <c r="U72" s="282" t="str">
        <f>TAG_DATA[[#This Row],[Tag]]</f>
        <v>BB1EM659</v>
      </c>
      <c r="V72" s="282" t="str">
        <f>INDEX(DEVICES[DESC1],MATCH(TAG_DATA[[#This Row],[P1TAG]],DEVICES[TAG1],))</f>
        <v>BELT CONVEYOR</v>
      </c>
      <c r="W72" s="282" t="str">
        <f>INDEX(DEVICES[DESC2],MATCH(TAG_DATA[[#This Row],[P1TAG]],DEVICES[TAG1],))</f>
        <v/>
      </c>
      <c r="X72" s="282" t="str">
        <f>INDEX(DEVICES[DESC3],MATCH(TAG_DATA[[#This Row],[P1TAG]],DEVICES[TAG1],))</f>
        <v/>
      </c>
      <c r="Y72" s="290" t="e">
        <f>INDEX(IO[Pin24V],MATCH(TAG_DATA[[#This Row],[P1TAG]],IO[IO_Tag],))</f>
        <v>#N/A</v>
      </c>
      <c r="Z72" s="290" t="e">
        <f>INDEX(IO[Pin0V],MATCH(TAG_DATA[[#This Row],[P1TAG]],IO[IO_Tag],))</f>
        <v>#N/A</v>
      </c>
      <c r="AA72" s="282"/>
      <c r="AB72" s="312" t="e">
        <f>INDEX(IO[Type],MATCH(TAG_DATA[[#This Row],[P1TAG]],IO[IO_Tag],))</f>
        <v>#N/A</v>
      </c>
      <c r="AC72" s="282" t="str">
        <f>TAG_DATA[[#This Row],[Tag]]</f>
        <v>BB1EM659</v>
      </c>
      <c r="AD72" s="282" t="str">
        <f>INDEX(DEVICES[DESC1],MATCH(TAG_DATA[[#This Row],[P1TAG]],DEVICES[TAG1],))</f>
        <v>BELT CONVEYOR</v>
      </c>
      <c r="AE72" s="282" t="str">
        <f>INDEX(DEVICES[DESC2],MATCH(TAG_DATA[[#This Row],[P1TAG]],DEVICES[TAG1],))</f>
        <v/>
      </c>
      <c r="AF72" s="282" t="str">
        <f>INDEX(DEVICES[DESC3],MATCH(TAG_DATA[[#This Row],[P1TAG]],DEVICES[TAG1],))</f>
        <v/>
      </c>
      <c r="AG72" s="312"/>
      <c r="AH72" s="282" t="str">
        <f>_xlfn.TEXTJOIN("/",,TAG_DATA[[#This Row],[Tag]],"01")</f>
        <v>BB1EM659/01</v>
      </c>
      <c r="AI72" s="331"/>
    </row>
    <row r="73" spans="1:35" hidden="1" x14ac:dyDescent="0.4">
      <c r="A73" s="330" t="s">
        <v>1466</v>
      </c>
      <c r="B73" s="260" t="s">
        <v>1138</v>
      </c>
      <c r="C73" s="349"/>
      <c r="D73" s="314" t="e">
        <f>INDEX(DRAWING[Prefix],MATCH(TAG_DATA[[#This Row],[Tag]],DRAWING[Tag],))</f>
        <v>#N/A</v>
      </c>
      <c r="E73" s="281" t="e">
        <f>INDEX(DRAWING[Suffix],MATCH(TAG_DATA[[#This Row],[Tag]],DRAWING[Tag],))</f>
        <v>#N/A</v>
      </c>
      <c r="F73" s="265"/>
      <c r="G73" s="305"/>
      <c r="H73" s="282"/>
      <c r="I73" s="282" t="e">
        <f>INDEX(PANEL[DESCRIPTION],MATCH(TAG_DATA[[#This Row],[X1NAME]],PANEL[TAG],))</f>
        <v>#N/A</v>
      </c>
      <c r="J73" s="282"/>
      <c r="K73" s="282"/>
      <c r="L73" s="282"/>
      <c r="M73" s="312"/>
      <c r="N73" s="282" t="e">
        <f>INDEX(IO[PLC],MATCH(TAG_DATA[[#This Row],[P1TAG]],IO[IO_Tag],))</f>
        <v>#N/A</v>
      </c>
      <c r="O73" s="282"/>
      <c r="P73" s="290" t="e">
        <f>INDEX(IO[Slot],MATCH(TAG_DATA[[#This Row],[P1TAG]],IO[IO_Tag],))</f>
        <v>#N/A</v>
      </c>
      <c r="Q73" s="282"/>
      <c r="R73" s="282" t="e">
        <f>INDEX(IO[CatalogNo],MATCH(TAG_DATA[[#This Row],[P1TAG]],IO[IO_Tag],))</f>
        <v>#N/A</v>
      </c>
      <c r="S73" s="282" t="e">
        <f>INDEX(IO[CatalogDesc1],MATCH(TAG_DATA[[#This Row],[P1TAG]],IO[IO_Tag],))</f>
        <v>#N/A</v>
      </c>
      <c r="T73" s="282" t="e">
        <f>INDEX(IO[CatalogDesc2],MATCH(TAG_DATA[[#This Row],[P1TAG]],IO[IO_Tag],))</f>
        <v>#N/A</v>
      </c>
      <c r="U73" s="282" t="str">
        <f>TAG_DATA[[#This Row],[Tag]]</f>
        <v>BB1EM660</v>
      </c>
      <c r="V73" s="282" t="str">
        <f>INDEX(DEVICES[DESC1],MATCH(TAG_DATA[[#This Row],[P1TAG]],DEVICES[TAG1],))</f>
        <v>COOLING FAN FOR</v>
      </c>
      <c r="W73" s="282" t="str">
        <f>INDEX(DEVICES[DESC2],MATCH(TAG_DATA[[#This Row],[P1TAG]],DEVICES[TAG1],))</f>
        <v>SLEWING MOTOR</v>
      </c>
      <c r="X73" s="282" t="str">
        <f>INDEX(DEVICES[DESC3],MATCH(TAG_DATA[[#This Row],[P1TAG]],DEVICES[TAG1],))</f>
        <v/>
      </c>
      <c r="Y73" s="290" t="e">
        <f>INDEX(IO[Pin24V],MATCH(TAG_DATA[[#This Row],[P1TAG]],IO[IO_Tag],))</f>
        <v>#N/A</v>
      </c>
      <c r="Z73" s="290" t="e">
        <f>INDEX(IO[Pin0V],MATCH(TAG_DATA[[#This Row],[P1TAG]],IO[IO_Tag],))</f>
        <v>#N/A</v>
      </c>
      <c r="AA73" s="282"/>
      <c r="AB73" s="312" t="e">
        <f>INDEX(IO[Type],MATCH(TAG_DATA[[#This Row],[P1TAG]],IO[IO_Tag],))</f>
        <v>#N/A</v>
      </c>
      <c r="AC73" s="282" t="str">
        <f>TAG_DATA[[#This Row],[Tag]]</f>
        <v>BB1EM660</v>
      </c>
      <c r="AD73" s="282" t="str">
        <f>INDEX(DEVICES[DESC1],MATCH(TAG_DATA[[#This Row],[P1TAG]],DEVICES[TAG1],))</f>
        <v>COOLING FAN FOR</v>
      </c>
      <c r="AE73" s="282" t="str">
        <f>INDEX(DEVICES[DESC2],MATCH(TAG_DATA[[#This Row],[P1TAG]],DEVICES[TAG1],))</f>
        <v>SLEWING MOTOR</v>
      </c>
      <c r="AF73" s="282" t="str">
        <f>INDEX(DEVICES[DESC3],MATCH(TAG_DATA[[#This Row],[P1TAG]],DEVICES[TAG1],))</f>
        <v/>
      </c>
      <c r="AG73" s="312"/>
      <c r="AH73" s="282" t="str">
        <f>_xlfn.TEXTJOIN("/",,TAG_DATA[[#This Row],[Tag]],"01")</f>
        <v>BB1EM660/01</v>
      </c>
      <c r="AI73" s="331"/>
    </row>
    <row r="74" spans="1:35" hidden="1" x14ac:dyDescent="0.4">
      <c r="A74" s="330" t="s">
        <v>1464</v>
      </c>
      <c r="B74" s="260" t="s">
        <v>1134</v>
      </c>
      <c r="C74" s="349"/>
      <c r="D74" s="314" t="e">
        <f>INDEX(DRAWING[Prefix],MATCH(TAG_DATA[[#This Row],[Tag]],DRAWING[Tag],))</f>
        <v>#N/A</v>
      </c>
      <c r="E74" s="281" t="e">
        <f>INDEX(DRAWING[Suffix],MATCH(TAG_DATA[[#This Row],[Tag]],DRAWING[Tag],))</f>
        <v>#N/A</v>
      </c>
      <c r="F74" s="265"/>
      <c r="G74" s="305"/>
      <c r="H74" s="282"/>
      <c r="I74" s="282" t="e">
        <f>INDEX(PANEL[DESCRIPTION],MATCH(TAG_DATA[[#This Row],[X1NAME]],PANEL[TAG],))</f>
        <v>#N/A</v>
      </c>
      <c r="J74" s="282"/>
      <c r="K74" s="282"/>
      <c r="L74" s="282"/>
      <c r="M74" s="312"/>
      <c r="N74" s="282" t="e">
        <f>INDEX(IO[PLC],MATCH(TAG_DATA[[#This Row],[P1TAG]],IO[IO_Tag],))</f>
        <v>#N/A</v>
      </c>
      <c r="O74" s="282"/>
      <c r="P74" s="290" t="e">
        <f>INDEX(IO[Slot],MATCH(TAG_DATA[[#This Row],[P1TAG]],IO[IO_Tag],))</f>
        <v>#N/A</v>
      </c>
      <c r="Q74" s="282"/>
      <c r="R74" s="282" t="e">
        <f>INDEX(IO[CatalogNo],MATCH(TAG_DATA[[#This Row],[P1TAG]],IO[IO_Tag],))</f>
        <v>#N/A</v>
      </c>
      <c r="S74" s="282" t="e">
        <f>INDEX(IO[CatalogDesc1],MATCH(TAG_DATA[[#This Row],[P1TAG]],IO[IO_Tag],))</f>
        <v>#N/A</v>
      </c>
      <c r="T74" s="282" t="e">
        <f>INDEX(IO[CatalogDesc2],MATCH(TAG_DATA[[#This Row],[P1TAG]],IO[IO_Tag],))</f>
        <v>#N/A</v>
      </c>
      <c r="U74" s="282" t="str">
        <f>TAG_DATA[[#This Row],[Tag]]</f>
        <v>BB1EM662</v>
      </c>
      <c r="V74" s="282" t="str">
        <f>INDEX(DEVICES[DESC1],MATCH(TAG_DATA[[#This Row],[P1TAG]],DEVICES[TAG1],))</f>
        <v>FUEL SILO SCREW DISCHARGE</v>
      </c>
      <c r="W74" s="282" t="str">
        <f>INDEX(DEVICES[DESC2],MATCH(TAG_DATA[[#This Row],[P1TAG]],DEVICES[TAG1],))</f>
        <v/>
      </c>
      <c r="X74" s="282" t="str">
        <f>INDEX(DEVICES[DESC3],MATCH(TAG_DATA[[#This Row],[P1TAG]],DEVICES[TAG1],))</f>
        <v/>
      </c>
      <c r="Y74" s="290" t="e">
        <f>INDEX(IO[Pin24V],MATCH(TAG_DATA[[#This Row],[P1TAG]],IO[IO_Tag],))</f>
        <v>#N/A</v>
      </c>
      <c r="Z74" s="290" t="e">
        <f>INDEX(IO[Pin0V],MATCH(TAG_DATA[[#This Row],[P1TAG]],IO[IO_Tag],))</f>
        <v>#N/A</v>
      </c>
      <c r="AA74" s="282"/>
      <c r="AB74" s="312" t="e">
        <f>INDEX(IO[Type],MATCH(TAG_DATA[[#This Row],[P1TAG]],IO[IO_Tag],))</f>
        <v>#N/A</v>
      </c>
      <c r="AC74" s="282" t="str">
        <f>TAG_DATA[[#This Row],[Tag]]</f>
        <v>BB1EM662</v>
      </c>
      <c r="AD74" s="282" t="str">
        <f>INDEX(DEVICES[DESC1],MATCH(TAG_DATA[[#This Row],[P1TAG]],DEVICES[TAG1],))</f>
        <v>FUEL SILO SCREW DISCHARGE</v>
      </c>
      <c r="AE74" s="282" t="str">
        <f>INDEX(DEVICES[DESC2],MATCH(TAG_DATA[[#This Row],[P1TAG]],DEVICES[TAG1],))</f>
        <v/>
      </c>
      <c r="AF74" s="282" t="str">
        <f>INDEX(DEVICES[DESC3],MATCH(TAG_DATA[[#This Row],[P1TAG]],DEVICES[TAG1],))</f>
        <v/>
      </c>
      <c r="AG74" s="312"/>
      <c r="AH74" s="282" t="str">
        <f>_xlfn.TEXTJOIN("/",,TAG_DATA[[#This Row],[Tag]],"01")</f>
        <v>BB1EM662/01</v>
      </c>
      <c r="AI74" s="331"/>
    </row>
    <row r="75" spans="1:35" hidden="1" x14ac:dyDescent="0.4">
      <c r="A75" s="330" t="s">
        <v>1475</v>
      </c>
      <c r="B75" s="260" t="s">
        <v>1134</v>
      </c>
      <c r="C75" s="349"/>
      <c r="D75" s="314" t="e">
        <f>INDEX(DRAWING[Prefix],MATCH(TAG_DATA[[#This Row],[Tag]],DRAWING[Tag],))</f>
        <v>#N/A</v>
      </c>
      <c r="E75" s="281" t="e">
        <f>INDEX(DRAWING[Suffix],MATCH(TAG_DATA[[#This Row],[Tag]],DRAWING[Tag],))</f>
        <v>#N/A</v>
      </c>
      <c r="F75" s="265"/>
      <c r="G75" s="305"/>
      <c r="H75" s="282"/>
      <c r="I75" s="282" t="e">
        <f>INDEX(PANEL[DESCRIPTION],MATCH(TAG_DATA[[#This Row],[X1NAME]],PANEL[TAG],))</f>
        <v>#N/A</v>
      </c>
      <c r="J75" s="282"/>
      <c r="K75" s="282"/>
      <c r="L75" s="282"/>
      <c r="M75" s="312"/>
      <c r="N75" s="282" t="e">
        <f>INDEX(IO[PLC],MATCH(TAG_DATA[[#This Row],[P1TAG]],IO[IO_Tag],))</f>
        <v>#N/A</v>
      </c>
      <c r="O75" s="282"/>
      <c r="P75" s="290" t="e">
        <f>INDEX(IO[Slot],MATCH(TAG_DATA[[#This Row],[P1TAG]],IO[IO_Tag],))</f>
        <v>#N/A</v>
      </c>
      <c r="Q75" s="282"/>
      <c r="R75" s="282" t="e">
        <f>INDEX(IO[CatalogNo],MATCH(TAG_DATA[[#This Row],[P1TAG]],IO[IO_Tag],))</f>
        <v>#N/A</v>
      </c>
      <c r="S75" s="282" t="e">
        <f>INDEX(IO[CatalogDesc1],MATCH(TAG_DATA[[#This Row],[P1TAG]],IO[IO_Tag],))</f>
        <v>#N/A</v>
      </c>
      <c r="T75" s="282" t="e">
        <f>INDEX(IO[CatalogDesc2],MATCH(TAG_DATA[[#This Row],[P1TAG]],IO[IO_Tag],))</f>
        <v>#N/A</v>
      </c>
      <c r="U75" s="282" t="str">
        <f>TAG_DATA[[#This Row],[Tag]]</f>
        <v>BB1EM663</v>
      </c>
      <c r="V75" s="282" t="str">
        <f>INDEX(DEVICES[DESC1],MATCH(TAG_DATA[[#This Row],[P1TAG]],DEVICES[TAG1],))</f>
        <v>FUEL SILO CROSS CONVEYOR</v>
      </c>
      <c r="W75" s="282" t="str">
        <f>INDEX(DEVICES[DESC2],MATCH(TAG_DATA[[#This Row],[P1TAG]],DEVICES[TAG1],))</f>
        <v/>
      </c>
      <c r="X75" s="282" t="str">
        <f>INDEX(DEVICES[DESC3],MATCH(TAG_DATA[[#This Row],[P1TAG]],DEVICES[TAG1],))</f>
        <v/>
      </c>
      <c r="Y75" s="290" t="e">
        <f>INDEX(IO[Pin24V],MATCH(TAG_DATA[[#This Row],[P1TAG]],IO[IO_Tag],))</f>
        <v>#N/A</v>
      </c>
      <c r="Z75" s="290" t="e">
        <f>INDEX(IO[Pin0V],MATCH(TAG_DATA[[#This Row],[P1TAG]],IO[IO_Tag],))</f>
        <v>#N/A</v>
      </c>
      <c r="AA75" s="282"/>
      <c r="AB75" s="312" t="e">
        <f>INDEX(IO[Type],MATCH(TAG_DATA[[#This Row],[P1TAG]],IO[IO_Tag],))</f>
        <v>#N/A</v>
      </c>
      <c r="AC75" s="282" t="str">
        <f>TAG_DATA[[#This Row],[Tag]]</f>
        <v>BB1EM663</v>
      </c>
      <c r="AD75" s="282" t="str">
        <f>INDEX(DEVICES[DESC1],MATCH(TAG_DATA[[#This Row],[P1TAG]],DEVICES[TAG1],))</f>
        <v>FUEL SILO CROSS CONVEYOR</v>
      </c>
      <c r="AE75" s="282" t="str">
        <f>INDEX(DEVICES[DESC2],MATCH(TAG_DATA[[#This Row],[P1TAG]],DEVICES[TAG1],))</f>
        <v/>
      </c>
      <c r="AF75" s="282" t="str">
        <f>INDEX(DEVICES[DESC3],MATCH(TAG_DATA[[#This Row],[P1TAG]],DEVICES[TAG1],))</f>
        <v/>
      </c>
      <c r="AG75" s="312"/>
      <c r="AH75" s="282" t="str">
        <f>_xlfn.TEXTJOIN("/",,TAG_DATA[[#This Row],[Tag]],"01")</f>
        <v>BB1EM663/01</v>
      </c>
      <c r="AI75" s="331"/>
    </row>
    <row r="76" spans="1:35" hidden="1" x14ac:dyDescent="0.4">
      <c r="A76" s="330" t="s">
        <v>1476</v>
      </c>
      <c r="B76" s="260" t="s">
        <v>1134</v>
      </c>
      <c r="C76" s="349"/>
      <c r="D76" s="314" t="e">
        <f>INDEX(DRAWING[Prefix],MATCH(TAG_DATA[[#This Row],[Tag]],DRAWING[Tag],))</f>
        <v>#N/A</v>
      </c>
      <c r="E76" s="281" t="e">
        <f>INDEX(DRAWING[Suffix],MATCH(TAG_DATA[[#This Row],[Tag]],DRAWING[Tag],))</f>
        <v>#N/A</v>
      </c>
      <c r="F76" s="265"/>
      <c r="G76" s="305"/>
      <c r="H76" s="282"/>
      <c r="I76" s="282" t="e">
        <f>INDEX(PANEL[DESCRIPTION],MATCH(TAG_DATA[[#This Row],[X1NAME]],PANEL[TAG],))</f>
        <v>#N/A</v>
      </c>
      <c r="J76" s="282"/>
      <c r="K76" s="282"/>
      <c r="L76" s="282"/>
      <c r="M76" s="312"/>
      <c r="N76" s="282" t="e">
        <f>INDEX(IO[PLC],MATCH(TAG_DATA[[#This Row],[P1TAG]],IO[IO_Tag],))</f>
        <v>#N/A</v>
      </c>
      <c r="O76" s="282"/>
      <c r="P76" s="290" t="e">
        <f>INDEX(IO[Slot],MATCH(TAG_DATA[[#This Row],[P1TAG]],IO[IO_Tag],))</f>
        <v>#N/A</v>
      </c>
      <c r="Q76" s="282"/>
      <c r="R76" s="282" t="e">
        <f>INDEX(IO[CatalogNo],MATCH(TAG_DATA[[#This Row],[P1TAG]],IO[IO_Tag],))</f>
        <v>#N/A</v>
      </c>
      <c r="S76" s="282" t="e">
        <f>INDEX(IO[CatalogDesc1],MATCH(TAG_DATA[[#This Row],[P1TAG]],IO[IO_Tag],))</f>
        <v>#N/A</v>
      </c>
      <c r="T76" s="282" t="e">
        <f>INDEX(IO[CatalogDesc2],MATCH(TAG_DATA[[#This Row],[P1TAG]],IO[IO_Tag],))</f>
        <v>#N/A</v>
      </c>
      <c r="U76" s="282" t="str">
        <f>TAG_DATA[[#This Row],[Tag]]</f>
        <v>BB1EM664</v>
      </c>
      <c r="V76" s="282" t="str">
        <f>INDEX(DEVICES[DESC1],MATCH(TAG_DATA[[#This Row],[P1TAG]],DEVICES[TAG1],))</f>
        <v>FUEL FEEDING SCREW 1</v>
      </c>
      <c r="W76" s="282" t="str">
        <f>INDEX(DEVICES[DESC2],MATCH(TAG_DATA[[#This Row],[P1TAG]],DEVICES[TAG1],))</f>
        <v/>
      </c>
      <c r="X76" s="282" t="str">
        <f>INDEX(DEVICES[DESC3],MATCH(TAG_DATA[[#This Row],[P1TAG]],DEVICES[TAG1],))</f>
        <v/>
      </c>
      <c r="Y76" s="290" t="e">
        <f>INDEX(IO[Pin24V],MATCH(TAG_DATA[[#This Row],[P1TAG]],IO[IO_Tag],))</f>
        <v>#N/A</v>
      </c>
      <c r="Z76" s="290" t="e">
        <f>INDEX(IO[Pin0V],MATCH(TAG_DATA[[#This Row],[P1TAG]],IO[IO_Tag],))</f>
        <v>#N/A</v>
      </c>
      <c r="AA76" s="282"/>
      <c r="AB76" s="312" t="e">
        <f>INDEX(IO[Type],MATCH(TAG_DATA[[#This Row],[P1TAG]],IO[IO_Tag],))</f>
        <v>#N/A</v>
      </c>
      <c r="AC76" s="282" t="str">
        <f>TAG_DATA[[#This Row],[Tag]]</f>
        <v>BB1EM664</v>
      </c>
      <c r="AD76" s="282" t="str">
        <f>INDEX(DEVICES[DESC1],MATCH(TAG_DATA[[#This Row],[P1TAG]],DEVICES[TAG1],))</f>
        <v>FUEL FEEDING SCREW 1</v>
      </c>
      <c r="AE76" s="282" t="str">
        <f>INDEX(DEVICES[DESC2],MATCH(TAG_DATA[[#This Row],[P1TAG]],DEVICES[TAG1],))</f>
        <v/>
      </c>
      <c r="AF76" s="282" t="str">
        <f>INDEX(DEVICES[DESC3],MATCH(TAG_DATA[[#This Row],[P1TAG]],DEVICES[TAG1],))</f>
        <v/>
      </c>
      <c r="AG76" s="312"/>
      <c r="AH76" s="282" t="str">
        <f>_xlfn.TEXTJOIN("/",,TAG_DATA[[#This Row],[Tag]],"01")</f>
        <v>BB1EM664/01</v>
      </c>
      <c r="AI76" s="331"/>
    </row>
    <row r="77" spans="1:35" hidden="1" x14ac:dyDescent="0.4">
      <c r="A77" s="330" t="s">
        <v>1478</v>
      </c>
      <c r="B77" s="260" t="s">
        <v>1134</v>
      </c>
      <c r="C77" s="349"/>
      <c r="D77" s="314" t="e">
        <f>INDEX(DRAWING[Prefix],MATCH(TAG_DATA[[#This Row],[Tag]],DRAWING[Tag],))</f>
        <v>#N/A</v>
      </c>
      <c r="E77" s="281" t="e">
        <f>INDEX(DRAWING[Suffix],MATCH(TAG_DATA[[#This Row],[Tag]],DRAWING[Tag],))</f>
        <v>#N/A</v>
      </c>
      <c r="F77" s="265"/>
      <c r="G77" s="305"/>
      <c r="H77" s="282"/>
      <c r="I77" s="282" t="e">
        <f>INDEX(PANEL[DESCRIPTION],MATCH(TAG_DATA[[#This Row],[X1NAME]],PANEL[TAG],))</f>
        <v>#N/A</v>
      </c>
      <c r="J77" s="282"/>
      <c r="K77" s="282"/>
      <c r="L77" s="282"/>
      <c r="M77" s="312"/>
      <c r="N77" s="282" t="e">
        <f>INDEX(IO[PLC],MATCH(TAG_DATA[[#This Row],[P1TAG]],IO[IO_Tag],))</f>
        <v>#N/A</v>
      </c>
      <c r="O77" s="282"/>
      <c r="P77" s="290" t="e">
        <f>INDEX(IO[Slot],MATCH(TAG_DATA[[#This Row],[P1TAG]],IO[IO_Tag],))</f>
        <v>#N/A</v>
      </c>
      <c r="Q77" s="282"/>
      <c r="R77" s="282" t="e">
        <f>INDEX(IO[CatalogNo],MATCH(TAG_DATA[[#This Row],[P1TAG]],IO[IO_Tag],))</f>
        <v>#N/A</v>
      </c>
      <c r="S77" s="282" t="e">
        <f>INDEX(IO[CatalogDesc1],MATCH(TAG_DATA[[#This Row],[P1TAG]],IO[IO_Tag],))</f>
        <v>#N/A</v>
      </c>
      <c r="T77" s="282" t="e">
        <f>INDEX(IO[CatalogDesc2],MATCH(TAG_DATA[[#This Row],[P1TAG]],IO[IO_Tag],))</f>
        <v>#N/A</v>
      </c>
      <c r="U77" s="282" t="str">
        <f>TAG_DATA[[#This Row],[Tag]]</f>
        <v>BB1EM665</v>
      </c>
      <c r="V77" s="282" t="str">
        <f>INDEX(DEVICES[DESC1],MATCH(TAG_DATA[[#This Row],[P1TAG]],DEVICES[TAG1],))</f>
        <v>FUEL FEEDING SCREW 2</v>
      </c>
      <c r="W77" s="282" t="str">
        <f>INDEX(DEVICES[DESC2],MATCH(TAG_DATA[[#This Row],[P1TAG]],DEVICES[TAG1],))</f>
        <v/>
      </c>
      <c r="X77" s="282" t="str">
        <f>INDEX(DEVICES[DESC3],MATCH(TAG_DATA[[#This Row],[P1TAG]],DEVICES[TAG1],))</f>
        <v/>
      </c>
      <c r="Y77" s="290" t="e">
        <f>INDEX(IO[Pin24V],MATCH(TAG_DATA[[#This Row],[P1TAG]],IO[IO_Tag],))</f>
        <v>#N/A</v>
      </c>
      <c r="Z77" s="290" t="e">
        <f>INDEX(IO[Pin0V],MATCH(TAG_DATA[[#This Row],[P1TAG]],IO[IO_Tag],))</f>
        <v>#N/A</v>
      </c>
      <c r="AA77" s="282"/>
      <c r="AB77" s="312" t="e">
        <f>INDEX(IO[Type],MATCH(TAG_DATA[[#This Row],[P1TAG]],IO[IO_Tag],))</f>
        <v>#N/A</v>
      </c>
      <c r="AC77" s="282" t="str">
        <f>TAG_DATA[[#This Row],[Tag]]</f>
        <v>BB1EM665</v>
      </c>
      <c r="AD77" s="282" t="str">
        <f>INDEX(DEVICES[DESC1],MATCH(TAG_DATA[[#This Row],[P1TAG]],DEVICES[TAG1],))</f>
        <v>FUEL FEEDING SCREW 2</v>
      </c>
      <c r="AE77" s="282" t="str">
        <f>INDEX(DEVICES[DESC2],MATCH(TAG_DATA[[#This Row],[P1TAG]],DEVICES[TAG1],))</f>
        <v/>
      </c>
      <c r="AF77" s="282" t="str">
        <f>INDEX(DEVICES[DESC3],MATCH(TAG_DATA[[#This Row],[P1TAG]],DEVICES[TAG1],))</f>
        <v/>
      </c>
      <c r="AG77" s="312"/>
      <c r="AH77" s="282" t="str">
        <f>_xlfn.TEXTJOIN("/",,TAG_DATA[[#This Row],[Tag]],"01")</f>
        <v>BB1EM665/01</v>
      </c>
      <c r="AI77" s="331"/>
    </row>
    <row r="78" spans="1:35" hidden="1" x14ac:dyDescent="0.4">
      <c r="A78" s="330" t="s">
        <v>1381</v>
      </c>
      <c r="B78" s="260" t="s">
        <v>1137</v>
      </c>
      <c r="C78" s="349"/>
      <c r="D78" s="314" t="e">
        <f>INDEX(DRAWING[Prefix],MATCH(TAG_DATA[[#This Row],[Tag]],DRAWING[Tag],))</f>
        <v>#N/A</v>
      </c>
      <c r="E78" s="281" t="e">
        <f>INDEX(DRAWING[Suffix],MATCH(TAG_DATA[[#This Row],[Tag]],DRAWING[Tag],))</f>
        <v>#N/A</v>
      </c>
      <c r="F78" s="265"/>
      <c r="G78" s="305"/>
      <c r="H78" s="282"/>
      <c r="I78" s="282" t="e">
        <f>INDEX(PANEL[DESCRIPTION],MATCH(TAG_DATA[[#This Row],[X1NAME]],PANEL[TAG],))</f>
        <v>#N/A</v>
      </c>
      <c r="J78" s="282"/>
      <c r="K78" s="282"/>
      <c r="L78" s="282"/>
      <c r="M78" s="312"/>
      <c r="N78" s="282" t="e">
        <f>INDEX(IO[PLC],MATCH(TAG_DATA[[#This Row],[P1TAG]],IO[IO_Tag],))</f>
        <v>#N/A</v>
      </c>
      <c r="O78" s="282"/>
      <c r="P78" s="290" t="e">
        <f>INDEX(IO[Slot],MATCH(TAG_DATA[[#This Row],[P1TAG]],IO[IO_Tag],))</f>
        <v>#N/A</v>
      </c>
      <c r="Q78" s="282"/>
      <c r="R78" s="282" t="e">
        <f>INDEX(IO[CatalogNo],MATCH(TAG_DATA[[#This Row],[P1TAG]],IO[IO_Tag],))</f>
        <v>#N/A</v>
      </c>
      <c r="S78" s="282" t="e">
        <f>INDEX(IO[CatalogDesc1],MATCH(TAG_DATA[[#This Row],[P1TAG]],IO[IO_Tag],))</f>
        <v>#N/A</v>
      </c>
      <c r="T78" s="282" t="e">
        <f>INDEX(IO[CatalogDesc2],MATCH(TAG_DATA[[#This Row],[P1TAG]],IO[IO_Tag],))</f>
        <v>#N/A</v>
      </c>
      <c r="U78" s="282" t="str">
        <f>TAG_DATA[[#This Row],[Tag]]</f>
        <v>BB1EM670</v>
      </c>
      <c r="V78" s="282" t="str">
        <f>INDEX(DEVICES[DESC1],MATCH(TAG_DATA[[#This Row],[P1TAG]],DEVICES[TAG1],))</f>
        <v>BELT MAGNET</v>
      </c>
      <c r="W78" s="282" t="str">
        <f>INDEX(DEVICES[DESC2],MATCH(TAG_DATA[[#This Row],[P1TAG]],DEVICES[TAG1],))</f>
        <v/>
      </c>
      <c r="X78" s="282" t="str">
        <f>INDEX(DEVICES[DESC3],MATCH(TAG_DATA[[#This Row],[P1TAG]],DEVICES[TAG1],))</f>
        <v/>
      </c>
      <c r="Y78" s="290" t="e">
        <f>INDEX(IO[Pin24V],MATCH(TAG_DATA[[#This Row],[P1TAG]],IO[IO_Tag],))</f>
        <v>#N/A</v>
      </c>
      <c r="Z78" s="290" t="e">
        <f>INDEX(IO[Pin0V],MATCH(TAG_DATA[[#This Row],[P1TAG]],IO[IO_Tag],))</f>
        <v>#N/A</v>
      </c>
      <c r="AA78" s="282"/>
      <c r="AB78" s="312" t="e">
        <f>INDEX(IO[Type],MATCH(TAG_DATA[[#This Row],[P1TAG]],IO[IO_Tag],))</f>
        <v>#N/A</v>
      </c>
      <c r="AC78" s="282" t="str">
        <f>TAG_DATA[[#This Row],[Tag]]</f>
        <v>BB1EM670</v>
      </c>
      <c r="AD78" s="282" t="str">
        <f>INDEX(DEVICES[DESC1],MATCH(TAG_DATA[[#This Row],[P1TAG]],DEVICES[TAG1],))</f>
        <v>BELT MAGNET</v>
      </c>
      <c r="AE78" s="282" t="str">
        <f>INDEX(DEVICES[DESC2],MATCH(TAG_DATA[[#This Row],[P1TAG]],DEVICES[TAG1],))</f>
        <v/>
      </c>
      <c r="AF78" s="282" t="str">
        <f>INDEX(DEVICES[DESC3],MATCH(TAG_DATA[[#This Row],[P1TAG]],DEVICES[TAG1],))</f>
        <v/>
      </c>
      <c r="AG78" s="312"/>
      <c r="AH78" s="282" t="str">
        <f>_xlfn.TEXTJOIN("/",,TAG_DATA[[#This Row],[Tag]],"01")</f>
        <v>BB1EM670/01</v>
      </c>
      <c r="AI78" s="331"/>
    </row>
    <row r="79" spans="1:35" hidden="1" x14ac:dyDescent="0.4">
      <c r="A79" s="330" t="s">
        <v>1416</v>
      </c>
      <c r="B79" s="260" t="s">
        <v>1134</v>
      </c>
      <c r="C79" s="349"/>
      <c r="D79" s="314" t="e">
        <f>INDEX(DRAWING[Prefix],MATCH(TAG_DATA[[#This Row],[Tag]],DRAWING[Tag],))</f>
        <v>#N/A</v>
      </c>
      <c r="E79" s="281" t="e">
        <f>INDEX(DRAWING[Suffix],MATCH(TAG_DATA[[#This Row],[Tag]],DRAWING[Tag],))</f>
        <v>#N/A</v>
      </c>
      <c r="F79" s="265"/>
      <c r="G79" s="305"/>
      <c r="H79" s="282"/>
      <c r="I79" s="282" t="e">
        <f>INDEX(PANEL[DESCRIPTION],MATCH(TAG_DATA[[#This Row],[X1NAME]],PANEL[TAG],))</f>
        <v>#N/A</v>
      </c>
      <c r="J79" s="282"/>
      <c r="K79" s="282"/>
      <c r="L79" s="282"/>
      <c r="M79" s="312"/>
      <c r="N79" s="282" t="e">
        <f>INDEX(IO[PLC],MATCH(TAG_DATA[[#This Row],[P1TAG]],IO[IO_Tag],))</f>
        <v>#N/A</v>
      </c>
      <c r="O79" s="282"/>
      <c r="P79" s="290" t="e">
        <f>INDEX(IO[Slot],MATCH(TAG_DATA[[#This Row],[P1TAG]],IO[IO_Tag],))</f>
        <v>#N/A</v>
      </c>
      <c r="Q79" s="282"/>
      <c r="R79" s="282" t="e">
        <f>INDEX(IO[CatalogNo],MATCH(TAG_DATA[[#This Row],[P1TAG]],IO[IO_Tag],))</f>
        <v>#N/A</v>
      </c>
      <c r="S79" s="282" t="e">
        <f>INDEX(IO[CatalogDesc1],MATCH(TAG_DATA[[#This Row],[P1TAG]],IO[IO_Tag],))</f>
        <v>#N/A</v>
      </c>
      <c r="T79" s="282" t="e">
        <f>INDEX(IO[CatalogDesc2],MATCH(TAG_DATA[[#This Row],[P1TAG]],IO[IO_Tag],))</f>
        <v>#N/A</v>
      </c>
      <c r="U79" s="282" t="str">
        <f>TAG_DATA[[#This Row],[Tag]]</f>
        <v>BB1EM672</v>
      </c>
      <c r="V79" s="282" t="str">
        <f>INDEX(DEVICES[DESC1],MATCH(TAG_DATA[[#This Row],[P1TAG]],DEVICES[TAG1],))</f>
        <v>SCRAPER CONVEYOR 2</v>
      </c>
      <c r="W79" s="282" t="str">
        <f>INDEX(DEVICES[DESC2],MATCH(TAG_DATA[[#This Row],[P1TAG]],DEVICES[TAG1],))</f>
        <v/>
      </c>
      <c r="X79" s="282" t="str">
        <f>INDEX(DEVICES[DESC3],MATCH(TAG_DATA[[#This Row],[P1TAG]],DEVICES[TAG1],))</f>
        <v/>
      </c>
      <c r="Y79" s="290" t="e">
        <f>INDEX(IO[Pin24V],MATCH(TAG_DATA[[#This Row],[P1TAG]],IO[IO_Tag],))</f>
        <v>#N/A</v>
      </c>
      <c r="Z79" s="290" t="e">
        <f>INDEX(IO[Pin0V],MATCH(TAG_DATA[[#This Row],[P1TAG]],IO[IO_Tag],))</f>
        <v>#N/A</v>
      </c>
      <c r="AA79" s="282"/>
      <c r="AB79" s="312" t="e">
        <f>INDEX(IO[Type],MATCH(TAG_DATA[[#This Row],[P1TAG]],IO[IO_Tag],))</f>
        <v>#N/A</v>
      </c>
      <c r="AC79" s="282" t="str">
        <f>TAG_DATA[[#This Row],[Tag]]</f>
        <v>BB1EM672</v>
      </c>
      <c r="AD79" s="282" t="str">
        <f>INDEX(DEVICES[DESC1],MATCH(TAG_DATA[[#This Row],[P1TAG]],DEVICES[TAG1],))</f>
        <v>SCRAPER CONVEYOR 2</v>
      </c>
      <c r="AE79" s="282" t="str">
        <f>INDEX(DEVICES[DESC2],MATCH(TAG_DATA[[#This Row],[P1TAG]],DEVICES[TAG1],))</f>
        <v/>
      </c>
      <c r="AF79" s="282" t="str">
        <f>INDEX(DEVICES[DESC3],MATCH(TAG_DATA[[#This Row],[P1TAG]],DEVICES[TAG1],))</f>
        <v/>
      </c>
      <c r="AG79" s="312"/>
      <c r="AH79" s="282" t="str">
        <f>_xlfn.TEXTJOIN("/",,TAG_DATA[[#This Row],[Tag]],"01")</f>
        <v>BB1EM672/01</v>
      </c>
      <c r="AI79" s="331"/>
    </row>
    <row r="80" spans="1:35" hidden="1" x14ac:dyDescent="0.4">
      <c r="A80" s="330" t="s">
        <v>1370</v>
      </c>
      <c r="B80" s="260" t="s">
        <v>1133</v>
      </c>
      <c r="C80" s="349"/>
      <c r="D80" s="314" t="e">
        <f>INDEX(DRAWING[Prefix],MATCH(TAG_DATA[[#This Row],[Tag]],DRAWING[Tag],))</f>
        <v>#N/A</v>
      </c>
      <c r="E80" s="281" t="e">
        <f>INDEX(DRAWING[Suffix],MATCH(TAG_DATA[[#This Row],[Tag]],DRAWING[Tag],))</f>
        <v>#N/A</v>
      </c>
      <c r="F80" s="265"/>
      <c r="G80" s="305"/>
      <c r="H80" s="282"/>
      <c r="I80" s="282" t="e">
        <f>INDEX(PANEL[DESCRIPTION],MATCH(TAG_DATA[[#This Row],[X1NAME]],PANEL[TAG],))</f>
        <v>#N/A</v>
      </c>
      <c r="J80" s="282"/>
      <c r="K80" s="282"/>
      <c r="L80" s="282"/>
      <c r="M80" s="312"/>
      <c r="N80" s="282" t="e">
        <f>INDEX(IO[PLC],MATCH(TAG_DATA[[#This Row],[P1TAG]],IO[IO_Tag],))</f>
        <v>#N/A</v>
      </c>
      <c r="O80" s="282"/>
      <c r="P80" s="290" t="e">
        <f>INDEX(IO[Slot],MATCH(TAG_DATA[[#This Row],[P1TAG]],IO[IO_Tag],))</f>
        <v>#N/A</v>
      </c>
      <c r="Q80" s="282"/>
      <c r="R80" s="282" t="e">
        <f>INDEX(IO[CatalogNo],MATCH(TAG_DATA[[#This Row],[P1TAG]],IO[IO_Tag],))</f>
        <v>#N/A</v>
      </c>
      <c r="S80" s="282" t="e">
        <f>INDEX(IO[CatalogDesc1],MATCH(TAG_DATA[[#This Row],[P1TAG]],IO[IO_Tag],))</f>
        <v>#N/A</v>
      </c>
      <c r="T80" s="282" t="e">
        <f>INDEX(IO[CatalogDesc2],MATCH(TAG_DATA[[#This Row],[P1TAG]],IO[IO_Tag],))</f>
        <v>#N/A</v>
      </c>
      <c r="U80" s="282" t="str">
        <f>TAG_DATA[[#This Row],[Tag]]</f>
        <v>BB1EM673</v>
      </c>
      <c r="V80" s="282" t="str">
        <f>INDEX(DEVICES[DESC1],MATCH(TAG_DATA[[#This Row],[P1TAG]],DEVICES[TAG1],))</f>
        <v>LEVELLING ROLLER 1</v>
      </c>
      <c r="W80" s="282" t="str">
        <f>INDEX(DEVICES[DESC2],MATCH(TAG_DATA[[#This Row],[P1TAG]],DEVICES[TAG1],))</f>
        <v/>
      </c>
      <c r="X80" s="282" t="str">
        <f>INDEX(DEVICES[DESC3],MATCH(TAG_DATA[[#This Row],[P1TAG]],DEVICES[TAG1],))</f>
        <v/>
      </c>
      <c r="Y80" s="290" t="e">
        <f>INDEX(IO[Pin24V],MATCH(TAG_DATA[[#This Row],[P1TAG]],IO[IO_Tag],))</f>
        <v>#N/A</v>
      </c>
      <c r="Z80" s="290" t="e">
        <f>INDEX(IO[Pin0V],MATCH(TAG_DATA[[#This Row],[P1TAG]],IO[IO_Tag],))</f>
        <v>#N/A</v>
      </c>
      <c r="AA80" s="282"/>
      <c r="AB80" s="312" t="e">
        <f>INDEX(IO[Type],MATCH(TAG_DATA[[#This Row],[P1TAG]],IO[IO_Tag],))</f>
        <v>#N/A</v>
      </c>
      <c r="AC80" s="282" t="str">
        <f>TAG_DATA[[#This Row],[Tag]]</f>
        <v>BB1EM673</v>
      </c>
      <c r="AD80" s="282" t="str">
        <f>INDEX(DEVICES[DESC1],MATCH(TAG_DATA[[#This Row],[P1TAG]],DEVICES[TAG1],))</f>
        <v>LEVELLING ROLLER 1</v>
      </c>
      <c r="AE80" s="282" t="str">
        <f>INDEX(DEVICES[DESC2],MATCH(TAG_DATA[[#This Row],[P1TAG]],DEVICES[TAG1],))</f>
        <v/>
      </c>
      <c r="AF80" s="282" t="str">
        <f>INDEX(DEVICES[DESC3],MATCH(TAG_DATA[[#This Row],[P1TAG]],DEVICES[TAG1],))</f>
        <v/>
      </c>
      <c r="AG80" s="312"/>
      <c r="AH80" s="282" t="str">
        <f>_xlfn.TEXTJOIN("/",,TAG_DATA[[#This Row],[Tag]],"01")</f>
        <v>BB1EM673/01</v>
      </c>
      <c r="AI80" s="331"/>
    </row>
    <row r="81" spans="1:35" hidden="1" x14ac:dyDescent="0.4">
      <c r="A81" s="330" t="s">
        <v>1373</v>
      </c>
      <c r="B81" s="260" t="s">
        <v>1133</v>
      </c>
      <c r="C81" s="349"/>
      <c r="D81" s="314" t="e">
        <f>INDEX(DRAWING[Prefix],MATCH(TAG_DATA[[#This Row],[Tag]],DRAWING[Tag],))</f>
        <v>#N/A</v>
      </c>
      <c r="E81" s="281" t="e">
        <f>INDEX(DRAWING[Suffix],MATCH(TAG_DATA[[#This Row],[Tag]],DRAWING[Tag],))</f>
        <v>#N/A</v>
      </c>
      <c r="F81" s="265"/>
      <c r="G81" s="305"/>
      <c r="H81" s="282"/>
      <c r="I81" s="282" t="e">
        <f>INDEX(PANEL[DESCRIPTION],MATCH(TAG_DATA[[#This Row],[X1NAME]],PANEL[TAG],))</f>
        <v>#N/A</v>
      </c>
      <c r="J81" s="282"/>
      <c r="K81" s="282"/>
      <c r="L81" s="282"/>
      <c r="M81" s="312"/>
      <c r="N81" s="282" t="e">
        <f>INDEX(IO[PLC],MATCH(TAG_DATA[[#This Row],[P1TAG]],IO[IO_Tag],))</f>
        <v>#N/A</v>
      </c>
      <c r="O81" s="282"/>
      <c r="P81" s="290" t="e">
        <f>INDEX(IO[Slot],MATCH(TAG_DATA[[#This Row],[P1TAG]],IO[IO_Tag],))</f>
        <v>#N/A</v>
      </c>
      <c r="Q81" s="282"/>
      <c r="R81" s="282" t="e">
        <f>INDEX(IO[CatalogNo],MATCH(TAG_DATA[[#This Row],[P1TAG]],IO[IO_Tag],))</f>
        <v>#N/A</v>
      </c>
      <c r="S81" s="282" t="e">
        <f>INDEX(IO[CatalogDesc1],MATCH(TAG_DATA[[#This Row],[P1TAG]],IO[IO_Tag],))</f>
        <v>#N/A</v>
      </c>
      <c r="T81" s="282" t="e">
        <f>INDEX(IO[CatalogDesc2],MATCH(TAG_DATA[[#This Row],[P1TAG]],IO[IO_Tag],))</f>
        <v>#N/A</v>
      </c>
      <c r="U81" s="282" t="str">
        <f>TAG_DATA[[#This Row],[Tag]]</f>
        <v>BB1EM674</v>
      </c>
      <c r="V81" s="282" t="str">
        <f>INDEX(DEVICES[DESC1],MATCH(TAG_DATA[[#This Row],[P1TAG]],DEVICES[TAG1],))</f>
        <v>LEVELLING ROLLER 2</v>
      </c>
      <c r="W81" s="282" t="str">
        <f>INDEX(DEVICES[DESC2],MATCH(TAG_DATA[[#This Row],[P1TAG]],DEVICES[TAG1],))</f>
        <v/>
      </c>
      <c r="X81" s="282" t="str">
        <f>INDEX(DEVICES[DESC3],MATCH(TAG_DATA[[#This Row],[P1TAG]],DEVICES[TAG1],))</f>
        <v/>
      </c>
      <c r="Y81" s="290" t="e">
        <f>INDEX(IO[Pin24V],MATCH(TAG_DATA[[#This Row],[P1TAG]],IO[IO_Tag],))</f>
        <v>#N/A</v>
      </c>
      <c r="Z81" s="290" t="e">
        <f>INDEX(IO[Pin0V],MATCH(TAG_DATA[[#This Row],[P1TAG]],IO[IO_Tag],))</f>
        <v>#N/A</v>
      </c>
      <c r="AA81" s="282"/>
      <c r="AB81" s="312" t="e">
        <f>INDEX(IO[Type],MATCH(TAG_DATA[[#This Row],[P1TAG]],IO[IO_Tag],))</f>
        <v>#N/A</v>
      </c>
      <c r="AC81" s="282" t="str">
        <f>TAG_DATA[[#This Row],[Tag]]</f>
        <v>BB1EM674</v>
      </c>
      <c r="AD81" s="282" t="str">
        <f>INDEX(DEVICES[DESC1],MATCH(TAG_DATA[[#This Row],[P1TAG]],DEVICES[TAG1],))</f>
        <v>LEVELLING ROLLER 2</v>
      </c>
      <c r="AE81" s="282" t="str">
        <f>INDEX(DEVICES[DESC2],MATCH(TAG_DATA[[#This Row],[P1TAG]],DEVICES[TAG1],))</f>
        <v/>
      </c>
      <c r="AF81" s="282" t="str">
        <f>INDEX(DEVICES[DESC3],MATCH(TAG_DATA[[#This Row],[P1TAG]],DEVICES[TAG1],))</f>
        <v/>
      </c>
      <c r="AG81" s="312"/>
      <c r="AH81" s="282" t="str">
        <f>_xlfn.TEXTJOIN("/",,TAG_DATA[[#This Row],[Tag]],"01")</f>
        <v>BB1EM674/01</v>
      </c>
      <c r="AI81" s="331"/>
    </row>
    <row r="82" spans="1:35" hidden="1" x14ac:dyDescent="0.4">
      <c r="A82" s="330" t="s">
        <v>1374</v>
      </c>
      <c r="B82" s="260" t="s">
        <v>1133</v>
      </c>
      <c r="C82" s="349"/>
      <c r="D82" s="314" t="e">
        <f>INDEX(DRAWING[Prefix],MATCH(TAG_DATA[[#This Row],[Tag]],DRAWING[Tag],))</f>
        <v>#N/A</v>
      </c>
      <c r="E82" s="281" t="e">
        <f>INDEX(DRAWING[Suffix],MATCH(TAG_DATA[[#This Row],[Tag]],DRAWING[Tag],))</f>
        <v>#N/A</v>
      </c>
      <c r="F82" s="265"/>
      <c r="G82" s="305"/>
      <c r="H82" s="282"/>
      <c r="I82" s="282" t="e">
        <f>INDEX(PANEL[DESCRIPTION],MATCH(TAG_DATA[[#This Row],[X1NAME]],PANEL[TAG],))</f>
        <v>#N/A</v>
      </c>
      <c r="J82" s="282"/>
      <c r="K82" s="282"/>
      <c r="L82" s="282"/>
      <c r="M82" s="312"/>
      <c r="N82" s="282" t="e">
        <f>INDEX(IO[PLC],MATCH(TAG_DATA[[#This Row],[P1TAG]],IO[IO_Tag],))</f>
        <v>#N/A</v>
      </c>
      <c r="O82" s="282"/>
      <c r="P82" s="290" t="e">
        <f>INDEX(IO[Slot],MATCH(TAG_DATA[[#This Row],[P1TAG]],IO[IO_Tag],))</f>
        <v>#N/A</v>
      </c>
      <c r="Q82" s="282"/>
      <c r="R82" s="282" t="e">
        <f>INDEX(IO[CatalogNo],MATCH(TAG_DATA[[#This Row],[P1TAG]],IO[IO_Tag],))</f>
        <v>#N/A</v>
      </c>
      <c r="S82" s="282" t="e">
        <f>INDEX(IO[CatalogDesc1],MATCH(TAG_DATA[[#This Row],[P1TAG]],IO[IO_Tag],))</f>
        <v>#N/A</v>
      </c>
      <c r="T82" s="282" t="e">
        <f>INDEX(IO[CatalogDesc2],MATCH(TAG_DATA[[#This Row],[P1TAG]],IO[IO_Tag],))</f>
        <v>#N/A</v>
      </c>
      <c r="U82" s="282" t="str">
        <f>TAG_DATA[[#This Row],[Tag]]</f>
        <v>BB1EM675</v>
      </c>
      <c r="V82" s="282" t="str">
        <f>INDEX(DEVICES[DESC1],MATCH(TAG_DATA[[#This Row],[P1TAG]],DEVICES[TAG1],))</f>
        <v>DISC SCREEN DRIVE 1</v>
      </c>
      <c r="W82" s="282" t="str">
        <f>INDEX(DEVICES[DESC2],MATCH(TAG_DATA[[#This Row],[P1TAG]],DEVICES[TAG1],))</f>
        <v/>
      </c>
      <c r="X82" s="282" t="str">
        <f>INDEX(DEVICES[DESC3],MATCH(TAG_DATA[[#This Row],[P1TAG]],DEVICES[TAG1],))</f>
        <v/>
      </c>
      <c r="Y82" s="290" t="e">
        <f>INDEX(IO[Pin24V],MATCH(TAG_DATA[[#This Row],[P1TAG]],IO[IO_Tag],))</f>
        <v>#N/A</v>
      </c>
      <c r="Z82" s="290" t="e">
        <f>INDEX(IO[Pin0V],MATCH(TAG_DATA[[#This Row],[P1TAG]],IO[IO_Tag],))</f>
        <v>#N/A</v>
      </c>
      <c r="AA82" s="282"/>
      <c r="AB82" s="312" t="e">
        <f>INDEX(IO[Type],MATCH(TAG_DATA[[#This Row],[P1TAG]],IO[IO_Tag],))</f>
        <v>#N/A</v>
      </c>
      <c r="AC82" s="282" t="str">
        <f>TAG_DATA[[#This Row],[Tag]]</f>
        <v>BB1EM675</v>
      </c>
      <c r="AD82" s="282" t="str">
        <f>INDEX(DEVICES[DESC1],MATCH(TAG_DATA[[#This Row],[P1TAG]],DEVICES[TAG1],))</f>
        <v>DISC SCREEN DRIVE 1</v>
      </c>
      <c r="AE82" s="282" t="str">
        <f>INDEX(DEVICES[DESC2],MATCH(TAG_DATA[[#This Row],[P1TAG]],DEVICES[TAG1],))</f>
        <v/>
      </c>
      <c r="AF82" s="282" t="str">
        <f>INDEX(DEVICES[DESC3],MATCH(TAG_DATA[[#This Row],[P1TAG]],DEVICES[TAG1],))</f>
        <v/>
      </c>
      <c r="AG82" s="312"/>
      <c r="AH82" s="282" t="str">
        <f>_xlfn.TEXTJOIN("/",,TAG_DATA[[#This Row],[Tag]],"01")</f>
        <v>BB1EM675/01</v>
      </c>
      <c r="AI82" s="331"/>
    </row>
    <row r="83" spans="1:35" hidden="1" x14ac:dyDescent="0.4">
      <c r="A83" s="330" t="s">
        <v>1412</v>
      </c>
      <c r="B83" s="260" t="s">
        <v>1134</v>
      </c>
      <c r="C83" s="349"/>
      <c r="D83" s="314" t="e">
        <f>INDEX(DRAWING[Prefix],MATCH(TAG_DATA[[#This Row],[Tag]],DRAWING[Tag],))</f>
        <v>#N/A</v>
      </c>
      <c r="E83" s="281" t="e">
        <f>INDEX(DRAWING[Suffix],MATCH(TAG_DATA[[#This Row],[Tag]],DRAWING[Tag],))</f>
        <v>#N/A</v>
      </c>
      <c r="F83" s="265"/>
      <c r="G83" s="305"/>
      <c r="H83" s="282"/>
      <c r="I83" s="282" t="e">
        <f>INDEX(PANEL[DESCRIPTION],MATCH(TAG_DATA[[#This Row],[X1NAME]],PANEL[TAG],))</f>
        <v>#N/A</v>
      </c>
      <c r="J83" s="282"/>
      <c r="K83" s="282"/>
      <c r="L83" s="282"/>
      <c r="M83" s="312"/>
      <c r="N83" s="282" t="e">
        <f>INDEX(IO[PLC],MATCH(TAG_DATA[[#This Row],[P1TAG]],IO[IO_Tag],))</f>
        <v>#N/A</v>
      </c>
      <c r="O83" s="282"/>
      <c r="P83" s="290" t="e">
        <f>INDEX(IO[Slot],MATCH(TAG_DATA[[#This Row],[P1TAG]],IO[IO_Tag],))</f>
        <v>#N/A</v>
      </c>
      <c r="Q83" s="282"/>
      <c r="R83" s="282" t="e">
        <f>INDEX(IO[CatalogNo],MATCH(TAG_DATA[[#This Row],[P1TAG]],IO[IO_Tag],))</f>
        <v>#N/A</v>
      </c>
      <c r="S83" s="282" t="e">
        <f>INDEX(IO[CatalogDesc1],MATCH(TAG_DATA[[#This Row],[P1TAG]],IO[IO_Tag],))</f>
        <v>#N/A</v>
      </c>
      <c r="T83" s="282" t="e">
        <f>INDEX(IO[CatalogDesc2],MATCH(TAG_DATA[[#This Row],[P1TAG]],IO[IO_Tag],))</f>
        <v>#N/A</v>
      </c>
      <c r="U83" s="282" t="str">
        <f>TAG_DATA[[#This Row],[Tag]]</f>
        <v>BB1EM676</v>
      </c>
      <c r="V83" s="282" t="str">
        <f>INDEX(DEVICES[DESC1],MATCH(TAG_DATA[[#This Row],[P1TAG]],DEVICES[TAG1],))</f>
        <v>DISC SCREEN DRIVE 2</v>
      </c>
      <c r="W83" s="282" t="str">
        <f>INDEX(DEVICES[DESC2],MATCH(TAG_DATA[[#This Row],[P1TAG]],DEVICES[TAG1],))</f>
        <v/>
      </c>
      <c r="X83" s="282" t="str">
        <f>INDEX(DEVICES[DESC3],MATCH(TAG_DATA[[#This Row],[P1TAG]],DEVICES[TAG1],))</f>
        <v/>
      </c>
      <c r="Y83" s="290" t="e">
        <f>INDEX(IO[Pin24V],MATCH(TAG_DATA[[#This Row],[P1TAG]],IO[IO_Tag],))</f>
        <v>#N/A</v>
      </c>
      <c r="Z83" s="290" t="e">
        <f>INDEX(IO[Pin0V],MATCH(TAG_DATA[[#This Row],[P1TAG]],IO[IO_Tag],))</f>
        <v>#N/A</v>
      </c>
      <c r="AA83" s="282"/>
      <c r="AB83" s="312" t="e">
        <f>INDEX(IO[Type],MATCH(TAG_DATA[[#This Row],[P1TAG]],IO[IO_Tag],))</f>
        <v>#N/A</v>
      </c>
      <c r="AC83" s="282" t="str">
        <f>TAG_DATA[[#This Row],[Tag]]</f>
        <v>BB1EM676</v>
      </c>
      <c r="AD83" s="282" t="str">
        <f>INDEX(DEVICES[DESC1],MATCH(TAG_DATA[[#This Row],[P1TAG]],DEVICES[TAG1],))</f>
        <v>DISC SCREEN DRIVE 2</v>
      </c>
      <c r="AE83" s="282" t="str">
        <f>INDEX(DEVICES[DESC2],MATCH(TAG_DATA[[#This Row],[P1TAG]],DEVICES[TAG1],))</f>
        <v/>
      </c>
      <c r="AF83" s="282" t="str">
        <f>INDEX(DEVICES[DESC3],MATCH(TAG_DATA[[#This Row],[P1TAG]],DEVICES[TAG1],))</f>
        <v/>
      </c>
      <c r="AG83" s="312"/>
      <c r="AH83" s="282" t="str">
        <f>_xlfn.TEXTJOIN("/",,TAG_DATA[[#This Row],[Tag]],"01")</f>
        <v>BB1EM676/01</v>
      </c>
      <c r="AI83" s="331"/>
    </row>
    <row r="84" spans="1:35" hidden="1" x14ac:dyDescent="0.4">
      <c r="A84" s="330" t="s">
        <v>727</v>
      </c>
      <c r="B84" s="260" t="s">
        <v>1170</v>
      </c>
      <c r="C84" s="349"/>
      <c r="D84" s="314" t="e">
        <f>INDEX(DRAWING[Prefix],MATCH(TAG_DATA[[#This Row],[Tag]],DRAWING[Tag],))</f>
        <v>#N/A</v>
      </c>
      <c r="E84" s="281" t="e">
        <f>INDEX(DRAWING[Suffix],MATCH(TAG_DATA[[#This Row],[Tag]],DRAWING[Tag],))</f>
        <v>#N/A</v>
      </c>
      <c r="F84" s="265"/>
      <c r="G84" s="305"/>
      <c r="H84" s="282"/>
      <c r="I84" s="282" t="e">
        <f>INDEX(PANEL[DESCRIPTION],MATCH(TAG_DATA[[#This Row],[X1NAME]],PANEL[TAG],))</f>
        <v>#N/A</v>
      </c>
      <c r="J84" s="282"/>
      <c r="K84" s="282"/>
      <c r="L84" s="282"/>
      <c r="M84" s="312"/>
      <c r="N84" s="282" t="e">
        <f>INDEX(IO[PLC],MATCH(TAG_DATA[[#This Row],[P1TAG]],IO[IO_Tag],))</f>
        <v>#N/A</v>
      </c>
      <c r="O84" s="282"/>
      <c r="P84" s="290" t="e">
        <f>INDEX(IO[Slot],MATCH(TAG_DATA[[#This Row],[P1TAG]],IO[IO_Tag],))</f>
        <v>#N/A</v>
      </c>
      <c r="Q84" s="282"/>
      <c r="R84" s="282" t="e">
        <f>INDEX(IO[CatalogNo],MATCH(TAG_DATA[[#This Row],[P1TAG]],IO[IO_Tag],))</f>
        <v>#N/A</v>
      </c>
      <c r="S84" s="282" t="e">
        <f>INDEX(IO[CatalogDesc1],MATCH(TAG_DATA[[#This Row],[P1TAG]],IO[IO_Tag],))</f>
        <v>#N/A</v>
      </c>
      <c r="T84" s="282" t="e">
        <f>INDEX(IO[CatalogDesc2],MATCH(TAG_DATA[[#This Row],[P1TAG]],IO[IO_Tag],))</f>
        <v>#N/A</v>
      </c>
      <c r="U84" s="282" t="str">
        <f>TAG_DATA[[#This Row],[Tag]]</f>
        <v>BB1EM703</v>
      </c>
      <c r="V84" s="282" t="str">
        <f>INDEX(DEVICES[DESC1],MATCH(TAG_DATA[[#This Row],[P1TAG]],DEVICES[TAG1],))</f>
        <v>CHEMICAL FILLING PUMP 1</v>
      </c>
      <c r="W84" s="282" t="str">
        <f>INDEX(DEVICES[DESC2],MATCH(TAG_DATA[[#This Row],[P1TAG]],DEVICES[TAG1],))</f>
        <v/>
      </c>
      <c r="X84" s="282" t="str">
        <f>INDEX(DEVICES[DESC3],MATCH(TAG_DATA[[#This Row],[P1TAG]],DEVICES[TAG1],))</f>
        <v/>
      </c>
      <c r="Y84" s="290" t="e">
        <f>INDEX(IO[Pin24V],MATCH(TAG_DATA[[#This Row],[P1TAG]],IO[IO_Tag],))</f>
        <v>#N/A</v>
      </c>
      <c r="Z84" s="290" t="e">
        <f>INDEX(IO[Pin0V],MATCH(TAG_DATA[[#This Row],[P1TAG]],IO[IO_Tag],))</f>
        <v>#N/A</v>
      </c>
      <c r="AA84" s="282"/>
      <c r="AB84" s="312" t="e">
        <f>INDEX(IO[Type],MATCH(TAG_DATA[[#This Row],[P1TAG]],IO[IO_Tag],))</f>
        <v>#N/A</v>
      </c>
      <c r="AC84" s="282" t="str">
        <f>TAG_DATA[[#This Row],[Tag]]</f>
        <v>BB1EM703</v>
      </c>
      <c r="AD84" s="282" t="str">
        <f>INDEX(DEVICES[DESC1],MATCH(TAG_DATA[[#This Row],[P1TAG]],DEVICES[TAG1],))</f>
        <v>CHEMICAL FILLING PUMP 1</v>
      </c>
      <c r="AE84" s="282" t="str">
        <f>INDEX(DEVICES[DESC2],MATCH(TAG_DATA[[#This Row],[P1TAG]],DEVICES[TAG1],))</f>
        <v/>
      </c>
      <c r="AF84" s="282" t="str">
        <f>INDEX(DEVICES[DESC3],MATCH(TAG_DATA[[#This Row],[P1TAG]],DEVICES[TAG1],))</f>
        <v/>
      </c>
      <c r="AG84" s="312"/>
      <c r="AH84" s="282" t="str">
        <f>_xlfn.TEXTJOIN("/",,TAG_DATA[[#This Row],[Tag]],"01")</f>
        <v>BB1EM703/01</v>
      </c>
      <c r="AI84" s="331"/>
    </row>
    <row r="85" spans="1:35" hidden="1" x14ac:dyDescent="0.4">
      <c r="A85" s="330" t="s">
        <v>736</v>
      </c>
      <c r="B85" s="260" t="s">
        <v>1170</v>
      </c>
      <c r="C85" s="349"/>
      <c r="D85" s="314" t="e">
        <f>INDEX(DRAWING[Prefix],MATCH(TAG_DATA[[#This Row],[Tag]],DRAWING[Tag],))</f>
        <v>#N/A</v>
      </c>
      <c r="E85" s="281" t="e">
        <f>INDEX(DRAWING[Suffix],MATCH(TAG_DATA[[#This Row],[Tag]],DRAWING[Tag],))</f>
        <v>#N/A</v>
      </c>
      <c r="F85" s="265"/>
      <c r="G85" s="305"/>
      <c r="H85" s="282"/>
      <c r="I85" s="282" t="e">
        <f>INDEX(PANEL[DESCRIPTION],MATCH(TAG_DATA[[#This Row],[X1NAME]],PANEL[TAG],))</f>
        <v>#N/A</v>
      </c>
      <c r="J85" s="282"/>
      <c r="K85" s="282"/>
      <c r="L85" s="282"/>
      <c r="M85" s="312"/>
      <c r="N85" s="282" t="e">
        <f>INDEX(IO[PLC],MATCH(TAG_DATA[[#This Row],[P1TAG]],IO[IO_Tag],))</f>
        <v>#N/A</v>
      </c>
      <c r="O85" s="282"/>
      <c r="P85" s="290" t="e">
        <f>INDEX(IO[Slot],MATCH(TAG_DATA[[#This Row],[P1TAG]],IO[IO_Tag],))</f>
        <v>#N/A</v>
      </c>
      <c r="Q85" s="282"/>
      <c r="R85" s="282" t="e">
        <f>INDEX(IO[CatalogNo],MATCH(TAG_DATA[[#This Row],[P1TAG]],IO[IO_Tag],))</f>
        <v>#N/A</v>
      </c>
      <c r="S85" s="282" t="e">
        <f>INDEX(IO[CatalogDesc1],MATCH(TAG_DATA[[#This Row],[P1TAG]],IO[IO_Tag],))</f>
        <v>#N/A</v>
      </c>
      <c r="T85" s="282" t="e">
        <f>INDEX(IO[CatalogDesc2],MATCH(TAG_DATA[[#This Row],[P1TAG]],IO[IO_Tag],))</f>
        <v>#N/A</v>
      </c>
      <c r="U85" s="282" t="str">
        <f>TAG_DATA[[#This Row],[Tag]]</f>
        <v>BB1EM704</v>
      </c>
      <c r="V85" s="282" t="str">
        <f>INDEX(DEVICES[DESC1],MATCH(TAG_DATA[[#This Row],[P1TAG]],DEVICES[TAG1],))</f>
        <v>CHEMICAL FILLING PUMP 2</v>
      </c>
      <c r="W85" s="282" t="str">
        <f>INDEX(DEVICES[DESC2],MATCH(TAG_DATA[[#This Row],[P1TAG]],DEVICES[TAG1],))</f>
        <v/>
      </c>
      <c r="X85" s="282" t="str">
        <f>INDEX(DEVICES[DESC3],MATCH(TAG_DATA[[#This Row],[P1TAG]],DEVICES[TAG1],))</f>
        <v/>
      </c>
      <c r="Y85" s="290" t="e">
        <f>INDEX(IO[Pin24V],MATCH(TAG_DATA[[#This Row],[P1TAG]],IO[IO_Tag],))</f>
        <v>#N/A</v>
      </c>
      <c r="Z85" s="290" t="e">
        <f>INDEX(IO[Pin0V],MATCH(TAG_DATA[[#This Row],[P1TAG]],IO[IO_Tag],))</f>
        <v>#N/A</v>
      </c>
      <c r="AA85" s="282"/>
      <c r="AB85" s="312" t="e">
        <f>INDEX(IO[Type],MATCH(TAG_DATA[[#This Row],[P1TAG]],IO[IO_Tag],))</f>
        <v>#N/A</v>
      </c>
      <c r="AC85" s="282" t="str">
        <f>TAG_DATA[[#This Row],[Tag]]</f>
        <v>BB1EM704</v>
      </c>
      <c r="AD85" s="282" t="str">
        <f>INDEX(DEVICES[DESC1],MATCH(TAG_DATA[[#This Row],[P1TAG]],DEVICES[TAG1],))</f>
        <v>CHEMICAL FILLING PUMP 2</v>
      </c>
      <c r="AE85" s="282" t="str">
        <f>INDEX(DEVICES[DESC2],MATCH(TAG_DATA[[#This Row],[P1TAG]],DEVICES[TAG1],))</f>
        <v/>
      </c>
      <c r="AF85" s="282" t="str">
        <f>INDEX(DEVICES[DESC3],MATCH(TAG_DATA[[#This Row],[P1TAG]],DEVICES[TAG1],))</f>
        <v/>
      </c>
      <c r="AG85" s="312"/>
      <c r="AH85" s="282" t="str">
        <f>_xlfn.TEXTJOIN("/",,TAG_DATA[[#This Row],[Tag]],"01")</f>
        <v>BB1EM704/01</v>
      </c>
      <c r="AI85" s="331"/>
    </row>
    <row r="86" spans="1:35" hidden="1" x14ac:dyDescent="0.4">
      <c r="A86" s="330" t="s">
        <v>968</v>
      </c>
      <c r="B86" s="260" t="s">
        <v>1145</v>
      </c>
      <c r="C86" s="349"/>
      <c r="D86" s="314" t="e">
        <f>INDEX(DRAWING[Prefix],MATCH(TAG_DATA[[#This Row],[Tag]],DRAWING[Tag],))</f>
        <v>#N/A</v>
      </c>
      <c r="E86" s="281" t="e">
        <f>INDEX(DRAWING[Suffix],MATCH(TAG_DATA[[#This Row],[Tag]],DRAWING[Tag],))</f>
        <v>#N/A</v>
      </c>
      <c r="F86" s="265"/>
      <c r="G86" s="305"/>
      <c r="H86" s="282"/>
      <c r="I86" s="282" t="e">
        <f>INDEX(PANEL[DESCRIPTION],MATCH(TAG_DATA[[#This Row],[X1NAME]],PANEL[TAG],))</f>
        <v>#N/A</v>
      </c>
      <c r="J86" s="282"/>
      <c r="K86" s="282"/>
      <c r="L86" s="282"/>
      <c r="M86" s="312"/>
      <c r="N86" s="282" t="e">
        <f>INDEX(IO[PLC],MATCH(TAG_DATA[[#This Row],[P1TAG]],IO[IO_Tag],))</f>
        <v>#N/A</v>
      </c>
      <c r="O86" s="282"/>
      <c r="P86" s="290" t="e">
        <f>INDEX(IO[Slot],MATCH(TAG_DATA[[#This Row],[P1TAG]],IO[IO_Tag],))</f>
        <v>#N/A</v>
      </c>
      <c r="Q86" s="282"/>
      <c r="R86" s="282" t="e">
        <f>INDEX(IO[CatalogNo],MATCH(TAG_DATA[[#This Row],[P1TAG]],IO[IO_Tag],))</f>
        <v>#N/A</v>
      </c>
      <c r="S86" s="282" t="e">
        <f>INDEX(IO[CatalogDesc1],MATCH(TAG_DATA[[#This Row],[P1TAG]],IO[IO_Tag],))</f>
        <v>#N/A</v>
      </c>
      <c r="T86" s="282" t="e">
        <f>INDEX(IO[CatalogDesc2],MATCH(TAG_DATA[[#This Row],[P1TAG]],IO[IO_Tag],))</f>
        <v>#N/A</v>
      </c>
      <c r="U86" s="282" t="str">
        <f>TAG_DATA[[#This Row],[Tag]]</f>
        <v>BB1EM815</v>
      </c>
      <c r="V86" s="282" t="str">
        <f>INDEX(DEVICES[DESC1],MATCH(TAG_DATA[[#This Row],[P1TAG]],DEVICES[TAG1],))</f>
        <v>FLY ASH CONTAINER SCREW</v>
      </c>
      <c r="W86" s="282" t="str">
        <f>INDEX(DEVICES[DESC2],MATCH(TAG_DATA[[#This Row],[P1TAG]],DEVICES[TAG1],))</f>
        <v/>
      </c>
      <c r="X86" s="282" t="str">
        <f>INDEX(DEVICES[DESC3],MATCH(TAG_DATA[[#This Row],[P1TAG]],DEVICES[TAG1],))</f>
        <v/>
      </c>
      <c r="Y86" s="290" t="e">
        <f>INDEX(IO[Pin24V],MATCH(TAG_DATA[[#This Row],[P1TAG]],IO[IO_Tag],))</f>
        <v>#N/A</v>
      </c>
      <c r="Z86" s="290" t="e">
        <f>INDEX(IO[Pin0V],MATCH(TAG_DATA[[#This Row],[P1TAG]],IO[IO_Tag],))</f>
        <v>#N/A</v>
      </c>
      <c r="AA86" s="282"/>
      <c r="AB86" s="312" t="e">
        <f>INDEX(IO[Type],MATCH(TAG_DATA[[#This Row],[P1TAG]],IO[IO_Tag],))</f>
        <v>#N/A</v>
      </c>
      <c r="AC86" s="282" t="str">
        <f>TAG_DATA[[#This Row],[Tag]]</f>
        <v>BB1EM815</v>
      </c>
      <c r="AD86" s="282" t="str">
        <f>INDEX(DEVICES[DESC1],MATCH(TAG_DATA[[#This Row],[P1TAG]],DEVICES[TAG1],))</f>
        <v>FLY ASH CONTAINER SCREW</v>
      </c>
      <c r="AE86" s="282" t="str">
        <f>INDEX(DEVICES[DESC2],MATCH(TAG_DATA[[#This Row],[P1TAG]],DEVICES[TAG1],))</f>
        <v/>
      </c>
      <c r="AF86" s="282" t="str">
        <f>INDEX(DEVICES[DESC3],MATCH(TAG_DATA[[#This Row],[P1TAG]],DEVICES[TAG1],))</f>
        <v/>
      </c>
      <c r="AG86" s="312"/>
      <c r="AH86" s="282" t="str">
        <f>_xlfn.TEXTJOIN("/",,TAG_DATA[[#This Row],[Tag]],"01")</f>
        <v>BB1EM815/01</v>
      </c>
      <c r="AI86" s="331"/>
    </row>
    <row r="87" spans="1:35" hidden="1" x14ac:dyDescent="0.4">
      <c r="A87" s="330" t="s">
        <v>1029</v>
      </c>
      <c r="B87" s="260" t="s">
        <v>1133</v>
      </c>
      <c r="C87" s="349"/>
      <c r="D87" s="314" t="e">
        <f>INDEX(DRAWING[Prefix],MATCH(TAG_DATA[[#This Row],[Tag]],DRAWING[Tag],))</f>
        <v>#N/A</v>
      </c>
      <c r="E87" s="281" t="e">
        <f>INDEX(DRAWING[Suffix],MATCH(TAG_DATA[[#This Row],[Tag]],DRAWING[Tag],))</f>
        <v>#N/A</v>
      </c>
      <c r="F87" s="265"/>
      <c r="G87" s="305"/>
      <c r="H87" s="282"/>
      <c r="I87" s="282" t="e">
        <f>INDEX(PANEL[DESCRIPTION],MATCH(TAG_DATA[[#This Row],[X1NAME]],PANEL[TAG],))</f>
        <v>#N/A</v>
      </c>
      <c r="J87" s="282"/>
      <c r="K87" s="282"/>
      <c r="L87" s="282"/>
      <c r="M87" s="312"/>
      <c r="N87" s="282" t="e">
        <f>INDEX(IO[PLC],MATCH(TAG_DATA[[#This Row],[P1TAG]],IO[IO_Tag],))</f>
        <v>#N/A</v>
      </c>
      <c r="O87" s="282"/>
      <c r="P87" s="290" t="e">
        <f>INDEX(IO[Slot],MATCH(TAG_DATA[[#This Row],[P1TAG]],IO[IO_Tag],))</f>
        <v>#N/A</v>
      </c>
      <c r="Q87" s="282"/>
      <c r="R87" s="282" t="e">
        <f>INDEX(IO[CatalogNo],MATCH(TAG_DATA[[#This Row],[P1TAG]],IO[IO_Tag],))</f>
        <v>#N/A</v>
      </c>
      <c r="S87" s="282" t="e">
        <f>INDEX(IO[CatalogDesc1],MATCH(TAG_DATA[[#This Row],[P1TAG]],IO[IO_Tag],))</f>
        <v>#N/A</v>
      </c>
      <c r="T87" s="282" t="e">
        <f>INDEX(IO[CatalogDesc2],MATCH(TAG_DATA[[#This Row],[P1TAG]],IO[IO_Tag],))</f>
        <v>#N/A</v>
      </c>
      <c r="U87" s="282" t="str">
        <f>TAG_DATA[[#This Row],[Tag]]</f>
        <v>BB1EM850</v>
      </c>
      <c r="V87" s="282" t="str">
        <f>INDEX(DEVICES[DESC1],MATCH(TAG_DATA[[#This Row],[P1TAG]],DEVICES[TAG1],))</f>
        <v>2ND PASS FLY ASH</v>
      </c>
      <c r="W87" s="282" t="str">
        <f>INDEX(DEVICES[DESC2],MATCH(TAG_DATA[[#This Row],[P1TAG]],DEVICES[TAG1],))</f>
        <v>ROTARY VALVE</v>
      </c>
      <c r="X87" s="282" t="str">
        <f>INDEX(DEVICES[DESC3],MATCH(TAG_DATA[[#This Row],[P1TAG]],DEVICES[TAG1],))</f>
        <v/>
      </c>
      <c r="Y87" s="290" t="e">
        <f>INDEX(IO[Pin24V],MATCH(TAG_DATA[[#This Row],[P1TAG]],IO[IO_Tag],))</f>
        <v>#N/A</v>
      </c>
      <c r="Z87" s="290" t="e">
        <f>INDEX(IO[Pin0V],MATCH(TAG_DATA[[#This Row],[P1TAG]],IO[IO_Tag],))</f>
        <v>#N/A</v>
      </c>
      <c r="AA87" s="282"/>
      <c r="AB87" s="312" t="e">
        <f>INDEX(IO[Type],MATCH(TAG_DATA[[#This Row],[P1TAG]],IO[IO_Tag],))</f>
        <v>#N/A</v>
      </c>
      <c r="AC87" s="282" t="str">
        <f>TAG_DATA[[#This Row],[Tag]]</f>
        <v>BB1EM850</v>
      </c>
      <c r="AD87" s="282" t="str">
        <f>INDEX(DEVICES[DESC1],MATCH(TAG_DATA[[#This Row],[P1TAG]],DEVICES[TAG1],))</f>
        <v>2ND PASS FLY ASH</v>
      </c>
      <c r="AE87" s="282" t="str">
        <f>INDEX(DEVICES[DESC2],MATCH(TAG_DATA[[#This Row],[P1TAG]],DEVICES[TAG1],))</f>
        <v>ROTARY VALVE</v>
      </c>
      <c r="AF87" s="282" t="str">
        <f>INDEX(DEVICES[DESC3],MATCH(TAG_DATA[[#This Row],[P1TAG]],DEVICES[TAG1],))</f>
        <v/>
      </c>
      <c r="AG87" s="312"/>
      <c r="AH87" s="282" t="str">
        <f>_xlfn.TEXTJOIN("/",,TAG_DATA[[#This Row],[Tag]],"01")</f>
        <v>BB1EM850/01</v>
      </c>
      <c r="AI87" s="331"/>
    </row>
    <row r="88" spans="1:35" hidden="1" x14ac:dyDescent="0.4">
      <c r="A88" s="330" t="s">
        <v>1035</v>
      </c>
      <c r="B88" s="260" t="s">
        <v>1133</v>
      </c>
      <c r="C88" s="349"/>
      <c r="D88" s="314" t="e">
        <f>INDEX(DRAWING[Prefix],MATCH(TAG_DATA[[#This Row],[Tag]],DRAWING[Tag],))</f>
        <v>#N/A</v>
      </c>
      <c r="E88" s="281" t="e">
        <f>INDEX(DRAWING[Suffix],MATCH(TAG_DATA[[#This Row],[Tag]],DRAWING[Tag],))</f>
        <v>#N/A</v>
      </c>
      <c r="F88" s="265"/>
      <c r="G88" s="305"/>
      <c r="H88" s="282"/>
      <c r="I88" s="282" t="e">
        <f>INDEX(PANEL[DESCRIPTION],MATCH(TAG_DATA[[#This Row],[X1NAME]],PANEL[TAG],))</f>
        <v>#N/A</v>
      </c>
      <c r="J88" s="282"/>
      <c r="K88" s="282"/>
      <c r="L88" s="282"/>
      <c r="M88" s="312"/>
      <c r="N88" s="282" t="e">
        <f>INDEX(IO[PLC],MATCH(TAG_DATA[[#This Row],[P1TAG]],IO[IO_Tag],))</f>
        <v>#N/A</v>
      </c>
      <c r="O88" s="282"/>
      <c r="P88" s="290" t="e">
        <f>INDEX(IO[Slot],MATCH(TAG_DATA[[#This Row],[P1TAG]],IO[IO_Tag],))</f>
        <v>#N/A</v>
      </c>
      <c r="Q88" s="282"/>
      <c r="R88" s="282" t="e">
        <f>INDEX(IO[CatalogNo],MATCH(TAG_DATA[[#This Row],[P1TAG]],IO[IO_Tag],))</f>
        <v>#N/A</v>
      </c>
      <c r="S88" s="282" t="e">
        <f>INDEX(IO[CatalogDesc1],MATCH(TAG_DATA[[#This Row],[P1TAG]],IO[IO_Tag],))</f>
        <v>#N/A</v>
      </c>
      <c r="T88" s="282" t="e">
        <f>INDEX(IO[CatalogDesc2],MATCH(TAG_DATA[[#This Row],[P1TAG]],IO[IO_Tag],))</f>
        <v>#N/A</v>
      </c>
      <c r="U88" s="282" t="str">
        <f>TAG_DATA[[#This Row],[Tag]]</f>
        <v>BB1EM851</v>
      </c>
      <c r="V88" s="282" t="str">
        <f>INDEX(DEVICES[DESC1],MATCH(TAG_DATA[[#This Row],[P1TAG]],DEVICES[TAG1],))</f>
        <v>3RD PASS FLY ASH</v>
      </c>
      <c r="W88" s="282" t="str">
        <f>INDEX(DEVICES[DESC2],MATCH(TAG_DATA[[#This Row],[P1TAG]],DEVICES[TAG1],))</f>
        <v>ROTARY VALVE</v>
      </c>
      <c r="X88" s="282" t="str">
        <f>INDEX(DEVICES[DESC3],MATCH(TAG_DATA[[#This Row],[P1TAG]],DEVICES[TAG1],))</f>
        <v/>
      </c>
      <c r="Y88" s="290" t="e">
        <f>INDEX(IO[Pin24V],MATCH(TAG_DATA[[#This Row],[P1TAG]],IO[IO_Tag],))</f>
        <v>#N/A</v>
      </c>
      <c r="Z88" s="290" t="e">
        <f>INDEX(IO[Pin0V],MATCH(TAG_DATA[[#This Row],[P1TAG]],IO[IO_Tag],))</f>
        <v>#N/A</v>
      </c>
      <c r="AA88" s="282"/>
      <c r="AB88" s="312" t="e">
        <f>INDEX(IO[Type],MATCH(TAG_DATA[[#This Row],[P1TAG]],IO[IO_Tag],))</f>
        <v>#N/A</v>
      </c>
      <c r="AC88" s="282" t="str">
        <f>TAG_DATA[[#This Row],[Tag]]</f>
        <v>BB1EM851</v>
      </c>
      <c r="AD88" s="282" t="str">
        <f>INDEX(DEVICES[DESC1],MATCH(TAG_DATA[[#This Row],[P1TAG]],DEVICES[TAG1],))</f>
        <v>3RD PASS FLY ASH</v>
      </c>
      <c r="AE88" s="282" t="str">
        <f>INDEX(DEVICES[DESC2],MATCH(TAG_DATA[[#This Row],[P1TAG]],DEVICES[TAG1],))</f>
        <v>ROTARY VALVE</v>
      </c>
      <c r="AF88" s="282" t="str">
        <f>INDEX(DEVICES[DESC3],MATCH(TAG_DATA[[#This Row],[P1TAG]],DEVICES[TAG1],))</f>
        <v/>
      </c>
      <c r="AG88" s="312"/>
      <c r="AH88" s="282" t="str">
        <f>_xlfn.TEXTJOIN("/",,TAG_DATA[[#This Row],[Tag]],"01")</f>
        <v>BB1EM851/01</v>
      </c>
      <c r="AI88" s="331"/>
    </row>
    <row r="89" spans="1:35" hidden="1" x14ac:dyDescent="0.4">
      <c r="A89" s="330" t="s">
        <v>1514</v>
      </c>
      <c r="B89" s="260" t="s">
        <v>1134</v>
      </c>
      <c r="C89" s="349"/>
      <c r="D89" s="314" t="e">
        <f>INDEX(DRAWING[Prefix],MATCH(TAG_DATA[[#This Row],[Tag]],DRAWING[Tag],))</f>
        <v>#N/A</v>
      </c>
      <c r="E89" s="281" t="e">
        <f>INDEX(DRAWING[Suffix],MATCH(TAG_DATA[[#This Row],[Tag]],DRAWING[Tag],))</f>
        <v>#N/A</v>
      </c>
      <c r="F89" s="265"/>
      <c r="G89" s="305"/>
      <c r="H89" s="282"/>
      <c r="I89" s="282" t="e">
        <f>INDEX(PANEL[DESCRIPTION],MATCH(TAG_DATA[[#This Row],[X1NAME]],PANEL[TAG],))</f>
        <v>#N/A</v>
      </c>
      <c r="J89" s="282"/>
      <c r="K89" s="282"/>
      <c r="L89" s="282"/>
      <c r="M89" s="312"/>
      <c r="N89" s="282" t="e">
        <f>INDEX(IO[PLC],MATCH(TAG_DATA[[#This Row],[P1TAG]],IO[IO_Tag],))</f>
        <v>#N/A</v>
      </c>
      <c r="O89" s="282"/>
      <c r="P89" s="290" t="e">
        <f>INDEX(IO[Slot],MATCH(TAG_DATA[[#This Row],[P1TAG]],IO[IO_Tag],))</f>
        <v>#N/A</v>
      </c>
      <c r="Q89" s="282"/>
      <c r="R89" s="282" t="e">
        <f>INDEX(IO[CatalogNo],MATCH(TAG_DATA[[#This Row],[P1TAG]],IO[IO_Tag],))</f>
        <v>#N/A</v>
      </c>
      <c r="S89" s="282" t="e">
        <f>INDEX(IO[CatalogDesc1],MATCH(TAG_DATA[[#This Row],[P1TAG]],IO[IO_Tag],))</f>
        <v>#N/A</v>
      </c>
      <c r="T89" s="282" t="e">
        <f>INDEX(IO[CatalogDesc2],MATCH(TAG_DATA[[#This Row],[P1TAG]],IO[IO_Tag],))</f>
        <v>#N/A</v>
      </c>
      <c r="U89" s="282" t="str">
        <f>TAG_DATA[[#This Row],[Tag]]</f>
        <v>BB1EM852</v>
      </c>
      <c r="V89" s="282" t="str">
        <f>INDEX(DEVICES[DESC1],MATCH(TAG_DATA[[#This Row],[P1TAG]],DEVICES[TAG1],))</f>
        <v>BOTTOM ASH CONVEYOR</v>
      </c>
      <c r="W89" s="282" t="str">
        <f>INDEX(DEVICES[DESC2],MATCH(TAG_DATA[[#This Row],[P1TAG]],DEVICES[TAG1],))</f>
        <v/>
      </c>
      <c r="X89" s="282" t="str">
        <f>INDEX(DEVICES[DESC3],MATCH(TAG_DATA[[#This Row],[P1TAG]],DEVICES[TAG1],))</f>
        <v/>
      </c>
      <c r="Y89" s="290" t="e">
        <f>INDEX(IO[Pin24V],MATCH(TAG_DATA[[#This Row],[P1TAG]],IO[IO_Tag],))</f>
        <v>#N/A</v>
      </c>
      <c r="Z89" s="290" t="e">
        <f>INDEX(IO[Pin0V],MATCH(TAG_DATA[[#This Row],[P1TAG]],IO[IO_Tag],))</f>
        <v>#N/A</v>
      </c>
      <c r="AA89" s="282"/>
      <c r="AB89" s="312" t="e">
        <f>INDEX(IO[Type],MATCH(TAG_DATA[[#This Row],[P1TAG]],IO[IO_Tag],))</f>
        <v>#N/A</v>
      </c>
      <c r="AC89" s="282" t="str">
        <f>TAG_DATA[[#This Row],[Tag]]</f>
        <v>BB1EM852</v>
      </c>
      <c r="AD89" s="282" t="str">
        <f>INDEX(DEVICES[DESC1],MATCH(TAG_DATA[[#This Row],[P1TAG]],DEVICES[TAG1],))</f>
        <v>BOTTOM ASH CONVEYOR</v>
      </c>
      <c r="AE89" s="282" t="str">
        <f>INDEX(DEVICES[DESC2],MATCH(TAG_DATA[[#This Row],[P1TAG]],DEVICES[TAG1],))</f>
        <v/>
      </c>
      <c r="AF89" s="282" t="str">
        <f>INDEX(DEVICES[DESC3],MATCH(TAG_DATA[[#This Row],[P1TAG]],DEVICES[TAG1],))</f>
        <v/>
      </c>
      <c r="AG89" s="312"/>
      <c r="AH89" s="282" t="str">
        <f>_xlfn.TEXTJOIN("/",,TAG_DATA[[#This Row],[Tag]],"01")</f>
        <v>BB1EM852/01</v>
      </c>
      <c r="AI89" s="331"/>
    </row>
    <row r="90" spans="1:35" hidden="1" x14ac:dyDescent="0.4">
      <c r="A90" s="330" t="s">
        <v>1524</v>
      </c>
      <c r="B90" s="260" t="s">
        <v>1145</v>
      </c>
      <c r="C90" s="349"/>
      <c r="D90" s="314" t="e">
        <f>INDEX(DRAWING[Prefix],MATCH(TAG_DATA[[#This Row],[Tag]],DRAWING[Tag],))</f>
        <v>#N/A</v>
      </c>
      <c r="E90" s="281" t="e">
        <f>INDEX(DRAWING[Suffix],MATCH(TAG_DATA[[#This Row],[Tag]],DRAWING[Tag],))</f>
        <v>#N/A</v>
      </c>
      <c r="F90" s="265"/>
      <c r="G90" s="305"/>
      <c r="H90" s="282"/>
      <c r="I90" s="282" t="e">
        <f>INDEX(PANEL[DESCRIPTION],MATCH(TAG_DATA[[#This Row],[X1NAME]],PANEL[TAG],))</f>
        <v>#N/A</v>
      </c>
      <c r="J90" s="282"/>
      <c r="K90" s="282"/>
      <c r="L90" s="282"/>
      <c r="M90" s="312"/>
      <c r="N90" s="282" t="e">
        <f>INDEX(IO[PLC],MATCH(TAG_DATA[[#This Row],[P1TAG]],IO[IO_Tag],))</f>
        <v>#N/A</v>
      </c>
      <c r="O90" s="282"/>
      <c r="P90" s="290" t="e">
        <f>INDEX(IO[Slot],MATCH(TAG_DATA[[#This Row],[P1TAG]],IO[IO_Tag],))</f>
        <v>#N/A</v>
      </c>
      <c r="Q90" s="282"/>
      <c r="R90" s="282" t="e">
        <f>INDEX(IO[CatalogNo],MATCH(TAG_DATA[[#This Row],[P1TAG]],IO[IO_Tag],))</f>
        <v>#N/A</v>
      </c>
      <c r="S90" s="282" t="e">
        <f>INDEX(IO[CatalogDesc1],MATCH(TAG_DATA[[#This Row],[P1TAG]],IO[IO_Tag],))</f>
        <v>#N/A</v>
      </c>
      <c r="T90" s="282" t="e">
        <f>INDEX(IO[CatalogDesc2],MATCH(TAG_DATA[[#This Row],[P1TAG]],IO[IO_Tag],))</f>
        <v>#N/A</v>
      </c>
      <c r="U90" s="282" t="str">
        <f>TAG_DATA[[#This Row],[Tag]]</f>
        <v>BB1EM855</v>
      </c>
      <c r="V90" s="282" t="str">
        <f>INDEX(DEVICES[DESC1],MATCH(TAG_DATA[[#This Row],[P1TAG]],DEVICES[TAG1],))</f>
        <v>ASH CONTAINER SCREW</v>
      </c>
      <c r="W90" s="282" t="str">
        <f>INDEX(DEVICES[DESC2],MATCH(TAG_DATA[[#This Row],[P1TAG]],DEVICES[TAG1],))</f>
        <v/>
      </c>
      <c r="X90" s="282" t="str">
        <f>INDEX(DEVICES[DESC3],MATCH(TAG_DATA[[#This Row],[P1TAG]],DEVICES[TAG1],))</f>
        <v/>
      </c>
      <c r="Y90" s="290" t="e">
        <f>INDEX(IO[Pin24V],MATCH(TAG_DATA[[#This Row],[P1TAG]],IO[IO_Tag],))</f>
        <v>#N/A</v>
      </c>
      <c r="Z90" s="290" t="e">
        <f>INDEX(IO[Pin0V],MATCH(TAG_DATA[[#This Row],[P1TAG]],IO[IO_Tag],))</f>
        <v>#N/A</v>
      </c>
      <c r="AA90" s="282"/>
      <c r="AB90" s="312" t="e">
        <f>INDEX(IO[Type],MATCH(TAG_DATA[[#This Row],[P1TAG]],IO[IO_Tag],))</f>
        <v>#N/A</v>
      </c>
      <c r="AC90" s="282" t="str">
        <f>TAG_DATA[[#This Row],[Tag]]</f>
        <v>BB1EM855</v>
      </c>
      <c r="AD90" s="282" t="str">
        <f>INDEX(DEVICES[DESC1],MATCH(TAG_DATA[[#This Row],[P1TAG]],DEVICES[TAG1],))</f>
        <v>ASH CONTAINER SCREW</v>
      </c>
      <c r="AE90" s="282" t="str">
        <f>INDEX(DEVICES[DESC2],MATCH(TAG_DATA[[#This Row],[P1TAG]],DEVICES[TAG1],))</f>
        <v/>
      </c>
      <c r="AF90" s="282" t="str">
        <f>INDEX(DEVICES[DESC3],MATCH(TAG_DATA[[#This Row],[P1TAG]],DEVICES[TAG1],))</f>
        <v/>
      </c>
      <c r="AG90" s="312"/>
      <c r="AH90" s="282" t="str">
        <f>_xlfn.TEXTJOIN("/",,TAG_DATA[[#This Row],[Tag]],"01")</f>
        <v>BB1EM855/01</v>
      </c>
      <c r="AI90" s="331"/>
    </row>
    <row r="91" spans="1:35" hidden="1" x14ac:dyDescent="0.4">
      <c r="A91" s="330" t="s">
        <v>1510</v>
      </c>
      <c r="B91" s="260" t="s">
        <v>1133</v>
      </c>
      <c r="C91" s="349"/>
      <c r="D91" s="314" t="e">
        <f>INDEX(DRAWING[Prefix],MATCH(TAG_DATA[[#This Row],[Tag]],DRAWING[Tag],))</f>
        <v>#N/A</v>
      </c>
      <c r="E91" s="281" t="e">
        <f>INDEX(DRAWING[Suffix],MATCH(TAG_DATA[[#This Row],[Tag]],DRAWING[Tag],))</f>
        <v>#N/A</v>
      </c>
      <c r="F91" s="265"/>
      <c r="G91" s="305"/>
      <c r="H91" s="282"/>
      <c r="I91" s="282" t="e">
        <f>INDEX(PANEL[DESCRIPTION],MATCH(TAG_DATA[[#This Row],[X1NAME]],PANEL[TAG],))</f>
        <v>#N/A</v>
      </c>
      <c r="J91" s="282"/>
      <c r="K91" s="282"/>
      <c r="L91" s="282"/>
      <c r="M91" s="312"/>
      <c r="N91" s="282" t="e">
        <f>INDEX(IO[PLC],MATCH(TAG_DATA[[#This Row],[P1TAG]],IO[IO_Tag],))</f>
        <v>#N/A</v>
      </c>
      <c r="O91" s="282"/>
      <c r="P91" s="290" t="e">
        <f>INDEX(IO[Slot],MATCH(TAG_DATA[[#This Row],[P1TAG]],IO[IO_Tag],))</f>
        <v>#N/A</v>
      </c>
      <c r="Q91" s="282"/>
      <c r="R91" s="282" t="e">
        <f>INDEX(IO[CatalogNo],MATCH(TAG_DATA[[#This Row],[P1TAG]],IO[IO_Tag],))</f>
        <v>#N/A</v>
      </c>
      <c r="S91" s="282" t="e">
        <f>INDEX(IO[CatalogDesc1],MATCH(TAG_DATA[[#This Row],[P1TAG]],IO[IO_Tag],))</f>
        <v>#N/A</v>
      </c>
      <c r="T91" s="282" t="e">
        <f>INDEX(IO[CatalogDesc2],MATCH(TAG_DATA[[#This Row],[P1TAG]],IO[IO_Tag],))</f>
        <v>#N/A</v>
      </c>
      <c r="U91" s="282" t="str">
        <f>TAG_DATA[[#This Row],[Tag]]</f>
        <v>BB1EM856</v>
      </c>
      <c r="V91" s="282" t="str">
        <f>INDEX(DEVICES[DESC1],MATCH(TAG_DATA[[#This Row],[P1TAG]],DEVICES[TAG1],))</f>
        <v>PURIFIED SAND</v>
      </c>
      <c r="W91" s="282" t="str">
        <f>INDEX(DEVICES[DESC2],MATCH(TAG_DATA[[#This Row],[P1TAG]],DEVICES[TAG1],))</f>
        <v>SCREW CONVEYOR</v>
      </c>
      <c r="X91" s="282" t="str">
        <f>INDEX(DEVICES[DESC3],MATCH(TAG_DATA[[#This Row],[P1TAG]],DEVICES[TAG1],))</f>
        <v/>
      </c>
      <c r="Y91" s="290" t="e">
        <f>INDEX(IO[Pin24V],MATCH(TAG_DATA[[#This Row],[P1TAG]],IO[IO_Tag],))</f>
        <v>#N/A</v>
      </c>
      <c r="Z91" s="290" t="e">
        <f>INDEX(IO[Pin0V],MATCH(TAG_DATA[[#This Row],[P1TAG]],IO[IO_Tag],))</f>
        <v>#N/A</v>
      </c>
      <c r="AA91" s="282"/>
      <c r="AB91" s="312" t="e">
        <f>INDEX(IO[Type],MATCH(TAG_DATA[[#This Row],[P1TAG]],IO[IO_Tag],))</f>
        <v>#N/A</v>
      </c>
      <c r="AC91" s="282" t="str">
        <f>TAG_DATA[[#This Row],[Tag]]</f>
        <v>BB1EM856</v>
      </c>
      <c r="AD91" s="282" t="str">
        <f>INDEX(DEVICES[DESC1],MATCH(TAG_DATA[[#This Row],[P1TAG]],DEVICES[TAG1],))</f>
        <v>PURIFIED SAND</v>
      </c>
      <c r="AE91" s="282" t="str">
        <f>INDEX(DEVICES[DESC2],MATCH(TAG_DATA[[#This Row],[P1TAG]],DEVICES[TAG1],))</f>
        <v>SCREW CONVEYOR</v>
      </c>
      <c r="AF91" s="282" t="str">
        <f>INDEX(DEVICES[DESC3],MATCH(TAG_DATA[[#This Row],[P1TAG]],DEVICES[TAG1],))</f>
        <v/>
      </c>
      <c r="AG91" s="312"/>
      <c r="AH91" s="282" t="str">
        <f>_xlfn.TEXTJOIN("/",,TAG_DATA[[#This Row],[Tag]],"01")</f>
        <v>BB1EM856/01</v>
      </c>
      <c r="AI91" s="331"/>
    </row>
    <row r="92" spans="1:35" hidden="1" x14ac:dyDescent="0.4">
      <c r="A92" s="330" t="s">
        <v>935</v>
      </c>
      <c r="B92" s="260" t="s">
        <v>1141</v>
      </c>
      <c r="C92" s="349"/>
      <c r="D92" s="314" t="e">
        <f>INDEX(DRAWING[Prefix],MATCH(TAG_DATA[[#This Row],[Tag]],DRAWING[Tag],))</f>
        <v>#N/A</v>
      </c>
      <c r="E92" s="281" t="e">
        <f>INDEX(DRAWING[Suffix],MATCH(TAG_DATA[[#This Row],[Tag]],DRAWING[Tag],))</f>
        <v>#N/A</v>
      </c>
      <c r="F92" s="265"/>
      <c r="G92" s="305"/>
      <c r="H92" s="282"/>
      <c r="I92" s="282" t="e">
        <f>INDEX(PANEL[DESCRIPTION],MATCH(TAG_DATA[[#This Row],[X1NAME]],PANEL[TAG],))</f>
        <v>#N/A</v>
      </c>
      <c r="J92" s="282"/>
      <c r="K92" s="282"/>
      <c r="L92" s="282"/>
      <c r="M92" s="312"/>
      <c r="N92" s="282" t="e">
        <f>INDEX(IO[PLC],MATCH(TAG_DATA[[#This Row],[P1TAG]],IO[IO_Tag],))</f>
        <v>#N/A</v>
      </c>
      <c r="O92" s="282"/>
      <c r="P92" s="290" t="e">
        <f>INDEX(IO[Slot],MATCH(TAG_DATA[[#This Row],[P1TAG]],IO[IO_Tag],))</f>
        <v>#N/A</v>
      </c>
      <c r="Q92" s="282"/>
      <c r="R92" s="282" t="e">
        <f>INDEX(IO[CatalogNo],MATCH(TAG_DATA[[#This Row],[P1TAG]],IO[IO_Tag],))</f>
        <v>#N/A</v>
      </c>
      <c r="S92" s="282" t="e">
        <f>INDEX(IO[CatalogDesc1],MATCH(TAG_DATA[[#This Row],[P1TAG]],IO[IO_Tag],))</f>
        <v>#N/A</v>
      </c>
      <c r="T92" s="282" t="e">
        <f>INDEX(IO[CatalogDesc2],MATCH(TAG_DATA[[#This Row],[P1TAG]],IO[IO_Tag],))</f>
        <v>#N/A</v>
      </c>
      <c r="U92" s="282" t="str">
        <f>TAG_DATA[[#This Row],[Tag]]</f>
        <v>BB1FG300</v>
      </c>
      <c r="V92" s="282" t="str">
        <f>INDEX(DEVICES[DESC1],MATCH(TAG_DATA[[#This Row],[P1TAG]],DEVICES[TAG1],))</f>
        <v>ESP HARDWIRED SIGNALS</v>
      </c>
      <c r="W92" s="282" t="str">
        <f>INDEX(DEVICES[DESC2],MATCH(TAG_DATA[[#This Row],[P1TAG]],DEVICES[TAG1],))</f>
        <v>TO/FROM BOILER PLC</v>
      </c>
      <c r="X92" s="282" t="str">
        <f>INDEX(DEVICES[DESC3],MATCH(TAG_DATA[[#This Row],[P1TAG]],DEVICES[TAG1],))</f>
        <v/>
      </c>
      <c r="Y92" s="290" t="e">
        <f>INDEX(IO[Pin24V],MATCH(TAG_DATA[[#This Row],[P1TAG]],IO[IO_Tag],))</f>
        <v>#N/A</v>
      </c>
      <c r="Z92" s="290" t="e">
        <f>INDEX(IO[Pin0V],MATCH(TAG_DATA[[#This Row],[P1TAG]],IO[IO_Tag],))</f>
        <v>#N/A</v>
      </c>
      <c r="AA92" s="282"/>
      <c r="AB92" s="312" t="e">
        <f>INDEX(IO[Type],MATCH(TAG_DATA[[#This Row],[P1TAG]],IO[IO_Tag],))</f>
        <v>#N/A</v>
      </c>
      <c r="AC92" s="282" t="str">
        <f>TAG_DATA[[#This Row],[Tag]]</f>
        <v>BB1FG300</v>
      </c>
      <c r="AD92" s="282" t="str">
        <f>INDEX(DEVICES[DESC1],MATCH(TAG_DATA[[#This Row],[P1TAG]],DEVICES[TAG1],))</f>
        <v>ESP HARDWIRED SIGNALS</v>
      </c>
      <c r="AE92" s="282" t="str">
        <f>INDEX(DEVICES[DESC2],MATCH(TAG_DATA[[#This Row],[P1TAG]],DEVICES[TAG1],))</f>
        <v>TO/FROM BOILER PLC</v>
      </c>
      <c r="AF92" s="282" t="str">
        <f>INDEX(DEVICES[DESC3],MATCH(TAG_DATA[[#This Row],[P1TAG]],DEVICES[TAG1],))</f>
        <v/>
      </c>
      <c r="AG92" s="312"/>
      <c r="AH92" s="282" t="str">
        <f>_xlfn.TEXTJOIN("/",,TAG_DATA[[#This Row],[Tag]],"01")</f>
        <v>BB1FG300/01</v>
      </c>
      <c r="AI92" s="331"/>
    </row>
    <row r="93" spans="1:35" hidden="1" x14ac:dyDescent="0.4">
      <c r="A93" s="330" t="s">
        <v>819</v>
      </c>
      <c r="B93" s="260" t="s">
        <v>1136</v>
      </c>
      <c r="C93" s="349"/>
      <c r="D93" s="314" t="e">
        <f>INDEX(DRAWING[Prefix],MATCH(TAG_DATA[[#This Row],[Tag]],DRAWING[Tag],))</f>
        <v>#N/A</v>
      </c>
      <c r="E93" s="281" t="e">
        <f>INDEX(DRAWING[Suffix],MATCH(TAG_DATA[[#This Row],[Tag]],DRAWING[Tag],))</f>
        <v>#N/A</v>
      </c>
      <c r="F93" s="265"/>
      <c r="G93" s="305"/>
      <c r="H93" s="282"/>
      <c r="I93" s="282" t="e">
        <f>INDEX(PANEL[DESCRIPTION],MATCH(TAG_DATA[[#This Row],[X1NAME]],PANEL[TAG],))</f>
        <v>#N/A</v>
      </c>
      <c r="J93" s="282"/>
      <c r="K93" s="282"/>
      <c r="L93" s="282"/>
      <c r="M93" s="312"/>
      <c r="N93" s="282" t="e">
        <f>INDEX(IO[PLC],MATCH(TAG_DATA[[#This Row],[P1TAG]],IO[IO_Tag],))</f>
        <v>#N/A</v>
      </c>
      <c r="O93" s="282"/>
      <c r="P93" s="290" t="e">
        <f>INDEX(IO[Slot],MATCH(TAG_DATA[[#This Row],[P1TAG]],IO[IO_Tag],))</f>
        <v>#N/A</v>
      </c>
      <c r="Q93" s="282"/>
      <c r="R93" s="282" t="e">
        <f>INDEX(IO[CatalogNo],MATCH(TAG_DATA[[#This Row],[P1TAG]],IO[IO_Tag],))</f>
        <v>#N/A</v>
      </c>
      <c r="S93" s="282" t="e">
        <f>INDEX(IO[CatalogDesc1],MATCH(TAG_DATA[[#This Row],[P1TAG]],IO[IO_Tag],))</f>
        <v>#N/A</v>
      </c>
      <c r="T93" s="282" t="e">
        <f>INDEX(IO[CatalogDesc2],MATCH(TAG_DATA[[#This Row],[P1TAG]],IO[IO_Tag],))</f>
        <v>#N/A</v>
      </c>
      <c r="U93" s="282" t="str">
        <f>TAG_DATA[[#This Row],[Tag]]</f>
        <v>BB1FL650</v>
      </c>
      <c r="V93" s="282" t="str">
        <f>INDEX(DEVICES[DESC1],MATCH(TAG_DATA[[#This Row],[P1TAG]],DEVICES[TAG1],))</f>
        <v>FUEL SILO DUST FILTER</v>
      </c>
      <c r="W93" s="282" t="str">
        <f>INDEX(DEVICES[DESC2],MATCH(TAG_DATA[[#This Row],[P1TAG]],DEVICES[TAG1],))</f>
        <v>CONTROL BOX FEED</v>
      </c>
      <c r="X93" s="282" t="str">
        <f>INDEX(DEVICES[DESC3],MATCH(TAG_DATA[[#This Row],[P1TAG]],DEVICES[TAG1],))</f>
        <v/>
      </c>
      <c r="Y93" s="290" t="e">
        <f>INDEX(IO[Pin24V],MATCH(TAG_DATA[[#This Row],[P1TAG]],IO[IO_Tag],))</f>
        <v>#N/A</v>
      </c>
      <c r="Z93" s="290" t="e">
        <f>INDEX(IO[Pin0V],MATCH(TAG_DATA[[#This Row],[P1TAG]],IO[IO_Tag],))</f>
        <v>#N/A</v>
      </c>
      <c r="AA93" s="282"/>
      <c r="AB93" s="312" t="e">
        <f>INDEX(IO[Type],MATCH(TAG_DATA[[#This Row],[P1TAG]],IO[IO_Tag],))</f>
        <v>#N/A</v>
      </c>
      <c r="AC93" s="282" t="str">
        <f>TAG_DATA[[#This Row],[Tag]]</f>
        <v>BB1FL650</v>
      </c>
      <c r="AD93" s="282" t="str">
        <f>INDEX(DEVICES[DESC1],MATCH(TAG_DATA[[#This Row],[P1TAG]],DEVICES[TAG1],))</f>
        <v>FUEL SILO DUST FILTER</v>
      </c>
      <c r="AE93" s="282" t="str">
        <f>INDEX(DEVICES[DESC2],MATCH(TAG_DATA[[#This Row],[P1TAG]],DEVICES[TAG1],))</f>
        <v>CONTROL BOX FEED</v>
      </c>
      <c r="AF93" s="282" t="str">
        <f>INDEX(DEVICES[DESC3],MATCH(TAG_DATA[[#This Row],[P1TAG]],DEVICES[TAG1],))</f>
        <v/>
      </c>
      <c r="AG93" s="312"/>
      <c r="AH93" s="282" t="str">
        <f>_xlfn.TEXTJOIN("/",,TAG_DATA[[#This Row],[Tag]],"01")</f>
        <v>BB1FL650/01</v>
      </c>
      <c r="AI93" s="331"/>
    </row>
    <row r="94" spans="1:35" hidden="1" x14ac:dyDescent="0.4">
      <c r="A94" s="330" t="s">
        <v>1052</v>
      </c>
      <c r="B94" s="260" t="s">
        <v>1140</v>
      </c>
      <c r="C94" s="349"/>
      <c r="D94" s="314" t="e">
        <f>INDEX(DRAWING[Prefix],MATCH(TAG_DATA[[#This Row],[Tag]],DRAWING[Tag],))</f>
        <v>#N/A</v>
      </c>
      <c r="E94" s="281" t="e">
        <f>INDEX(DRAWING[Suffix],MATCH(TAG_DATA[[#This Row],[Tag]],DRAWING[Tag],))</f>
        <v>#N/A</v>
      </c>
      <c r="F94" s="265"/>
      <c r="G94" s="305"/>
      <c r="H94" s="282"/>
      <c r="I94" s="282" t="e">
        <f>INDEX(PANEL[DESCRIPTION],MATCH(TAG_DATA[[#This Row],[X1NAME]],PANEL[TAG],))</f>
        <v>#N/A</v>
      </c>
      <c r="J94" s="282"/>
      <c r="K94" s="282"/>
      <c r="L94" s="282"/>
      <c r="M94" s="312"/>
      <c r="N94" s="282" t="e">
        <f>INDEX(IO[PLC],MATCH(TAG_DATA[[#This Row],[P1TAG]],IO[IO_Tag],))</f>
        <v>#N/A</v>
      </c>
      <c r="O94" s="282"/>
      <c r="P94" s="290" t="e">
        <f>INDEX(IO[Slot],MATCH(TAG_DATA[[#This Row],[P1TAG]],IO[IO_Tag],))</f>
        <v>#N/A</v>
      </c>
      <c r="Q94" s="282"/>
      <c r="R94" s="282" t="e">
        <f>INDEX(IO[CatalogNo],MATCH(TAG_DATA[[#This Row],[P1TAG]],IO[IO_Tag],))</f>
        <v>#N/A</v>
      </c>
      <c r="S94" s="282" t="e">
        <f>INDEX(IO[CatalogDesc1],MATCH(TAG_DATA[[#This Row],[P1TAG]],IO[IO_Tag],))</f>
        <v>#N/A</v>
      </c>
      <c r="T94" s="282" t="e">
        <f>INDEX(IO[CatalogDesc2],MATCH(TAG_DATA[[#This Row],[P1TAG]],IO[IO_Tag],))</f>
        <v>#N/A</v>
      </c>
      <c r="U94" s="282" t="str">
        <f>TAG_DATA[[#This Row],[Tag]]</f>
        <v>BB1FM001</v>
      </c>
      <c r="V94" s="282" t="str">
        <f>INDEX(DEVICES[DESC1],MATCH(TAG_DATA[[#This Row],[P1TAG]],DEVICES[TAG1],))</f>
        <v>BOTTOM ASH SIEVE FEED</v>
      </c>
      <c r="W94" s="282" t="str">
        <f>INDEX(DEVICES[DESC2],MATCH(TAG_DATA[[#This Row],[P1TAG]],DEVICES[TAG1],))</f>
        <v/>
      </c>
      <c r="X94" s="282" t="str">
        <f>INDEX(DEVICES[DESC3],MATCH(TAG_DATA[[#This Row],[P1TAG]],DEVICES[TAG1],))</f>
        <v/>
      </c>
      <c r="Y94" s="290" t="e">
        <f>INDEX(IO[Pin24V],MATCH(TAG_DATA[[#This Row],[P1TAG]],IO[IO_Tag],))</f>
        <v>#N/A</v>
      </c>
      <c r="Z94" s="290" t="e">
        <f>INDEX(IO[Pin0V],MATCH(TAG_DATA[[#This Row],[P1TAG]],IO[IO_Tag],))</f>
        <v>#N/A</v>
      </c>
      <c r="AA94" s="282"/>
      <c r="AB94" s="312" t="e">
        <f>INDEX(IO[Type],MATCH(TAG_DATA[[#This Row],[P1TAG]],IO[IO_Tag],))</f>
        <v>#N/A</v>
      </c>
      <c r="AC94" s="282" t="str">
        <f>TAG_DATA[[#This Row],[Tag]]</f>
        <v>BB1FM001</v>
      </c>
      <c r="AD94" s="282" t="str">
        <f>INDEX(DEVICES[DESC1],MATCH(TAG_DATA[[#This Row],[P1TAG]],DEVICES[TAG1],))</f>
        <v>BOTTOM ASH SIEVE FEED</v>
      </c>
      <c r="AE94" s="282" t="str">
        <f>INDEX(DEVICES[DESC2],MATCH(TAG_DATA[[#This Row],[P1TAG]],DEVICES[TAG1],))</f>
        <v/>
      </c>
      <c r="AF94" s="282" t="str">
        <f>INDEX(DEVICES[DESC3],MATCH(TAG_DATA[[#This Row],[P1TAG]],DEVICES[TAG1],))</f>
        <v/>
      </c>
      <c r="AG94" s="312"/>
      <c r="AH94" s="282" t="str">
        <f>_xlfn.TEXTJOIN("/",,TAG_DATA[[#This Row],[Tag]],"01")</f>
        <v>BB1FM001/01</v>
      </c>
      <c r="AI94" s="331"/>
    </row>
    <row r="95" spans="1:35" x14ac:dyDescent="0.4">
      <c r="A95" s="316" t="s">
        <v>1003</v>
      </c>
      <c r="B95" s="309" t="s">
        <v>1125</v>
      </c>
      <c r="C95" s="328" t="s">
        <v>2527</v>
      </c>
      <c r="D95" s="314" t="str">
        <f>INDEX(DRAWING[Prefix],MATCH(TAG_DATA[[#This Row],[Tag]],DRAWING[Tag],))</f>
        <v>38025-ELE</v>
      </c>
      <c r="E95" s="281" t="str">
        <f>INDEX(DRAWING[Suffix],MATCH(TAG_DATA[[#This Row],[Tag]],DRAWING[Tag],))</f>
        <v>01-301_.L0</v>
      </c>
      <c r="F95" s="265" t="str">
        <f>INDEX(DRAWING[WireName24V],MATCH(TAG_DATA[[#This Row],[Tag]],DRAWING[Tag],))</f>
        <v>RIO_01:01.DI:V+ BB1FS003</v>
      </c>
      <c r="G95" s="305" t="str">
        <f>INDEX(DRAWING[WireNameIO],MATCH(TAG_DATA[[#This Row],[Tag]],DRAWING[Tag],))</f>
        <v>RIO_01:01.DI:01 BB1FS003</v>
      </c>
      <c r="H95" s="266" t="s">
        <v>2323</v>
      </c>
      <c r="I95" s="266" t="str">
        <f>INDEX(PANEL[DESCRIPTION],MATCH(TAG_DATA[[#This Row],[X1NAME]],PANEL[TAG],))</f>
        <v>KPA NON ASSIGNED IO</v>
      </c>
      <c r="J95" s="334"/>
      <c r="K95" s="334"/>
      <c r="L95" s="334"/>
      <c r="M95" s="335"/>
      <c r="N95" s="266" t="str">
        <f>INDEX(IO[PLC],MATCH(TAG_DATA[[#This Row],[P1TAG]],IO[IO_Tag],))</f>
        <v>RIO_</v>
      </c>
      <c r="O95" s="284" t="str">
        <f>INDEX(IO[Rack],MATCH(TAG_DATA[[#This Row],[P1TAG]],IO[IO_Tag],))</f>
        <v>01</v>
      </c>
      <c r="P95" s="284" t="str">
        <f>INDEX(IO[Slot],MATCH(TAG_DATA[[#This Row],[P1TAG]],IO[IO_Tag],))</f>
        <v>01</v>
      </c>
      <c r="Q95" s="282" t="str">
        <f>INDEX(IO[Channel],MATCH(TAG_DATA[[#This Row],[P1TAG]],IO[IO_Tag],))</f>
        <v>01</v>
      </c>
      <c r="R95" s="266" t="str">
        <f>INDEX(IO[CatalogNo],MATCH(TAG_DATA[[#This Row],[P1TAG]],IO[IO_Tag],))</f>
        <v>1734-IB8*1</v>
      </c>
      <c r="S95" s="266" t="str">
        <f>INDEX(IO[CatalogDesc1],MATCH(TAG_DATA[[#This Row],[P1TAG]],IO[IO_Tag],))</f>
        <v>AB 1734-IB8</v>
      </c>
      <c r="T95" s="266" t="str">
        <f>INDEX(IO[CatalogDesc2],MATCH(TAG_DATA[[#This Row],[P1TAG]],IO[IO_Tag],))</f>
        <v>24VDC 8-Point Sink Input Module</v>
      </c>
      <c r="U95" s="266" t="str">
        <f>TAG_DATA[[#This Row],[Tag]]</f>
        <v>BB1FS003</v>
      </c>
      <c r="V95" s="266" t="str">
        <f>INDEX(DEVICES[DESC1],MATCH(TAG_DATA[[#This Row],[P1TAG]],DEVICES[TAG1],))</f>
        <v>BOTTOM ASH COOLING</v>
      </c>
      <c r="W95" s="266" t="str">
        <f>INDEX(DEVICES[DESC2],MATCH(TAG_DATA[[#This Row],[P1TAG]],DEVICES[TAG1],))</f>
        <v>FLOW SWITCH</v>
      </c>
      <c r="X95" s="266" t="str">
        <f>INDEX(DEVICES[DESC3],MATCH(TAG_DATA[[#This Row],[P1TAG]],DEVICES[TAG1],))</f>
        <v/>
      </c>
      <c r="Y95" s="284">
        <f>INDEX(IO[Pin24V],MATCH(TAG_DATA[[#This Row],[P1TAG]],IO[IO_Tag],))</f>
        <v>6</v>
      </c>
      <c r="Z95" s="290">
        <f>INDEX(IO[Pin0V],MATCH(TAG_DATA[[#This Row],[P1TAG]],IO[IO_Tag],))</f>
        <v>4</v>
      </c>
      <c r="AA95" s="266" t="s">
        <v>2403</v>
      </c>
      <c r="AB95" s="305" t="str">
        <f>INDEX(IO[Type],MATCH(TAG_DATA[[#This Row],[P1TAG]],IO[IO_Tag],))</f>
        <v>DI</v>
      </c>
      <c r="AC95" s="266" t="str">
        <f>TAG_DATA[[#This Row],[Tag]]</f>
        <v>BB1FS003</v>
      </c>
      <c r="AD95" s="266" t="str">
        <f>INDEX(DEVICES[DESC1],MATCH(TAG_DATA[[#This Row],[P1TAG]],DEVICES[TAG1],))</f>
        <v>BOTTOM ASH COOLING</v>
      </c>
      <c r="AE95" s="266" t="str">
        <f>INDEX(DEVICES[DESC2],MATCH(TAG_DATA[[#This Row],[P1TAG]],DEVICES[TAG1],))</f>
        <v>FLOW SWITCH</v>
      </c>
      <c r="AF95" s="266" t="str">
        <f>INDEX(DEVICES[DESC3],MATCH(TAG_DATA[[#This Row],[P1TAG]],DEVICES[TAG1],))</f>
        <v/>
      </c>
      <c r="AG95" s="305" t="s">
        <v>2538</v>
      </c>
      <c r="AH95" s="266" t="str">
        <f>INDEX(DRAWING[CableName1],MATCH(TAG_DATA[[#This Row],[Tag]],DRAWING[Tag],))</f>
        <v>BB1FS003/01</v>
      </c>
      <c r="AI95" s="331"/>
    </row>
    <row r="96" spans="1:35" x14ac:dyDescent="0.4">
      <c r="A96" s="316" t="s">
        <v>121</v>
      </c>
      <c r="B96" s="309" t="s">
        <v>1122</v>
      </c>
      <c r="C96" s="328" t="s">
        <v>2570</v>
      </c>
      <c r="D96" s="314" t="e">
        <f>INDEX(DRAWING[Prefix],MATCH(TAG_DATA[[#This Row],[Tag]],DRAWING[Tag],))</f>
        <v>#N/A</v>
      </c>
      <c r="E96" s="281" t="e">
        <f>INDEX(DRAWING[Suffix],MATCH(TAG_DATA[[#This Row],[Tag]],DRAWING[Tag],))</f>
        <v>#N/A</v>
      </c>
      <c r="F96" s="265"/>
      <c r="G96" s="305"/>
      <c r="H96" s="282"/>
      <c r="I96" s="282" t="e">
        <f>INDEX(PANEL[DESCRIPTION],MATCH(TAG_DATA[[#This Row],[X1NAME]],PANEL[TAG],))</f>
        <v>#N/A</v>
      </c>
      <c r="J96" s="282"/>
      <c r="K96" s="282"/>
      <c r="L96" s="282"/>
      <c r="M96" s="312"/>
      <c r="N96" s="282" t="e">
        <f>INDEX(IO[PLC],MATCH(TAG_DATA[[#This Row],[P1TAG]],IO[IO_Tag],))</f>
        <v>#N/A</v>
      </c>
      <c r="O96" s="282"/>
      <c r="P96" s="290" t="e">
        <f>INDEX(IO[Slot],MATCH(TAG_DATA[[#This Row],[P1TAG]],IO[IO_Tag],))</f>
        <v>#N/A</v>
      </c>
      <c r="Q96" s="282"/>
      <c r="R96" s="282" t="e">
        <f>INDEX(IO[CatalogNo],MATCH(TAG_DATA[[#This Row],[P1TAG]],IO[IO_Tag],))</f>
        <v>#N/A</v>
      </c>
      <c r="S96" s="282" t="e">
        <f>INDEX(IO[CatalogDesc1],MATCH(TAG_DATA[[#This Row],[P1TAG]],IO[IO_Tag],))</f>
        <v>#N/A</v>
      </c>
      <c r="T96" s="282" t="e">
        <f>INDEX(IO[CatalogDesc2],MATCH(TAG_DATA[[#This Row],[P1TAG]],IO[IO_Tag],))</f>
        <v>#N/A</v>
      </c>
      <c r="U96" s="282" t="str">
        <f>TAG_DATA[[#This Row],[Tag]]</f>
        <v>BB1FT001</v>
      </c>
      <c r="V96" s="282" t="str">
        <f>INDEX(DEVICES[DESC1],MATCH(TAG_DATA[[#This Row],[P1TAG]],DEVICES[TAG1],))</f>
        <v>FEED WATER FLOW</v>
      </c>
      <c r="W96" s="282" t="str">
        <f>INDEX(DEVICES[DESC2],MATCH(TAG_DATA[[#This Row],[P1TAG]],DEVICES[TAG1],))</f>
        <v>AND CONTROL</v>
      </c>
      <c r="X96" s="282" t="str">
        <f>INDEX(DEVICES[DESC3],MATCH(TAG_DATA[[#This Row],[P1TAG]],DEVICES[TAG1],))</f>
        <v/>
      </c>
      <c r="Y96" s="290" t="e">
        <f>INDEX(IO[Pin24V],MATCH(TAG_DATA[[#This Row],[P1TAG]],IO[IO_Tag],))</f>
        <v>#N/A</v>
      </c>
      <c r="Z96" s="290" t="e">
        <f>INDEX(IO[Pin0V],MATCH(TAG_DATA[[#This Row],[P1TAG]],IO[IO_Tag],))</f>
        <v>#N/A</v>
      </c>
      <c r="AA96" s="282"/>
      <c r="AB96" s="312" t="e">
        <f>INDEX(IO[Type],MATCH(TAG_DATA[[#This Row],[P1TAG]],IO[IO_Tag],))</f>
        <v>#N/A</v>
      </c>
      <c r="AC96" s="282" t="str">
        <f>TAG_DATA[[#This Row],[Tag]]</f>
        <v>BB1FT001</v>
      </c>
      <c r="AD96" s="282" t="str">
        <f>INDEX(DEVICES[DESC1],MATCH(TAG_DATA[[#This Row],[P1TAG]],DEVICES[TAG1],))</f>
        <v>FEED WATER FLOW</v>
      </c>
      <c r="AE96" s="282" t="str">
        <f>INDEX(DEVICES[DESC2],MATCH(TAG_DATA[[#This Row],[P1TAG]],DEVICES[TAG1],))</f>
        <v>AND CONTROL</v>
      </c>
      <c r="AF96" s="282" t="str">
        <f>INDEX(DEVICES[DESC3],MATCH(TAG_DATA[[#This Row],[P1TAG]],DEVICES[TAG1],))</f>
        <v/>
      </c>
      <c r="AG96" s="312"/>
      <c r="AH96" s="282" t="str">
        <f>_xlfn.TEXTJOIN("/",,TAG_DATA[[#This Row],[Tag]],"01")</f>
        <v>BB1FT001/01</v>
      </c>
      <c r="AI96" s="331"/>
    </row>
    <row r="97" spans="1:35" x14ac:dyDescent="0.4">
      <c r="A97" s="316" t="s">
        <v>211</v>
      </c>
      <c r="B97" s="309" t="s">
        <v>1122</v>
      </c>
      <c r="C97" s="328" t="s">
        <v>2570</v>
      </c>
      <c r="D97" s="314" t="e">
        <f>INDEX(DRAWING[Prefix],MATCH(TAG_DATA[[#This Row],[Tag]],DRAWING[Tag],))</f>
        <v>#N/A</v>
      </c>
      <c r="E97" s="281" t="e">
        <f>INDEX(DRAWING[Suffix],MATCH(TAG_DATA[[#This Row],[Tag]],DRAWING[Tag],))</f>
        <v>#N/A</v>
      </c>
      <c r="F97" s="265"/>
      <c r="G97" s="305"/>
      <c r="H97" s="282"/>
      <c r="I97" s="282" t="e">
        <f>INDEX(PANEL[DESCRIPTION],MATCH(TAG_DATA[[#This Row],[X1NAME]],PANEL[TAG],))</f>
        <v>#N/A</v>
      </c>
      <c r="J97" s="282"/>
      <c r="K97" s="282"/>
      <c r="L97" s="282"/>
      <c r="M97" s="312"/>
      <c r="N97" s="282" t="e">
        <f>INDEX(IO[PLC],MATCH(TAG_DATA[[#This Row],[P1TAG]],IO[IO_Tag],))</f>
        <v>#N/A</v>
      </c>
      <c r="O97" s="282"/>
      <c r="P97" s="290" t="e">
        <f>INDEX(IO[Slot],MATCH(TAG_DATA[[#This Row],[P1TAG]],IO[IO_Tag],))</f>
        <v>#N/A</v>
      </c>
      <c r="Q97" s="282"/>
      <c r="R97" s="282" t="e">
        <f>INDEX(IO[CatalogNo],MATCH(TAG_DATA[[#This Row],[P1TAG]],IO[IO_Tag],))</f>
        <v>#N/A</v>
      </c>
      <c r="S97" s="282" t="e">
        <f>INDEX(IO[CatalogDesc1],MATCH(TAG_DATA[[#This Row],[P1TAG]],IO[IO_Tag],))</f>
        <v>#N/A</v>
      </c>
      <c r="T97" s="282" t="e">
        <f>INDEX(IO[CatalogDesc2],MATCH(TAG_DATA[[#This Row],[P1TAG]],IO[IO_Tag],))</f>
        <v>#N/A</v>
      </c>
      <c r="U97" s="282" t="str">
        <f>TAG_DATA[[#This Row],[Tag]]</f>
        <v>BB1FT200</v>
      </c>
      <c r="V97" s="282" t="str">
        <f>INDEX(DEVICES[DESC1],MATCH(TAG_DATA[[#This Row],[P1TAG]],DEVICES[TAG1],))</f>
        <v>HEATING STEAM TO FEED</v>
      </c>
      <c r="W97" s="282" t="str">
        <f>INDEX(DEVICES[DESC2],MATCH(TAG_DATA[[#This Row],[P1TAG]],DEVICES[TAG1],))</f>
        <v>WATER TANK FLOW</v>
      </c>
      <c r="X97" s="282" t="str">
        <f>INDEX(DEVICES[DESC3],MATCH(TAG_DATA[[#This Row],[P1TAG]],DEVICES[TAG1],))</f>
        <v>MEASUREMENT</v>
      </c>
      <c r="Y97" s="290" t="e">
        <f>INDEX(IO[Pin24V],MATCH(TAG_DATA[[#This Row],[P1TAG]],IO[IO_Tag],))</f>
        <v>#N/A</v>
      </c>
      <c r="Z97" s="290" t="e">
        <f>INDEX(IO[Pin0V],MATCH(TAG_DATA[[#This Row],[P1TAG]],IO[IO_Tag],))</f>
        <v>#N/A</v>
      </c>
      <c r="AA97" s="282"/>
      <c r="AB97" s="312" t="e">
        <f>INDEX(IO[Type],MATCH(TAG_DATA[[#This Row],[P1TAG]],IO[IO_Tag],))</f>
        <v>#N/A</v>
      </c>
      <c r="AC97" s="282" t="str">
        <f>TAG_DATA[[#This Row],[Tag]]</f>
        <v>BB1FT200</v>
      </c>
      <c r="AD97" s="282" t="str">
        <f>INDEX(DEVICES[DESC1],MATCH(TAG_DATA[[#This Row],[P1TAG]],DEVICES[TAG1],))</f>
        <v>HEATING STEAM TO FEED</v>
      </c>
      <c r="AE97" s="282" t="str">
        <f>INDEX(DEVICES[DESC2],MATCH(TAG_DATA[[#This Row],[P1TAG]],DEVICES[TAG1],))</f>
        <v>WATER TANK FLOW</v>
      </c>
      <c r="AF97" s="282" t="str">
        <f>INDEX(DEVICES[DESC3],MATCH(TAG_DATA[[#This Row],[P1TAG]],DEVICES[TAG1],))</f>
        <v>MEASUREMENT</v>
      </c>
      <c r="AG97" s="312"/>
      <c r="AH97" s="282" t="str">
        <f>_xlfn.TEXTJOIN("/",,TAG_DATA[[#This Row],[Tag]],"01")</f>
        <v>BB1FT200/01</v>
      </c>
      <c r="AI97" s="331"/>
    </row>
    <row r="98" spans="1:35" x14ac:dyDescent="0.4">
      <c r="A98" s="316" t="s">
        <v>271</v>
      </c>
      <c r="B98" s="309" t="s">
        <v>1122</v>
      </c>
      <c r="C98" s="328" t="s">
        <v>2570</v>
      </c>
      <c r="D98" s="314" t="e">
        <f>INDEX(DRAWING[Prefix],MATCH(TAG_DATA[[#This Row],[Tag]],DRAWING[Tag],))</f>
        <v>#N/A</v>
      </c>
      <c r="E98" s="281" t="e">
        <f>INDEX(DRAWING[Suffix],MATCH(TAG_DATA[[#This Row],[Tag]],DRAWING[Tag],))</f>
        <v>#N/A</v>
      </c>
      <c r="F98" s="265"/>
      <c r="G98" s="305"/>
      <c r="H98" s="282"/>
      <c r="I98" s="282" t="e">
        <f>INDEX(PANEL[DESCRIPTION],MATCH(TAG_DATA[[#This Row],[X1NAME]],PANEL[TAG],))</f>
        <v>#N/A</v>
      </c>
      <c r="J98" s="282"/>
      <c r="K98" s="282"/>
      <c r="L98" s="282"/>
      <c r="M98" s="312"/>
      <c r="N98" s="282" t="e">
        <f>INDEX(IO[PLC],MATCH(TAG_DATA[[#This Row],[P1TAG]],IO[IO_Tag],))</f>
        <v>#N/A</v>
      </c>
      <c r="O98" s="282"/>
      <c r="P98" s="290" t="e">
        <f>INDEX(IO[Slot],MATCH(TAG_DATA[[#This Row],[P1TAG]],IO[IO_Tag],))</f>
        <v>#N/A</v>
      </c>
      <c r="Q98" s="282"/>
      <c r="R98" s="282" t="e">
        <f>INDEX(IO[CatalogNo],MATCH(TAG_DATA[[#This Row],[P1TAG]],IO[IO_Tag],))</f>
        <v>#N/A</v>
      </c>
      <c r="S98" s="282" t="e">
        <f>INDEX(IO[CatalogDesc1],MATCH(TAG_DATA[[#This Row],[P1TAG]],IO[IO_Tag],))</f>
        <v>#N/A</v>
      </c>
      <c r="T98" s="282" t="e">
        <f>INDEX(IO[CatalogDesc2],MATCH(TAG_DATA[[#This Row],[P1TAG]],IO[IO_Tag],))</f>
        <v>#N/A</v>
      </c>
      <c r="U98" s="282" t="str">
        <f>TAG_DATA[[#This Row],[Tag]]</f>
        <v>BB1FT201</v>
      </c>
      <c r="V98" s="282" t="str">
        <f>INDEX(DEVICES[DESC1],MATCH(TAG_DATA[[#This Row],[P1TAG]],DEVICES[TAG1],))</f>
        <v>STEAM FLOW TO SOOTBLOWING</v>
      </c>
      <c r="W98" s="282" t="str">
        <f>INDEX(DEVICES[DESC2],MATCH(TAG_DATA[[#This Row],[P1TAG]],DEVICES[TAG1],))</f>
        <v>AND AIR PREHEATER</v>
      </c>
      <c r="X98" s="282" t="str">
        <f>INDEX(DEVICES[DESC3],MATCH(TAG_DATA[[#This Row],[P1TAG]],DEVICES[TAG1],))</f>
        <v/>
      </c>
      <c r="Y98" s="290" t="e">
        <f>INDEX(IO[Pin24V],MATCH(TAG_DATA[[#This Row],[P1TAG]],IO[IO_Tag],))</f>
        <v>#N/A</v>
      </c>
      <c r="Z98" s="290" t="e">
        <f>INDEX(IO[Pin0V],MATCH(TAG_DATA[[#This Row],[P1TAG]],IO[IO_Tag],))</f>
        <v>#N/A</v>
      </c>
      <c r="AA98" s="282"/>
      <c r="AB98" s="312" t="e">
        <f>INDEX(IO[Type],MATCH(TAG_DATA[[#This Row],[P1TAG]],IO[IO_Tag],))</f>
        <v>#N/A</v>
      </c>
      <c r="AC98" s="282" t="str">
        <f>TAG_DATA[[#This Row],[Tag]]</f>
        <v>BB1FT201</v>
      </c>
      <c r="AD98" s="282" t="str">
        <f>INDEX(DEVICES[DESC1],MATCH(TAG_DATA[[#This Row],[P1TAG]],DEVICES[TAG1],))</f>
        <v>STEAM FLOW TO SOOTBLOWING</v>
      </c>
      <c r="AE98" s="282" t="str">
        <f>INDEX(DEVICES[DESC2],MATCH(TAG_DATA[[#This Row],[P1TAG]],DEVICES[TAG1],))</f>
        <v>AND AIR PREHEATER</v>
      </c>
      <c r="AF98" s="282" t="str">
        <f>INDEX(DEVICES[DESC3],MATCH(TAG_DATA[[#This Row],[P1TAG]],DEVICES[TAG1],))</f>
        <v/>
      </c>
      <c r="AG98" s="312"/>
      <c r="AH98" s="282" t="str">
        <f>_xlfn.TEXTJOIN("/",,TAG_DATA[[#This Row],[Tag]],"01")</f>
        <v>BB1FT201/01</v>
      </c>
      <c r="AI98" s="331"/>
    </row>
    <row r="99" spans="1:35" x14ac:dyDescent="0.4">
      <c r="A99" s="316" t="s">
        <v>256</v>
      </c>
      <c r="B99" s="309" t="s">
        <v>1122</v>
      </c>
      <c r="C99" s="328" t="s">
        <v>2570</v>
      </c>
      <c r="D99" s="314" t="e">
        <f>INDEX(DRAWING[Prefix],MATCH(TAG_DATA[[#This Row],[Tag]],DRAWING[Tag],))</f>
        <v>#N/A</v>
      </c>
      <c r="E99" s="281" t="e">
        <f>INDEX(DRAWING[Suffix],MATCH(TAG_DATA[[#This Row],[Tag]],DRAWING[Tag],))</f>
        <v>#N/A</v>
      </c>
      <c r="F99" s="265"/>
      <c r="G99" s="305"/>
      <c r="H99" s="282"/>
      <c r="I99" s="282" t="e">
        <f>INDEX(PANEL[DESCRIPTION],MATCH(TAG_DATA[[#This Row],[X1NAME]],PANEL[TAG],))</f>
        <v>#N/A</v>
      </c>
      <c r="J99" s="282"/>
      <c r="K99" s="282"/>
      <c r="L99" s="282"/>
      <c r="M99" s="312"/>
      <c r="N99" s="282" t="e">
        <f>INDEX(IO[PLC],MATCH(TAG_DATA[[#This Row],[P1TAG]],IO[IO_Tag],))</f>
        <v>#N/A</v>
      </c>
      <c r="O99" s="282"/>
      <c r="P99" s="290" t="e">
        <f>INDEX(IO[Slot],MATCH(TAG_DATA[[#This Row],[P1TAG]],IO[IO_Tag],))</f>
        <v>#N/A</v>
      </c>
      <c r="Q99" s="282"/>
      <c r="R99" s="282" t="e">
        <f>INDEX(IO[CatalogNo],MATCH(TAG_DATA[[#This Row],[P1TAG]],IO[IO_Tag],))</f>
        <v>#N/A</v>
      </c>
      <c r="S99" s="282" t="e">
        <f>INDEX(IO[CatalogDesc1],MATCH(TAG_DATA[[#This Row],[P1TAG]],IO[IO_Tag],))</f>
        <v>#N/A</v>
      </c>
      <c r="T99" s="282" t="e">
        <f>INDEX(IO[CatalogDesc2],MATCH(TAG_DATA[[#This Row],[P1TAG]],IO[IO_Tag],))</f>
        <v>#N/A</v>
      </c>
      <c r="U99" s="282" t="str">
        <f>TAG_DATA[[#This Row],[Tag]]</f>
        <v>BB1FT202</v>
      </c>
      <c r="V99" s="282" t="str">
        <f>INDEX(DEVICES[DESC1],MATCH(TAG_DATA[[#This Row],[P1TAG]],DEVICES[TAG1],))</f>
        <v>MAIN STEAM FLOW</v>
      </c>
      <c r="W99" s="282" t="str">
        <f>INDEX(DEVICES[DESC2],MATCH(TAG_DATA[[#This Row],[P1TAG]],DEVICES[TAG1],))</f>
        <v/>
      </c>
      <c r="X99" s="282" t="str">
        <f>INDEX(DEVICES[DESC3],MATCH(TAG_DATA[[#This Row],[P1TAG]],DEVICES[TAG1],))</f>
        <v/>
      </c>
      <c r="Y99" s="290" t="e">
        <f>INDEX(IO[Pin24V],MATCH(TAG_DATA[[#This Row],[P1TAG]],IO[IO_Tag],))</f>
        <v>#N/A</v>
      </c>
      <c r="Z99" s="290" t="e">
        <f>INDEX(IO[Pin0V],MATCH(TAG_DATA[[#This Row],[P1TAG]],IO[IO_Tag],))</f>
        <v>#N/A</v>
      </c>
      <c r="AA99" s="282"/>
      <c r="AB99" s="312" t="e">
        <f>INDEX(IO[Type],MATCH(TAG_DATA[[#This Row],[P1TAG]],IO[IO_Tag],))</f>
        <v>#N/A</v>
      </c>
      <c r="AC99" s="282" t="str">
        <f>TAG_DATA[[#This Row],[Tag]]</f>
        <v>BB1FT202</v>
      </c>
      <c r="AD99" s="282" t="str">
        <f>INDEX(DEVICES[DESC1],MATCH(TAG_DATA[[#This Row],[P1TAG]],DEVICES[TAG1],))</f>
        <v>MAIN STEAM FLOW</v>
      </c>
      <c r="AE99" s="282" t="str">
        <f>INDEX(DEVICES[DESC2],MATCH(TAG_DATA[[#This Row],[P1TAG]],DEVICES[TAG1],))</f>
        <v/>
      </c>
      <c r="AF99" s="282" t="str">
        <f>INDEX(DEVICES[DESC3],MATCH(TAG_DATA[[#This Row],[P1TAG]],DEVICES[TAG1],))</f>
        <v/>
      </c>
      <c r="AG99" s="312"/>
      <c r="AH99" s="282" t="str">
        <f>_xlfn.TEXTJOIN("/",,TAG_DATA[[#This Row],[Tag]],"01")</f>
        <v>BB1FT202/01</v>
      </c>
      <c r="AI99" s="331"/>
    </row>
    <row r="100" spans="1:35" x14ac:dyDescent="0.4">
      <c r="A100" s="316" t="s">
        <v>389</v>
      </c>
      <c r="B100" s="309" t="s">
        <v>1122</v>
      </c>
      <c r="C100" s="328" t="s">
        <v>2570</v>
      </c>
      <c r="D100" s="314" t="e">
        <f>INDEX(DRAWING[Prefix],MATCH(TAG_DATA[[#This Row],[Tag]],DRAWING[Tag],))</f>
        <v>#N/A</v>
      </c>
      <c r="E100" s="281" t="e">
        <f>INDEX(DRAWING[Suffix],MATCH(TAG_DATA[[#This Row],[Tag]],DRAWING[Tag],))</f>
        <v>#N/A</v>
      </c>
      <c r="F100" s="265"/>
      <c r="G100" s="305"/>
      <c r="H100" s="282"/>
      <c r="I100" s="282" t="e">
        <f>INDEX(PANEL[DESCRIPTION],MATCH(TAG_DATA[[#This Row],[X1NAME]],PANEL[TAG],))</f>
        <v>#N/A</v>
      </c>
      <c r="J100" s="282"/>
      <c r="K100" s="282"/>
      <c r="L100" s="282"/>
      <c r="M100" s="312"/>
      <c r="N100" s="282" t="e">
        <f>INDEX(IO[PLC],MATCH(TAG_DATA[[#This Row],[P1TAG]],IO[IO_Tag],))</f>
        <v>#N/A</v>
      </c>
      <c r="O100" s="282"/>
      <c r="P100" s="290" t="e">
        <f>INDEX(IO[Slot],MATCH(TAG_DATA[[#This Row],[P1TAG]],IO[IO_Tag],))</f>
        <v>#N/A</v>
      </c>
      <c r="Q100" s="282"/>
      <c r="R100" s="282" t="e">
        <f>INDEX(IO[CatalogNo],MATCH(TAG_DATA[[#This Row],[P1TAG]],IO[IO_Tag],))</f>
        <v>#N/A</v>
      </c>
      <c r="S100" s="282" t="e">
        <f>INDEX(IO[CatalogDesc1],MATCH(TAG_DATA[[#This Row],[P1TAG]],IO[IO_Tag],))</f>
        <v>#N/A</v>
      </c>
      <c r="T100" s="282" t="e">
        <f>INDEX(IO[CatalogDesc2],MATCH(TAG_DATA[[#This Row],[P1TAG]],IO[IO_Tag],))</f>
        <v>#N/A</v>
      </c>
      <c r="U100" s="282" t="str">
        <f>TAG_DATA[[#This Row],[Tag]]</f>
        <v>BB1FT203</v>
      </c>
      <c r="V100" s="282" t="str">
        <f>INDEX(DEVICES[DESC1],MATCH(TAG_DATA[[#This Row],[P1TAG]],DEVICES[TAG1],))</f>
        <v>STEAM TO EXISTING HEADER</v>
      </c>
      <c r="W100" s="282" t="str">
        <f>INDEX(DEVICES[DESC2],MATCH(TAG_DATA[[#This Row],[P1TAG]],DEVICES[TAG1],))</f>
        <v>FLOW MEASUREMENT</v>
      </c>
      <c r="X100" s="282" t="str">
        <f>INDEX(DEVICES[DESC3],MATCH(TAG_DATA[[#This Row],[P1TAG]],DEVICES[TAG1],))</f>
        <v/>
      </c>
      <c r="Y100" s="290" t="e">
        <f>INDEX(IO[Pin24V],MATCH(TAG_DATA[[#This Row],[P1TAG]],IO[IO_Tag],))</f>
        <v>#N/A</v>
      </c>
      <c r="Z100" s="290" t="e">
        <f>INDEX(IO[Pin0V],MATCH(TAG_DATA[[#This Row],[P1TAG]],IO[IO_Tag],))</f>
        <v>#N/A</v>
      </c>
      <c r="AA100" s="282"/>
      <c r="AB100" s="312" t="e">
        <f>INDEX(IO[Type],MATCH(TAG_DATA[[#This Row],[P1TAG]],IO[IO_Tag],))</f>
        <v>#N/A</v>
      </c>
      <c r="AC100" s="282" t="str">
        <f>TAG_DATA[[#This Row],[Tag]]</f>
        <v>BB1FT203</v>
      </c>
      <c r="AD100" s="282" t="str">
        <f>INDEX(DEVICES[DESC1],MATCH(TAG_DATA[[#This Row],[P1TAG]],DEVICES[TAG1],))</f>
        <v>STEAM TO EXISTING HEADER</v>
      </c>
      <c r="AE100" s="282" t="str">
        <f>INDEX(DEVICES[DESC2],MATCH(TAG_DATA[[#This Row],[P1TAG]],DEVICES[TAG1],))</f>
        <v>FLOW MEASUREMENT</v>
      </c>
      <c r="AF100" s="282" t="str">
        <f>INDEX(DEVICES[DESC3],MATCH(TAG_DATA[[#This Row],[P1TAG]],DEVICES[TAG1],))</f>
        <v/>
      </c>
      <c r="AG100" s="312"/>
      <c r="AH100" s="282" t="str">
        <f>_xlfn.TEXTJOIN("/",,TAG_DATA[[#This Row],[Tag]],"01")</f>
        <v>BB1FT203/01</v>
      </c>
      <c r="AI100" s="331"/>
    </row>
    <row r="101" spans="1:35" hidden="1" x14ac:dyDescent="0.4">
      <c r="A101" s="329" t="s">
        <v>434</v>
      </c>
      <c r="B101" s="261" t="s">
        <v>1126</v>
      </c>
      <c r="C101" s="349"/>
      <c r="D101" s="314" t="e">
        <f>INDEX(DRAWING[Prefix],MATCH(TAG_DATA[[#This Row],[Tag]],DRAWING[Tag],))</f>
        <v>#N/A</v>
      </c>
      <c r="E101" s="281" t="e">
        <f>INDEX(DRAWING[Suffix],MATCH(TAG_DATA[[#This Row],[Tag]],DRAWING[Tag],))</f>
        <v>#N/A</v>
      </c>
      <c r="F101" s="265"/>
      <c r="G101" s="305"/>
      <c r="H101" s="282"/>
      <c r="I101" s="282" t="e">
        <f>INDEX(PANEL[DESCRIPTION],MATCH(TAG_DATA[[#This Row],[X1NAME]],PANEL[TAG],))</f>
        <v>#N/A</v>
      </c>
      <c r="J101" s="282"/>
      <c r="K101" s="282"/>
      <c r="L101" s="282"/>
      <c r="M101" s="312"/>
      <c r="N101" s="282" t="e">
        <f>INDEX(IO[PLC],MATCH(TAG_DATA[[#This Row],[P1TAG]],IO[IO_Tag],))</f>
        <v>#N/A</v>
      </c>
      <c r="O101" s="282"/>
      <c r="P101" s="290" t="e">
        <f>INDEX(IO[Slot],MATCH(TAG_DATA[[#This Row],[P1TAG]],IO[IO_Tag],))</f>
        <v>#N/A</v>
      </c>
      <c r="Q101" s="282"/>
      <c r="R101" s="282" t="e">
        <f>INDEX(IO[CatalogNo],MATCH(TAG_DATA[[#This Row],[P1TAG]],IO[IO_Tag],))</f>
        <v>#N/A</v>
      </c>
      <c r="S101" s="282" t="e">
        <f>INDEX(IO[CatalogDesc1],MATCH(TAG_DATA[[#This Row],[P1TAG]],IO[IO_Tag],))</f>
        <v>#N/A</v>
      </c>
      <c r="T101" s="282" t="e">
        <f>INDEX(IO[CatalogDesc2],MATCH(TAG_DATA[[#This Row],[P1TAG]],IO[IO_Tag],))</f>
        <v>#N/A</v>
      </c>
      <c r="U101" s="282" t="str">
        <f>TAG_DATA[[#This Row],[Tag]]</f>
        <v>BB1FT400</v>
      </c>
      <c r="V101" s="282" t="str">
        <f>INDEX(DEVICES[DESC1],MATCH(TAG_DATA[[#This Row],[P1TAG]],DEVICES[TAG1],))</f>
        <v>PRIMARY AIR FLOW</v>
      </c>
      <c r="W101" s="282" t="str">
        <f>INDEX(DEVICES[DESC2],MATCH(TAG_DATA[[#This Row],[P1TAG]],DEVICES[TAG1],))</f>
        <v/>
      </c>
      <c r="X101" s="282" t="str">
        <f>INDEX(DEVICES[DESC3],MATCH(TAG_DATA[[#This Row],[P1TAG]],DEVICES[TAG1],))</f>
        <v/>
      </c>
      <c r="Y101" s="290" t="e">
        <f>INDEX(IO[Pin24V],MATCH(TAG_DATA[[#This Row],[P1TAG]],IO[IO_Tag],))</f>
        <v>#N/A</v>
      </c>
      <c r="Z101" s="290" t="e">
        <f>INDEX(IO[Pin0V],MATCH(TAG_DATA[[#This Row],[P1TAG]],IO[IO_Tag],))</f>
        <v>#N/A</v>
      </c>
      <c r="AA101" s="282"/>
      <c r="AB101" s="312" t="e">
        <f>INDEX(IO[Type],MATCH(TAG_DATA[[#This Row],[P1TAG]],IO[IO_Tag],))</f>
        <v>#N/A</v>
      </c>
      <c r="AC101" s="282" t="str">
        <f>TAG_DATA[[#This Row],[Tag]]</f>
        <v>BB1FT400</v>
      </c>
      <c r="AD101" s="282" t="str">
        <f>INDEX(DEVICES[DESC1],MATCH(TAG_DATA[[#This Row],[P1TAG]],DEVICES[TAG1],))</f>
        <v>PRIMARY AIR FLOW</v>
      </c>
      <c r="AE101" s="282" t="str">
        <f>INDEX(DEVICES[DESC2],MATCH(TAG_DATA[[#This Row],[P1TAG]],DEVICES[TAG1],))</f>
        <v/>
      </c>
      <c r="AF101" s="282" t="str">
        <f>INDEX(DEVICES[DESC3],MATCH(TAG_DATA[[#This Row],[P1TAG]],DEVICES[TAG1],))</f>
        <v/>
      </c>
      <c r="AG101" s="312"/>
      <c r="AH101" s="282" t="str">
        <f>_xlfn.TEXTJOIN("/",,TAG_DATA[[#This Row],[Tag]],"01")</f>
        <v>BB1FT400/01</v>
      </c>
      <c r="AI101" s="331"/>
    </row>
    <row r="102" spans="1:35" hidden="1" x14ac:dyDescent="0.4">
      <c r="A102" s="330" t="s">
        <v>452</v>
      </c>
      <c r="B102" s="260" t="s">
        <v>1126</v>
      </c>
      <c r="C102" s="349"/>
      <c r="D102" s="314" t="e">
        <f>INDEX(DRAWING[Prefix],MATCH(TAG_DATA[[#This Row],[Tag]],DRAWING[Tag],))</f>
        <v>#N/A</v>
      </c>
      <c r="E102" s="281" t="e">
        <f>INDEX(DRAWING[Suffix],MATCH(TAG_DATA[[#This Row],[Tag]],DRAWING[Tag],))</f>
        <v>#N/A</v>
      </c>
      <c r="F102" s="265"/>
      <c r="G102" s="305"/>
      <c r="H102" s="282"/>
      <c r="I102" s="282" t="e">
        <f>INDEX(PANEL[DESCRIPTION],MATCH(TAG_DATA[[#This Row],[X1NAME]],PANEL[TAG],))</f>
        <v>#N/A</v>
      </c>
      <c r="J102" s="282"/>
      <c r="K102" s="282"/>
      <c r="L102" s="282"/>
      <c r="M102" s="312"/>
      <c r="N102" s="282" t="e">
        <f>INDEX(IO[PLC],MATCH(TAG_DATA[[#This Row],[P1TAG]],IO[IO_Tag],))</f>
        <v>#N/A</v>
      </c>
      <c r="O102" s="282"/>
      <c r="P102" s="290" t="e">
        <f>INDEX(IO[Slot],MATCH(TAG_DATA[[#This Row],[P1TAG]],IO[IO_Tag],))</f>
        <v>#N/A</v>
      </c>
      <c r="Q102" s="282"/>
      <c r="R102" s="282" t="e">
        <f>INDEX(IO[CatalogNo],MATCH(TAG_DATA[[#This Row],[P1TAG]],IO[IO_Tag],))</f>
        <v>#N/A</v>
      </c>
      <c r="S102" s="282" t="e">
        <f>INDEX(IO[CatalogDesc1],MATCH(TAG_DATA[[#This Row],[P1TAG]],IO[IO_Tag],))</f>
        <v>#N/A</v>
      </c>
      <c r="T102" s="282" t="e">
        <f>INDEX(IO[CatalogDesc2],MATCH(TAG_DATA[[#This Row],[P1TAG]],IO[IO_Tag],))</f>
        <v>#N/A</v>
      </c>
      <c r="U102" s="282" t="str">
        <f>TAG_DATA[[#This Row],[Tag]]</f>
        <v>BB1FT401</v>
      </c>
      <c r="V102" s="282" t="str">
        <f>INDEX(DEVICES[DESC1],MATCH(TAG_DATA[[#This Row],[P1TAG]],DEVICES[TAG1],))</f>
        <v>SECONDARY AIR FLOW</v>
      </c>
      <c r="W102" s="282" t="str">
        <f>INDEX(DEVICES[DESC2],MATCH(TAG_DATA[[#This Row],[P1TAG]],DEVICES[TAG1],))</f>
        <v/>
      </c>
      <c r="X102" s="282" t="str">
        <f>INDEX(DEVICES[DESC3],MATCH(TAG_DATA[[#This Row],[P1TAG]],DEVICES[TAG1],))</f>
        <v/>
      </c>
      <c r="Y102" s="290" t="e">
        <f>INDEX(IO[Pin24V],MATCH(TAG_DATA[[#This Row],[P1TAG]],IO[IO_Tag],))</f>
        <v>#N/A</v>
      </c>
      <c r="Z102" s="290" t="e">
        <f>INDEX(IO[Pin0V],MATCH(TAG_DATA[[#This Row],[P1TAG]],IO[IO_Tag],))</f>
        <v>#N/A</v>
      </c>
      <c r="AA102" s="282"/>
      <c r="AB102" s="312" t="e">
        <f>INDEX(IO[Type],MATCH(TAG_DATA[[#This Row],[P1TAG]],IO[IO_Tag],))</f>
        <v>#N/A</v>
      </c>
      <c r="AC102" s="282" t="str">
        <f>TAG_DATA[[#This Row],[Tag]]</f>
        <v>BB1FT401</v>
      </c>
      <c r="AD102" s="282" t="str">
        <f>INDEX(DEVICES[DESC1],MATCH(TAG_DATA[[#This Row],[P1TAG]],DEVICES[TAG1],))</f>
        <v>SECONDARY AIR FLOW</v>
      </c>
      <c r="AE102" s="282" t="str">
        <f>INDEX(DEVICES[DESC2],MATCH(TAG_DATA[[#This Row],[P1TAG]],DEVICES[TAG1],))</f>
        <v/>
      </c>
      <c r="AF102" s="282" t="str">
        <f>INDEX(DEVICES[DESC3],MATCH(TAG_DATA[[#This Row],[P1TAG]],DEVICES[TAG1],))</f>
        <v/>
      </c>
      <c r="AG102" s="312"/>
      <c r="AH102" s="282" t="str">
        <f>_xlfn.TEXTJOIN("/",,TAG_DATA[[#This Row],[Tag]],"01")</f>
        <v>BB1FT401/01</v>
      </c>
      <c r="AI102" s="331"/>
    </row>
    <row r="103" spans="1:35" hidden="1" x14ac:dyDescent="0.4">
      <c r="A103" s="330" t="s">
        <v>483</v>
      </c>
      <c r="B103" s="260" t="s">
        <v>1126</v>
      </c>
      <c r="C103" s="349"/>
      <c r="D103" s="314" t="e">
        <f>INDEX(DRAWING[Prefix],MATCH(TAG_DATA[[#This Row],[Tag]],DRAWING[Tag],))</f>
        <v>#N/A</v>
      </c>
      <c r="E103" s="281" t="e">
        <f>INDEX(DRAWING[Suffix],MATCH(TAG_DATA[[#This Row],[Tag]],DRAWING[Tag],))</f>
        <v>#N/A</v>
      </c>
      <c r="F103" s="265"/>
      <c r="G103" s="305"/>
      <c r="H103" s="282"/>
      <c r="I103" s="282" t="e">
        <f>INDEX(PANEL[DESCRIPTION],MATCH(TAG_DATA[[#This Row],[X1NAME]],PANEL[TAG],))</f>
        <v>#N/A</v>
      </c>
      <c r="J103" s="282"/>
      <c r="K103" s="282"/>
      <c r="L103" s="282"/>
      <c r="M103" s="312"/>
      <c r="N103" s="282" t="e">
        <f>INDEX(IO[PLC],MATCH(TAG_DATA[[#This Row],[P1TAG]],IO[IO_Tag],))</f>
        <v>#N/A</v>
      </c>
      <c r="O103" s="282"/>
      <c r="P103" s="290" t="e">
        <f>INDEX(IO[Slot],MATCH(TAG_DATA[[#This Row],[P1TAG]],IO[IO_Tag],))</f>
        <v>#N/A</v>
      </c>
      <c r="Q103" s="282"/>
      <c r="R103" s="282" t="e">
        <f>INDEX(IO[CatalogNo],MATCH(TAG_DATA[[#This Row],[P1TAG]],IO[IO_Tag],))</f>
        <v>#N/A</v>
      </c>
      <c r="S103" s="282" t="e">
        <f>INDEX(IO[CatalogDesc1],MATCH(TAG_DATA[[#This Row],[P1TAG]],IO[IO_Tag],))</f>
        <v>#N/A</v>
      </c>
      <c r="T103" s="282" t="e">
        <f>INDEX(IO[CatalogDesc2],MATCH(TAG_DATA[[#This Row],[P1TAG]],IO[IO_Tag],))</f>
        <v>#N/A</v>
      </c>
      <c r="U103" s="282" t="str">
        <f>TAG_DATA[[#This Row],[Tag]]</f>
        <v>BB1FT550</v>
      </c>
      <c r="V103" s="282" t="str">
        <f>INDEX(DEVICES[DESC1],MATCH(TAG_DATA[[#This Row],[P1TAG]],DEVICES[TAG1],))</f>
        <v>RECIRCULATION GAS FLOW</v>
      </c>
      <c r="W103" s="282" t="str">
        <f>INDEX(DEVICES[DESC2],MATCH(TAG_DATA[[#This Row],[P1TAG]],DEVICES[TAG1],))</f>
        <v/>
      </c>
      <c r="X103" s="282" t="str">
        <f>INDEX(DEVICES[DESC3],MATCH(TAG_DATA[[#This Row],[P1TAG]],DEVICES[TAG1],))</f>
        <v/>
      </c>
      <c r="Y103" s="290" t="e">
        <f>INDEX(IO[Pin24V],MATCH(TAG_DATA[[#This Row],[P1TAG]],IO[IO_Tag],))</f>
        <v>#N/A</v>
      </c>
      <c r="Z103" s="290" t="e">
        <f>INDEX(IO[Pin0V],MATCH(TAG_DATA[[#This Row],[P1TAG]],IO[IO_Tag],))</f>
        <v>#N/A</v>
      </c>
      <c r="AA103" s="282"/>
      <c r="AB103" s="312" t="e">
        <f>INDEX(IO[Type],MATCH(TAG_DATA[[#This Row],[P1TAG]],IO[IO_Tag],))</f>
        <v>#N/A</v>
      </c>
      <c r="AC103" s="282" t="str">
        <f>TAG_DATA[[#This Row],[Tag]]</f>
        <v>BB1FT550</v>
      </c>
      <c r="AD103" s="282" t="str">
        <f>INDEX(DEVICES[DESC1],MATCH(TAG_DATA[[#This Row],[P1TAG]],DEVICES[TAG1],))</f>
        <v>RECIRCULATION GAS FLOW</v>
      </c>
      <c r="AE103" s="282" t="str">
        <f>INDEX(DEVICES[DESC2],MATCH(TAG_DATA[[#This Row],[P1TAG]],DEVICES[TAG1],))</f>
        <v/>
      </c>
      <c r="AF103" s="282" t="str">
        <f>INDEX(DEVICES[DESC3],MATCH(TAG_DATA[[#This Row],[P1TAG]],DEVICES[TAG1],))</f>
        <v/>
      </c>
      <c r="AG103" s="312"/>
      <c r="AH103" s="282" t="str">
        <f>_xlfn.TEXTJOIN("/",,TAG_DATA[[#This Row],[Tag]],"01")</f>
        <v>BB1FT550/01</v>
      </c>
      <c r="AI103" s="331"/>
    </row>
    <row r="104" spans="1:35" x14ac:dyDescent="0.4">
      <c r="A104" s="316" t="s">
        <v>161</v>
      </c>
      <c r="B104" s="309" t="s">
        <v>1125</v>
      </c>
      <c r="C104" s="328" t="s">
        <v>2527</v>
      </c>
      <c r="D104" s="314" t="str">
        <f>INDEX(DRAWING[Prefix],MATCH(TAG_DATA[[#This Row],[Tag]],DRAWING[Tag],))</f>
        <v>38025-ELE</v>
      </c>
      <c r="E104" s="281" t="str">
        <f>INDEX(DRAWING[Suffix],MATCH(TAG_DATA[[#This Row],[Tag]],DRAWING[Tag],))</f>
        <v>01-302_.L0</v>
      </c>
      <c r="F104" s="265" t="str">
        <f>INDEX(DRAWING[WireName24V],MATCH(TAG_DATA[[#This Row],[Tag]],DRAWING[Tag],))</f>
        <v>RIO_01:01.DI:V+ BB1GS001</v>
      </c>
      <c r="G104" s="305" t="str">
        <f>INDEX(DRAWING[WireNameIO],MATCH(TAG_DATA[[#This Row],[Tag]],DRAWING[Tag],))</f>
        <v>RIO_01:01.DI:02 BB1GS001</v>
      </c>
      <c r="H104" s="266" t="s">
        <v>2323</v>
      </c>
      <c r="I104" s="266" t="str">
        <f>INDEX(PANEL[DESCRIPTION],MATCH(TAG_DATA[[#This Row],[X1NAME]],PANEL[TAG],))</f>
        <v>KPA NON ASSIGNED IO</v>
      </c>
      <c r="J104" s="334"/>
      <c r="K104" s="334"/>
      <c r="L104" s="334"/>
      <c r="M104" s="335"/>
      <c r="N104" s="266" t="str">
        <f>INDEX(IO[PLC],MATCH(TAG_DATA[[#This Row],[P1TAG]],IO[IO_Tag],))</f>
        <v>RIO_</v>
      </c>
      <c r="O104" s="284" t="str">
        <f>INDEX(IO[Rack],MATCH(TAG_DATA[[#This Row],[P1TAG]],IO[IO_Tag],))</f>
        <v>01</v>
      </c>
      <c r="P104" s="284" t="str">
        <f>INDEX(IO[Slot],MATCH(TAG_DATA[[#This Row],[P1TAG]],IO[IO_Tag],))</f>
        <v>01</v>
      </c>
      <c r="Q104" s="282" t="str">
        <f>INDEX(IO[Channel],MATCH(TAG_DATA[[#This Row],[P1TAG]],IO[IO_Tag],))</f>
        <v>02</v>
      </c>
      <c r="R104" s="266" t="str">
        <f>INDEX(IO[CatalogNo],MATCH(TAG_DATA[[#This Row],[P1TAG]],IO[IO_Tag],))</f>
        <v>1734-IB8*1</v>
      </c>
      <c r="S104" s="266" t="str">
        <f>INDEX(IO[CatalogDesc1],MATCH(TAG_DATA[[#This Row],[P1TAG]],IO[IO_Tag],))</f>
        <v>AB 1734-IB8</v>
      </c>
      <c r="T104" s="266" t="str">
        <f>INDEX(IO[CatalogDesc2],MATCH(TAG_DATA[[#This Row],[P1TAG]],IO[IO_Tag],))</f>
        <v>24VDC 8-Point Sink Input Module</v>
      </c>
      <c r="U104" s="266" t="str">
        <f>TAG_DATA[[#This Row],[Tag]]</f>
        <v>BB1GS001</v>
      </c>
      <c r="V104" s="266" t="str">
        <f>INDEX(DEVICES[DESC1],MATCH(TAG_DATA[[#This Row],[P1TAG]],DEVICES[TAG1],))</f>
        <v>FEED WATER PUMP SUCTION</v>
      </c>
      <c r="W104" s="266" t="str">
        <f>INDEX(DEVICES[DESC2],MATCH(TAG_DATA[[#This Row],[P1TAG]],DEVICES[TAG1],))</f>
        <v>SIDE SHUT-OFF VALVE</v>
      </c>
      <c r="X104" s="266" t="str">
        <f>INDEX(DEVICES[DESC3],MATCH(TAG_DATA[[#This Row],[P1TAG]],DEVICES[TAG1],))</f>
        <v>LIMIT SWITCH</v>
      </c>
      <c r="Y104" s="284">
        <f>INDEX(IO[Pin24V],MATCH(TAG_DATA[[#This Row],[P1TAG]],IO[IO_Tag],))</f>
        <v>6</v>
      </c>
      <c r="Z104" s="290">
        <f>INDEX(IO[Pin0V],MATCH(TAG_DATA[[#This Row],[P1TAG]],IO[IO_Tag],))</f>
        <v>4</v>
      </c>
      <c r="AA104" s="266" t="s">
        <v>2403</v>
      </c>
      <c r="AB104" s="305" t="str">
        <f>INDEX(IO[Type],MATCH(TAG_DATA[[#This Row],[P1TAG]],IO[IO_Tag],))</f>
        <v>DI</v>
      </c>
      <c r="AC104" s="266" t="str">
        <f>TAG_DATA[[#This Row],[Tag]]</f>
        <v>BB1GS001</v>
      </c>
      <c r="AD104" s="266" t="str">
        <f>INDEX(DEVICES[DESC1],MATCH(TAG_DATA[[#This Row],[P1TAG]],DEVICES[TAG1],))</f>
        <v>FEED WATER PUMP SUCTION</v>
      </c>
      <c r="AE104" s="266" t="str">
        <f>INDEX(DEVICES[DESC2],MATCH(TAG_DATA[[#This Row],[P1TAG]],DEVICES[TAG1],))</f>
        <v>SIDE SHUT-OFF VALVE</v>
      </c>
      <c r="AF104" s="266" t="str">
        <f>INDEX(DEVICES[DESC3],MATCH(TAG_DATA[[#This Row],[P1TAG]],DEVICES[TAG1],))</f>
        <v>LIMIT SWITCH</v>
      </c>
      <c r="AG104" s="305" t="s">
        <v>2539</v>
      </c>
      <c r="AH104" s="266" t="str">
        <f>INDEX(DRAWING[CableName1],MATCH(TAG_DATA[[#This Row],[Tag]],DRAWING[Tag],))</f>
        <v>BB1GS001/01</v>
      </c>
      <c r="AI104" s="331"/>
    </row>
    <row r="105" spans="1:35" x14ac:dyDescent="0.4">
      <c r="A105" s="316" t="s">
        <v>168</v>
      </c>
      <c r="B105" s="309" t="s">
        <v>1125</v>
      </c>
      <c r="C105" s="328" t="s">
        <v>2527</v>
      </c>
      <c r="D105" s="314" t="str">
        <f>INDEX(DRAWING[Prefix],MATCH(TAG_DATA[[#This Row],[Tag]],DRAWING[Tag],))</f>
        <v>38025-ELE</v>
      </c>
      <c r="E105" s="281" t="str">
        <f>INDEX(DRAWING[Suffix],MATCH(TAG_DATA[[#This Row],[Tag]],DRAWING[Tag],))</f>
        <v>01-303_.L0</v>
      </c>
      <c r="F105" s="265" t="str">
        <f>INDEX(DRAWING[WireName24V],MATCH(TAG_DATA[[#This Row],[Tag]],DRAWING[Tag],))</f>
        <v>RIO_01:01.DI:V+ BB1GS002</v>
      </c>
      <c r="G105" s="305" t="str">
        <f>INDEX(DRAWING[WireNameIO],MATCH(TAG_DATA[[#This Row],[Tag]],DRAWING[Tag],))</f>
        <v>RIO_01:01.DI:03 BB1GS002</v>
      </c>
      <c r="H105" s="266" t="s">
        <v>2323</v>
      </c>
      <c r="I105" s="266" t="str">
        <f>INDEX(PANEL[DESCRIPTION],MATCH(TAG_DATA[[#This Row],[X1NAME]],PANEL[TAG],))</f>
        <v>KPA NON ASSIGNED IO</v>
      </c>
      <c r="J105" s="334"/>
      <c r="K105" s="334"/>
      <c r="L105" s="334"/>
      <c r="M105" s="335"/>
      <c r="N105" s="266" t="str">
        <f>INDEX(IO[PLC],MATCH(TAG_DATA[[#This Row],[P1TAG]],IO[IO_Tag],))</f>
        <v>RIO_</v>
      </c>
      <c r="O105" s="284" t="str">
        <f>INDEX(IO[Rack],MATCH(TAG_DATA[[#This Row],[P1TAG]],IO[IO_Tag],))</f>
        <v>01</v>
      </c>
      <c r="P105" s="284" t="str">
        <f>INDEX(IO[Slot],MATCH(TAG_DATA[[#This Row],[P1TAG]],IO[IO_Tag],))</f>
        <v>01</v>
      </c>
      <c r="Q105" s="282" t="str">
        <f>INDEX(IO[Channel],MATCH(TAG_DATA[[#This Row],[P1TAG]],IO[IO_Tag],))</f>
        <v>03</v>
      </c>
      <c r="R105" s="266" t="str">
        <f>INDEX(IO[CatalogNo],MATCH(TAG_DATA[[#This Row],[P1TAG]],IO[IO_Tag],))</f>
        <v>1734-IB8*1</v>
      </c>
      <c r="S105" s="266" t="str">
        <f>INDEX(IO[CatalogDesc1],MATCH(TAG_DATA[[#This Row],[P1TAG]],IO[IO_Tag],))</f>
        <v>AB 1734-IB8</v>
      </c>
      <c r="T105" s="266" t="str">
        <f>INDEX(IO[CatalogDesc2],MATCH(TAG_DATA[[#This Row],[P1TAG]],IO[IO_Tag],))</f>
        <v>24VDC 8-Point Sink Input Module</v>
      </c>
      <c r="U105" s="266" t="str">
        <f>TAG_DATA[[#This Row],[Tag]]</f>
        <v>BB1GS002</v>
      </c>
      <c r="V105" s="266" t="str">
        <f>INDEX(DEVICES[DESC1],MATCH(TAG_DATA[[#This Row],[P1TAG]],DEVICES[TAG1],))</f>
        <v>FEED WATER PUMP SUCTION</v>
      </c>
      <c r="W105" s="266" t="str">
        <f>INDEX(DEVICES[DESC2],MATCH(TAG_DATA[[#This Row],[P1TAG]],DEVICES[TAG1],))</f>
        <v>SIDE SHUT-OFF VALVE</v>
      </c>
      <c r="X105" s="266" t="str">
        <f>INDEX(DEVICES[DESC3],MATCH(TAG_DATA[[#This Row],[P1TAG]],DEVICES[TAG1],))</f>
        <v>LIMIT SWITCH</v>
      </c>
      <c r="Y105" s="284">
        <f>INDEX(IO[Pin24V],MATCH(TAG_DATA[[#This Row],[P1TAG]],IO[IO_Tag],))</f>
        <v>6</v>
      </c>
      <c r="Z105" s="290">
        <f>INDEX(IO[Pin0V],MATCH(TAG_DATA[[#This Row],[P1TAG]],IO[IO_Tag],))</f>
        <v>4</v>
      </c>
      <c r="AA105" s="266" t="s">
        <v>2403</v>
      </c>
      <c r="AB105" s="305" t="str">
        <f>INDEX(IO[Type],MATCH(TAG_DATA[[#This Row],[P1TAG]],IO[IO_Tag],))</f>
        <v>DI</v>
      </c>
      <c r="AC105" s="266" t="str">
        <f>TAG_DATA[[#This Row],[Tag]]</f>
        <v>BB1GS002</v>
      </c>
      <c r="AD105" s="266" t="str">
        <f>INDEX(DEVICES[DESC1],MATCH(TAG_DATA[[#This Row],[P1TAG]],DEVICES[TAG1],))</f>
        <v>FEED WATER PUMP SUCTION</v>
      </c>
      <c r="AE105" s="266" t="str">
        <f>INDEX(DEVICES[DESC2],MATCH(TAG_DATA[[#This Row],[P1TAG]],DEVICES[TAG1],))</f>
        <v>SIDE SHUT-OFF VALVE</v>
      </c>
      <c r="AF105" s="266" t="str">
        <f>INDEX(DEVICES[DESC3],MATCH(TAG_DATA[[#This Row],[P1TAG]],DEVICES[TAG1],))</f>
        <v>LIMIT SWITCH</v>
      </c>
      <c r="AG105" s="305" t="s">
        <v>2539</v>
      </c>
      <c r="AH105" s="266" t="str">
        <f>INDEX(DRAWING[CableName1],MATCH(TAG_DATA[[#This Row],[Tag]],DRAWING[Tag],))</f>
        <v>BB1GS002/01</v>
      </c>
      <c r="AI105" s="331"/>
    </row>
    <row r="106" spans="1:35" x14ac:dyDescent="0.4">
      <c r="A106" s="316" t="s">
        <v>150</v>
      </c>
      <c r="B106" s="309" t="s">
        <v>1125</v>
      </c>
      <c r="C106" s="328" t="s">
        <v>2527</v>
      </c>
      <c r="D106" s="314" t="str">
        <f>INDEX(DRAWING[Prefix],MATCH(TAG_DATA[[#This Row],[Tag]],DRAWING[Tag],))</f>
        <v>38025-ELE</v>
      </c>
      <c r="E106" s="281" t="str">
        <f>INDEX(DRAWING[Suffix],MATCH(TAG_DATA[[#This Row],[Tag]],DRAWING[Tag],))</f>
        <v>01-304_.L0</v>
      </c>
      <c r="F106" s="265" t="str">
        <f>INDEX(DRAWING[WireName24V],MATCH(TAG_DATA[[#This Row],[Tag]],DRAWING[Tag],))</f>
        <v>RIO_01:01.DI:V+ BB1GS003</v>
      </c>
      <c r="G106" s="305" t="str">
        <f>INDEX(DRAWING[WireNameIO],MATCH(TAG_DATA[[#This Row],[Tag]],DRAWING[Tag],))</f>
        <v>RIO_01:01.DI:04 BB1GS003</v>
      </c>
      <c r="H106" s="266" t="s">
        <v>2323</v>
      </c>
      <c r="I106" s="266" t="str">
        <f>INDEX(PANEL[DESCRIPTION],MATCH(TAG_DATA[[#This Row],[X1NAME]],PANEL[TAG],))</f>
        <v>KPA NON ASSIGNED IO</v>
      </c>
      <c r="J106" s="334"/>
      <c r="K106" s="334"/>
      <c r="L106" s="334"/>
      <c r="M106" s="335"/>
      <c r="N106" s="266" t="str">
        <f>INDEX(IO[PLC],MATCH(TAG_DATA[[#This Row],[P1TAG]],IO[IO_Tag],))</f>
        <v>RIO_</v>
      </c>
      <c r="O106" s="284" t="str">
        <f>INDEX(IO[Rack],MATCH(TAG_DATA[[#This Row],[P1TAG]],IO[IO_Tag],))</f>
        <v>01</v>
      </c>
      <c r="P106" s="284" t="str">
        <f>INDEX(IO[Slot],MATCH(TAG_DATA[[#This Row],[P1TAG]],IO[IO_Tag],))</f>
        <v>01</v>
      </c>
      <c r="Q106" s="282" t="str">
        <f>INDEX(IO[Channel],MATCH(TAG_DATA[[#This Row],[P1TAG]],IO[IO_Tag],))</f>
        <v>04</v>
      </c>
      <c r="R106" s="266" t="str">
        <f>INDEX(IO[CatalogNo],MATCH(TAG_DATA[[#This Row],[P1TAG]],IO[IO_Tag],))</f>
        <v>1734-IB8*1</v>
      </c>
      <c r="S106" s="266" t="str">
        <f>INDEX(IO[CatalogDesc1],MATCH(TAG_DATA[[#This Row],[P1TAG]],IO[IO_Tag],))</f>
        <v>AB 1734-IB8</v>
      </c>
      <c r="T106" s="266" t="str">
        <f>INDEX(IO[CatalogDesc2],MATCH(TAG_DATA[[#This Row],[P1TAG]],IO[IO_Tag],))</f>
        <v>24VDC 8-Point Sink Input Module</v>
      </c>
      <c r="U106" s="266" t="str">
        <f>TAG_DATA[[#This Row],[Tag]]</f>
        <v>BB1GS003</v>
      </c>
      <c r="V106" s="266" t="str">
        <f>INDEX(DEVICES[DESC1],MATCH(TAG_DATA[[#This Row],[P1TAG]],DEVICES[TAG1],))</f>
        <v>FEED WATER PUMP SUCTION</v>
      </c>
      <c r="W106" s="266" t="str">
        <f>INDEX(DEVICES[DESC2],MATCH(TAG_DATA[[#This Row],[P1TAG]],DEVICES[TAG1],))</f>
        <v>SIDE SHUT-OFF VALVE</v>
      </c>
      <c r="X106" s="266" t="str">
        <f>INDEX(DEVICES[DESC3],MATCH(TAG_DATA[[#This Row],[P1TAG]],DEVICES[TAG1],))</f>
        <v>LIMIT SWITCH</v>
      </c>
      <c r="Y106" s="284">
        <f>INDEX(IO[Pin24V],MATCH(TAG_DATA[[#This Row],[P1TAG]],IO[IO_Tag],))</f>
        <v>6</v>
      </c>
      <c r="Z106" s="290">
        <f>INDEX(IO[Pin0V],MATCH(TAG_DATA[[#This Row],[P1TAG]],IO[IO_Tag],))</f>
        <v>4</v>
      </c>
      <c r="AA106" s="266" t="s">
        <v>2403</v>
      </c>
      <c r="AB106" s="305" t="str">
        <f>INDEX(IO[Type],MATCH(TAG_DATA[[#This Row],[P1TAG]],IO[IO_Tag],))</f>
        <v>DI</v>
      </c>
      <c r="AC106" s="266" t="str">
        <f>TAG_DATA[[#This Row],[Tag]]</f>
        <v>BB1GS003</v>
      </c>
      <c r="AD106" s="266" t="str">
        <f>INDEX(DEVICES[DESC1],MATCH(TAG_DATA[[#This Row],[P1TAG]],DEVICES[TAG1],))</f>
        <v>FEED WATER PUMP SUCTION</v>
      </c>
      <c r="AE106" s="266" t="str">
        <f>INDEX(DEVICES[DESC2],MATCH(TAG_DATA[[#This Row],[P1TAG]],DEVICES[TAG1],))</f>
        <v>SIDE SHUT-OFF VALVE</v>
      </c>
      <c r="AF106" s="266" t="str">
        <f>INDEX(DEVICES[DESC3],MATCH(TAG_DATA[[#This Row],[P1TAG]],DEVICES[TAG1],))</f>
        <v>LIMIT SWITCH</v>
      </c>
      <c r="AG106" s="305" t="s">
        <v>2539</v>
      </c>
      <c r="AH106" s="266" t="str">
        <f>INDEX(DRAWING[CableName1],MATCH(TAG_DATA[[#This Row],[Tag]],DRAWING[Tag],))</f>
        <v>BB1GS003/01</v>
      </c>
      <c r="AI106" s="331"/>
    </row>
    <row r="107" spans="1:35" x14ac:dyDescent="0.4">
      <c r="A107" s="316" t="s">
        <v>142</v>
      </c>
      <c r="B107" s="309" t="s">
        <v>1125</v>
      </c>
      <c r="C107" s="328" t="s">
        <v>2527</v>
      </c>
      <c r="D107" s="314" t="str">
        <f>INDEX(DRAWING[Prefix],MATCH(TAG_DATA[[#This Row],[Tag]],DRAWING[Tag],))</f>
        <v>38025-ELE</v>
      </c>
      <c r="E107" s="281" t="str">
        <f>INDEX(DRAWING[Suffix],MATCH(TAG_DATA[[#This Row],[Tag]],DRAWING[Tag],))</f>
        <v>01-305_.L0</v>
      </c>
      <c r="F107" s="265" t="str">
        <f>INDEX(DRAWING[WireName24V],MATCH(TAG_DATA[[#This Row],[Tag]],DRAWING[Tag],))</f>
        <v>RIO_01:01.DI:V+ BB1GS004</v>
      </c>
      <c r="G107" s="305" t="str">
        <f>INDEX(DRAWING[WireNameIO],MATCH(TAG_DATA[[#This Row],[Tag]],DRAWING[Tag],))</f>
        <v>RIO_01:01.DI:05 BB1GS004</v>
      </c>
      <c r="H107" s="266" t="s">
        <v>2323</v>
      </c>
      <c r="I107" s="266" t="str">
        <f>INDEX(PANEL[DESCRIPTION],MATCH(TAG_DATA[[#This Row],[X1NAME]],PANEL[TAG],))</f>
        <v>KPA NON ASSIGNED IO</v>
      </c>
      <c r="J107" s="334"/>
      <c r="K107" s="334"/>
      <c r="L107" s="334"/>
      <c r="M107" s="335"/>
      <c r="N107" s="266" t="str">
        <f>INDEX(IO[PLC],MATCH(TAG_DATA[[#This Row],[P1TAG]],IO[IO_Tag],))</f>
        <v>RIO_</v>
      </c>
      <c r="O107" s="284" t="str">
        <f>INDEX(IO[Rack],MATCH(TAG_DATA[[#This Row],[P1TAG]],IO[IO_Tag],))</f>
        <v>01</v>
      </c>
      <c r="P107" s="284" t="str">
        <f>INDEX(IO[Slot],MATCH(TAG_DATA[[#This Row],[P1TAG]],IO[IO_Tag],))</f>
        <v>01</v>
      </c>
      <c r="Q107" s="282" t="str">
        <f>INDEX(IO[Channel],MATCH(TAG_DATA[[#This Row],[P1TAG]],IO[IO_Tag],))</f>
        <v>05</v>
      </c>
      <c r="R107" s="266" t="str">
        <f>INDEX(IO[CatalogNo],MATCH(TAG_DATA[[#This Row],[P1TAG]],IO[IO_Tag],))</f>
        <v>1734-IB8*1</v>
      </c>
      <c r="S107" s="266" t="str">
        <f>INDEX(IO[CatalogDesc1],MATCH(TAG_DATA[[#This Row],[P1TAG]],IO[IO_Tag],))</f>
        <v>AB 1734-IB8</v>
      </c>
      <c r="T107" s="266" t="str">
        <f>INDEX(IO[CatalogDesc2],MATCH(TAG_DATA[[#This Row],[P1TAG]],IO[IO_Tag],))</f>
        <v>24VDC 8-Point Sink Input Module</v>
      </c>
      <c r="U107" s="266" t="str">
        <f>TAG_DATA[[#This Row],[Tag]]</f>
        <v>BB1GS004</v>
      </c>
      <c r="V107" s="266" t="str">
        <f>INDEX(DEVICES[DESC1],MATCH(TAG_DATA[[#This Row],[P1TAG]],DEVICES[TAG1],))</f>
        <v>FEED WATER PUMP SUCTION</v>
      </c>
      <c r="W107" s="266" t="str">
        <f>INDEX(DEVICES[DESC2],MATCH(TAG_DATA[[#This Row],[P1TAG]],DEVICES[TAG1],))</f>
        <v>SIDE SHUT-OFF VALVE</v>
      </c>
      <c r="X107" s="266" t="str">
        <f>INDEX(DEVICES[DESC3],MATCH(TAG_DATA[[#This Row],[P1TAG]],DEVICES[TAG1],))</f>
        <v>LIMIT SWITCH</v>
      </c>
      <c r="Y107" s="284">
        <f>INDEX(IO[Pin24V],MATCH(TAG_DATA[[#This Row],[P1TAG]],IO[IO_Tag],))</f>
        <v>6</v>
      </c>
      <c r="Z107" s="290">
        <f>INDEX(IO[Pin0V],MATCH(TAG_DATA[[#This Row],[P1TAG]],IO[IO_Tag],))</f>
        <v>4</v>
      </c>
      <c r="AA107" s="266" t="s">
        <v>2403</v>
      </c>
      <c r="AB107" s="305" t="str">
        <f>INDEX(IO[Type],MATCH(TAG_DATA[[#This Row],[P1TAG]],IO[IO_Tag],))</f>
        <v>DI</v>
      </c>
      <c r="AC107" s="266" t="str">
        <f>TAG_DATA[[#This Row],[Tag]]</f>
        <v>BB1GS004</v>
      </c>
      <c r="AD107" s="266" t="str">
        <f>INDEX(DEVICES[DESC1],MATCH(TAG_DATA[[#This Row],[P1TAG]],DEVICES[TAG1],))</f>
        <v>FEED WATER PUMP SUCTION</v>
      </c>
      <c r="AE107" s="266" t="str">
        <f>INDEX(DEVICES[DESC2],MATCH(TAG_DATA[[#This Row],[P1TAG]],DEVICES[TAG1],))</f>
        <v>SIDE SHUT-OFF VALVE</v>
      </c>
      <c r="AF107" s="266" t="str">
        <f>INDEX(DEVICES[DESC3],MATCH(TAG_DATA[[#This Row],[P1TAG]],DEVICES[TAG1],))</f>
        <v>LIMIT SWITCH</v>
      </c>
      <c r="AG107" s="305" t="s">
        <v>2539</v>
      </c>
      <c r="AH107" s="266" t="str">
        <f>INDEX(DRAWING[CableName1],MATCH(TAG_DATA[[#This Row],[Tag]],DRAWING[Tag],))</f>
        <v>BB1GS004/01</v>
      </c>
      <c r="AI107" s="331"/>
    </row>
    <row r="108" spans="1:35" x14ac:dyDescent="0.4">
      <c r="A108" s="316" t="s">
        <v>178</v>
      </c>
      <c r="B108" s="309" t="s">
        <v>1125</v>
      </c>
      <c r="C108" s="328" t="s">
        <v>2527</v>
      </c>
      <c r="D108" s="314" t="str">
        <f>INDEX(DRAWING[Prefix],MATCH(TAG_DATA[[#This Row],[Tag]],DRAWING[Tag],))</f>
        <v>38025-ELE</v>
      </c>
      <c r="E108" s="281" t="str">
        <f>INDEX(DRAWING[Suffix],MATCH(TAG_DATA[[#This Row],[Tag]],DRAWING[Tag],))</f>
        <v>01-306_.L0</v>
      </c>
      <c r="F108" s="265" t="str">
        <f>INDEX(DRAWING[WireName24V],MATCH(TAG_DATA[[#This Row],[Tag]],DRAWING[Tag],))</f>
        <v>RIO_01:01.DI:V+ BB1GS005</v>
      </c>
      <c r="G108" s="305" t="str">
        <f>INDEX(DRAWING[WireNameIO],MATCH(TAG_DATA[[#This Row],[Tag]],DRAWING[Tag],))</f>
        <v>RIO_01:01.DI:06 BB1GS005</v>
      </c>
      <c r="H108" s="266" t="s">
        <v>2323</v>
      </c>
      <c r="I108" s="266" t="str">
        <f>INDEX(PANEL[DESCRIPTION],MATCH(TAG_DATA[[#This Row],[X1NAME]],PANEL[TAG],))</f>
        <v>KPA NON ASSIGNED IO</v>
      </c>
      <c r="J108" s="334"/>
      <c r="K108" s="334"/>
      <c r="L108" s="334"/>
      <c r="M108" s="335"/>
      <c r="N108" s="266" t="str">
        <f>INDEX(IO[PLC],MATCH(TAG_DATA[[#This Row],[P1TAG]],IO[IO_Tag],))</f>
        <v>RIO_</v>
      </c>
      <c r="O108" s="284" t="str">
        <f>INDEX(IO[Rack],MATCH(TAG_DATA[[#This Row],[P1TAG]],IO[IO_Tag],))</f>
        <v>01</v>
      </c>
      <c r="P108" s="284" t="str">
        <f>INDEX(IO[Slot],MATCH(TAG_DATA[[#This Row],[P1TAG]],IO[IO_Tag],))</f>
        <v>01</v>
      </c>
      <c r="Q108" s="282" t="str">
        <f>INDEX(IO[Channel],MATCH(TAG_DATA[[#This Row],[P1TAG]],IO[IO_Tag],))</f>
        <v>06</v>
      </c>
      <c r="R108" s="266" t="str">
        <f>INDEX(IO[CatalogNo],MATCH(TAG_DATA[[#This Row],[P1TAG]],IO[IO_Tag],))</f>
        <v>1734-IB8*1</v>
      </c>
      <c r="S108" s="266" t="str">
        <f>INDEX(IO[CatalogDesc1],MATCH(TAG_DATA[[#This Row],[P1TAG]],IO[IO_Tag],))</f>
        <v>AB 1734-IB8</v>
      </c>
      <c r="T108" s="266" t="str">
        <f>INDEX(IO[CatalogDesc2],MATCH(TAG_DATA[[#This Row],[P1TAG]],IO[IO_Tag],))</f>
        <v>24VDC 8-Point Sink Input Module</v>
      </c>
      <c r="U108" s="266" t="str">
        <f>TAG_DATA[[#This Row],[Tag]]</f>
        <v>BB1GS005</v>
      </c>
      <c r="V108" s="266" t="str">
        <f>INDEX(DEVICES[DESC1],MATCH(TAG_DATA[[#This Row],[P1TAG]],DEVICES[TAG1],))</f>
        <v>FW TANK OVERFLOW ON-OFF</v>
      </c>
      <c r="W108" s="266" t="str">
        <f>INDEX(DEVICES[DESC2],MATCH(TAG_DATA[[#This Row],[P1TAG]],DEVICES[TAG1],))</f>
        <v>VALVE POSITION</v>
      </c>
      <c r="X108" s="266" t="str">
        <f>INDEX(DEVICES[DESC3],MATCH(TAG_DATA[[#This Row],[P1TAG]],DEVICES[TAG1],))</f>
        <v/>
      </c>
      <c r="Y108" s="284">
        <f>INDEX(IO[Pin24V],MATCH(TAG_DATA[[#This Row],[P1TAG]],IO[IO_Tag],))</f>
        <v>6</v>
      </c>
      <c r="Z108" s="290">
        <f>INDEX(IO[Pin0V],MATCH(TAG_DATA[[#This Row],[P1TAG]],IO[IO_Tag],))</f>
        <v>4</v>
      </c>
      <c r="AA108" s="266" t="s">
        <v>2403</v>
      </c>
      <c r="AB108" s="305" t="str">
        <f>INDEX(IO[Type],MATCH(TAG_DATA[[#This Row],[P1TAG]],IO[IO_Tag],))</f>
        <v>DI</v>
      </c>
      <c r="AC108" s="266" t="str">
        <f>TAG_DATA[[#This Row],[Tag]]</f>
        <v>BB1GS005</v>
      </c>
      <c r="AD108" s="266" t="str">
        <f>INDEX(DEVICES[DESC1],MATCH(TAG_DATA[[#This Row],[P1TAG]],DEVICES[TAG1],))</f>
        <v>FW TANK OVERFLOW ON-OFF</v>
      </c>
      <c r="AE108" s="266" t="str">
        <f>INDEX(DEVICES[DESC2],MATCH(TAG_DATA[[#This Row],[P1TAG]],DEVICES[TAG1],))</f>
        <v>VALVE POSITION</v>
      </c>
      <c r="AF108" s="266" t="str">
        <f>INDEX(DEVICES[DESC3],MATCH(TAG_DATA[[#This Row],[P1TAG]],DEVICES[TAG1],))</f>
        <v/>
      </c>
      <c r="AG108" s="305" t="s">
        <v>2539</v>
      </c>
      <c r="AH108" s="266" t="str">
        <f>INDEX(DRAWING[CableName1],MATCH(TAG_DATA[[#This Row],[Tag]],DRAWING[Tag],))</f>
        <v>BB1GS005/01</v>
      </c>
      <c r="AI108" s="331"/>
    </row>
    <row r="109" spans="1:35" x14ac:dyDescent="0.4">
      <c r="A109" s="316" t="s">
        <v>180</v>
      </c>
      <c r="B109" s="309" t="s">
        <v>1125</v>
      </c>
      <c r="C109" s="328" t="s">
        <v>2527</v>
      </c>
      <c r="D109" s="314" t="str">
        <f>INDEX(DRAWING[Prefix],MATCH(TAG_DATA[[#This Row],[Tag]],DRAWING[Tag],))</f>
        <v>38025-ELE</v>
      </c>
      <c r="E109" s="281" t="str">
        <f>INDEX(DRAWING[Suffix],MATCH(TAG_DATA[[#This Row],[Tag]],DRAWING[Tag],))</f>
        <v>01-307_.L0</v>
      </c>
      <c r="F109" s="265" t="str">
        <f>INDEX(DRAWING[WireName24V],MATCH(TAG_DATA[[#This Row],[Tag]],DRAWING[Tag],))</f>
        <v>RIO_01:01.DI:V+ BB1GS006</v>
      </c>
      <c r="G109" s="305" t="str">
        <f>INDEX(DRAWING[WireNameIO],MATCH(TAG_DATA[[#This Row],[Tag]],DRAWING[Tag],))</f>
        <v>RIO_01:01.DI:07 BB1GS006</v>
      </c>
      <c r="H109" s="266" t="s">
        <v>2323</v>
      </c>
      <c r="I109" s="266" t="str">
        <f>INDEX(PANEL[DESCRIPTION],MATCH(TAG_DATA[[#This Row],[X1NAME]],PANEL[TAG],))</f>
        <v>KPA NON ASSIGNED IO</v>
      </c>
      <c r="J109" s="334"/>
      <c r="K109" s="334"/>
      <c r="L109" s="334"/>
      <c r="M109" s="335"/>
      <c r="N109" s="266" t="str">
        <f>INDEX(IO[PLC],MATCH(TAG_DATA[[#This Row],[P1TAG]],IO[IO_Tag],))</f>
        <v>RIO_</v>
      </c>
      <c r="O109" s="284" t="str">
        <f>INDEX(IO[Rack],MATCH(TAG_DATA[[#This Row],[P1TAG]],IO[IO_Tag],))</f>
        <v>01</v>
      </c>
      <c r="P109" s="284" t="str">
        <f>INDEX(IO[Slot],MATCH(TAG_DATA[[#This Row],[P1TAG]],IO[IO_Tag],))</f>
        <v>01</v>
      </c>
      <c r="Q109" s="282" t="str">
        <f>INDEX(IO[Channel],MATCH(TAG_DATA[[#This Row],[P1TAG]],IO[IO_Tag],))</f>
        <v>07</v>
      </c>
      <c r="R109" s="266" t="str">
        <f>INDEX(IO[CatalogNo],MATCH(TAG_DATA[[#This Row],[P1TAG]],IO[IO_Tag],))</f>
        <v>1734-IB8*1</v>
      </c>
      <c r="S109" s="266" t="str">
        <f>INDEX(IO[CatalogDesc1],MATCH(TAG_DATA[[#This Row],[P1TAG]],IO[IO_Tag],))</f>
        <v>AB 1734-IB8</v>
      </c>
      <c r="T109" s="266" t="str">
        <f>INDEX(IO[CatalogDesc2],MATCH(TAG_DATA[[#This Row],[P1TAG]],IO[IO_Tag],))</f>
        <v>24VDC 8-Point Sink Input Module</v>
      </c>
      <c r="U109" s="266" t="str">
        <f>TAG_DATA[[#This Row],[Tag]]</f>
        <v>BB1GS006</v>
      </c>
      <c r="V109" s="266" t="str">
        <f>INDEX(DEVICES[DESC1],MATCH(TAG_DATA[[#This Row],[P1TAG]],DEVICES[TAG1],))</f>
        <v>FW TANK OVERFLOW ON-OFF</v>
      </c>
      <c r="W109" s="266" t="str">
        <f>INDEX(DEVICES[DESC2],MATCH(TAG_DATA[[#This Row],[P1TAG]],DEVICES[TAG1],))</f>
        <v>VALVE POSITION</v>
      </c>
      <c r="X109" s="266" t="str">
        <f>INDEX(DEVICES[DESC3],MATCH(TAG_DATA[[#This Row],[P1TAG]],DEVICES[TAG1],))</f>
        <v/>
      </c>
      <c r="Y109" s="284">
        <f>INDEX(IO[Pin24V],MATCH(TAG_DATA[[#This Row],[P1TAG]],IO[IO_Tag],))</f>
        <v>6</v>
      </c>
      <c r="Z109" s="290">
        <f>INDEX(IO[Pin0V],MATCH(TAG_DATA[[#This Row],[P1TAG]],IO[IO_Tag],))</f>
        <v>4</v>
      </c>
      <c r="AA109" s="266" t="s">
        <v>2403</v>
      </c>
      <c r="AB109" s="305" t="str">
        <f>INDEX(IO[Type],MATCH(TAG_DATA[[#This Row],[P1TAG]],IO[IO_Tag],))</f>
        <v>DI</v>
      </c>
      <c r="AC109" s="266" t="str">
        <f>TAG_DATA[[#This Row],[Tag]]</f>
        <v>BB1GS006</v>
      </c>
      <c r="AD109" s="266" t="str">
        <f>INDEX(DEVICES[DESC1],MATCH(TAG_DATA[[#This Row],[P1TAG]],DEVICES[TAG1],))</f>
        <v>FW TANK OVERFLOW ON-OFF</v>
      </c>
      <c r="AE109" s="266" t="str">
        <f>INDEX(DEVICES[DESC2],MATCH(TAG_DATA[[#This Row],[P1TAG]],DEVICES[TAG1],))</f>
        <v>VALVE POSITION</v>
      </c>
      <c r="AF109" s="266" t="str">
        <f>INDEX(DEVICES[DESC3],MATCH(TAG_DATA[[#This Row],[P1TAG]],DEVICES[TAG1],))</f>
        <v/>
      </c>
      <c r="AG109" s="305" t="s">
        <v>2539</v>
      </c>
      <c r="AH109" s="266" t="str">
        <f>INDEX(DRAWING[CableName1],MATCH(TAG_DATA[[#This Row],[Tag]],DRAWING[Tag],))</f>
        <v>BB1GS006/01</v>
      </c>
      <c r="AI109" s="331"/>
    </row>
    <row r="110" spans="1:35" x14ac:dyDescent="0.4">
      <c r="A110" s="316" t="s">
        <v>181</v>
      </c>
      <c r="B110" s="309" t="s">
        <v>1125</v>
      </c>
      <c r="C110" s="328" t="s">
        <v>2527</v>
      </c>
      <c r="D110" s="314" t="str">
        <f>INDEX(DRAWING[Prefix],MATCH(TAG_DATA[[#This Row],[Tag]],DRAWING[Tag],))</f>
        <v>38025-ELE</v>
      </c>
      <c r="E110" s="281" t="str">
        <f>INDEX(DRAWING[Suffix],MATCH(TAG_DATA[[#This Row],[Tag]],DRAWING[Tag],))</f>
        <v>01-308_.L0</v>
      </c>
      <c r="F110" s="265" t="str">
        <f>INDEX(DRAWING[WireName24V],MATCH(TAG_DATA[[#This Row],[Tag]],DRAWING[Tag],))</f>
        <v>RIO_01:02.DI:V+ BB1GS007</v>
      </c>
      <c r="G110" s="305" t="str">
        <f>INDEX(DRAWING[WireNameIO],MATCH(TAG_DATA[[#This Row],[Tag]],DRAWING[Tag],))</f>
        <v>RIO_01:02.DI:00 BB1GS007</v>
      </c>
      <c r="H110" s="266" t="s">
        <v>2323</v>
      </c>
      <c r="I110" s="266" t="str">
        <f>INDEX(PANEL[DESCRIPTION],MATCH(TAG_DATA[[#This Row],[X1NAME]],PANEL[TAG],))</f>
        <v>KPA NON ASSIGNED IO</v>
      </c>
      <c r="J110" s="334"/>
      <c r="K110" s="334"/>
      <c r="L110" s="334"/>
      <c r="M110" s="335"/>
      <c r="N110" s="266" t="str">
        <f>INDEX(IO[PLC],MATCH(TAG_DATA[[#This Row],[P1TAG]],IO[IO_Tag],))</f>
        <v>RIO_</v>
      </c>
      <c r="O110" s="284" t="str">
        <f>INDEX(IO[Rack],MATCH(TAG_DATA[[#This Row],[P1TAG]],IO[IO_Tag],))</f>
        <v>01</v>
      </c>
      <c r="P110" s="284" t="str">
        <f>INDEX(IO[Slot],MATCH(TAG_DATA[[#This Row],[P1TAG]],IO[IO_Tag],))</f>
        <v>02</v>
      </c>
      <c r="Q110" s="282" t="str">
        <f>INDEX(IO[Channel],MATCH(TAG_DATA[[#This Row],[P1TAG]],IO[IO_Tag],))</f>
        <v>00</v>
      </c>
      <c r="R110" s="266" t="str">
        <f>INDEX(IO[CatalogNo],MATCH(TAG_DATA[[#This Row],[P1TAG]],IO[IO_Tag],))</f>
        <v>1734-IB8*1</v>
      </c>
      <c r="S110" s="266" t="str">
        <f>INDEX(IO[CatalogDesc1],MATCH(TAG_DATA[[#This Row],[P1TAG]],IO[IO_Tag],))</f>
        <v>AB 1734-IB8</v>
      </c>
      <c r="T110" s="266" t="str">
        <f>INDEX(IO[CatalogDesc2],MATCH(TAG_DATA[[#This Row],[P1TAG]],IO[IO_Tag],))</f>
        <v>24VDC 8-Point Sink Input Module</v>
      </c>
      <c r="U110" s="266" t="str">
        <f>TAG_DATA[[#This Row],[Tag]]</f>
        <v>BB1GS007</v>
      </c>
      <c r="V110" s="266" t="str">
        <f>INDEX(DEVICES[DESC1],MATCH(TAG_DATA[[#This Row],[P1TAG]],DEVICES[TAG1],))</f>
        <v>FEEDWATER PUMP 1 ON-OFF</v>
      </c>
      <c r="W110" s="266" t="str">
        <f>INDEX(DEVICES[DESC2],MATCH(TAG_DATA[[#This Row],[P1TAG]],DEVICES[TAG1],))</f>
        <v>VALVE LIMIT SWITCH OPEN</v>
      </c>
      <c r="X110" s="266" t="str">
        <f>INDEX(DEVICES[DESC3],MATCH(TAG_DATA[[#This Row],[P1TAG]],DEVICES[TAG1],))</f>
        <v/>
      </c>
      <c r="Y110" s="284">
        <f>INDEX(IO[Pin24V],MATCH(TAG_DATA[[#This Row],[P1TAG]],IO[IO_Tag],))</f>
        <v>6</v>
      </c>
      <c r="Z110" s="290">
        <f>INDEX(IO[Pin0V],MATCH(TAG_DATA[[#This Row],[P1TAG]],IO[IO_Tag],))</f>
        <v>4</v>
      </c>
      <c r="AA110" s="266" t="s">
        <v>2403</v>
      </c>
      <c r="AB110" s="305" t="str">
        <f>INDEX(IO[Type],MATCH(TAG_DATA[[#This Row],[P1TAG]],IO[IO_Tag],))</f>
        <v>DI</v>
      </c>
      <c r="AC110" s="266" t="str">
        <f>TAG_DATA[[#This Row],[Tag]]</f>
        <v>BB1GS007</v>
      </c>
      <c r="AD110" s="266" t="str">
        <f>INDEX(DEVICES[DESC1],MATCH(TAG_DATA[[#This Row],[P1TAG]],DEVICES[TAG1],))</f>
        <v>FEEDWATER PUMP 1 ON-OFF</v>
      </c>
      <c r="AE110" s="266" t="str">
        <f>INDEX(DEVICES[DESC2],MATCH(TAG_DATA[[#This Row],[P1TAG]],DEVICES[TAG1],))</f>
        <v>VALVE LIMIT SWITCH OPEN</v>
      </c>
      <c r="AF110" s="266" t="str">
        <f>INDEX(DEVICES[DESC3],MATCH(TAG_DATA[[#This Row],[P1TAG]],DEVICES[TAG1],))</f>
        <v/>
      </c>
      <c r="AG110" s="305" t="s">
        <v>2539</v>
      </c>
      <c r="AH110" s="266" t="str">
        <f>INDEX(DRAWING[CableName1],MATCH(TAG_DATA[[#This Row],[Tag]],DRAWING[Tag],))</f>
        <v>BB1GS007/01</v>
      </c>
      <c r="AI110" s="331"/>
    </row>
    <row r="111" spans="1:35" x14ac:dyDescent="0.4">
      <c r="A111" s="316" t="s">
        <v>184</v>
      </c>
      <c r="B111" s="309" t="s">
        <v>1125</v>
      </c>
      <c r="C111" s="328" t="s">
        <v>2527</v>
      </c>
      <c r="D111" s="314" t="str">
        <f>INDEX(DRAWING[Prefix],MATCH(TAG_DATA[[#This Row],[Tag]],DRAWING[Tag],))</f>
        <v>38025-ELE</v>
      </c>
      <c r="E111" s="281" t="str">
        <f>INDEX(DRAWING[Suffix],MATCH(TAG_DATA[[#This Row],[Tag]],DRAWING[Tag],))</f>
        <v>01-309_.L0</v>
      </c>
      <c r="F111" s="265" t="str">
        <f>INDEX(DRAWING[WireName24V],MATCH(TAG_DATA[[#This Row],[Tag]],DRAWING[Tag],))</f>
        <v>RIO_01:02.DI:V+ BB1GS008</v>
      </c>
      <c r="G111" s="305" t="str">
        <f>INDEX(DRAWING[WireNameIO],MATCH(TAG_DATA[[#This Row],[Tag]],DRAWING[Tag],))</f>
        <v>RIO_01:02.DI:01 BB1GS008</v>
      </c>
      <c r="H111" s="266" t="s">
        <v>2537</v>
      </c>
      <c r="I111" s="266" t="e">
        <f>INDEX(PANEL[DESCRIPTION],MATCH(TAG_DATA[[#This Row],[X1NAME]],PANEL[TAG],))</f>
        <v>#N/A</v>
      </c>
      <c r="J111" s="334"/>
      <c r="K111" s="334"/>
      <c r="L111" s="334"/>
      <c r="M111" s="335"/>
      <c r="N111" s="266" t="str">
        <f>INDEX(IO[PLC],MATCH(TAG_DATA[[#This Row],[P1TAG]],IO[IO_Tag],))</f>
        <v>RIO_</v>
      </c>
      <c r="O111" s="284" t="str">
        <f>INDEX(IO[Rack],MATCH(TAG_DATA[[#This Row],[P1TAG]],IO[IO_Tag],))</f>
        <v>01</v>
      </c>
      <c r="P111" s="284" t="str">
        <f>INDEX(IO[Slot],MATCH(TAG_DATA[[#This Row],[P1TAG]],IO[IO_Tag],))</f>
        <v>02</v>
      </c>
      <c r="Q111" s="282" t="str">
        <f>INDEX(IO[Channel],MATCH(TAG_DATA[[#This Row],[P1TAG]],IO[IO_Tag],))</f>
        <v>01</v>
      </c>
      <c r="R111" s="266" t="str">
        <f>INDEX(IO[CatalogNo],MATCH(TAG_DATA[[#This Row],[P1TAG]],IO[IO_Tag],))</f>
        <v>1734-IB8*1</v>
      </c>
      <c r="S111" s="266" t="str">
        <f>INDEX(IO[CatalogDesc1],MATCH(TAG_DATA[[#This Row],[P1TAG]],IO[IO_Tag],))</f>
        <v>AB 1734-IB8</v>
      </c>
      <c r="T111" s="266" t="str">
        <f>INDEX(IO[CatalogDesc2],MATCH(TAG_DATA[[#This Row],[P1TAG]],IO[IO_Tag],))</f>
        <v>24VDC 8-Point Sink Input Module</v>
      </c>
      <c r="U111" s="266" t="str">
        <f>TAG_DATA[[#This Row],[Tag]]</f>
        <v>BB1GS008</v>
      </c>
      <c r="V111" s="266" t="str">
        <f>INDEX(DEVICES[DESC1],MATCH(TAG_DATA[[#This Row],[P1TAG]],DEVICES[TAG1],))</f>
        <v>FEEDWATER PUMP 1 ON-OFF</v>
      </c>
      <c r="W111" s="266" t="str">
        <f>INDEX(DEVICES[DESC2],MATCH(TAG_DATA[[#This Row],[P1TAG]],DEVICES[TAG1],))</f>
        <v>VALVE LIMIT SWITCH CLOSE</v>
      </c>
      <c r="X111" s="266" t="str">
        <f>INDEX(DEVICES[DESC3],MATCH(TAG_DATA[[#This Row],[P1TAG]],DEVICES[TAG1],))</f>
        <v/>
      </c>
      <c r="Y111" s="284">
        <f>INDEX(IO[Pin24V],MATCH(TAG_DATA[[#This Row],[P1TAG]],IO[IO_Tag],))</f>
        <v>6</v>
      </c>
      <c r="Z111" s="290">
        <f>INDEX(IO[Pin0V],MATCH(TAG_DATA[[#This Row],[P1TAG]],IO[IO_Tag],))</f>
        <v>4</v>
      </c>
      <c r="AA111" s="266" t="s">
        <v>2403</v>
      </c>
      <c r="AB111" s="305" t="str">
        <f>INDEX(IO[Type],MATCH(TAG_DATA[[#This Row],[P1TAG]],IO[IO_Tag],))</f>
        <v>DI</v>
      </c>
      <c r="AC111" s="266" t="str">
        <f>TAG_DATA[[#This Row],[Tag]]</f>
        <v>BB1GS008</v>
      </c>
      <c r="AD111" s="266" t="str">
        <f>INDEX(DEVICES[DESC1],MATCH(TAG_DATA[[#This Row],[P1TAG]],DEVICES[TAG1],))</f>
        <v>FEEDWATER PUMP 1 ON-OFF</v>
      </c>
      <c r="AE111" s="266" t="str">
        <f>INDEX(DEVICES[DESC2],MATCH(TAG_DATA[[#This Row],[P1TAG]],DEVICES[TAG1],))</f>
        <v>VALVE LIMIT SWITCH CLOSE</v>
      </c>
      <c r="AF111" s="266" t="str">
        <f>INDEX(DEVICES[DESC3],MATCH(TAG_DATA[[#This Row],[P1TAG]],DEVICES[TAG1],))</f>
        <v/>
      </c>
      <c r="AG111" s="305" t="s">
        <v>2539</v>
      </c>
      <c r="AH111" s="266" t="str">
        <f>INDEX(DRAWING[CableName1],MATCH(TAG_DATA[[#This Row],[Tag]],DRAWING[Tag],))</f>
        <v>BB1GS008/01</v>
      </c>
      <c r="AI111" s="331"/>
    </row>
    <row r="112" spans="1:35" x14ac:dyDescent="0.4">
      <c r="A112" s="316" t="s">
        <v>187</v>
      </c>
      <c r="B112" s="309" t="s">
        <v>1125</v>
      </c>
      <c r="C112" s="328" t="s">
        <v>2527</v>
      </c>
      <c r="D112" s="314" t="str">
        <f>INDEX(DRAWING[Prefix],MATCH(TAG_DATA[[#This Row],[Tag]],DRAWING[Tag],))</f>
        <v>38025-ELE</v>
      </c>
      <c r="E112" s="281" t="str">
        <f>INDEX(DRAWING[Suffix],MATCH(TAG_DATA[[#This Row],[Tag]],DRAWING[Tag],))</f>
        <v>01-310_.L0</v>
      </c>
      <c r="F112" s="265" t="str">
        <f>INDEX(DRAWING[WireName24V],MATCH(TAG_DATA[[#This Row],[Tag]],DRAWING[Tag],))</f>
        <v>RIO_01:02.DI:V+ BB1GS009</v>
      </c>
      <c r="G112" s="305" t="str">
        <f>INDEX(DRAWING[WireNameIO],MATCH(TAG_DATA[[#This Row],[Tag]],DRAWING[Tag],))</f>
        <v>RIO_01:02.DI:02 BB1GS009</v>
      </c>
      <c r="H112" s="266" t="s">
        <v>2323</v>
      </c>
      <c r="I112" s="266" t="str">
        <f>INDEX(PANEL[DESCRIPTION],MATCH(TAG_DATA[[#This Row],[X1NAME]],PANEL[TAG],))</f>
        <v>KPA NON ASSIGNED IO</v>
      </c>
      <c r="J112" s="334"/>
      <c r="K112" s="334"/>
      <c r="L112" s="334"/>
      <c r="M112" s="335"/>
      <c r="N112" s="266" t="str">
        <f>INDEX(IO[PLC],MATCH(TAG_DATA[[#This Row],[P1TAG]],IO[IO_Tag],))</f>
        <v>RIO_</v>
      </c>
      <c r="O112" s="284" t="str">
        <f>INDEX(IO[Rack],MATCH(TAG_DATA[[#This Row],[P1TAG]],IO[IO_Tag],))</f>
        <v>01</v>
      </c>
      <c r="P112" s="284" t="str">
        <f>INDEX(IO[Slot],MATCH(TAG_DATA[[#This Row],[P1TAG]],IO[IO_Tag],))</f>
        <v>02</v>
      </c>
      <c r="Q112" s="282" t="str">
        <f>INDEX(IO[Channel],MATCH(TAG_DATA[[#This Row],[P1TAG]],IO[IO_Tag],))</f>
        <v>02</v>
      </c>
      <c r="R112" s="266" t="str">
        <f>INDEX(IO[CatalogNo],MATCH(TAG_DATA[[#This Row],[P1TAG]],IO[IO_Tag],))</f>
        <v>1734-IB8*1</v>
      </c>
      <c r="S112" s="266" t="str">
        <f>INDEX(IO[CatalogDesc1],MATCH(TAG_DATA[[#This Row],[P1TAG]],IO[IO_Tag],))</f>
        <v>AB 1734-IB8</v>
      </c>
      <c r="T112" s="266" t="str">
        <f>INDEX(IO[CatalogDesc2],MATCH(TAG_DATA[[#This Row],[P1TAG]],IO[IO_Tag],))</f>
        <v>24VDC 8-Point Sink Input Module</v>
      </c>
      <c r="U112" s="266" t="str">
        <f>TAG_DATA[[#This Row],[Tag]]</f>
        <v>BB1GS009</v>
      </c>
      <c r="V112" s="266" t="str">
        <f>INDEX(DEVICES[DESC1],MATCH(TAG_DATA[[#This Row],[P1TAG]],DEVICES[TAG1],))</f>
        <v>FEED WATER PUMP 2 ON-OFF</v>
      </c>
      <c r="W112" s="266" t="str">
        <f>INDEX(DEVICES[DESC2],MATCH(TAG_DATA[[#This Row],[P1TAG]],DEVICES[TAG1],))</f>
        <v>VALVE LIMIT SWITCH OPEN</v>
      </c>
      <c r="X112" s="266" t="str">
        <f>INDEX(DEVICES[DESC3],MATCH(TAG_DATA[[#This Row],[P1TAG]],DEVICES[TAG1],))</f>
        <v/>
      </c>
      <c r="Y112" s="284">
        <f>INDEX(IO[Pin24V],MATCH(TAG_DATA[[#This Row],[P1TAG]],IO[IO_Tag],))</f>
        <v>6</v>
      </c>
      <c r="Z112" s="290">
        <f>INDEX(IO[Pin0V],MATCH(TAG_DATA[[#This Row],[P1TAG]],IO[IO_Tag],))</f>
        <v>4</v>
      </c>
      <c r="AA112" s="266" t="s">
        <v>2403</v>
      </c>
      <c r="AB112" s="305" t="str">
        <f>INDEX(IO[Type],MATCH(TAG_DATA[[#This Row],[P1TAG]],IO[IO_Tag],))</f>
        <v>DI</v>
      </c>
      <c r="AC112" s="266" t="str">
        <f>TAG_DATA[[#This Row],[Tag]]</f>
        <v>BB1GS009</v>
      </c>
      <c r="AD112" s="266" t="str">
        <f>INDEX(DEVICES[DESC1],MATCH(TAG_DATA[[#This Row],[P1TAG]],DEVICES[TAG1],))</f>
        <v>FEED WATER PUMP 2 ON-OFF</v>
      </c>
      <c r="AE112" s="266" t="str">
        <f>INDEX(DEVICES[DESC2],MATCH(TAG_DATA[[#This Row],[P1TAG]],DEVICES[TAG1],))</f>
        <v>VALVE LIMIT SWITCH OPEN</v>
      </c>
      <c r="AF112" s="266" t="str">
        <f>INDEX(DEVICES[DESC3],MATCH(TAG_DATA[[#This Row],[P1TAG]],DEVICES[TAG1],))</f>
        <v/>
      </c>
      <c r="AG112" s="305" t="s">
        <v>2539</v>
      </c>
      <c r="AH112" s="266" t="str">
        <f>INDEX(DRAWING[CableName1],MATCH(TAG_DATA[[#This Row],[Tag]],DRAWING[Tag],))</f>
        <v>BB1GS009/01</v>
      </c>
      <c r="AI112" s="331"/>
    </row>
    <row r="113" spans="1:35" x14ac:dyDescent="0.4">
      <c r="A113" s="316" t="s">
        <v>190</v>
      </c>
      <c r="B113" s="309" t="s">
        <v>1125</v>
      </c>
      <c r="C113" s="328" t="s">
        <v>2527</v>
      </c>
      <c r="D113" s="314" t="str">
        <f>INDEX(DRAWING[Prefix],MATCH(TAG_DATA[[#This Row],[Tag]],DRAWING[Tag],))</f>
        <v>38025-ELE</v>
      </c>
      <c r="E113" s="281" t="str">
        <f>INDEX(DRAWING[Suffix],MATCH(TAG_DATA[[#This Row],[Tag]],DRAWING[Tag],))</f>
        <v>01-311_.L0</v>
      </c>
      <c r="F113" s="265" t="str">
        <f>INDEX(DRAWING[WireName24V],MATCH(TAG_DATA[[#This Row],[Tag]],DRAWING[Tag],))</f>
        <v>RIO_01:02.DI:V+ BB1GS010</v>
      </c>
      <c r="G113" s="305" t="str">
        <f>INDEX(DRAWING[WireNameIO],MATCH(TAG_DATA[[#This Row],[Tag]],DRAWING[Tag],))</f>
        <v>RIO_01:02.DI:03 BB1GS010</v>
      </c>
      <c r="H113" s="266" t="s">
        <v>2323</v>
      </c>
      <c r="I113" s="266" t="str">
        <f>INDEX(PANEL[DESCRIPTION],MATCH(TAG_DATA[[#This Row],[X1NAME]],PANEL[TAG],))</f>
        <v>KPA NON ASSIGNED IO</v>
      </c>
      <c r="J113" s="334"/>
      <c r="K113" s="334"/>
      <c r="L113" s="334"/>
      <c r="M113" s="335"/>
      <c r="N113" s="266" t="str">
        <f>INDEX(IO[PLC],MATCH(TAG_DATA[[#This Row],[P1TAG]],IO[IO_Tag],))</f>
        <v>RIO_</v>
      </c>
      <c r="O113" s="284" t="str">
        <f>INDEX(IO[Rack],MATCH(TAG_DATA[[#This Row],[P1TAG]],IO[IO_Tag],))</f>
        <v>01</v>
      </c>
      <c r="P113" s="284" t="str">
        <f>INDEX(IO[Slot],MATCH(TAG_DATA[[#This Row],[P1TAG]],IO[IO_Tag],))</f>
        <v>02</v>
      </c>
      <c r="Q113" s="282" t="str">
        <f>INDEX(IO[Channel],MATCH(TAG_DATA[[#This Row],[P1TAG]],IO[IO_Tag],))</f>
        <v>03</v>
      </c>
      <c r="R113" s="266" t="str">
        <f>INDEX(IO[CatalogNo],MATCH(TAG_DATA[[#This Row],[P1TAG]],IO[IO_Tag],))</f>
        <v>1734-IB8*1</v>
      </c>
      <c r="S113" s="266" t="str">
        <f>INDEX(IO[CatalogDesc1],MATCH(TAG_DATA[[#This Row],[P1TAG]],IO[IO_Tag],))</f>
        <v>AB 1734-IB8</v>
      </c>
      <c r="T113" s="266" t="str">
        <f>INDEX(IO[CatalogDesc2],MATCH(TAG_DATA[[#This Row],[P1TAG]],IO[IO_Tag],))</f>
        <v>24VDC 8-Point Sink Input Module</v>
      </c>
      <c r="U113" s="266" t="str">
        <f>TAG_DATA[[#This Row],[Tag]]</f>
        <v>BB1GS010</v>
      </c>
      <c r="V113" s="266" t="str">
        <f>INDEX(DEVICES[DESC1],MATCH(TAG_DATA[[#This Row],[P1TAG]],DEVICES[TAG1],))</f>
        <v>FEED WATER PUMP 2 ON-OFF</v>
      </c>
      <c r="W113" s="266" t="str">
        <f>INDEX(DEVICES[DESC2],MATCH(TAG_DATA[[#This Row],[P1TAG]],DEVICES[TAG1],))</f>
        <v>VALVE LIMIT SWITCH CLOSE</v>
      </c>
      <c r="X113" s="266" t="str">
        <f>INDEX(DEVICES[DESC3],MATCH(TAG_DATA[[#This Row],[P1TAG]],DEVICES[TAG1],))</f>
        <v/>
      </c>
      <c r="Y113" s="284">
        <f>INDEX(IO[Pin24V],MATCH(TAG_DATA[[#This Row],[P1TAG]],IO[IO_Tag],))</f>
        <v>6</v>
      </c>
      <c r="Z113" s="290">
        <f>INDEX(IO[Pin0V],MATCH(TAG_DATA[[#This Row],[P1TAG]],IO[IO_Tag],))</f>
        <v>4</v>
      </c>
      <c r="AA113" s="266" t="s">
        <v>2403</v>
      </c>
      <c r="AB113" s="305" t="str">
        <f>INDEX(IO[Type],MATCH(TAG_DATA[[#This Row],[P1TAG]],IO[IO_Tag],))</f>
        <v>DI</v>
      </c>
      <c r="AC113" s="266" t="str">
        <f>TAG_DATA[[#This Row],[Tag]]</f>
        <v>BB1GS010</v>
      </c>
      <c r="AD113" s="266" t="str">
        <f>INDEX(DEVICES[DESC1],MATCH(TAG_DATA[[#This Row],[P1TAG]],DEVICES[TAG1],))</f>
        <v>FEED WATER PUMP 2 ON-OFF</v>
      </c>
      <c r="AE113" s="266" t="str">
        <f>INDEX(DEVICES[DESC2],MATCH(TAG_DATA[[#This Row],[P1TAG]],DEVICES[TAG1],))</f>
        <v>VALVE LIMIT SWITCH CLOSE</v>
      </c>
      <c r="AF113" s="266" t="str">
        <f>INDEX(DEVICES[DESC3],MATCH(TAG_DATA[[#This Row],[P1TAG]],DEVICES[TAG1],))</f>
        <v/>
      </c>
      <c r="AG113" s="305" t="s">
        <v>2539</v>
      </c>
      <c r="AH113" s="266" t="str">
        <f>INDEX(DRAWING[CableName1],MATCH(TAG_DATA[[#This Row],[Tag]],DRAWING[Tag],))</f>
        <v>BB1GS010/01</v>
      </c>
      <c r="AI113" s="331"/>
    </row>
    <row r="114" spans="1:35" x14ac:dyDescent="0.4">
      <c r="A114" s="316" t="s">
        <v>1219</v>
      </c>
      <c r="B114" s="309" t="s">
        <v>1125</v>
      </c>
      <c r="C114" s="328" t="s">
        <v>2527</v>
      </c>
      <c r="D114" s="314" t="str">
        <f>INDEX(DRAWING[Prefix],MATCH(TAG_DATA[[#This Row],[Tag]],DRAWING[Tag],))</f>
        <v>38025-ELE</v>
      </c>
      <c r="E114" s="281" t="str">
        <f>INDEX(DRAWING[Suffix],MATCH(TAG_DATA[[#This Row],[Tag]],DRAWING[Tag],))</f>
        <v>01-312_.L0</v>
      </c>
      <c r="F114" s="265" t="str">
        <f>INDEX(DRAWING[WireName24V],MATCH(TAG_DATA[[#This Row],[Tag]],DRAWING[Tag],))</f>
        <v>RIO_01:02.DI:V+ BB1GS011</v>
      </c>
      <c r="G114" s="305" t="str">
        <f>INDEX(DRAWING[WireNameIO],MATCH(TAG_DATA[[#This Row],[Tag]],DRAWING[Tag],))</f>
        <v>RIO_01:02.DI:04 BB1GS011</v>
      </c>
      <c r="H114" s="266" t="s">
        <v>2323</v>
      </c>
      <c r="I114" s="266" t="str">
        <f>INDEX(PANEL[DESCRIPTION],MATCH(TAG_DATA[[#This Row],[X1NAME]],PANEL[TAG],))</f>
        <v>KPA NON ASSIGNED IO</v>
      </c>
      <c r="J114" s="334"/>
      <c r="K114" s="334"/>
      <c r="L114" s="334"/>
      <c r="M114" s="335"/>
      <c r="N114" s="266" t="str">
        <f>INDEX(IO[PLC],MATCH(TAG_DATA[[#This Row],[P1TAG]],IO[IO_Tag],))</f>
        <v>RIO_</v>
      </c>
      <c r="O114" s="284" t="str">
        <f>INDEX(IO[Rack],MATCH(TAG_DATA[[#This Row],[P1TAG]],IO[IO_Tag],))</f>
        <v>01</v>
      </c>
      <c r="P114" s="284" t="str">
        <f>INDEX(IO[Slot],MATCH(TAG_DATA[[#This Row],[P1TAG]],IO[IO_Tag],))</f>
        <v>02</v>
      </c>
      <c r="Q114" s="282" t="str">
        <f>INDEX(IO[Channel],MATCH(TAG_DATA[[#This Row],[P1TAG]],IO[IO_Tag],))</f>
        <v>04</v>
      </c>
      <c r="R114" s="266" t="str">
        <f>INDEX(IO[CatalogNo],MATCH(TAG_DATA[[#This Row],[P1TAG]],IO[IO_Tag],))</f>
        <v>1734-IB8*1</v>
      </c>
      <c r="S114" s="266" t="str">
        <f>INDEX(IO[CatalogDesc1],MATCH(TAG_DATA[[#This Row],[P1TAG]],IO[IO_Tag],))</f>
        <v>AB 1734-IB8</v>
      </c>
      <c r="T114" s="266" t="str">
        <f>INDEX(IO[CatalogDesc2],MATCH(TAG_DATA[[#This Row],[P1TAG]],IO[IO_Tag],))</f>
        <v>24VDC 8-Point Sink Input Module</v>
      </c>
      <c r="U114" s="266" t="str">
        <f>TAG_DATA[[#This Row],[Tag]]</f>
        <v>BB1GS011</v>
      </c>
      <c r="V114" s="266" t="str">
        <f>INDEX(DEVICES[DESC1],MATCH(TAG_DATA[[#This Row],[P1TAG]],DEVICES[TAG1],))</f>
        <v>BOILER BOTTOM BLOW DOWN</v>
      </c>
      <c r="W114" s="266" t="str">
        <f>INDEX(DEVICES[DESC2],MATCH(TAG_DATA[[#This Row],[P1TAG]],DEVICES[TAG1],))</f>
        <v>ON-OFF VALVE LIMIT SWITCH</v>
      </c>
      <c r="X114" s="266" t="str">
        <f>INDEX(DEVICES[DESC3],MATCH(TAG_DATA[[#This Row],[P1TAG]],DEVICES[TAG1],))</f>
        <v>OPEN</v>
      </c>
      <c r="Y114" s="284">
        <f>INDEX(IO[Pin24V],MATCH(TAG_DATA[[#This Row],[P1TAG]],IO[IO_Tag],))</f>
        <v>6</v>
      </c>
      <c r="Z114" s="290">
        <f>INDEX(IO[Pin0V],MATCH(TAG_DATA[[#This Row],[P1TAG]],IO[IO_Tag],))</f>
        <v>4</v>
      </c>
      <c r="AA114" s="266" t="s">
        <v>2403</v>
      </c>
      <c r="AB114" s="305" t="str">
        <f>INDEX(IO[Type],MATCH(TAG_DATA[[#This Row],[P1TAG]],IO[IO_Tag],))</f>
        <v>DI</v>
      </c>
      <c r="AC114" s="266" t="str">
        <f>TAG_DATA[[#This Row],[Tag]]</f>
        <v>BB1GS011</v>
      </c>
      <c r="AD114" s="266" t="str">
        <f>INDEX(DEVICES[DESC1],MATCH(TAG_DATA[[#This Row],[P1TAG]],DEVICES[TAG1],))</f>
        <v>BOILER BOTTOM BLOW DOWN</v>
      </c>
      <c r="AE114" s="266" t="str">
        <f>INDEX(DEVICES[DESC2],MATCH(TAG_DATA[[#This Row],[P1TAG]],DEVICES[TAG1],))</f>
        <v>ON-OFF VALVE LIMIT SWITCH</v>
      </c>
      <c r="AF114" s="266" t="str">
        <f>INDEX(DEVICES[DESC3],MATCH(TAG_DATA[[#This Row],[P1TAG]],DEVICES[TAG1],))</f>
        <v>OPEN</v>
      </c>
      <c r="AG114" s="305" t="s">
        <v>2539</v>
      </c>
      <c r="AH114" s="266" t="str">
        <f>INDEX(DRAWING[CableName1],MATCH(TAG_DATA[[#This Row],[Tag]],DRAWING[Tag],))</f>
        <v>BB1GS011/01</v>
      </c>
      <c r="AI114" s="331"/>
    </row>
    <row r="115" spans="1:35" x14ac:dyDescent="0.4">
      <c r="A115" s="316" t="s">
        <v>1221</v>
      </c>
      <c r="B115" s="309" t="s">
        <v>1125</v>
      </c>
      <c r="C115" s="328" t="s">
        <v>2527</v>
      </c>
      <c r="D115" s="314" t="str">
        <f>INDEX(DRAWING[Prefix],MATCH(TAG_DATA[[#This Row],[Tag]],DRAWING[Tag],))</f>
        <v>38025-ELE</v>
      </c>
      <c r="E115" s="281" t="str">
        <f>INDEX(DRAWING[Suffix],MATCH(TAG_DATA[[#This Row],[Tag]],DRAWING[Tag],))</f>
        <v>01-313_.L0</v>
      </c>
      <c r="F115" s="265" t="str">
        <f>INDEX(DRAWING[WireName24V],MATCH(TAG_DATA[[#This Row],[Tag]],DRAWING[Tag],))</f>
        <v>RIO_01:02.DI:V+ BB1GS012</v>
      </c>
      <c r="G115" s="305" t="str">
        <f>INDEX(DRAWING[WireNameIO],MATCH(TAG_DATA[[#This Row],[Tag]],DRAWING[Tag],))</f>
        <v>RIO_01:02.DI:05 BB1GS012</v>
      </c>
      <c r="H115" s="266" t="s">
        <v>2323</v>
      </c>
      <c r="I115" s="266" t="str">
        <f>INDEX(PANEL[DESCRIPTION],MATCH(TAG_DATA[[#This Row],[X1NAME]],PANEL[TAG],))</f>
        <v>KPA NON ASSIGNED IO</v>
      </c>
      <c r="J115" s="334"/>
      <c r="K115" s="334"/>
      <c r="L115" s="334"/>
      <c r="M115" s="335"/>
      <c r="N115" s="266" t="str">
        <f>INDEX(IO[PLC],MATCH(TAG_DATA[[#This Row],[P1TAG]],IO[IO_Tag],))</f>
        <v>RIO_</v>
      </c>
      <c r="O115" s="284" t="str">
        <f>INDEX(IO[Rack],MATCH(TAG_DATA[[#This Row],[P1TAG]],IO[IO_Tag],))</f>
        <v>01</v>
      </c>
      <c r="P115" s="284" t="str">
        <f>INDEX(IO[Slot],MATCH(TAG_DATA[[#This Row],[P1TAG]],IO[IO_Tag],))</f>
        <v>02</v>
      </c>
      <c r="Q115" s="282" t="str">
        <f>INDEX(IO[Channel],MATCH(TAG_DATA[[#This Row],[P1TAG]],IO[IO_Tag],))</f>
        <v>05</v>
      </c>
      <c r="R115" s="266" t="str">
        <f>INDEX(IO[CatalogNo],MATCH(TAG_DATA[[#This Row],[P1TAG]],IO[IO_Tag],))</f>
        <v>1734-IB8*1</v>
      </c>
      <c r="S115" s="266" t="str">
        <f>INDEX(IO[CatalogDesc1],MATCH(TAG_DATA[[#This Row],[P1TAG]],IO[IO_Tag],))</f>
        <v>AB 1734-IB8</v>
      </c>
      <c r="T115" s="266" t="str">
        <f>INDEX(IO[CatalogDesc2],MATCH(TAG_DATA[[#This Row],[P1TAG]],IO[IO_Tag],))</f>
        <v>24VDC 8-Point Sink Input Module</v>
      </c>
      <c r="U115" s="266" t="str">
        <f>TAG_DATA[[#This Row],[Tag]]</f>
        <v>BB1GS012</v>
      </c>
      <c r="V115" s="266" t="str">
        <f>INDEX(DEVICES[DESC1],MATCH(TAG_DATA[[#This Row],[P1TAG]],DEVICES[TAG1],))</f>
        <v>BOILER BOTTOM BLOW DOWN</v>
      </c>
      <c r="W115" s="266" t="str">
        <f>INDEX(DEVICES[DESC2],MATCH(TAG_DATA[[#This Row],[P1TAG]],DEVICES[TAG1],))</f>
        <v>ON-OFF VALVE LIMIT SWITCH</v>
      </c>
      <c r="X115" s="266" t="str">
        <f>INDEX(DEVICES[DESC3],MATCH(TAG_DATA[[#This Row],[P1TAG]],DEVICES[TAG1],))</f>
        <v>CLOSE</v>
      </c>
      <c r="Y115" s="284">
        <f>INDEX(IO[Pin24V],MATCH(TAG_DATA[[#This Row],[P1TAG]],IO[IO_Tag],))</f>
        <v>6</v>
      </c>
      <c r="Z115" s="290">
        <f>INDEX(IO[Pin0V],MATCH(TAG_DATA[[#This Row],[P1TAG]],IO[IO_Tag],))</f>
        <v>4</v>
      </c>
      <c r="AA115" s="266" t="s">
        <v>2403</v>
      </c>
      <c r="AB115" s="305" t="str">
        <f>INDEX(IO[Type],MATCH(TAG_DATA[[#This Row],[P1TAG]],IO[IO_Tag],))</f>
        <v>DI</v>
      </c>
      <c r="AC115" s="266" t="str">
        <f>TAG_DATA[[#This Row],[Tag]]</f>
        <v>BB1GS012</v>
      </c>
      <c r="AD115" s="266" t="str">
        <f>INDEX(DEVICES[DESC1],MATCH(TAG_DATA[[#This Row],[P1TAG]],DEVICES[TAG1],))</f>
        <v>BOILER BOTTOM BLOW DOWN</v>
      </c>
      <c r="AE115" s="266" t="str">
        <f>INDEX(DEVICES[DESC2],MATCH(TAG_DATA[[#This Row],[P1TAG]],DEVICES[TAG1],))</f>
        <v>ON-OFF VALVE LIMIT SWITCH</v>
      </c>
      <c r="AF115" s="266" t="str">
        <f>INDEX(DEVICES[DESC3],MATCH(TAG_DATA[[#This Row],[P1TAG]],DEVICES[TAG1],))</f>
        <v>CLOSE</v>
      </c>
      <c r="AG115" s="305" t="s">
        <v>2539</v>
      </c>
      <c r="AH115" s="266" t="str">
        <f>INDEX(DRAWING[CableName1],MATCH(TAG_DATA[[#This Row],[Tag]],DRAWING[Tag],))</f>
        <v>BB1GS012/01</v>
      </c>
      <c r="AI115" s="331"/>
    </row>
    <row r="116" spans="1:35" x14ac:dyDescent="0.4">
      <c r="A116" s="316" t="s">
        <v>1090</v>
      </c>
      <c r="B116" s="309" t="s">
        <v>1125</v>
      </c>
      <c r="C116" s="328" t="s">
        <v>2527</v>
      </c>
      <c r="D116" s="314" t="str">
        <f>INDEX(DRAWING[Prefix],MATCH(TAG_DATA[[#This Row],[Tag]],DRAWING[Tag],))</f>
        <v>38025-ELE</v>
      </c>
      <c r="E116" s="281" t="str">
        <f>INDEX(DRAWING[Suffix],MATCH(TAG_DATA[[#This Row],[Tag]],DRAWING[Tag],))</f>
        <v>01-314_.L0</v>
      </c>
      <c r="F116" s="265" t="str">
        <f>INDEX(DRAWING[WireName24V],MATCH(TAG_DATA[[#This Row],[Tag]],DRAWING[Tag],))</f>
        <v>RIO_01:02.DI:V+ BB1GS020</v>
      </c>
      <c r="G116" s="305" t="str">
        <f>INDEX(DRAWING[WireNameIO],MATCH(TAG_DATA[[#This Row],[Tag]],DRAWING[Tag],))</f>
        <v>RIO_01:02.DI:06 BB1GS020</v>
      </c>
      <c r="H116" s="266" t="s">
        <v>2323</v>
      </c>
      <c r="I116" s="266" t="str">
        <f>INDEX(PANEL[DESCRIPTION],MATCH(TAG_DATA[[#This Row],[X1NAME]],PANEL[TAG],))</f>
        <v>KPA NON ASSIGNED IO</v>
      </c>
      <c r="J116" s="334"/>
      <c r="K116" s="334"/>
      <c r="L116" s="334"/>
      <c r="M116" s="335"/>
      <c r="N116" s="266" t="str">
        <f>INDEX(IO[PLC],MATCH(TAG_DATA[[#This Row],[P1TAG]],IO[IO_Tag],))</f>
        <v>RIO_</v>
      </c>
      <c r="O116" s="284" t="str">
        <f>INDEX(IO[Rack],MATCH(TAG_DATA[[#This Row],[P1TAG]],IO[IO_Tag],))</f>
        <v>01</v>
      </c>
      <c r="P116" s="284" t="str">
        <f>INDEX(IO[Slot],MATCH(TAG_DATA[[#This Row],[P1TAG]],IO[IO_Tag],))</f>
        <v>02</v>
      </c>
      <c r="Q116" s="282" t="str">
        <f>INDEX(IO[Channel],MATCH(TAG_DATA[[#This Row],[P1TAG]],IO[IO_Tag],))</f>
        <v>06</v>
      </c>
      <c r="R116" s="266" t="str">
        <f>INDEX(IO[CatalogNo],MATCH(TAG_DATA[[#This Row],[P1TAG]],IO[IO_Tag],))</f>
        <v>1734-IB8*1</v>
      </c>
      <c r="S116" s="266" t="str">
        <f>INDEX(IO[CatalogDesc1],MATCH(TAG_DATA[[#This Row],[P1TAG]],IO[IO_Tag],))</f>
        <v>AB 1734-IB8</v>
      </c>
      <c r="T116" s="266" t="str">
        <f>INDEX(IO[CatalogDesc2],MATCH(TAG_DATA[[#This Row],[P1TAG]],IO[IO_Tag],))</f>
        <v>24VDC 8-Point Sink Input Module</v>
      </c>
      <c r="U116" s="266" t="str">
        <f>TAG_DATA[[#This Row],[Tag]]</f>
        <v>BB1GS020</v>
      </c>
      <c r="V116" s="266" t="str">
        <f>INDEX(DEVICES[DESC1],MATCH(TAG_DATA[[#This Row],[P1TAG]],DEVICES[TAG1],))</f>
        <v>EMERGENCY SHOWER</v>
      </c>
      <c r="W116" s="266" t="str">
        <f>INDEX(DEVICES[DESC2],MATCH(TAG_DATA[[#This Row],[P1TAG]],DEVICES[TAG1],))</f>
        <v>USE SWITCH</v>
      </c>
      <c r="X116" s="266" t="str">
        <f>INDEX(DEVICES[DESC3],MATCH(TAG_DATA[[#This Row],[P1TAG]],DEVICES[TAG1],))</f>
        <v/>
      </c>
      <c r="Y116" s="284">
        <f>INDEX(IO[Pin24V],MATCH(TAG_DATA[[#This Row],[P1TAG]],IO[IO_Tag],))</f>
        <v>6</v>
      </c>
      <c r="Z116" s="290">
        <f>INDEX(IO[Pin0V],MATCH(TAG_DATA[[#This Row],[P1TAG]],IO[IO_Tag],))</f>
        <v>4</v>
      </c>
      <c r="AA116" s="266" t="s">
        <v>2403</v>
      </c>
      <c r="AB116" s="305" t="str">
        <f>INDEX(IO[Type],MATCH(TAG_DATA[[#This Row],[P1TAG]],IO[IO_Tag],))</f>
        <v>DI</v>
      </c>
      <c r="AC116" s="266" t="str">
        <f>TAG_DATA[[#This Row],[Tag]]</f>
        <v>BB1GS020</v>
      </c>
      <c r="AD116" s="266" t="str">
        <f>INDEX(DEVICES[DESC1],MATCH(TAG_DATA[[#This Row],[P1TAG]],DEVICES[TAG1],))</f>
        <v>EMERGENCY SHOWER</v>
      </c>
      <c r="AE116" s="266" t="str">
        <f>INDEX(DEVICES[DESC2],MATCH(TAG_DATA[[#This Row],[P1TAG]],DEVICES[TAG1],))</f>
        <v>USE SWITCH</v>
      </c>
      <c r="AF116" s="266" t="str">
        <f>INDEX(DEVICES[DESC3],MATCH(TAG_DATA[[#This Row],[P1TAG]],DEVICES[TAG1],))</f>
        <v/>
      </c>
      <c r="AG116" s="305" t="s">
        <v>2539</v>
      </c>
      <c r="AH116" s="266" t="str">
        <f>INDEX(DRAWING[CableName1],MATCH(TAG_DATA[[#This Row],[Tag]],DRAWING[Tag],))</f>
        <v>BB1GS020/01</v>
      </c>
      <c r="AI116" s="331"/>
    </row>
    <row r="117" spans="1:35" x14ac:dyDescent="0.4">
      <c r="A117" s="316" t="s">
        <v>293</v>
      </c>
      <c r="B117" s="309" t="s">
        <v>1125</v>
      </c>
      <c r="C117" s="328" t="s">
        <v>2527</v>
      </c>
      <c r="D117" s="314" t="str">
        <f>INDEX(DRAWING[Prefix],MATCH(TAG_DATA[[#This Row],[Tag]],DRAWING[Tag],))</f>
        <v>38025-ELE</v>
      </c>
      <c r="E117" s="281" t="str">
        <f>INDEX(DRAWING[Suffix],MATCH(TAG_DATA[[#This Row],[Tag]],DRAWING[Tag],))</f>
        <v>01-315_.L0</v>
      </c>
      <c r="F117" s="265" t="str">
        <f>INDEX(DRAWING[WireName24V],MATCH(TAG_DATA[[#This Row],[Tag]],DRAWING[Tag],))</f>
        <v>RIO_01:02.DI:V+ BB1GS200</v>
      </c>
      <c r="G117" s="305" t="str">
        <f>INDEX(DRAWING[WireNameIO],MATCH(TAG_DATA[[#This Row],[Tag]],DRAWING[Tag],))</f>
        <v>RIO_01:02.DI:07 BB1GS200</v>
      </c>
      <c r="H117" s="266" t="s">
        <v>2323</v>
      </c>
      <c r="I117" s="266" t="str">
        <f>INDEX(PANEL[DESCRIPTION],MATCH(TAG_DATA[[#This Row],[X1NAME]],PANEL[TAG],))</f>
        <v>KPA NON ASSIGNED IO</v>
      </c>
      <c r="J117" s="334"/>
      <c r="K117" s="334"/>
      <c r="L117" s="334"/>
      <c r="M117" s="335"/>
      <c r="N117" s="266" t="str">
        <f>INDEX(IO[PLC],MATCH(TAG_DATA[[#This Row],[P1TAG]],IO[IO_Tag],))</f>
        <v>RIO_</v>
      </c>
      <c r="O117" s="284" t="str">
        <f>INDEX(IO[Rack],MATCH(TAG_DATA[[#This Row],[P1TAG]],IO[IO_Tag],))</f>
        <v>01</v>
      </c>
      <c r="P117" s="284" t="str">
        <f>INDEX(IO[Slot],MATCH(TAG_DATA[[#This Row],[P1TAG]],IO[IO_Tag],))</f>
        <v>02</v>
      </c>
      <c r="Q117" s="282" t="str">
        <f>INDEX(IO[Channel],MATCH(TAG_DATA[[#This Row],[P1TAG]],IO[IO_Tag],))</f>
        <v>07</v>
      </c>
      <c r="R117" s="266" t="str">
        <f>INDEX(IO[CatalogNo],MATCH(TAG_DATA[[#This Row],[P1TAG]],IO[IO_Tag],))</f>
        <v>1734-IB8*1</v>
      </c>
      <c r="S117" s="266" t="str">
        <f>INDEX(IO[CatalogDesc1],MATCH(TAG_DATA[[#This Row],[P1TAG]],IO[IO_Tag],))</f>
        <v>AB 1734-IB8</v>
      </c>
      <c r="T117" s="266" t="str">
        <f>INDEX(IO[CatalogDesc2],MATCH(TAG_DATA[[#This Row],[P1TAG]],IO[IO_Tag],))</f>
        <v>24VDC 8-Point Sink Input Module</v>
      </c>
      <c r="U117" s="266" t="str">
        <f>TAG_DATA[[#This Row],[Tag]]</f>
        <v>BB1GS200</v>
      </c>
      <c r="V117" s="266" t="str">
        <f>INDEX(DEVICES[DESC1],MATCH(TAG_DATA[[#This Row],[P1TAG]],DEVICES[TAG1],))</f>
        <v>SOOTBLOWER 1 IN</v>
      </c>
      <c r="W117" s="266" t="str">
        <f>INDEX(DEVICES[DESC2],MATCH(TAG_DATA[[#This Row],[P1TAG]],DEVICES[TAG1],))</f>
        <v>LIMIT SWITCH</v>
      </c>
      <c r="X117" s="266" t="str">
        <f>INDEX(DEVICES[DESC3],MATCH(TAG_DATA[[#This Row],[P1TAG]],DEVICES[TAG1],))</f>
        <v/>
      </c>
      <c r="Y117" s="284">
        <f>INDEX(IO[Pin24V],MATCH(TAG_DATA[[#This Row],[P1TAG]],IO[IO_Tag],))</f>
        <v>6</v>
      </c>
      <c r="Z117" s="290">
        <f>INDEX(IO[Pin0V],MATCH(TAG_DATA[[#This Row],[P1TAG]],IO[IO_Tag],))</f>
        <v>4</v>
      </c>
      <c r="AA117" s="266" t="s">
        <v>2403</v>
      </c>
      <c r="AB117" s="305" t="str">
        <f>INDEX(IO[Type],MATCH(TAG_DATA[[#This Row],[P1TAG]],IO[IO_Tag],))</f>
        <v>DI</v>
      </c>
      <c r="AC117" s="266" t="str">
        <f>TAG_DATA[[#This Row],[Tag]]</f>
        <v>BB1GS200</v>
      </c>
      <c r="AD117" s="266" t="str">
        <f>INDEX(DEVICES[DESC1],MATCH(TAG_DATA[[#This Row],[P1TAG]],DEVICES[TAG1],))</f>
        <v>SOOTBLOWER 1 IN</v>
      </c>
      <c r="AE117" s="266" t="str">
        <f>INDEX(DEVICES[DESC2],MATCH(TAG_DATA[[#This Row],[P1TAG]],DEVICES[TAG1],))</f>
        <v>LIMIT SWITCH</v>
      </c>
      <c r="AF117" s="266" t="str">
        <f>INDEX(DEVICES[DESC3],MATCH(TAG_DATA[[#This Row],[P1TAG]],DEVICES[TAG1],))</f>
        <v/>
      </c>
      <c r="AG117" s="305" t="s">
        <v>2539</v>
      </c>
      <c r="AH117" s="266" t="str">
        <f>INDEX(DRAWING[CableName1],MATCH(TAG_DATA[[#This Row],[Tag]],DRAWING[Tag],))</f>
        <v>BB1GS200/01</v>
      </c>
      <c r="AI117" s="331"/>
    </row>
    <row r="118" spans="1:35" x14ac:dyDescent="0.4">
      <c r="A118" s="316" t="s">
        <v>295</v>
      </c>
      <c r="B118" s="309" t="s">
        <v>1125</v>
      </c>
      <c r="C118" s="328" t="s">
        <v>2527</v>
      </c>
      <c r="D118" s="314" t="str">
        <f>INDEX(DRAWING[Prefix],MATCH(TAG_DATA[[#This Row],[Tag]],DRAWING[Tag],))</f>
        <v>38025-ELE</v>
      </c>
      <c r="E118" s="281" t="str">
        <f>INDEX(DRAWING[Suffix],MATCH(TAG_DATA[[#This Row],[Tag]],DRAWING[Tag],))</f>
        <v>01-316_.L0</v>
      </c>
      <c r="F118" s="265" t="str">
        <f>INDEX(DRAWING[WireName24V],MATCH(TAG_DATA[[#This Row],[Tag]],DRAWING[Tag],))</f>
        <v>RIO_01:03.DI:V+ BB1GS201</v>
      </c>
      <c r="G118" s="305" t="str">
        <f>INDEX(DRAWING[WireNameIO],MATCH(TAG_DATA[[#This Row],[Tag]],DRAWING[Tag],))</f>
        <v>RIO_01:03.DI:00 BB1GS201</v>
      </c>
      <c r="H118" s="266" t="s">
        <v>2323</v>
      </c>
      <c r="I118" s="266" t="str">
        <f>INDEX(PANEL[DESCRIPTION],MATCH(TAG_DATA[[#This Row],[X1NAME]],PANEL[TAG],))</f>
        <v>KPA NON ASSIGNED IO</v>
      </c>
      <c r="J118" s="334"/>
      <c r="K118" s="334"/>
      <c r="L118" s="334"/>
      <c r="M118" s="335"/>
      <c r="N118" s="266" t="str">
        <f>INDEX(IO[PLC],MATCH(TAG_DATA[[#This Row],[P1TAG]],IO[IO_Tag],))</f>
        <v>RIO_</v>
      </c>
      <c r="O118" s="284" t="str">
        <f>INDEX(IO[Rack],MATCH(TAG_DATA[[#This Row],[P1TAG]],IO[IO_Tag],))</f>
        <v>01</v>
      </c>
      <c r="P118" s="284" t="str">
        <f>INDEX(IO[Slot],MATCH(TAG_DATA[[#This Row],[P1TAG]],IO[IO_Tag],))</f>
        <v>03</v>
      </c>
      <c r="Q118" s="282" t="str">
        <f>INDEX(IO[Channel],MATCH(TAG_DATA[[#This Row],[P1TAG]],IO[IO_Tag],))</f>
        <v>00</v>
      </c>
      <c r="R118" s="266" t="str">
        <f>INDEX(IO[CatalogNo],MATCH(TAG_DATA[[#This Row],[P1TAG]],IO[IO_Tag],))</f>
        <v>1734-IB8*1</v>
      </c>
      <c r="S118" s="266" t="str">
        <f>INDEX(IO[CatalogDesc1],MATCH(TAG_DATA[[#This Row],[P1TAG]],IO[IO_Tag],))</f>
        <v>AB 1734-IB8</v>
      </c>
      <c r="T118" s="266" t="str">
        <f>INDEX(IO[CatalogDesc2],MATCH(TAG_DATA[[#This Row],[P1TAG]],IO[IO_Tag],))</f>
        <v>24VDC 8-Point Sink Input Module</v>
      </c>
      <c r="U118" s="266" t="str">
        <f>TAG_DATA[[#This Row],[Tag]]</f>
        <v>BB1GS201</v>
      </c>
      <c r="V118" s="266" t="str">
        <f>INDEX(DEVICES[DESC1],MATCH(TAG_DATA[[#This Row],[P1TAG]],DEVICES[TAG1],))</f>
        <v>SOOTBLOWER 1 OUT</v>
      </c>
      <c r="W118" s="266" t="str">
        <f>INDEX(DEVICES[DESC2],MATCH(TAG_DATA[[#This Row],[P1TAG]],DEVICES[TAG1],))</f>
        <v>LIMIT SWITCH</v>
      </c>
      <c r="X118" s="266" t="str">
        <f>INDEX(DEVICES[DESC3],MATCH(TAG_DATA[[#This Row],[P1TAG]],DEVICES[TAG1],))</f>
        <v/>
      </c>
      <c r="Y118" s="284">
        <f>INDEX(IO[Pin24V],MATCH(TAG_DATA[[#This Row],[P1TAG]],IO[IO_Tag],))</f>
        <v>6</v>
      </c>
      <c r="Z118" s="290">
        <f>INDEX(IO[Pin0V],MATCH(TAG_DATA[[#This Row],[P1TAG]],IO[IO_Tag],))</f>
        <v>4</v>
      </c>
      <c r="AA118" s="266" t="s">
        <v>2403</v>
      </c>
      <c r="AB118" s="305" t="str">
        <f>INDEX(IO[Type],MATCH(TAG_DATA[[#This Row],[P1TAG]],IO[IO_Tag],))</f>
        <v>DI</v>
      </c>
      <c r="AC118" s="266" t="str">
        <f>TAG_DATA[[#This Row],[Tag]]</f>
        <v>BB1GS201</v>
      </c>
      <c r="AD118" s="266" t="str">
        <f>INDEX(DEVICES[DESC1],MATCH(TAG_DATA[[#This Row],[P1TAG]],DEVICES[TAG1],))</f>
        <v>SOOTBLOWER 1 OUT</v>
      </c>
      <c r="AE118" s="266" t="str">
        <f>INDEX(DEVICES[DESC2],MATCH(TAG_DATA[[#This Row],[P1TAG]],DEVICES[TAG1],))</f>
        <v>LIMIT SWITCH</v>
      </c>
      <c r="AF118" s="266" t="str">
        <f>INDEX(DEVICES[DESC3],MATCH(TAG_DATA[[#This Row],[P1TAG]],DEVICES[TAG1],))</f>
        <v/>
      </c>
      <c r="AG118" s="305" t="s">
        <v>2539</v>
      </c>
      <c r="AH118" s="266" t="str">
        <f>INDEX(DRAWING[CableName1],MATCH(TAG_DATA[[#This Row],[Tag]],DRAWING[Tag],))</f>
        <v>BB1GS201/01</v>
      </c>
      <c r="AI118" s="331"/>
    </row>
    <row r="119" spans="1:35" x14ac:dyDescent="0.4">
      <c r="A119" s="316" t="s">
        <v>297</v>
      </c>
      <c r="B119" s="309" t="s">
        <v>1125</v>
      </c>
      <c r="C119" s="328" t="s">
        <v>2527</v>
      </c>
      <c r="D119" s="314" t="str">
        <f>INDEX(DRAWING[Prefix],MATCH(TAG_DATA[[#This Row],[Tag]],DRAWING[Tag],))</f>
        <v>38025-ELE</v>
      </c>
      <c r="E119" s="281" t="str">
        <f>INDEX(DRAWING[Suffix],MATCH(TAG_DATA[[#This Row],[Tag]],DRAWING[Tag],))</f>
        <v>01-317_.L0</v>
      </c>
      <c r="F119" s="265" t="str">
        <f>INDEX(DRAWING[WireName24V],MATCH(TAG_DATA[[#This Row],[Tag]],DRAWING[Tag],))</f>
        <v>RIO_01:03.DI:V+ BB1GS203</v>
      </c>
      <c r="G119" s="305" t="str">
        <f>INDEX(DRAWING[WireNameIO],MATCH(TAG_DATA[[#This Row],[Tag]],DRAWING[Tag],))</f>
        <v>RIO_01:03.DI:01 BB1GS203</v>
      </c>
      <c r="H119" s="266" t="s">
        <v>2323</v>
      </c>
      <c r="I119" s="266" t="str">
        <f>INDEX(PANEL[DESCRIPTION],MATCH(TAG_DATA[[#This Row],[X1NAME]],PANEL[TAG],))</f>
        <v>KPA NON ASSIGNED IO</v>
      </c>
      <c r="J119" s="334"/>
      <c r="K119" s="334"/>
      <c r="L119" s="334"/>
      <c r="M119" s="335"/>
      <c r="N119" s="266" t="str">
        <f>INDEX(IO[PLC],MATCH(TAG_DATA[[#This Row],[P1TAG]],IO[IO_Tag],))</f>
        <v>RIO_</v>
      </c>
      <c r="O119" s="284" t="str">
        <f>INDEX(IO[Rack],MATCH(TAG_DATA[[#This Row],[P1TAG]],IO[IO_Tag],))</f>
        <v>01</v>
      </c>
      <c r="P119" s="284" t="str">
        <f>INDEX(IO[Slot],MATCH(TAG_DATA[[#This Row],[P1TAG]],IO[IO_Tag],))</f>
        <v>03</v>
      </c>
      <c r="Q119" s="282" t="str">
        <f>INDEX(IO[Channel],MATCH(TAG_DATA[[#This Row],[P1TAG]],IO[IO_Tag],))</f>
        <v>01</v>
      </c>
      <c r="R119" s="266" t="str">
        <f>INDEX(IO[CatalogNo],MATCH(TAG_DATA[[#This Row],[P1TAG]],IO[IO_Tag],))</f>
        <v>1734-IB8*1</v>
      </c>
      <c r="S119" s="266" t="str">
        <f>INDEX(IO[CatalogDesc1],MATCH(TAG_DATA[[#This Row],[P1TAG]],IO[IO_Tag],))</f>
        <v>AB 1734-IB8</v>
      </c>
      <c r="T119" s="266" t="str">
        <f>INDEX(IO[CatalogDesc2],MATCH(TAG_DATA[[#This Row],[P1TAG]],IO[IO_Tag],))</f>
        <v>24VDC 8-Point Sink Input Module</v>
      </c>
      <c r="U119" s="266" t="str">
        <f>TAG_DATA[[#This Row],[Tag]]</f>
        <v>BB1GS203</v>
      </c>
      <c r="V119" s="266" t="str">
        <f>INDEX(DEVICES[DESC1],MATCH(TAG_DATA[[#This Row],[P1TAG]],DEVICES[TAG1],))</f>
        <v>SOOTBLOWER 2 OUT</v>
      </c>
      <c r="W119" s="266" t="str">
        <f>INDEX(DEVICES[DESC2],MATCH(TAG_DATA[[#This Row],[P1TAG]],DEVICES[TAG1],))</f>
        <v>LIMIT SWITCH</v>
      </c>
      <c r="X119" s="266" t="str">
        <f>INDEX(DEVICES[DESC3],MATCH(TAG_DATA[[#This Row],[P1TAG]],DEVICES[TAG1],))</f>
        <v/>
      </c>
      <c r="Y119" s="284">
        <f>INDEX(IO[Pin24V],MATCH(TAG_DATA[[#This Row],[P1TAG]],IO[IO_Tag],))</f>
        <v>6</v>
      </c>
      <c r="Z119" s="290">
        <f>INDEX(IO[Pin0V],MATCH(TAG_DATA[[#This Row],[P1TAG]],IO[IO_Tag],))</f>
        <v>4</v>
      </c>
      <c r="AA119" s="266" t="s">
        <v>2403</v>
      </c>
      <c r="AB119" s="305" t="str">
        <f>INDEX(IO[Type],MATCH(TAG_DATA[[#This Row],[P1TAG]],IO[IO_Tag],))</f>
        <v>DI</v>
      </c>
      <c r="AC119" s="266" t="str">
        <f>TAG_DATA[[#This Row],[Tag]]</f>
        <v>BB1GS203</v>
      </c>
      <c r="AD119" s="266" t="str">
        <f>INDEX(DEVICES[DESC1],MATCH(TAG_DATA[[#This Row],[P1TAG]],DEVICES[TAG1],))</f>
        <v>SOOTBLOWER 2 OUT</v>
      </c>
      <c r="AE119" s="266" t="str">
        <f>INDEX(DEVICES[DESC2],MATCH(TAG_DATA[[#This Row],[P1TAG]],DEVICES[TAG1],))</f>
        <v>LIMIT SWITCH</v>
      </c>
      <c r="AF119" s="266" t="str">
        <f>INDEX(DEVICES[DESC3],MATCH(TAG_DATA[[#This Row],[P1TAG]],DEVICES[TAG1],))</f>
        <v/>
      </c>
      <c r="AG119" s="305" t="s">
        <v>2539</v>
      </c>
      <c r="AH119" s="266" t="str">
        <f>INDEX(DRAWING[CableName1],MATCH(TAG_DATA[[#This Row],[Tag]],DRAWING[Tag],))</f>
        <v>BB1GS203/01</v>
      </c>
      <c r="AI119" s="331"/>
    </row>
    <row r="120" spans="1:35" x14ac:dyDescent="0.4">
      <c r="A120" s="316" t="s">
        <v>300</v>
      </c>
      <c r="B120" s="309" t="s">
        <v>1125</v>
      </c>
      <c r="C120" s="328" t="s">
        <v>2527</v>
      </c>
      <c r="D120" s="314" t="str">
        <f>INDEX(DRAWING[Prefix],MATCH(TAG_DATA[[#This Row],[Tag]],DRAWING[Tag],))</f>
        <v>38025-ELE</v>
      </c>
      <c r="E120" s="281" t="str">
        <f>INDEX(DRAWING[Suffix],MATCH(TAG_DATA[[#This Row],[Tag]],DRAWING[Tag],))</f>
        <v>01-318_.L0</v>
      </c>
      <c r="F120" s="265" t="str">
        <f>INDEX(DRAWING[WireName24V],MATCH(TAG_DATA[[#This Row],[Tag]],DRAWING[Tag],))</f>
        <v>RIO_01:03.DI:V+ BB1GS204</v>
      </c>
      <c r="G120" s="305" t="str">
        <f>INDEX(DRAWING[WireNameIO],MATCH(TAG_DATA[[#This Row],[Tag]],DRAWING[Tag],))</f>
        <v>RIO_01:03.DI:02 BB1GS204</v>
      </c>
      <c r="H120" s="266" t="s">
        <v>2323</v>
      </c>
      <c r="I120" s="266" t="str">
        <f>INDEX(PANEL[DESCRIPTION],MATCH(TAG_DATA[[#This Row],[X1NAME]],PANEL[TAG],))</f>
        <v>KPA NON ASSIGNED IO</v>
      </c>
      <c r="J120" s="334"/>
      <c r="K120" s="334"/>
      <c r="L120" s="334"/>
      <c r="M120" s="335"/>
      <c r="N120" s="266" t="str">
        <f>INDEX(IO[PLC],MATCH(TAG_DATA[[#This Row],[P1TAG]],IO[IO_Tag],))</f>
        <v>RIO_</v>
      </c>
      <c r="O120" s="284" t="str">
        <f>INDEX(IO[Rack],MATCH(TAG_DATA[[#This Row],[P1TAG]],IO[IO_Tag],))</f>
        <v>01</v>
      </c>
      <c r="P120" s="284" t="str">
        <f>INDEX(IO[Slot],MATCH(TAG_DATA[[#This Row],[P1TAG]],IO[IO_Tag],))</f>
        <v>03</v>
      </c>
      <c r="Q120" s="282" t="str">
        <f>INDEX(IO[Channel],MATCH(TAG_DATA[[#This Row],[P1TAG]],IO[IO_Tag],))</f>
        <v>02</v>
      </c>
      <c r="R120" s="266" t="str">
        <f>INDEX(IO[CatalogNo],MATCH(TAG_DATA[[#This Row],[P1TAG]],IO[IO_Tag],))</f>
        <v>1734-IB8*1</v>
      </c>
      <c r="S120" s="266" t="str">
        <f>INDEX(IO[CatalogDesc1],MATCH(TAG_DATA[[#This Row],[P1TAG]],IO[IO_Tag],))</f>
        <v>AB 1734-IB8</v>
      </c>
      <c r="T120" s="266" t="str">
        <f>INDEX(IO[CatalogDesc2],MATCH(TAG_DATA[[#This Row],[P1TAG]],IO[IO_Tag],))</f>
        <v>24VDC 8-Point Sink Input Module</v>
      </c>
      <c r="U120" s="266" t="str">
        <f>TAG_DATA[[#This Row],[Tag]]</f>
        <v>BB1GS204</v>
      </c>
      <c r="V120" s="266" t="str">
        <f>INDEX(DEVICES[DESC1],MATCH(TAG_DATA[[#This Row],[P1TAG]],DEVICES[TAG1],))</f>
        <v>SOOTBLOWER 2 IN</v>
      </c>
      <c r="W120" s="266" t="str">
        <f>INDEX(DEVICES[DESC2],MATCH(TAG_DATA[[#This Row],[P1TAG]],DEVICES[TAG1],))</f>
        <v>LIMIT SWITCH</v>
      </c>
      <c r="X120" s="266" t="str">
        <f>INDEX(DEVICES[DESC3],MATCH(TAG_DATA[[#This Row],[P1TAG]],DEVICES[TAG1],))</f>
        <v/>
      </c>
      <c r="Y120" s="284">
        <f>INDEX(IO[Pin24V],MATCH(TAG_DATA[[#This Row],[P1TAG]],IO[IO_Tag],))</f>
        <v>6</v>
      </c>
      <c r="Z120" s="290">
        <f>INDEX(IO[Pin0V],MATCH(TAG_DATA[[#This Row],[P1TAG]],IO[IO_Tag],))</f>
        <v>4</v>
      </c>
      <c r="AA120" s="266" t="s">
        <v>2403</v>
      </c>
      <c r="AB120" s="305" t="str">
        <f>INDEX(IO[Type],MATCH(TAG_DATA[[#This Row],[P1TAG]],IO[IO_Tag],))</f>
        <v>DI</v>
      </c>
      <c r="AC120" s="266" t="str">
        <f>TAG_DATA[[#This Row],[Tag]]</f>
        <v>BB1GS204</v>
      </c>
      <c r="AD120" s="266" t="str">
        <f>INDEX(DEVICES[DESC1],MATCH(TAG_DATA[[#This Row],[P1TAG]],DEVICES[TAG1],))</f>
        <v>SOOTBLOWER 2 IN</v>
      </c>
      <c r="AE120" s="266" t="str">
        <f>INDEX(DEVICES[DESC2],MATCH(TAG_DATA[[#This Row],[P1TAG]],DEVICES[TAG1],))</f>
        <v>LIMIT SWITCH</v>
      </c>
      <c r="AF120" s="266" t="str">
        <f>INDEX(DEVICES[DESC3],MATCH(TAG_DATA[[#This Row],[P1TAG]],DEVICES[TAG1],))</f>
        <v/>
      </c>
      <c r="AG120" s="305" t="s">
        <v>2539</v>
      </c>
      <c r="AH120" s="266" t="str">
        <f>INDEX(DRAWING[CableName1],MATCH(TAG_DATA[[#This Row],[Tag]],DRAWING[Tag],))</f>
        <v>BB1GS204/01</v>
      </c>
      <c r="AI120" s="331"/>
    </row>
    <row r="121" spans="1:35" x14ac:dyDescent="0.4">
      <c r="A121" s="316" t="s">
        <v>303</v>
      </c>
      <c r="B121" s="309" t="s">
        <v>1125</v>
      </c>
      <c r="C121" s="328" t="s">
        <v>2527</v>
      </c>
      <c r="D121" s="314" t="str">
        <f>INDEX(DRAWING[Prefix],MATCH(TAG_DATA[[#This Row],[Tag]],DRAWING[Tag],))</f>
        <v>38025-ELE</v>
      </c>
      <c r="E121" s="281" t="str">
        <f>INDEX(DRAWING[Suffix],MATCH(TAG_DATA[[#This Row],[Tag]],DRAWING[Tag],))</f>
        <v>01-319_.L0</v>
      </c>
      <c r="F121" s="265" t="str">
        <f>INDEX(DRAWING[WireName24V],MATCH(TAG_DATA[[#This Row],[Tag]],DRAWING[Tag],))</f>
        <v>RIO_01:03.DI:V+ BB1GS205</v>
      </c>
      <c r="G121" s="305" t="str">
        <f>INDEX(DRAWING[WireNameIO],MATCH(TAG_DATA[[#This Row],[Tag]],DRAWING[Tag],))</f>
        <v>RIO_01:03.DI:03 BB1GS205</v>
      </c>
      <c r="H121" s="266" t="s">
        <v>2323</v>
      </c>
      <c r="I121" s="266" t="str">
        <f>INDEX(PANEL[DESCRIPTION],MATCH(TAG_DATA[[#This Row],[X1NAME]],PANEL[TAG],))</f>
        <v>KPA NON ASSIGNED IO</v>
      </c>
      <c r="J121" s="334"/>
      <c r="K121" s="334"/>
      <c r="L121" s="334"/>
      <c r="M121" s="335"/>
      <c r="N121" s="266" t="str">
        <f>INDEX(IO[PLC],MATCH(TAG_DATA[[#This Row],[P1TAG]],IO[IO_Tag],))</f>
        <v>RIO_</v>
      </c>
      <c r="O121" s="284" t="str">
        <f>INDEX(IO[Rack],MATCH(TAG_DATA[[#This Row],[P1TAG]],IO[IO_Tag],))</f>
        <v>01</v>
      </c>
      <c r="P121" s="284" t="str">
        <f>INDEX(IO[Slot],MATCH(TAG_DATA[[#This Row],[P1TAG]],IO[IO_Tag],))</f>
        <v>03</v>
      </c>
      <c r="Q121" s="282" t="str">
        <f>INDEX(IO[Channel],MATCH(TAG_DATA[[#This Row],[P1TAG]],IO[IO_Tag],))</f>
        <v>03</v>
      </c>
      <c r="R121" s="266" t="str">
        <f>INDEX(IO[CatalogNo],MATCH(TAG_DATA[[#This Row],[P1TAG]],IO[IO_Tag],))</f>
        <v>1734-IB8*1</v>
      </c>
      <c r="S121" s="266" t="str">
        <f>INDEX(IO[CatalogDesc1],MATCH(TAG_DATA[[#This Row],[P1TAG]],IO[IO_Tag],))</f>
        <v>AB 1734-IB8</v>
      </c>
      <c r="T121" s="266" t="str">
        <f>INDEX(IO[CatalogDesc2],MATCH(TAG_DATA[[#This Row],[P1TAG]],IO[IO_Tag],))</f>
        <v>24VDC 8-Point Sink Input Module</v>
      </c>
      <c r="U121" s="266" t="str">
        <f>TAG_DATA[[#This Row],[Tag]]</f>
        <v>BB1GS205</v>
      </c>
      <c r="V121" s="266" t="str">
        <f>INDEX(DEVICES[DESC1],MATCH(TAG_DATA[[#This Row],[P1TAG]],DEVICES[TAG1],))</f>
        <v>SOOTBLOWER 3 OUT</v>
      </c>
      <c r="W121" s="266" t="str">
        <f>INDEX(DEVICES[DESC2],MATCH(TAG_DATA[[#This Row],[P1TAG]],DEVICES[TAG1],))</f>
        <v>LIMIT SWITCH</v>
      </c>
      <c r="X121" s="266" t="str">
        <f>INDEX(DEVICES[DESC3],MATCH(TAG_DATA[[#This Row],[P1TAG]],DEVICES[TAG1],))</f>
        <v/>
      </c>
      <c r="Y121" s="284">
        <f>INDEX(IO[Pin24V],MATCH(TAG_DATA[[#This Row],[P1TAG]],IO[IO_Tag],))</f>
        <v>6</v>
      </c>
      <c r="Z121" s="290">
        <f>INDEX(IO[Pin0V],MATCH(TAG_DATA[[#This Row],[P1TAG]],IO[IO_Tag],))</f>
        <v>4</v>
      </c>
      <c r="AA121" s="266" t="s">
        <v>2403</v>
      </c>
      <c r="AB121" s="305" t="str">
        <f>INDEX(IO[Type],MATCH(TAG_DATA[[#This Row],[P1TAG]],IO[IO_Tag],))</f>
        <v>DI</v>
      </c>
      <c r="AC121" s="266" t="str">
        <f>TAG_DATA[[#This Row],[Tag]]</f>
        <v>BB1GS205</v>
      </c>
      <c r="AD121" s="266" t="str">
        <f>INDEX(DEVICES[DESC1],MATCH(TAG_DATA[[#This Row],[P1TAG]],DEVICES[TAG1],))</f>
        <v>SOOTBLOWER 3 OUT</v>
      </c>
      <c r="AE121" s="266" t="str">
        <f>INDEX(DEVICES[DESC2],MATCH(TAG_DATA[[#This Row],[P1TAG]],DEVICES[TAG1],))</f>
        <v>LIMIT SWITCH</v>
      </c>
      <c r="AF121" s="266" t="str">
        <f>INDEX(DEVICES[DESC3],MATCH(TAG_DATA[[#This Row],[P1TAG]],DEVICES[TAG1],))</f>
        <v/>
      </c>
      <c r="AG121" s="305" t="s">
        <v>2539</v>
      </c>
      <c r="AH121" s="266" t="str">
        <f>INDEX(DRAWING[CableName1],MATCH(TAG_DATA[[#This Row],[Tag]],DRAWING[Tag],))</f>
        <v>BB1GS205/01</v>
      </c>
      <c r="AI121" s="331"/>
    </row>
    <row r="122" spans="1:35" x14ac:dyDescent="0.4">
      <c r="A122" s="316" t="s">
        <v>306</v>
      </c>
      <c r="B122" s="309" t="s">
        <v>1125</v>
      </c>
      <c r="C122" s="328" t="s">
        <v>2527</v>
      </c>
      <c r="D122" s="314" t="str">
        <f>INDEX(DRAWING[Prefix],MATCH(TAG_DATA[[#This Row],[Tag]],DRAWING[Tag],))</f>
        <v>38025-ELE</v>
      </c>
      <c r="E122" s="281" t="str">
        <f>INDEX(DRAWING[Suffix],MATCH(TAG_DATA[[#This Row],[Tag]],DRAWING[Tag],))</f>
        <v>01-320_.L0</v>
      </c>
      <c r="F122" s="265" t="str">
        <f>INDEX(DRAWING[WireName24V],MATCH(TAG_DATA[[#This Row],[Tag]],DRAWING[Tag],))</f>
        <v>RIO_01:03.DI:V+ BB1GS206</v>
      </c>
      <c r="G122" s="305" t="str">
        <f>INDEX(DRAWING[WireNameIO],MATCH(TAG_DATA[[#This Row],[Tag]],DRAWING[Tag],))</f>
        <v>RIO_01:03.DI:04 BB1GS206</v>
      </c>
      <c r="H122" s="266" t="s">
        <v>2323</v>
      </c>
      <c r="I122" s="266" t="str">
        <f>INDEX(PANEL[DESCRIPTION],MATCH(TAG_DATA[[#This Row],[X1NAME]],PANEL[TAG],))</f>
        <v>KPA NON ASSIGNED IO</v>
      </c>
      <c r="J122" s="334"/>
      <c r="K122" s="334"/>
      <c r="L122" s="334"/>
      <c r="M122" s="335"/>
      <c r="N122" s="266" t="str">
        <f>INDEX(IO[PLC],MATCH(TAG_DATA[[#This Row],[P1TAG]],IO[IO_Tag],))</f>
        <v>RIO_</v>
      </c>
      <c r="O122" s="284" t="str">
        <f>INDEX(IO[Rack],MATCH(TAG_DATA[[#This Row],[P1TAG]],IO[IO_Tag],))</f>
        <v>01</v>
      </c>
      <c r="P122" s="284" t="str">
        <f>INDEX(IO[Slot],MATCH(TAG_DATA[[#This Row],[P1TAG]],IO[IO_Tag],))</f>
        <v>03</v>
      </c>
      <c r="Q122" s="282" t="str">
        <f>INDEX(IO[Channel],MATCH(TAG_DATA[[#This Row],[P1TAG]],IO[IO_Tag],))</f>
        <v>04</v>
      </c>
      <c r="R122" s="266" t="str">
        <f>INDEX(IO[CatalogNo],MATCH(TAG_DATA[[#This Row],[P1TAG]],IO[IO_Tag],))</f>
        <v>1734-IB8*1</v>
      </c>
      <c r="S122" s="266" t="str">
        <f>INDEX(IO[CatalogDesc1],MATCH(TAG_DATA[[#This Row],[P1TAG]],IO[IO_Tag],))</f>
        <v>AB 1734-IB8</v>
      </c>
      <c r="T122" s="266" t="str">
        <f>INDEX(IO[CatalogDesc2],MATCH(TAG_DATA[[#This Row],[P1TAG]],IO[IO_Tag],))</f>
        <v>24VDC 8-Point Sink Input Module</v>
      </c>
      <c r="U122" s="266" t="str">
        <f>TAG_DATA[[#This Row],[Tag]]</f>
        <v>BB1GS206</v>
      </c>
      <c r="V122" s="266" t="str">
        <f>INDEX(DEVICES[DESC1],MATCH(TAG_DATA[[#This Row],[P1TAG]],DEVICES[TAG1],))</f>
        <v>SOOTBLOWER 3 IN</v>
      </c>
      <c r="W122" s="266" t="str">
        <f>INDEX(DEVICES[DESC2],MATCH(TAG_DATA[[#This Row],[P1TAG]],DEVICES[TAG1],))</f>
        <v>LIMIT SWITCH</v>
      </c>
      <c r="X122" s="266" t="str">
        <f>INDEX(DEVICES[DESC3],MATCH(TAG_DATA[[#This Row],[P1TAG]],DEVICES[TAG1],))</f>
        <v/>
      </c>
      <c r="Y122" s="284">
        <f>INDEX(IO[Pin24V],MATCH(TAG_DATA[[#This Row],[P1TAG]],IO[IO_Tag],))</f>
        <v>6</v>
      </c>
      <c r="Z122" s="290">
        <f>INDEX(IO[Pin0V],MATCH(TAG_DATA[[#This Row],[P1TAG]],IO[IO_Tag],))</f>
        <v>4</v>
      </c>
      <c r="AA122" s="266" t="s">
        <v>2403</v>
      </c>
      <c r="AB122" s="305" t="str">
        <f>INDEX(IO[Type],MATCH(TAG_DATA[[#This Row],[P1TAG]],IO[IO_Tag],))</f>
        <v>DI</v>
      </c>
      <c r="AC122" s="266" t="str">
        <f>TAG_DATA[[#This Row],[Tag]]</f>
        <v>BB1GS206</v>
      </c>
      <c r="AD122" s="266" t="str">
        <f>INDEX(DEVICES[DESC1],MATCH(TAG_DATA[[#This Row],[P1TAG]],DEVICES[TAG1],))</f>
        <v>SOOTBLOWER 3 IN</v>
      </c>
      <c r="AE122" s="266" t="str">
        <f>INDEX(DEVICES[DESC2],MATCH(TAG_DATA[[#This Row],[P1TAG]],DEVICES[TAG1],))</f>
        <v>LIMIT SWITCH</v>
      </c>
      <c r="AF122" s="266" t="str">
        <f>INDEX(DEVICES[DESC3],MATCH(TAG_DATA[[#This Row],[P1TAG]],DEVICES[TAG1],))</f>
        <v/>
      </c>
      <c r="AG122" s="305" t="s">
        <v>2539</v>
      </c>
      <c r="AH122" s="266" t="str">
        <f>INDEX(DRAWING[CableName1],MATCH(TAG_DATA[[#This Row],[Tag]],DRAWING[Tag],))</f>
        <v>BB1GS206/01</v>
      </c>
      <c r="AI122" s="331"/>
    </row>
    <row r="123" spans="1:35" x14ac:dyDescent="0.4">
      <c r="A123" s="316" t="s">
        <v>309</v>
      </c>
      <c r="B123" s="309" t="s">
        <v>1125</v>
      </c>
      <c r="C123" s="328" t="s">
        <v>2527</v>
      </c>
      <c r="D123" s="314" t="str">
        <f>INDEX(DRAWING[Prefix],MATCH(TAG_DATA[[#This Row],[Tag]],DRAWING[Tag],))</f>
        <v>38025-ELE</v>
      </c>
      <c r="E123" s="281" t="str">
        <f>INDEX(DRAWING[Suffix],MATCH(TAG_DATA[[#This Row],[Tag]],DRAWING[Tag],))</f>
        <v>01-321_.L0</v>
      </c>
      <c r="F123" s="265" t="str">
        <f>INDEX(DRAWING[WireName24V],MATCH(TAG_DATA[[#This Row],[Tag]],DRAWING[Tag],))</f>
        <v>RIO_01:03.DI:V+ BB1GS207</v>
      </c>
      <c r="G123" s="305" t="str">
        <f>INDEX(DRAWING[WireNameIO],MATCH(TAG_DATA[[#This Row],[Tag]],DRAWING[Tag],))</f>
        <v>RIO_01:03.DI:05 BB1GS207</v>
      </c>
      <c r="H123" s="266" t="s">
        <v>2323</v>
      </c>
      <c r="I123" s="266" t="str">
        <f>INDEX(PANEL[DESCRIPTION],MATCH(TAG_DATA[[#This Row],[X1NAME]],PANEL[TAG],))</f>
        <v>KPA NON ASSIGNED IO</v>
      </c>
      <c r="J123" s="334"/>
      <c r="K123" s="334"/>
      <c r="L123" s="334"/>
      <c r="M123" s="335"/>
      <c r="N123" s="266" t="str">
        <f>INDEX(IO[PLC],MATCH(TAG_DATA[[#This Row],[P1TAG]],IO[IO_Tag],))</f>
        <v>RIO_</v>
      </c>
      <c r="O123" s="284" t="str">
        <f>INDEX(IO[Rack],MATCH(TAG_DATA[[#This Row],[P1TAG]],IO[IO_Tag],))</f>
        <v>01</v>
      </c>
      <c r="P123" s="284" t="str">
        <f>INDEX(IO[Slot],MATCH(TAG_DATA[[#This Row],[P1TAG]],IO[IO_Tag],))</f>
        <v>03</v>
      </c>
      <c r="Q123" s="282" t="str">
        <f>INDEX(IO[Channel],MATCH(TAG_DATA[[#This Row],[P1TAG]],IO[IO_Tag],))</f>
        <v>05</v>
      </c>
      <c r="R123" s="266" t="str">
        <f>INDEX(IO[CatalogNo],MATCH(TAG_DATA[[#This Row],[P1TAG]],IO[IO_Tag],))</f>
        <v>1734-IB8*1</v>
      </c>
      <c r="S123" s="266" t="str">
        <f>INDEX(IO[CatalogDesc1],MATCH(TAG_DATA[[#This Row],[P1TAG]],IO[IO_Tag],))</f>
        <v>AB 1734-IB8</v>
      </c>
      <c r="T123" s="266" t="str">
        <f>INDEX(IO[CatalogDesc2],MATCH(TAG_DATA[[#This Row],[P1TAG]],IO[IO_Tag],))</f>
        <v>24VDC 8-Point Sink Input Module</v>
      </c>
      <c r="U123" s="266" t="str">
        <f>TAG_DATA[[#This Row],[Tag]]</f>
        <v>BB1GS207</v>
      </c>
      <c r="V123" s="266" t="str">
        <f>INDEX(DEVICES[DESC1],MATCH(TAG_DATA[[#This Row],[P1TAG]],DEVICES[TAG1],))</f>
        <v>SOOTBLOWER 5 OUT</v>
      </c>
      <c r="W123" s="266" t="str">
        <f>INDEX(DEVICES[DESC2],MATCH(TAG_DATA[[#This Row],[P1TAG]],DEVICES[TAG1],))</f>
        <v>LIMIT SWITCH</v>
      </c>
      <c r="X123" s="266" t="str">
        <f>INDEX(DEVICES[DESC3],MATCH(TAG_DATA[[#This Row],[P1TAG]],DEVICES[TAG1],))</f>
        <v/>
      </c>
      <c r="Y123" s="284">
        <f>INDEX(IO[Pin24V],MATCH(TAG_DATA[[#This Row],[P1TAG]],IO[IO_Tag],))</f>
        <v>6</v>
      </c>
      <c r="Z123" s="290">
        <f>INDEX(IO[Pin0V],MATCH(TAG_DATA[[#This Row],[P1TAG]],IO[IO_Tag],))</f>
        <v>4</v>
      </c>
      <c r="AA123" s="266" t="s">
        <v>2403</v>
      </c>
      <c r="AB123" s="305" t="str">
        <f>INDEX(IO[Type],MATCH(TAG_DATA[[#This Row],[P1TAG]],IO[IO_Tag],))</f>
        <v>DI</v>
      </c>
      <c r="AC123" s="266" t="str">
        <f>TAG_DATA[[#This Row],[Tag]]</f>
        <v>BB1GS207</v>
      </c>
      <c r="AD123" s="266" t="str">
        <f>INDEX(DEVICES[DESC1],MATCH(TAG_DATA[[#This Row],[P1TAG]],DEVICES[TAG1],))</f>
        <v>SOOTBLOWER 5 OUT</v>
      </c>
      <c r="AE123" s="266" t="str">
        <f>INDEX(DEVICES[DESC2],MATCH(TAG_DATA[[#This Row],[P1TAG]],DEVICES[TAG1],))</f>
        <v>LIMIT SWITCH</v>
      </c>
      <c r="AF123" s="266" t="str">
        <f>INDEX(DEVICES[DESC3],MATCH(TAG_DATA[[#This Row],[P1TAG]],DEVICES[TAG1],))</f>
        <v/>
      </c>
      <c r="AG123" s="305" t="s">
        <v>2539</v>
      </c>
      <c r="AH123" s="266" t="str">
        <f>INDEX(DRAWING[CableName1],MATCH(TAG_DATA[[#This Row],[Tag]],DRAWING[Tag],))</f>
        <v>BB1GS207/01</v>
      </c>
      <c r="AI123" s="331"/>
    </row>
    <row r="124" spans="1:35" x14ac:dyDescent="0.4">
      <c r="A124" s="316" t="s">
        <v>312</v>
      </c>
      <c r="B124" s="309" t="s">
        <v>1125</v>
      </c>
      <c r="C124" s="328" t="s">
        <v>2527</v>
      </c>
      <c r="D124" s="314" t="str">
        <f>INDEX(DRAWING[Prefix],MATCH(TAG_DATA[[#This Row],[Tag]],DRAWING[Tag],))</f>
        <v>38025-ELE</v>
      </c>
      <c r="E124" s="281" t="str">
        <f>INDEX(DRAWING[Suffix],MATCH(TAG_DATA[[#This Row],[Tag]],DRAWING[Tag],))</f>
        <v>01-322_.L0</v>
      </c>
      <c r="F124" s="265" t="str">
        <f>INDEX(DRAWING[WireName24V],MATCH(TAG_DATA[[#This Row],[Tag]],DRAWING[Tag],))</f>
        <v>RIO_01:03.DI:V+ BB1GS208</v>
      </c>
      <c r="G124" s="305" t="str">
        <f>INDEX(DRAWING[WireNameIO],MATCH(TAG_DATA[[#This Row],[Tag]],DRAWING[Tag],))</f>
        <v>RIO_01:03.DI:06 BB1GS208</v>
      </c>
      <c r="H124" s="266" t="s">
        <v>2323</v>
      </c>
      <c r="I124" s="266" t="str">
        <f>INDEX(PANEL[DESCRIPTION],MATCH(TAG_DATA[[#This Row],[X1NAME]],PANEL[TAG],))</f>
        <v>KPA NON ASSIGNED IO</v>
      </c>
      <c r="J124" s="334"/>
      <c r="K124" s="334"/>
      <c r="L124" s="334"/>
      <c r="M124" s="335"/>
      <c r="N124" s="266" t="str">
        <f>INDEX(IO[PLC],MATCH(TAG_DATA[[#This Row],[P1TAG]],IO[IO_Tag],))</f>
        <v>RIO_</v>
      </c>
      <c r="O124" s="284" t="str">
        <f>INDEX(IO[Rack],MATCH(TAG_DATA[[#This Row],[P1TAG]],IO[IO_Tag],))</f>
        <v>01</v>
      </c>
      <c r="P124" s="284" t="str">
        <f>INDEX(IO[Slot],MATCH(TAG_DATA[[#This Row],[P1TAG]],IO[IO_Tag],))</f>
        <v>03</v>
      </c>
      <c r="Q124" s="282" t="str">
        <f>INDEX(IO[Channel],MATCH(TAG_DATA[[#This Row],[P1TAG]],IO[IO_Tag],))</f>
        <v>06</v>
      </c>
      <c r="R124" s="266" t="str">
        <f>INDEX(IO[CatalogNo],MATCH(TAG_DATA[[#This Row],[P1TAG]],IO[IO_Tag],))</f>
        <v>1734-IB8*1</v>
      </c>
      <c r="S124" s="266" t="str">
        <f>INDEX(IO[CatalogDesc1],MATCH(TAG_DATA[[#This Row],[P1TAG]],IO[IO_Tag],))</f>
        <v>AB 1734-IB8</v>
      </c>
      <c r="T124" s="266" t="str">
        <f>INDEX(IO[CatalogDesc2],MATCH(TAG_DATA[[#This Row],[P1TAG]],IO[IO_Tag],))</f>
        <v>24VDC 8-Point Sink Input Module</v>
      </c>
      <c r="U124" s="266" t="str">
        <f>TAG_DATA[[#This Row],[Tag]]</f>
        <v>BB1GS208</v>
      </c>
      <c r="V124" s="266" t="str">
        <f>INDEX(DEVICES[DESC1],MATCH(TAG_DATA[[#This Row],[P1TAG]],DEVICES[TAG1],))</f>
        <v>SOOTBLOWER 5 IN</v>
      </c>
      <c r="W124" s="266" t="str">
        <f>INDEX(DEVICES[DESC2],MATCH(TAG_DATA[[#This Row],[P1TAG]],DEVICES[TAG1],))</f>
        <v>LIMIT SWITCH</v>
      </c>
      <c r="X124" s="266" t="str">
        <f>INDEX(DEVICES[DESC3],MATCH(TAG_DATA[[#This Row],[P1TAG]],DEVICES[TAG1],))</f>
        <v/>
      </c>
      <c r="Y124" s="284">
        <f>INDEX(IO[Pin24V],MATCH(TAG_DATA[[#This Row],[P1TAG]],IO[IO_Tag],))</f>
        <v>6</v>
      </c>
      <c r="Z124" s="290">
        <f>INDEX(IO[Pin0V],MATCH(TAG_DATA[[#This Row],[P1TAG]],IO[IO_Tag],))</f>
        <v>4</v>
      </c>
      <c r="AA124" s="266" t="s">
        <v>2403</v>
      </c>
      <c r="AB124" s="305" t="str">
        <f>INDEX(IO[Type],MATCH(TAG_DATA[[#This Row],[P1TAG]],IO[IO_Tag],))</f>
        <v>DI</v>
      </c>
      <c r="AC124" s="266" t="str">
        <f>TAG_DATA[[#This Row],[Tag]]</f>
        <v>BB1GS208</v>
      </c>
      <c r="AD124" s="266" t="str">
        <f>INDEX(DEVICES[DESC1],MATCH(TAG_DATA[[#This Row],[P1TAG]],DEVICES[TAG1],))</f>
        <v>SOOTBLOWER 5 IN</v>
      </c>
      <c r="AE124" s="266" t="str">
        <f>INDEX(DEVICES[DESC2],MATCH(TAG_DATA[[#This Row],[P1TAG]],DEVICES[TAG1],))</f>
        <v>LIMIT SWITCH</v>
      </c>
      <c r="AF124" s="266" t="str">
        <f>INDEX(DEVICES[DESC3],MATCH(TAG_DATA[[#This Row],[P1TAG]],DEVICES[TAG1],))</f>
        <v/>
      </c>
      <c r="AG124" s="305" t="s">
        <v>2539</v>
      </c>
      <c r="AH124" s="266" t="str">
        <f>INDEX(DRAWING[CableName1],MATCH(TAG_DATA[[#This Row],[Tag]],DRAWING[Tag],))</f>
        <v>BB1GS208/01</v>
      </c>
      <c r="AI124" s="331"/>
    </row>
    <row r="125" spans="1:35" x14ac:dyDescent="0.4">
      <c r="A125" s="316" t="s">
        <v>315</v>
      </c>
      <c r="B125" s="309" t="s">
        <v>1125</v>
      </c>
      <c r="C125" s="328" t="s">
        <v>2527</v>
      </c>
      <c r="D125" s="314" t="str">
        <f>INDEX(DRAWING[Prefix],MATCH(TAG_DATA[[#This Row],[Tag]],DRAWING[Tag],))</f>
        <v>38025-ELE</v>
      </c>
      <c r="E125" s="281" t="str">
        <f>INDEX(DRAWING[Suffix],MATCH(TAG_DATA[[#This Row],[Tag]],DRAWING[Tag],))</f>
        <v>01-323_.L0</v>
      </c>
      <c r="F125" s="265" t="str">
        <f>INDEX(DRAWING[WireName24V],MATCH(TAG_DATA[[#This Row],[Tag]],DRAWING[Tag],))</f>
        <v>RIO_01:03.DI:V+ BB1GS209</v>
      </c>
      <c r="G125" s="305" t="str">
        <f>INDEX(DRAWING[WireNameIO],MATCH(TAG_DATA[[#This Row],[Tag]],DRAWING[Tag],))</f>
        <v>RIO_01:03.DI:07 BB1GS209</v>
      </c>
      <c r="H125" s="266" t="s">
        <v>2323</v>
      </c>
      <c r="I125" s="266" t="str">
        <f>INDEX(PANEL[DESCRIPTION],MATCH(TAG_DATA[[#This Row],[X1NAME]],PANEL[TAG],))</f>
        <v>KPA NON ASSIGNED IO</v>
      </c>
      <c r="J125" s="334"/>
      <c r="K125" s="334"/>
      <c r="L125" s="334"/>
      <c r="M125" s="335"/>
      <c r="N125" s="266" t="str">
        <f>INDEX(IO[PLC],MATCH(TAG_DATA[[#This Row],[P1TAG]],IO[IO_Tag],))</f>
        <v>RIO_</v>
      </c>
      <c r="O125" s="284" t="str">
        <f>INDEX(IO[Rack],MATCH(TAG_DATA[[#This Row],[P1TAG]],IO[IO_Tag],))</f>
        <v>01</v>
      </c>
      <c r="P125" s="284" t="str">
        <f>INDEX(IO[Slot],MATCH(TAG_DATA[[#This Row],[P1TAG]],IO[IO_Tag],))</f>
        <v>03</v>
      </c>
      <c r="Q125" s="282" t="str">
        <f>INDEX(IO[Channel],MATCH(TAG_DATA[[#This Row],[P1TAG]],IO[IO_Tag],))</f>
        <v>07</v>
      </c>
      <c r="R125" s="266" t="str">
        <f>INDEX(IO[CatalogNo],MATCH(TAG_DATA[[#This Row],[P1TAG]],IO[IO_Tag],))</f>
        <v>1734-IB8*1</v>
      </c>
      <c r="S125" s="266" t="str">
        <f>INDEX(IO[CatalogDesc1],MATCH(TAG_DATA[[#This Row],[P1TAG]],IO[IO_Tag],))</f>
        <v>AB 1734-IB8</v>
      </c>
      <c r="T125" s="266" t="str">
        <f>INDEX(IO[CatalogDesc2],MATCH(TAG_DATA[[#This Row],[P1TAG]],IO[IO_Tag],))</f>
        <v>24VDC 8-Point Sink Input Module</v>
      </c>
      <c r="U125" s="266" t="str">
        <f>TAG_DATA[[#This Row],[Tag]]</f>
        <v>BB1GS209</v>
      </c>
      <c r="V125" s="266" t="str">
        <f>INDEX(DEVICES[DESC1],MATCH(TAG_DATA[[#This Row],[P1TAG]],DEVICES[TAG1],))</f>
        <v>SOOTBLOWER 6 OUT</v>
      </c>
      <c r="W125" s="266" t="str">
        <f>INDEX(DEVICES[DESC2],MATCH(TAG_DATA[[#This Row],[P1TAG]],DEVICES[TAG1],))</f>
        <v>LIMIT SWITCH</v>
      </c>
      <c r="X125" s="266" t="str">
        <f>INDEX(DEVICES[DESC3],MATCH(TAG_DATA[[#This Row],[P1TAG]],DEVICES[TAG1],))</f>
        <v/>
      </c>
      <c r="Y125" s="284">
        <f>INDEX(IO[Pin24V],MATCH(TAG_DATA[[#This Row],[P1TAG]],IO[IO_Tag],))</f>
        <v>6</v>
      </c>
      <c r="Z125" s="290">
        <f>INDEX(IO[Pin0V],MATCH(TAG_DATA[[#This Row],[P1TAG]],IO[IO_Tag],))</f>
        <v>4</v>
      </c>
      <c r="AA125" s="266" t="s">
        <v>2403</v>
      </c>
      <c r="AB125" s="305" t="str">
        <f>INDEX(IO[Type],MATCH(TAG_DATA[[#This Row],[P1TAG]],IO[IO_Tag],))</f>
        <v>DI</v>
      </c>
      <c r="AC125" s="266" t="str">
        <f>TAG_DATA[[#This Row],[Tag]]</f>
        <v>BB1GS209</v>
      </c>
      <c r="AD125" s="266" t="str">
        <f>INDEX(DEVICES[DESC1],MATCH(TAG_DATA[[#This Row],[P1TAG]],DEVICES[TAG1],))</f>
        <v>SOOTBLOWER 6 OUT</v>
      </c>
      <c r="AE125" s="266" t="str">
        <f>INDEX(DEVICES[DESC2],MATCH(TAG_DATA[[#This Row],[P1TAG]],DEVICES[TAG1],))</f>
        <v>LIMIT SWITCH</v>
      </c>
      <c r="AF125" s="266" t="str">
        <f>INDEX(DEVICES[DESC3],MATCH(TAG_DATA[[#This Row],[P1TAG]],DEVICES[TAG1],))</f>
        <v/>
      </c>
      <c r="AG125" s="305" t="s">
        <v>2539</v>
      </c>
      <c r="AH125" s="266" t="str">
        <f>INDEX(DRAWING[CableName1],MATCH(TAG_DATA[[#This Row],[Tag]],DRAWING[Tag],))</f>
        <v>BB1GS209/01</v>
      </c>
      <c r="AI125" s="331"/>
    </row>
    <row r="126" spans="1:35" x14ac:dyDescent="0.4">
      <c r="A126" s="316" t="s">
        <v>318</v>
      </c>
      <c r="B126" s="309" t="s">
        <v>1125</v>
      </c>
      <c r="C126" s="328" t="s">
        <v>2527</v>
      </c>
      <c r="D126" s="314" t="str">
        <f>INDEX(DRAWING[Prefix],MATCH(TAG_DATA[[#This Row],[Tag]],DRAWING[Tag],))</f>
        <v>38025-ELE</v>
      </c>
      <c r="E126" s="281" t="str">
        <f>INDEX(DRAWING[Suffix],MATCH(TAG_DATA[[#This Row],[Tag]],DRAWING[Tag],))</f>
        <v>01-324_.L0</v>
      </c>
      <c r="F126" s="265" t="str">
        <f>INDEX(DRAWING[WireName24V],MATCH(TAG_DATA[[#This Row],[Tag]],DRAWING[Tag],))</f>
        <v>RIO_01:04.DI:V+ BB1GS210</v>
      </c>
      <c r="G126" s="305" t="str">
        <f>INDEX(DRAWING[WireNameIO],MATCH(TAG_DATA[[#This Row],[Tag]],DRAWING[Tag],))</f>
        <v>RIO_01:04.DI:00 BB1GS210</v>
      </c>
      <c r="H126" s="266" t="s">
        <v>2323</v>
      </c>
      <c r="I126" s="266" t="str">
        <f>INDEX(PANEL[DESCRIPTION],MATCH(TAG_DATA[[#This Row],[X1NAME]],PANEL[TAG],))</f>
        <v>KPA NON ASSIGNED IO</v>
      </c>
      <c r="J126" s="334"/>
      <c r="K126" s="334"/>
      <c r="L126" s="334"/>
      <c r="M126" s="335"/>
      <c r="N126" s="266" t="str">
        <f>INDEX(IO[PLC],MATCH(TAG_DATA[[#This Row],[P1TAG]],IO[IO_Tag],))</f>
        <v>RIO_</v>
      </c>
      <c r="O126" s="284" t="str">
        <f>INDEX(IO[Rack],MATCH(TAG_DATA[[#This Row],[P1TAG]],IO[IO_Tag],))</f>
        <v>01</v>
      </c>
      <c r="P126" s="284" t="str">
        <f>INDEX(IO[Slot],MATCH(TAG_DATA[[#This Row],[P1TAG]],IO[IO_Tag],))</f>
        <v>04</v>
      </c>
      <c r="Q126" s="282" t="str">
        <f>INDEX(IO[Channel],MATCH(TAG_DATA[[#This Row],[P1TAG]],IO[IO_Tag],))</f>
        <v>00</v>
      </c>
      <c r="R126" s="266" t="str">
        <f>INDEX(IO[CatalogNo],MATCH(TAG_DATA[[#This Row],[P1TAG]],IO[IO_Tag],))</f>
        <v>1734-IB8*1</v>
      </c>
      <c r="S126" s="266" t="str">
        <f>INDEX(IO[CatalogDesc1],MATCH(TAG_DATA[[#This Row],[P1TAG]],IO[IO_Tag],))</f>
        <v>AB 1734-IB8</v>
      </c>
      <c r="T126" s="266" t="str">
        <f>INDEX(IO[CatalogDesc2],MATCH(TAG_DATA[[#This Row],[P1TAG]],IO[IO_Tag],))</f>
        <v>24VDC 8-Point Sink Input Module</v>
      </c>
      <c r="U126" s="266" t="str">
        <f>TAG_DATA[[#This Row],[Tag]]</f>
        <v>BB1GS210</v>
      </c>
      <c r="V126" s="266" t="str">
        <f>INDEX(DEVICES[DESC1],MATCH(TAG_DATA[[#This Row],[P1TAG]],DEVICES[TAG1],))</f>
        <v>SOOTBLOWER 6 IN</v>
      </c>
      <c r="W126" s="266" t="str">
        <f>INDEX(DEVICES[DESC2],MATCH(TAG_DATA[[#This Row],[P1TAG]],DEVICES[TAG1],))</f>
        <v>LIMIT SWITCH</v>
      </c>
      <c r="X126" s="266" t="str">
        <f>INDEX(DEVICES[DESC3],MATCH(TAG_DATA[[#This Row],[P1TAG]],DEVICES[TAG1],))</f>
        <v/>
      </c>
      <c r="Y126" s="284">
        <f>INDEX(IO[Pin24V],MATCH(TAG_DATA[[#This Row],[P1TAG]],IO[IO_Tag],))</f>
        <v>6</v>
      </c>
      <c r="Z126" s="290">
        <f>INDEX(IO[Pin0V],MATCH(TAG_DATA[[#This Row],[P1TAG]],IO[IO_Tag],))</f>
        <v>4</v>
      </c>
      <c r="AA126" s="266" t="s">
        <v>2403</v>
      </c>
      <c r="AB126" s="305" t="str">
        <f>INDEX(IO[Type],MATCH(TAG_DATA[[#This Row],[P1TAG]],IO[IO_Tag],))</f>
        <v>DI</v>
      </c>
      <c r="AC126" s="266" t="str">
        <f>TAG_DATA[[#This Row],[Tag]]</f>
        <v>BB1GS210</v>
      </c>
      <c r="AD126" s="266" t="str">
        <f>INDEX(DEVICES[DESC1],MATCH(TAG_DATA[[#This Row],[P1TAG]],DEVICES[TAG1],))</f>
        <v>SOOTBLOWER 6 IN</v>
      </c>
      <c r="AE126" s="266" t="str">
        <f>INDEX(DEVICES[DESC2],MATCH(TAG_DATA[[#This Row],[P1TAG]],DEVICES[TAG1],))</f>
        <v>LIMIT SWITCH</v>
      </c>
      <c r="AF126" s="266" t="str">
        <f>INDEX(DEVICES[DESC3],MATCH(TAG_DATA[[#This Row],[P1TAG]],DEVICES[TAG1],))</f>
        <v/>
      </c>
      <c r="AG126" s="305" t="s">
        <v>2539</v>
      </c>
      <c r="AH126" s="266" t="str">
        <f>INDEX(DRAWING[CableName1],MATCH(TAG_DATA[[#This Row],[Tag]],DRAWING[Tag],))</f>
        <v>BB1GS210/01</v>
      </c>
      <c r="AI126" s="331"/>
    </row>
    <row r="127" spans="1:35" x14ac:dyDescent="0.4">
      <c r="A127" s="316" t="s">
        <v>321</v>
      </c>
      <c r="B127" s="309" t="s">
        <v>1125</v>
      </c>
      <c r="C127" s="328" t="s">
        <v>2527</v>
      </c>
      <c r="D127" s="314" t="str">
        <f>INDEX(DRAWING[Prefix],MATCH(TAG_DATA[[#This Row],[Tag]],DRAWING[Tag],))</f>
        <v>38025-ELE</v>
      </c>
      <c r="E127" s="281" t="str">
        <f>INDEX(DRAWING[Suffix],MATCH(TAG_DATA[[#This Row],[Tag]],DRAWING[Tag],))</f>
        <v>01-325_.L0</v>
      </c>
      <c r="F127" s="265" t="str">
        <f>INDEX(DRAWING[WireName24V],MATCH(TAG_DATA[[#This Row],[Tag]],DRAWING[Tag],))</f>
        <v>RIO_01:04.DI:V+ BB1GS211</v>
      </c>
      <c r="G127" s="305" t="str">
        <f>INDEX(DRAWING[WireNameIO],MATCH(TAG_DATA[[#This Row],[Tag]],DRAWING[Tag],))</f>
        <v>RIO_01:04.DI:01 BB1GS211</v>
      </c>
      <c r="H127" s="266" t="s">
        <v>2323</v>
      </c>
      <c r="I127" s="266" t="str">
        <f>INDEX(PANEL[DESCRIPTION],MATCH(TAG_DATA[[#This Row],[X1NAME]],PANEL[TAG],))</f>
        <v>KPA NON ASSIGNED IO</v>
      </c>
      <c r="J127" s="334"/>
      <c r="K127" s="334"/>
      <c r="L127" s="334"/>
      <c r="M127" s="335"/>
      <c r="N127" s="266" t="str">
        <f>INDEX(IO[PLC],MATCH(TAG_DATA[[#This Row],[P1TAG]],IO[IO_Tag],))</f>
        <v>RIO_</v>
      </c>
      <c r="O127" s="284" t="str">
        <f>INDEX(IO[Rack],MATCH(TAG_DATA[[#This Row],[P1TAG]],IO[IO_Tag],))</f>
        <v>01</v>
      </c>
      <c r="P127" s="284" t="str">
        <f>INDEX(IO[Slot],MATCH(TAG_DATA[[#This Row],[P1TAG]],IO[IO_Tag],))</f>
        <v>04</v>
      </c>
      <c r="Q127" s="282" t="str">
        <f>INDEX(IO[Channel],MATCH(TAG_DATA[[#This Row],[P1TAG]],IO[IO_Tag],))</f>
        <v>01</v>
      </c>
      <c r="R127" s="266" t="str">
        <f>INDEX(IO[CatalogNo],MATCH(TAG_DATA[[#This Row],[P1TAG]],IO[IO_Tag],))</f>
        <v>1734-IB8*1</v>
      </c>
      <c r="S127" s="266" t="str">
        <f>INDEX(IO[CatalogDesc1],MATCH(TAG_DATA[[#This Row],[P1TAG]],IO[IO_Tag],))</f>
        <v>AB 1734-IB8</v>
      </c>
      <c r="T127" s="266" t="str">
        <f>INDEX(IO[CatalogDesc2],MATCH(TAG_DATA[[#This Row],[P1TAG]],IO[IO_Tag],))</f>
        <v>24VDC 8-Point Sink Input Module</v>
      </c>
      <c r="U127" s="266" t="str">
        <f>TAG_DATA[[#This Row],[Tag]]</f>
        <v>BB1GS211</v>
      </c>
      <c r="V127" s="266" t="str">
        <f>INDEX(DEVICES[DESC1],MATCH(TAG_DATA[[#This Row],[P1TAG]],DEVICES[TAG1],))</f>
        <v>SOOTBLOWER 7 OUT</v>
      </c>
      <c r="W127" s="266" t="str">
        <f>INDEX(DEVICES[DESC2],MATCH(TAG_DATA[[#This Row],[P1TAG]],DEVICES[TAG1],))</f>
        <v>LIMIT SWITCH</v>
      </c>
      <c r="X127" s="266" t="str">
        <f>INDEX(DEVICES[DESC3],MATCH(TAG_DATA[[#This Row],[P1TAG]],DEVICES[TAG1],))</f>
        <v/>
      </c>
      <c r="Y127" s="284">
        <f>INDEX(IO[Pin24V],MATCH(TAG_DATA[[#This Row],[P1TAG]],IO[IO_Tag],))</f>
        <v>6</v>
      </c>
      <c r="Z127" s="290">
        <f>INDEX(IO[Pin0V],MATCH(TAG_DATA[[#This Row],[P1TAG]],IO[IO_Tag],))</f>
        <v>4</v>
      </c>
      <c r="AA127" s="266" t="s">
        <v>2403</v>
      </c>
      <c r="AB127" s="305" t="str">
        <f>INDEX(IO[Type],MATCH(TAG_DATA[[#This Row],[P1TAG]],IO[IO_Tag],))</f>
        <v>DI</v>
      </c>
      <c r="AC127" s="266" t="str">
        <f>TAG_DATA[[#This Row],[Tag]]</f>
        <v>BB1GS211</v>
      </c>
      <c r="AD127" s="266" t="str">
        <f>INDEX(DEVICES[DESC1],MATCH(TAG_DATA[[#This Row],[P1TAG]],DEVICES[TAG1],))</f>
        <v>SOOTBLOWER 7 OUT</v>
      </c>
      <c r="AE127" s="266" t="str">
        <f>INDEX(DEVICES[DESC2],MATCH(TAG_DATA[[#This Row],[P1TAG]],DEVICES[TAG1],))</f>
        <v>LIMIT SWITCH</v>
      </c>
      <c r="AF127" s="266" t="str">
        <f>INDEX(DEVICES[DESC3],MATCH(TAG_DATA[[#This Row],[P1TAG]],DEVICES[TAG1],))</f>
        <v/>
      </c>
      <c r="AG127" s="305" t="s">
        <v>2539</v>
      </c>
      <c r="AH127" s="266" t="str">
        <f>INDEX(DRAWING[CableName1],MATCH(TAG_DATA[[#This Row],[Tag]],DRAWING[Tag],))</f>
        <v>BB1GS211/01</v>
      </c>
      <c r="AI127" s="331"/>
    </row>
    <row r="128" spans="1:35" x14ac:dyDescent="0.4">
      <c r="A128" s="316" t="s">
        <v>324</v>
      </c>
      <c r="B128" s="309" t="s">
        <v>1125</v>
      </c>
      <c r="C128" s="328" t="s">
        <v>2527</v>
      </c>
      <c r="D128" s="314" t="str">
        <f>INDEX(DRAWING[Prefix],MATCH(TAG_DATA[[#This Row],[Tag]],DRAWING[Tag],))</f>
        <v>38025-ELE</v>
      </c>
      <c r="E128" s="281" t="str">
        <f>INDEX(DRAWING[Suffix],MATCH(TAG_DATA[[#This Row],[Tag]],DRAWING[Tag],))</f>
        <v>01-326_.L0</v>
      </c>
      <c r="F128" s="265" t="str">
        <f>INDEX(DRAWING[WireName24V],MATCH(TAG_DATA[[#This Row],[Tag]],DRAWING[Tag],))</f>
        <v>RIO_01:04.DI:V+ BB1GS212</v>
      </c>
      <c r="G128" s="305" t="str">
        <f>INDEX(DRAWING[WireNameIO],MATCH(TAG_DATA[[#This Row],[Tag]],DRAWING[Tag],))</f>
        <v>RIO_01:04.DI:02 BB1GS212</v>
      </c>
      <c r="H128" s="266" t="s">
        <v>2323</v>
      </c>
      <c r="I128" s="266" t="str">
        <f>INDEX(PANEL[DESCRIPTION],MATCH(TAG_DATA[[#This Row],[X1NAME]],PANEL[TAG],))</f>
        <v>KPA NON ASSIGNED IO</v>
      </c>
      <c r="J128" s="334"/>
      <c r="K128" s="334"/>
      <c r="L128" s="334"/>
      <c r="M128" s="335"/>
      <c r="N128" s="266" t="str">
        <f>INDEX(IO[PLC],MATCH(TAG_DATA[[#This Row],[P1TAG]],IO[IO_Tag],))</f>
        <v>RIO_</v>
      </c>
      <c r="O128" s="284" t="str">
        <f>INDEX(IO[Rack],MATCH(TAG_DATA[[#This Row],[P1TAG]],IO[IO_Tag],))</f>
        <v>01</v>
      </c>
      <c r="P128" s="284" t="str">
        <f>INDEX(IO[Slot],MATCH(TAG_DATA[[#This Row],[P1TAG]],IO[IO_Tag],))</f>
        <v>04</v>
      </c>
      <c r="Q128" s="282" t="str">
        <f>INDEX(IO[Channel],MATCH(TAG_DATA[[#This Row],[P1TAG]],IO[IO_Tag],))</f>
        <v>02</v>
      </c>
      <c r="R128" s="266" t="str">
        <f>INDEX(IO[CatalogNo],MATCH(TAG_DATA[[#This Row],[P1TAG]],IO[IO_Tag],))</f>
        <v>1734-IB8*1</v>
      </c>
      <c r="S128" s="266" t="str">
        <f>INDEX(IO[CatalogDesc1],MATCH(TAG_DATA[[#This Row],[P1TAG]],IO[IO_Tag],))</f>
        <v>AB 1734-IB8</v>
      </c>
      <c r="T128" s="266" t="str">
        <f>INDEX(IO[CatalogDesc2],MATCH(TAG_DATA[[#This Row],[P1TAG]],IO[IO_Tag],))</f>
        <v>24VDC 8-Point Sink Input Module</v>
      </c>
      <c r="U128" s="266" t="str">
        <f>TAG_DATA[[#This Row],[Tag]]</f>
        <v>BB1GS212</v>
      </c>
      <c r="V128" s="266" t="str">
        <f>INDEX(DEVICES[DESC1],MATCH(TAG_DATA[[#This Row],[P1TAG]],DEVICES[TAG1],))</f>
        <v>SOOTBLOWER 7 IN</v>
      </c>
      <c r="W128" s="266" t="str">
        <f>INDEX(DEVICES[DESC2],MATCH(TAG_DATA[[#This Row],[P1TAG]],DEVICES[TAG1],))</f>
        <v>LIMIT SWITCH</v>
      </c>
      <c r="X128" s="266" t="str">
        <f>INDEX(DEVICES[DESC3],MATCH(TAG_DATA[[#This Row],[P1TAG]],DEVICES[TAG1],))</f>
        <v/>
      </c>
      <c r="Y128" s="284">
        <f>INDEX(IO[Pin24V],MATCH(TAG_DATA[[#This Row],[P1TAG]],IO[IO_Tag],))</f>
        <v>6</v>
      </c>
      <c r="Z128" s="290">
        <f>INDEX(IO[Pin0V],MATCH(TAG_DATA[[#This Row],[P1TAG]],IO[IO_Tag],))</f>
        <v>4</v>
      </c>
      <c r="AA128" s="266" t="s">
        <v>2403</v>
      </c>
      <c r="AB128" s="305" t="str">
        <f>INDEX(IO[Type],MATCH(TAG_DATA[[#This Row],[P1TAG]],IO[IO_Tag],))</f>
        <v>DI</v>
      </c>
      <c r="AC128" s="266" t="str">
        <f>TAG_DATA[[#This Row],[Tag]]</f>
        <v>BB1GS212</v>
      </c>
      <c r="AD128" s="266" t="str">
        <f>INDEX(DEVICES[DESC1],MATCH(TAG_DATA[[#This Row],[P1TAG]],DEVICES[TAG1],))</f>
        <v>SOOTBLOWER 7 IN</v>
      </c>
      <c r="AE128" s="266" t="str">
        <f>INDEX(DEVICES[DESC2],MATCH(TAG_DATA[[#This Row],[P1TAG]],DEVICES[TAG1],))</f>
        <v>LIMIT SWITCH</v>
      </c>
      <c r="AF128" s="266" t="str">
        <f>INDEX(DEVICES[DESC3],MATCH(TAG_DATA[[#This Row],[P1TAG]],DEVICES[TAG1],))</f>
        <v/>
      </c>
      <c r="AG128" s="305" t="s">
        <v>2539</v>
      </c>
      <c r="AH128" s="266" t="str">
        <f>INDEX(DRAWING[CableName1],MATCH(TAG_DATA[[#This Row],[Tag]],DRAWING[Tag],))</f>
        <v>BB1GS212/01</v>
      </c>
      <c r="AI128" s="331"/>
    </row>
    <row r="129" spans="1:35" x14ac:dyDescent="0.4">
      <c r="A129" s="316" t="s">
        <v>328</v>
      </c>
      <c r="B129" s="309" t="s">
        <v>1125</v>
      </c>
      <c r="C129" s="328" t="s">
        <v>2527</v>
      </c>
      <c r="D129" s="314" t="str">
        <f>INDEX(DRAWING[Prefix],MATCH(TAG_DATA[[#This Row],[Tag]],DRAWING[Tag],))</f>
        <v>38025-ELE</v>
      </c>
      <c r="E129" s="281" t="str">
        <f>INDEX(DRAWING[Suffix],MATCH(TAG_DATA[[#This Row],[Tag]],DRAWING[Tag],))</f>
        <v>01-327_.L0</v>
      </c>
      <c r="F129" s="265" t="str">
        <f>INDEX(DRAWING[WireName24V],MATCH(TAG_DATA[[#This Row],[Tag]],DRAWING[Tag],))</f>
        <v>RIO_01:04.DI:V+ BB1GS213</v>
      </c>
      <c r="G129" s="305" t="str">
        <f>INDEX(DRAWING[WireNameIO],MATCH(TAG_DATA[[#This Row],[Tag]],DRAWING[Tag],))</f>
        <v>RIO_01:04.DI:03 BB1GS213</v>
      </c>
      <c r="H129" s="266" t="s">
        <v>2323</v>
      </c>
      <c r="I129" s="266" t="str">
        <f>INDEX(PANEL[DESCRIPTION],MATCH(TAG_DATA[[#This Row],[X1NAME]],PANEL[TAG],))</f>
        <v>KPA NON ASSIGNED IO</v>
      </c>
      <c r="J129" s="334"/>
      <c r="K129" s="334"/>
      <c r="L129" s="334"/>
      <c r="M129" s="335"/>
      <c r="N129" s="266" t="str">
        <f>INDEX(IO[PLC],MATCH(TAG_DATA[[#This Row],[P1TAG]],IO[IO_Tag],))</f>
        <v>RIO_</v>
      </c>
      <c r="O129" s="284" t="str">
        <f>INDEX(IO[Rack],MATCH(TAG_DATA[[#This Row],[P1TAG]],IO[IO_Tag],))</f>
        <v>01</v>
      </c>
      <c r="P129" s="284" t="str">
        <f>INDEX(IO[Slot],MATCH(TAG_DATA[[#This Row],[P1TAG]],IO[IO_Tag],))</f>
        <v>04</v>
      </c>
      <c r="Q129" s="282" t="str">
        <f>INDEX(IO[Channel],MATCH(TAG_DATA[[#This Row],[P1TAG]],IO[IO_Tag],))</f>
        <v>03</v>
      </c>
      <c r="R129" s="266" t="str">
        <f>INDEX(IO[CatalogNo],MATCH(TAG_DATA[[#This Row],[P1TAG]],IO[IO_Tag],))</f>
        <v>1734-IB8*1</v>
      </c>
      <c r="S129" s="266" t="str">
        <f>INDEX(IO[CatalogDesc1],MATCH(TAG_DATA[[#This Row],[P1TAG]],IO[IO_Tag],))</f>
        <v>AB 1734-IB8</v>
      </c>
      <c r="T129" s="266" t="str">
        <f>INDEX(IO[CatalogDesc2],MATCH(TAG_DATA[[#This Row],[P1TAG]],IO[IO_Tag],))</f>
        <v>24VDC 8-Point Sink Input Module</v>
      </c>
      <c r="U129" s="266" t="str">
        <f>TAG_DATA[[#This Row],[Tag]]</f>
        <v>BB1GS213</v>
      </c>
      <c r="V129" s="266" t="str">
        <f>INDEX(DEVICES[DESC1],MATCH(TAG_DATA[[#This Row],[P1TAG]],DEVICES[TAG1],))</f>
        <v>SOOTBLOWER 8 OUT</v>
      </c>
      <c r="W129" s="266" t="str">
        <f>INDEX(DEVICES[DESC2],MATCH(TAG_DATA[[#This Row],[P1TAG]],DEVICES[TAG1],))</f>
        <v>LIMIT SWITCH</v>
      </c>
      <c r="X129" s="266" t="str">
        <f>INDEX(DEVICES[DESC3],MATCH(TAG_DATA[[#This Row],[P1TAG]],DEVICES[TAG1],))</f>
        <v/>
      </c>
      <c r="Y129" s="284">
        <f>INDEX(IO[Pin24V],MATCH(TAG_DATA[[#This Row],[P1TAG]],IO[IO_Tag],))</f>
        <v>6</v>
      </c>
      <c r="Z129" s="290">
        <f>INDEX(IO[Pin0V],MATCH(TAG_DATA[[#This Row],[P1TAG]],IO[IO_Tag],))</f>
        <v>4</v>
      </c>
      <c r="AA129" s="266" t="s">
        <v>2403</v>
      </c>
      <c r="AB129" s="305" t="str">
        <f>INDEX(IO[Type],MATCH(TAG_DATA[[#This Row],[P1TAG]],IO[IO_Tag],))</f>
        <v>DI</v>
      </c>
      <c r="AC129" s="266" t="str">
        <f>TAG_DATA[[#This Row],[Tag]]</f>
        <v>BB1GS213</v>
      </c>
      <c r="AD129" s="266" t="str">
        <f>INDEX(DEVICES[DESC1],MATCH(TAG_DATA[[#This Row],[P1TAG]],DEVICES[TAG1],))</f>
        <v>SOOTBLOWER 8 OUT</v>
      </c>
      <c r="AE129" s="266" t="str">
        <f>INDEX(DEVICES[DESC2],MATCH(TAG_DATA[[#This Row],[P1TAG]],DEVICES[TAG1],))</f>
        <v>LIMIT SWITCH</v>
      </c>
      <c r="AF129" s="266" t="str">
        <f>INDEX(DEVICES[DESC3],MATCH(TAG_DATA[[#This Row],[P1TAG]],DEVICES[TAG1],))</f>
        <v/>
      </c>
      <c r="AG129" s="305" t="s">
        <v>2539</v>
      </c>
      <c r="AH129" s="266" t="str">
        <f>INDEX(DRAWING[CableName1],MATCH(TAG_DATA[[#This Row],[Tag]],DRAWING[Tag],))</f>
        <v>BB1GS213/01</v>
      </c>
      <c r="AI129" s="331"/>
    </row>
    <row r="130" spans="1:35" x14ac:dyDescent="0.4">
      <c r="A130" s="316" t="s">
        <v>331</v>
      </c>
      <c r="B130" s="309" t="s">
        <v>1125</v>
      </c>
      <c r="C130" s="328" t="s">
        <v>2527</v>
      </c>
      <c r="D130" s="314" t="str">
        <f>INDEX(DRAWING[Prefix],MATCH(TAG_DATA[[#This Row],[Tag]],DRAWING[Tag],))</f>
        <v>38025-ELE</v>
      </c>
      <c r="E130" s="281" t="str">
        <f>INDEX(DRAWING[Suffix],MATCH(TAG_DATA[[#This Row],[Tag]],DRAWING[Tag],))</f>
        <v>01-328_.L0</v>
      </c>
      <c r="F130" s="265" t="str">
        <f>INDEX(DRAWING[WireName24V],MATCH(TAG_DATA[[#This Row],[Tag]],DRAWING[Tag],))</f>
        <v>RIO_01:04.DI:V+ BB1GS214</v>
      </c>
      <c r="G130" s="305" t="str">
        <f>INDEX(DRAWING[WireNameIO],MATCH(TAG_DATA[[#This Row],[Tag]],DRAWING[Tag],))</f>
        <v>RIO_01:04.DI:04 BB1GS214</v>
      </c>
      <c r="H130" s="266" t="s">
        <v>2323</v>
      </c>
      <c r="I130" s="266" t="str">
        <f>INDEX(PANEL[DESCRIPTION],MATCH(TAG_DATA[[#This Row],[X1NAME]],PANEL[TAG],))</f>
        <v>KPA NON ASSIGNED IO</v>
      </c>
      <c r="J130" s="334"/>
      <c r="K130" s="334"/>
      <c r="L130" s="334"/>
      <c r="M130" s="335"/>
      <c r="N130" s="266" t="str">
        <f>INDEX(IO[PLC],MATCH(TAG_DATA[[#This Row],[P1TAG]],IO[IO_Tag],))</f>
        <v>RIO_</v>
      </c>
      <c r="O130" s="284" t="str">
        <f>INDEX(IO[Rack],MATCH(TAG_DATA[[#This Row],[P1TAG]],IO[IO_Tag],))</f>
        <v>01</v>
      </c>
      <c r="P130" s="284" t="str">
        <f>INDEX(IO[Slot],MATCH(TAG_DATA[[#This Row],[P1TAG]],IO[IO_Tag],))</f>
        <v>04</v>
      </c>
      <c r="Q130" s="282" t="str">
        <f>INDEX(IO[Channel],MATCH(TAG_DATA[[#This Row],[P1TAG]],IO[IO_Tag],))</f>
        <v>04</v>
      </c>
      <c r="R130" s="266" t="str">
        <f>INDEX(IO[CatalogNo],MATCH(TAG_DATA[[#This Row],[P1TAG]],IO[IO_Tag],))</f>
        <v>1734-IB8*1</v>
      </c>
      <c r="S130" s="266" t="str">
        <f>INDEX(IO[CatalogDesc1],MATCH(TAG_DATA[[#This Row],[P1TAG]],IO[IO_Tag],))</f>
        <v>AB 1734-IB8</v>
      </c>
      <c r="T130" s="266" t="str">
        <f>INDEX(IO[CatalogDesc2],MATCH(TAG_DATA[[#This Row],[P1TAG]],IO[IO_Tag],))</f>
        <v>24VDC 8-Point Sink Input Module</v>
      </c>
      <c r="U130" s="266" t="str">
        <f>TAG_DATA[[#This Row],[Tag]]</f>
        <v>BB1GS214</v>
      </c>
      <c r="V130" s="266" t="str">
        <f>INDEX(DEVICES[DESC1],MATCH(TAG_DATA[[#This Row],[P1TAG]],DEVICES[TAG1],))</f>
        <v>SOOTBLOWER 8 IN</v>
      </c>
      <c r="W130" s="266" t="str">
        <f>INDEX(DEVICES[DESC2],MATCH(TAG_DATA[[#This Row],[P1TAG]],DEVICES[TAG1],))</f>
        <v>LIMIT SWITCH</v>
      </c>
      <c r="X130" s="266" t="str">
        <f>INDEX(DEVICES[DESC3],MATCH(TAG_DATA[[#This Row],[P1TAG]],DEVICES[TAG1],))</f>
        <v/>
      </c>
      <c r="Y130" s="284">
        <f>INDEX(IO[Pin24V],MATCH(TAG_DATA[[#This Row],[P1TAG]],IO[IO_Tag],))</f>
        <v>6</v>
      </c>
      <c r="Z130" s="290">
        <f>INDEX(IO[Pin0V],MATCH(TAG_DATA[[#This Row],[P1TAG]],IO[IO_Tag],))</f>
        <v>4</v>
      </c>
      <c r="AA130" s="266" t="s">
        <v>2403</v>
      </c>
      <c r="AB130" s="305" t="str">
        <f>INDEX(IO[Type],MATCH(TAG_DATA[[#This Row],[P1TAG]],IO[IO_Tag],))</f>
        <v>DI</v>
      </c>
      <c r="AC130" s="266" t="str">
        <f>TAG_DATA[[#This Row],[Tag]]</f>
        <v>BB1GS214</v>
      </c>
      <c r="AD130" s="266" t="str">
        <f>INDEX(DEVICES[DESC1],MATCH(TAG_DATA[[#This Row],[P1TAG]],DEVICES[TAG1],))</f>
        <v>SOOTBLOWER 8 IN</v>
      </c>
      <c r="AE130" s="266" t="str">
        <f>INDEX(DEVICES[DESC2],MATCH(TAG_DATA[[#This Row],[P1TAG]],DEVICES[TAG1],))</f>
        <v>LIMIT SWITCH</v>
      </c>
      <c r="AF130" s="266" t="str">
        <f>INDEX(DEVICES[DESC3],MATCH(TAG_DATA[[#This Row],[P1TAG]],DEVICES[TAG1],))</f>
        <v/>
      </c>
      <c r="AG130" s="305" t="s">
        <v>2539</v>
      </c>
      <c r="AH130" s="266" t="str">
        <f>INDEX(DRAWING[CableName1],MATCH(TAG_DATA[[#This Row],[Tag]],DRAWING[Tag],))</f>
        <v>BB1GS214/01</v>
      </c>
      <c r="AI130" s="331"/>
    </row>
    <row r="131" spans="1:35" x14ac:dyDescent="0.4">
      <c r="A131" s="316" t="s">
        <v>547</v>
      </c>
      <c r="B131" s="309" t="s">
        <v>1125</v>
      </c>
      <c r="C131" s="328" t="s">
        <v>2527</v>
      </c>
      <c r="D131" s="314" t="str">
        <f>INDEX(DRAWING[Prefix],MATCH(TAG_DATA[[#This Row],[Tag]],DRAWING[Tag],))</f>
        <v>38025-ELE</v>
      </c>
      <c r="E131" s="281" t="str">
        <f>INDEX(DRAWING[Suffix],MATCH(TAG_DATA[[#This Row],[Tag]],DRAWING[Tag],))</f>
        <v>01-329_.L0</v>
      </c>
      <c r="F131" s="265" t="str">
        <f>INDEX(DRAWING[WireName24V],MATCH(TAG_DATA[[#This Row],[Tag]],DRAWING[Tag],))</f>
        <v>RIO_01:04.DI:V+ BB1GS215</v>
      </c>
      <c r="G131" s="305" t="str">
        <f>INDEX(DRAWING[WireNameIO],MATCH(TAG_DATA[[#This Row],[Tag]],DRAWING[Tag],))</f>
        <v>RIO_01:04.DI:05 BB1GS215</v>
      </c>
      <c r="H131" s="266" t="s">
        <v>2323</v>
      </c>
      <c r="I131" s="266" t="str">
        <f>INDEX(PANEL[DESCRIPTION],MATCH(TAG_DATA[[#This Row],[X1NAME]],PANEL[TAG],))</f>
        <v>KPA NON ASSIGNED IO</v>
      </c>
      <c r="J131" s="334"/>
      <c r="K131" s="334"/>
      <c r="L131" s="334"/>
      <c r="M131" s="335"/>
      <c r="N131" s="266" t="str">
        <f>INDEX(IO[PLC],MATCH(TAG_DATA[[#This Row],[P1TAG]],IO[IO_Tag],))</f>
        <v>RIO_</v>
      </c>
      <c r="O131" s="284" t="str">
        <f>INDEX(IO[Rack],MATCH(TAG_DATA[[#This Row],[P1TAG]],IO[IO_Tag],))</f>
        <v>01</v>
      </c>
      <c r="P131" s="284" t="str">
        <f>INDEX(IO[Slot],MATCH(TAG_DATA[[#This Row],[P1TAG]],IO[IO_Tag],))</f>
        <v>04</v>
      </c>
      <c r="Q131" s="282" t="str">
        <f>INDEX(IO[Channel],MATCH(TAG_DATA[[#This Row],[P1TAG]],IO[IO_Tag],))</f>
        <v>05</v>
      </c>
      <c r="R131" s="266" t="str">
        <f>INDEX(IO[CatalogNo],MATCH(TAG_DATA[[#This Row],[P1TAG]],IO[IO_Tag],))</f>
        <v>1734-IB8*1</v>
      </c>
      <c r="S131" s="266" t="str">
        <f>INDEX(IO[CatalogDesc1],MATCH(TAG_DATA[[#This Row],[P1TAG]],IO[IO_Tag],))</f>
        <v>AB 1734-IB8</v>
      </c>
      <c r="T131" s="266" t="str">
        <f>INDEX(IO[CatalogDesc2],MATCH(TAG_DATA[[#This Row],[P1TAG]],IO[IO_Tag],))</f>
        <v>24VDC 8-Point Sink Input Module</v>
      </c>
      <c r="U131" s="266" t="str">
        <f>TAG_DATA[[#This Row],[Tag]]</f>
        <v>BB1GS215</v>
      </c>
      <c r="V131" s="266" t="str">
        <f>INDEX(DEVICES[DESC1],MATCH(TAG_DATA[[#This Row],[P1TAG]],DEVICES[TAG1],))</f>
        <v>PRIMARY AIR PREHEATER</v>
      </c>
      <c r="W131" s="266" t="str">
        <f>INDEX(DEVICES[DESC2],MATCH(TAG_DATA[[#This Row],[P1TAG]],DEVICES[TAG1],))</f>
        <v>ON-OFF VALVE OPEN</v>
      </c>
      <c r="X131" s="266" t="str">
        <f>INDEX(DEVICES[DESC3],MATCH(TAG_DATA[[#This Row],[P1TAG]],DEVICES[TAG1],))</f>
        <v>LIMIT SWITCH</v>
      </c>
      <c r="Y131" s="284">
        <f>INDEX(IO[Pin24V],MATCH(TAG_DATA[[#This Row],[P1TAG]],IO[IO_Tag],))</f>
        <v>6</v>
      </c>
      <c r="Z131" s="290">
        <f>INDEX(IO[Pin0V],MATCH(TAG_DATA[[#This Row],[P1TAG]],IO[IO_Tag],))</f>
        <v>4</v>
      </c>
      <c r="AA131" s="266" t="s">
        <v>2403</v>
      </c>
      <c r="AB131" s="305" t="str">
        <f>INDEX(IO[Type],MATCH(TAG_DATA[[#This Row],[P1TAG]],IO[IO_Tag],))</f>
        <v>DI</v>
      </c>
      <c r="AC131" s="266" t="str">
        <f>TAG_DATA[[#This Row],[Tag]]</f>
        <v>BB1GS215</v>
      </c>
      <c r="AD131" s="266" t="str">
        <f>INDEX(DEVICES[DESC1],MATCH(TAG_DATA[[#This Row],[P1TAG]],DEVICES[TAG1],))</f>
        <v>PRIMARY AIR PREHEATER</v>
      </c>
      <c r="AE131" s="266" t="str">
        <f>INDEX(DEVICES[DESC2],MATCH(TAG_DATA[[#This Row],[P1TAG]],DEVICES[TAG1],))</f>
        <v>ON-OFF VALVE OPEN</v>
      </c>
      <c r="AF131" s="266" t="str">
        <f>INDEX(DEVICES[DESC3],MATCH(TAG_DATA[[#This Row],[P1TAG]],DEVICES[TAG1],))</f>
        <v>LIMIT SWITCH</v>
      </c>
      <c r="AG131" s="305" t="s">
        <v>2539</v>
      </c>
      <c r="AH131" s="266" t="str">
        <f>INDEX(DRAWING[CableName1],MATCH(TAG_DATA[[#This Row],[Tag]],DRAWING[Tag],))</f>
        <v>BB1GS215/01</v>
      </c>
      <c r="AI131" s="331"/>
    </row>
    <row r="132" spans="1:35" x14ac:dyDescent="0.4">
      <c r="A132" s="316" t="s">
        <v>550</v>
      </c>
      <c r="B132" s="309" t="s">
        <v>1125</v>
      </c>
      <c r="C132" s="328" t="s">
        <v>2527</v>
      </c>
      <c r="D132" s="314" t="str">
        <f>INDEX(DRAWING[Prefix],MATCH(TAG_DATA[[#This Row],[Tag]],DRAWING[Tag],))</f>
        <v>38025-ELE</v>
      </c>
      <c r="E132" s="281" t="str">
        <f>INDEX(DRAWING[Suffix],MATCH(TAG_DATA[[#This Row],[Tag]],DRAWING[Tag],))</f>
        <v>01-330_.L0</v>
      </c>
      <c r="F132" s="265" t="str">
        <f>INDEX(DRAWING[WireName24V],MATCH(TAG_DATA[[#This Row],[Tag]],DRAWING[Tag],))</f>
        <v>RIO_01:04.DI:V+ BB1GS216</v>
      </c>
      <c r="G132" s="305" t="str">
        <f>INDEX(DRAWING[WireNameIO],MATCH(TAG_DATA[[#This Row],[Tag]],DRAWING[Tag],))</f>
        <v>RIO_01:04.DI:06 BB1GS216</v>
      </c>
      <c r="H132" s="266" t="s">
        <v>2323</v>
      </c>
      <c r="I132" s="266" t="str">
        <f>INDEX(PANEL[DESCRIPTION],MATCH(TAG_DATA[[#This Row],[X1NAME]],PANEL[TAG],))</f>
        <v>KPA NON ASSIGNED IO</v>
      </c>
      <c r="J132" s="334"/>
      <c r="K132" s="334"/>
      <c r="L132" s="334"/>
      <c r="M132" s="335"/>
      <c r="N132" s="266" t="str">
        <f>INDEX(IO[PLC],MATCH(TAG_DATA[[#This Row],[P1TAG]],IO[IO_Tag],))</f>
        <v>RIO_</v>
      </c>
      <c r="O132" s="284" t="str">
        <f>INDEX(IO[Rack],MATCH(TAG_DATA[[#This Row],[P1TAG]],IO[IO_Tag],))</f>
        <v>01</v>
      </c>
      <c r="P132" s="284" t="str">
        <f>INDEX(IO[Slot],MATCH(TAG_DATA[[#This Row],[P1TAG]],IO[IO_Tag],))</f>
        <v>04</v>
      </c>
      <c r="Q132" s="282" t="str">
        <f>INDEX(IO[Channel],MATCH(TAG_DATA[[#This Row],[P1TAG]],IO[IO_Tag],))</f>
        <v>06</v>
      </c>
      <c r="R132" s="266" t="str">
        <f>INDEX(IO[CatalogNo],MATCH(TAG_DATA[[#This Row],[P1TAG]],IO[IO_Tag],))</f>
        <v>1734-IB8*1</v>
      </c>
      <c r="S132" s="266" t="str">
        <f>INDEX(IO[CatalogDesc1],MATCH(TAG_DATA[[#This Row],[P1TAG]],IO[IO_Tag],))</f>
        <v>AB 1734-IB8</v>
      </c>
      <c r="T132" s="266" t="str">
        <f>INDEX(IO[CatalogDesc2],MATCH(TAG_DATA[[#This Row],[P1TAG]],IO[IO_Tag],))</f>
        <v>24VDC 8-Point Sink Input Module</v>
      </c>
      <c r="U132" s="266" t="str">
        <f>TAG_DATA[[#This Row],[Tag]]</f>
        <v>BB1GS216</v>
      </c>
      <c r="V132" s="266" t="str">
        <f>INDEX(DEVICES[DESC1],MATCH(TAG_DATA[[#This Row],[P1TAG]],DEVICES[TAG1],))</f>
        <v>PRIMARY AIR PREHEATER</v>
      </c>
      <c r="W132" s="266" t="str">
        <f>INDEX(DEVICES[DESC2],MATCH(TAG_DATA[[#This Row],[P1TAG]],DEVICES[TAG1],))</f>
        <v>ON-OFF VALVE CLOSE</v>
      </c>
      <c r="X132" s="266" t="str">
        <f>INDEX(DEVICES[DESC3],MATCH(TAG_DATA[[#This Row],[P1TAG]],DEVICES[TAG1],))</f>
        <v>LIMIT SWITCH</v>
      </c>
      <c r="Y132" s="284">
        <f>INDEX(IO[Pin24V],MATCH(TAG_DATA[[#This Row],[P1TAG]],IO[IO_Tag],))</f>
        <v>6</v>
      </c>
      <c r="Z132" s="290">
        <f>INDEX(IO[Pin0V],MATCH(TAG_DATA[[#This Row],[P1TAG]],IO[IO_Tag],))</f>
        <v>4</v>
      </c>
      <c r="AA132" s="266" t="s">
        <v>2403</v>
      </c>
      <c r="AB132" s="305" t="str">
        <f>INDEX(IO[Type],MATCH(TAG_DATA[[#This Row],[P1TAG]],IO[IO_Tag],))</f>
        <v>DI</v>
      </c>
      <c r="AC132" s="266" t="str">
        <f>TAG_DATA[[#This Row],[Tag]]</f>
        <v>BB1GS216</v>
      </c>
      <c r="AD132" s="266" t="str">
        <f>INDEX(DEVICES[DESC1],MATCH(TAG_DATA[[#This Row],[P1TAG]],DEVICES[TAG1],))</f>
        <v>PRIMARY AIR PREHEATER</v>
      </c>
      <c r="AE132" s="266" t="str">
        <f>INDEX(DEVICES[DESC2],MATCH(TAG_DATA[[#This Row],[P1TAG]],DEVICES[TAG1],))</f>
        <v>ON-OFF VALVE CLOSE</v>
      </c>
      <c r="AF132" s="266" t="str">
        <f>INDEX(DEVICES[DESC3],MATCH(TAG_DATA[[#This Row],[P1TAG]],DEVICES[TAG1],))</f>
        <v>LIMIT SWITCH</v>
      </c>
      <c r="AG132" s="305" t="s">
        <v>2539</v>
      </c>
      <c r="AH132" s="266" t="str">
        <f>INDEX(DRAWING[CableName1],MATCH(TAG_DATA[[#This Row],[Tag]],DRAWING[Tag],))</f>
        <v>BB1GS216/01</v>
      </c>
      <c r="AI132" s="331"/>
    </row>
    <row r="133" spans="1:35" x14ac:dyDescent="0.4">
      <c r="A133" s="316" t="s">
        <v>396</v>
      </c>
      <c r="B133" s="309" t="s">
        <v>1125</v>
      </c>
      <c r="C133" s="328" t="s">
        <v>2527</v>
      </c>
      <c r="D133" s="314" t="str">
        <f>INDEX(DRAWING[Prefix],MATCH(TAG_DATA[[#This Row],[Tag]],DRAWING[Tag],))</f>
        <v>38025-ELE</v>
      </c>
      <c r="E133" s="281" t="str">
        <f>INDEX(DRAWING[Suffix],MATCH(TAG_DATA[[#This Row],[Tag]],DRAWING[Tag],))</f>
        <v>01-331_.L0</v>
      </c>
      <c r="F133" s="265" t="str">
        <f>INDEX(DRAWING[WireName24V],MATCH(TAG_DATA[[#This Row],[Tag]],DRAWING[Tag],))</f>
        <v>RIO_01:04.DI:V+ BB1GS217</v>
      </c>
      <c r="G133" s="305" t="str">
        <f>INDEX(DRAWING[WireNameIO],MATCH(TAG_DATA[[#This Row],[Tag]],DRAWING[Tag],))</f>
        <v>RIO_01:04.DI:07 BB1GS217</v>
      </c>
      <c r="H133" s="266" t="s">
        <v>2323</v>
      </c>
      <c r="I133" s="266" t="str">
        <f>INDEX(PANEL[DESCRIPTION],MATCH(TAG_DATA[[#This Row],[X1NAME]],PANEL[TAG],))</f>
        <v>KPA NON ASSIGNED IO</v>
      </c>
      <c r="J133" s="334"/>
      <c r="K133" s="334"/>
      <c r="L133" s="334"/>
      <c r="M133" s="335"/>
      <c r="N133" s="266" t="str">
        <f>INDEX(IO[PLC],MATCH(TAG_DATA[[#This Row],[P1TAG]],IO[IO_Tag],))</f>
        <v>RIO_</v>
      </c>
      <c r="O133" s="284" t="str">
        <f>INDEX(IO[Rack],MATCH(TAG_DATA[[#This Row],[P1TAG]],IO[IO_Tag],))</f>
        <v>01</v>
      </c>
      <c r="P133" s="284" t="str">
        <f>INDEX(IO[Slot],MATCH(TAG_DATA[[#This Row],[P1TAG]],IO[IO_Tag],))</f>
        <v>04</v>
      </c>
      <c r="Q133" s="282" t="str">
        <f>INDEX(IO[Channel],MATCH(TAG_DATA[[#This Row],[P1TAG]],IO[IO_Tag],))</f>
        <v>07</v>
      </c>
      <c r="R133" s="266" t="str">
        <f>INDEX(IO[CatalogNo],MATCH(TAG_DATA[[#This Row],[P1TAG]],IO[IO_Tag],))</f>
        <v>1734-IB8*1</v>
      </c>
      <c r="S133" s="266" t="str">
        <f>INDEX(IO[CatalogDesc1],MATCH(TAG_DATA[[#This Row],[P1TAG]],IO[IO_Tag],))</f>
        <v>AB 1734-IB8</v>
      </c>
      <c r="T133" s="266" t="str">
        <f>INDEX(IO[CatalogDesc2],MATCH(TAG_DATA[[#This Row],[P1TAG]],IO[IO_Tag],))</f>
        <v>24VDC 8-Point Sink Input Module</v>
      </c>
      <c r="U133" s="266" t="str">
        <f>TAG_DATA[[#This Row],[Tag]]</f>
        <v>BB1GS217</v>
      </c>
      <c r="V133" s="266" t="str">
        <f>INDEX(DEVICES[DESC1],MATCH(TAG_DATA[[#This Row],[P1TAG]],DEVICES[TAG1],))</f>
        <v>MAIN STEAM LINE</v>
      </c>
      <c r="W133" s="266" t="str">
        <f>INDEX(DEVICES[DESC2],MATCH(TAG_DATA[[#This Row],[P1TAG]],DEVICES[TAG1],))</f>
        <v>ACCUMULATOR BYPASS ON-OFF</v>
      </c>
      <c r="X133" s="266" t="str">
        <f>INDEX(DEVICES[DESC3],MATCH(TAG_DATA[[#This Row],[P1TAG]],DEVICES[TAG1],))</f>
        <v>VALVE OPEN LIMIT SWITCH</v>
      </c>
      <c r="Y133" s="284">
        <f>INDEX(IO[Pin24V],MATCH(TAG_DATA[[#This Row],[P1TAG]],IO[IO_Tag],))</f>
        <v>6</v>
      </c>
      <c r="Z133" s="290">
        <f>INDEX(IO[Pin0V],MATCH(TAG_DATA[[#This Row],[P1TAG]],IO[IO_Tag],))</f>
        <v>4</v>
      </c>
      <c r="AA133" s="266" t="s">
        <v>2403</v>
      </c>
      <c r="AB133" s="305" t="str">
        <f>INDEX(IO[Type],MATCH(TAG_DATA[[#This Row],[P1TAG]],IO[IO_Tag],))</f>
        <v>DI</v>
      </c>
      <c r="AC133" s="266" t="str">
        <f>TAG_DATA[[#This Row],[Tag]]</f>
        <v>BB1GS217</v>
      </c>
      <c r="AD133" s="266" t="str">
        <f>INDEX(DEVICES[DESC1],MATCH(TAG_DATA[[#This Row],[P1TAG]],DEVICES[TAG1],))</f>
        <v>MAIN STEAM LINE</v>
      </c>
      <c r="AE133" s="266" t="str">
        <f>INDEX(DEVICES[DESC2],MATCH(TAG_DATA[[#This Row],[P1TAG]],DEVICES[TAG1],))</f>
        <v>ACCUMULATOR BYPASS ON-OFF</v>
      </c>
      <c r="AF133" s="266" t="str">
        <f>INDEX(DEVICES[DESC3],MATCH(TAG_DATA[[#This Row],[P1TAG]],DEVICES[TAG1],))</f>
        <v>VALVE OPEN LIMIT SWITCH</v>
      </c>
      <c r="AG133" s="305" t="s">
        <v>2539</v>
      </c>
      <c r="AH133" s="266" t="str">
        <f>INDEX(DRAWING[CableName1],MATCH(TAG_DATA[[#This Row],[Tag]],DRAWING[Tag],))</f>
        <v>BB1GS217/01</v>
      </c>
      <c r="AI133" s="331"/>
    </row>
    <row r="134" spans="1:35" x14ac:dyDescent="0.4">
      <c r="A134" s="316" t="s">
        <v>399</v>
      </c>
      <c r="B134" s="309" t="s">
        <v>1125</v>
      </c>
      <c r="C134" s="328" t="s">
        <v>2527</v>
      </c>
      <c r="D134" s="314" t="str">
        <f>INDEX(DRAWING[Prefix],MATCH(TAG_DATA[[#This Row],[Tag]],DRAWING[Tag],))</f>
        <v>38025-ELE</v>
      </c>
      <c r="E134" s="281" t="str">
        <f>INDEX(DRAWING[Suffix],MATCH(TAG_DATA[[#This Row],[Tag]],DRAWING[Tag],))</f>
        <v>01-332_.L0</v>
      </c>
      <c r="F134" s="265" t="str">
        <f>INDEX(DRAWING[WireName24V],MATCH(TAG_DATA[[#This Row],[Tag]],DRAWING[Tag],))</f>
        <v>RIO_01:05.DI:V+ BB1GS218</v>
      </c>
      <c r="G134" s="305" t="str">
        <f>INDEX(DRAWING[WireNameIO],MATCH(TAG_DATA[[#This Row],[Tag]],DRAWING[Tag],))</f>
        <v>RIO_01:05.DI:00 BB1GS218</v>
      </c>
      <c r="H134" s="266" t="s">
        <v>2323</v>
      </c>
      <c r="I134" s="266" t="str">
        <f>INDEX(PANEL[DESCRIPTION],MATCH(TAG_DATA[[#This Row],[X1NAME]],PANEL[TAG],))</f>
        <v>KPA NON ASSIGNED IO</v>
      </c>
      <c r="J134" s="334"/>
      <c r="K134" s="334"/>
      <c r="L134" s="334"/>
      <c r="M134" s="335"/>
      <c r="N134" s="266" t="str">
        <f>INDEX(IO[PLC],MATCH(TAG_DATA[[#This Row],[P1TAG]],IO[IO_Tag],))</f>
        <v>RIO_</v>
      </c>
      <c r="O134" s="284" t="str">
        <f>INDEX(IO[Rack],MATCH(TAG_DATA[[#This Row],[P1TAG]],IO[IO_Tag],))</f>
        <v>01</v>
      </c>
      <c r="P134" s="284" t="str">
        <f>INDEX(IO[Slot],MATCH(TAG_DATA[[#This Row],[P1TAG]],IO[IO_Tag],))</f>
        <v>05</v>
      </c>
      <c r="Q134" s="282" t="str">
        <f>INDEX(IO[Channel],MATCH(TAG_DATA[[#This Row],[P1TAG]],IO[IO_Tag],))</f>
        <v>00</v>
      </c>
      <c r="R134" s="266" t="str">
        <f>INDEX(IO[CatalogNo],MATCH(TAG_DATA[[#This Row],[P1TAG]],IO[IO_Tag],))</f>
        <v>1734-IB8*1</v>
      </c>
      <c r="S134" s="266" t="str">
        <f>INDEX(IO[CatalogDesc1],MATCH(TAG_DATA[[#This Row],[P1TAG]],IO[IO_Tag],))</f>
        <v>AB 1734-IB8</v>
      </c>
      <c r="T134" s="266" t="str">
        <f>INDEX(IO[CatalogDesc2],MATCH(TAG_DATA[[#This Row],[P1TAG]],IO[IO_Tag],))</f>
        <v>24VDC 8-Point Sink Input Module</v>
      </c>
      <c r="U134" s="266" t="str">
        <f>TAG_DATA[[#This Row],[Tag]]</f>
        <v>BB1GS218</v>
      </c>
      <c r="V134" s="266" t="str">
        <f>INDEX(DEVICES[DESC1],MATCH(TAG_DATA[[#This Row],[P1TAG]],DEVICES[TAG1],))</f>
        <v>MAIN STEAM LINE</v>
      </c>
      <c r="W134" s="266" t="str">
        <f>INDEX(DEVICES[DESC2],MATCH(TAG_DATA[[#This Row],[P1TAG]],DEVICES[TAG1],))</f>
        <v>ACCUMULATOR BYPASS ON-OFF</v>
      </c>
      <c r="X134" s="266" t="str">
        <f>INDEX(DEVICES[DESC3],MATCH(TAG_DATA[[#This Row],[P1TAG]],DEVICES[TAG1],))</f>
        <v>VALVE CLOSE LIMIT SWITCH</v>
      </c>
      <c r="Y134" s="284">
        <f>INDEX(IO[Pin24V],MATCH(TAG_DATA[[#This Row],[P1TAG]],IO[IO_Tag],))</f>
        <v>6</v>
      </c>
      <c r="Z134" s="290">
        <f>INDEX(IO[Pin0V],MATCH(TAG_DATA[[#This Row],[P1TAG]],IO[IO_Tag],))</f>
        <v>4</v>
      </c>
      <c r="AA134" s="266" t="s">
        <v>2403</v>
      </c>
      <c r="AB134" s="305" t="str">
        <f>INDEX(IO[Type],MATCH(TAG_DATA[[#This Row],[P1TAG]],IO[IO_Tag],))</f>
        <v>DI</v>
      </c>
      <c r="AC134" s="266" t="str">
        <f>TAG_DATA[[#This Row],[Tag]]</f>
        <v>BB1GS218</v>
      </c>
      <c r="AD134" s="266" t="str">
        <f>INDEX(DEVICES[DESC1],MATCH(TAG_DATA[[#This Row],[P1TAG]],DEVICES[TAG1],))</f>
        <v>MAIN STEAM LINE</v>
      </c>
      <c r="AE134" s="266" t="str">
        <f>INDEX(DEVICES[DESC2],MATCH(TAG_DATA[[#This Row],[P1TAG]],DEVICES[TAG1],))</f>
        <v>ACCUMULATOR BYPASS ON-OFF</v>
      </c>
      <c r="AF134" s="266" t="str">
        <f>INDEX(DEVICES[DESC3],MATCH(TAG_DATA[[#This Row],[P1TAG]],DEVICES[TAG1],))</f>
        <v>VALVE CLOSE LIMIT SWITCH</v>
      </c>
      <c r="AG134" s="305" t="s">
        <v>2539</v>
      </c>
      <c r="AH134" s="266" t="str">
        <f>INDEX(DRAWING[CableName1],MATCH(TAG_DATA[[#This Row],[Tag]],DRAWING[Tag],))</f>
        <v>BB1GS218/01</v>
      </c>
      <c r="AI134" s="331"/>
    </row>
    <row r="135" spans="1:35" x14ac:dyDescent="0.4">
      <c r="A135" s="316" t="s">
        <v>405</v>
      </c>
      <c r="B135" s="309" t="s">
        <v>1125</v>
      </c>
      <c r="C135" s="328" t="s">
        <v>2527</v>
      </c>
      <c r="D135" s="314" t="str">
        <f>INDEX(DRAWING[Prefix],MATCH(TAG_DATA[[#This Row],[Tag]],DRAWING[Tag],))</f>
        <v>38025-ELE</v>
      </c>
      <c r="E135" s="281" t="str">
        <f>INDEX(DRAWING[Suffix],MATCH(TAG_DATA[[#This Row],[Tag]],DRAWING[Tag],))</f>
        <v>01-333_.L0</v>
      </c>
      <c r="F135" s="265" t="str">
        <f>INDEX(DRAWING[WireName24V],MATCH(TAG_DATA[[#This Row],[Tag]],DRAWING[Tag],))</f>
        <v>RIO_01:05.DI:V+ BB1GS219</v>
      </c>
      <c r="G135" s="305" t="str">
        <f>INDEX(DRAWING[WireNameIO],MATCH(TAG_DATA[[#This Row],[Tag]],DRAWING[Tag],))</f>
        <v>RIO_01:05.DI:01 BB1GS219</v>
      </c>
      <c r="H135" s="266" t="s">
        <v>2323</v>
      </c>
      <c r="I135" s="266" t="str">
        <f>INDEX(PANEL[DESCRIPTION],MATCH(TAG_DATA[[#This Row],[X1NAME]],PANEL[TAG],))</f>
        <v>KPA NON ASSIGNED IO</v>
      </c>
      <c r="J135" s="334"/>
      <c r="K135" s="334"/>
      <c r="L135" s="334"/>
      <c r="M135" s="335"/>
      <c r="N135" s="266" t="str">
        <f>INDEX(IO[PLC],MATCH(TAG_DATA[[#This Row],[P1TAG]],IO[IO_Tag],))</f>
        <v>RIO_</v>
      </c>
      <c r="O135" s="284" t="str">
        <f>INDEX(IO[Rack],MATCH(TAG_DATA[[#This Row],[P1TAG]],IO[IO_Tag],))</f>
        <v>01</v>
      </c>
      <c r="P135" s="284" t="str">
        <f>INDEX(IO[Slot],MATCH(TAG_DATA[[#This Row],[P1TAG]],IO[IO_Tag],))</f>
        <v>05</v>
      </c>
      <c r="Q135" s="282" t="str">
        <f>INDEX(IO[Channel],MATCH(TAG_DATA[[#This Row],[P1TAG]],IO[IO_Tag],))</f>
        <v>01</v>
      </c>
      <c r="R135" s="266" t="str">
        <f>INDEX(IO[CatalogNo],MATCH(TAG_DATA[[#This Row],[P1TAG]],IO[IO_Tag],))</f>
        <v>1734-IB8*1</v>
      </c>
      <c r="S135" s="266" t="str">
        <f>INDEX(IO[CatalogDesc1],MATCH(TAG_DATA[[#This Row],[P1TAG]],IO[IO_Tag],))</f>
        <v>AB 1734-IB8</v>
      </c>
      <c r="T135" s="266" t="str">
        <f>INDEX(IO[CatalogDesc2],MATCH(TAG_DATA[[#This Row],[P1TAG]],IO[IO_Tag],))</f>
        <v>24VDC 8-Point Sink Input Module</v>
      </c>
      <c r="U135" s="266" t="str">
        <f>TAG_DATA[[#This Row],[Tag]]</f>
        <v>BB1GS219</v>
      </c>
      <c r="V135" s="266" t="str">
        <f>INDEX(DEVICES[DESC1],MATCH(TAG_DATA[[#This Row],[P1TAG]],DEVICES[TAG1],))</f>
        <v>STEAM ACCUMULATOR ON-OFF</v>
      </c>
      <c r="W135" s="266" t="str">
        <f>INDEX(DEVICES[DESC2],MATCH(TAG_DATA[[#This Row],[P1TAG]],DEVICES[TAG1],))</f>
        <v>ISOLATING VALVE OPEN</v>
      </c>
      <c r="X135" s="266" t="str">
        <f>INDEX(DEVICES[DESC3],MATCH(TAG_DATA[[#This Row],[P1TAG]],DEVICES[TAG1],))</f>
        <v>LIMIT SWITCH</v>
      </c>
      <c r="Y135" s="284">
        <f>INDEX(IO[Pin24V],MATCH(TAG_DATA[[#This Row],[P1TAG]],IO[IO_Tag],))</f>
        <v>6</v>
      </c>
      <c r="Z135" s="290">
        <f>INDEX(IO[Pin0V],MATCH(TAG_DATA[[#This Row],[P1TAG]],IO[IO_Tag],))</f>
        <v>4</v>
      </c>
      <c r="AA135" s="266" t="s">
        <v>2403</v>
      </c>
      <c r="AB135" s="305" t="str">
        <f>INDEX(IO[Type],MATCH(TAG_DATA[[#This Row],[P1TAG]],IO[IO_Tag],))</f>
        <v>DI</v>
      </c>
      <c r="AC135" s="266" t="str">
        <f>TAG_DATA[[#This Row],[Tag]]</f>
        <v>BB1GS219</v>
      </c>
      <c r="AD135" s="266" t="str">
        <f>INDEX(DEVICES[DESC1],MATCH(TAG_DATA[[#This Row],[P1TAG]],DEVICES[TAG1],))</f>
        <v>STEAM ACCUMULATOR ON-OFF</v>
      </c>
      <c r="AE135" s="266" t="str">
        <f>INDEX(DEVICES[DESC2],MATCH(TAG_DATA[[#This Row],[P1TAG]],DEVICES[TAG1],))</f>
        <v>ISOLATING VALVE OPEN</v>
      </c>
      <c r="AF135" s="266" t="str">
        <f>INDEX(DEVICES[DESC3],MATCH(TAG_DATA[[#This Row],[P1TAG]],DEVICES[TAG1],))</f>
        <v>LIMIT SWITCH</v>
      </c>
      <c r="AG135" s="305" t="s">
        <v>2539</v>
      </c>
      <c r="AH135" s="266" t="str">
        <f>INDEX(DRAWING[CableName1],MATCH(TAG_DATA[[#This Row],[Tag]],DRAWING[Tag],))</f>
        <v>BB1GS219/01</v>
      </c>
      <c r="AI135" s="331"/>
    </row>
    <row r="136" spans="1:35" x14ac:dyDescent="0.4">
      <c r="A136" s="316" t="s">
        <v>402</v>
      </c>
      <c r="B136" s="309" t="s">
        <v>1125</v>
      </c>
      <c r="C136" s="328" t="s">
        <v>2527</v>
      </c>
      <c r="D136" s="314" t="str">
        <f>INDEX(DRAWING[Prefix],MATCH(TAG_DATA[[#This Row],[Tag]],DRAWING[Tag],))</f>
        <v>38025-ELE</v>
      </c>
      <c r="E136" s="281" t="str">
        <f>INDEX(DRAWING[Suffix],MATCH(TAG_DATA[[#This Row],[Tag]],DRAWING[Tag],))</f>
        <v>01-334_.L0</v>
      </c>
      <c r="F136" s="265" t="str">
        <f>INDEX(DRAWING[WireName24V],MATCH(TAG_DATA[[#This Row],[Tag]],DRAWING[Tag],))</f>
        <v>RIO_01:05.DI:V+ BB1GS220</v>
      </c>
      <c r="G136" s="305" t="str">
        <f>INDEX(DRAWING[WireNameIO],MATCH(TAG_DATA[[#This Row],[Tag]],DRAWING[Tag],))</f>
        <v>RIO_01:05.DI:02 BB1GS220</v>
      </c>
      <c r="H136" s="266" t="s">
        <v>2323</v>
      </c>
      <c r="I136" s="266" t="str">
        <f>INDEX(PANEL[DESCRIPTION],MATCH(TAG_DATA[[#This Row],[X1NAME]],PANEL[TAG],))</f>
        <v>KPA NON ASSIGNED IO</v>
      </c>
      <c r="J136" s="334"/>
      <c r="K136" s="334"/>
      <c r="L136" s="334"/>
      <c r="M136" s="335"/>
      <c r="N136" s="266" t="str">
        <f>INDEX(IO[PLC],MATCH(TAG_DATA[[#This Row],[P1TAG]],IO[IO_Tag],))</f>
        <v>RIO_</v>
      </c>
      <c r="O136" s="284" t="str">
        <f>INDEX(IO[Rack],MATCH(TAG_DATA[[#This Row],[P1TAG]],IO[IO_Tag],))</f>
        <v>01</v>
      </c>
      <c r="P136" s="284" t="str">
        <f>INDEX(IO[Slot],MATCH(TAG_DATA[[#This Row],[P1TAG]],IO[IO_Tag],))</f>
        <v>05</v>
      </c>
      <c r="Q136" s="282" t="str">
        <f>INDEX(IO[Channel],MATCH(TAG_DATA[[#This Row],[P1TAG]],IO[IO_Tag],))</f>
        <v>02</v>
      </c>
      <c r="R136" s="266" t="str">
        <f>INDEX(IO[CatalogNo],MATCH(TAG_DATA[[#This Row],[P1TAG]],IO[IO_Tag],))</f>
        <v>1734-IB8*1</v>
      </c>
      <c r="S136" s="266" t="str">
        <f>INDEX(IO[CatalogDesc1],MATCH(TAG_DATA[[#This Row],[P1TAG]],IO[IO_Tag],))</f>
        <v>AB 1734-IB8</v>
      </c>
      <c r="T136" s="266" t="str">
        <f>INDEX(IO[CatalogDesc2],MATCH(TAG_DATA[[#This Row],[P1TAG]],IO[IO_Tag],))</f>
        <v>24VDC 8-Point Sink Input Module</v>
      </c>
      <c r="U136" s="266" t="str">
        <f>TAG_DATA[[#This Row],[Tag]]</f>
        <v>BB1GS220</v>
      </c>
      <c r="V136" s="266" t="str">
        <f>INDEX(DEVICES[DESC1],MATCH(TAG_DATA[[#This Row],[P1TAG]],DEVICES[TAG1],))</f>
        <v>STEAM ACCUMULATOR ON-OFF</v>
      </c>
      <c r="W136" s="266" t="str">
        <f>INDEX(DEVICES[DESC2],MATCH(TAG_DATA[[#This Row],[P1TAG]],DEVICES[TAG1],))</f>
        <v>ISOLATING VALVE CLOSE</v>
      </c>
      <c r="X136" s="266" t="str">
        <f>INDEX(DEVICES[DESC3],MATCH(TAG_DATA[[#This Row],[P1TAG]],DEVICES[TAG1],))</f>
        <v>LIMIT SWITCH</v>
      </c>
      <c r="Y136" s="284">
        <f>INDEX(IO[Pin24V],MATCH(TAG_DATA[[#This Row],[P1TAG]],IO[IO_Tag],))</f>
        <v>6</v>
      </c>
      <c r="Z136" s="290">
        <f>INDEX(IO[Pin0V],MATCH(TAG_DATA[[#This Row],[P1TAG]],IO[IO_Tag],))</f>
        <v>4</v>
      </c>
      <c r="AA136" s="266" t="s">
        <v>2403</v>
      </c>
      <c r="AB136" s="305" t="str">
        <f>INDEX(IO[Type],MATCH(TAG_DATA[[#This Row],[P1TAG]],IO[IO_Tag],))</f>
        <v>DI</v>
      </c>
      <c r="AC136" s="266" t="str">
        <f>TAG_DATA[[#This Row],[Tag]]</f>
        <v>BB1GS220</v>
      </c>
      <c r="AD136" s="266" t="str">
        <f>INDEX(DEVICES[DESC1],MATCH(TAG_DATA[[#This Row],[P1TAG]],DEVICES[TAG1],))</f>
        <v>STEAM ACCUMULATOR ON-OFF</v>
      </c>
      <c r="AE136" s="266" t="str">
        <f>INDEX(DEVICES[DESC2],MATCH(TAG_DATA[[#This Row],[P1TAG]],DEVICES[TAG1],))</f>
        <v>ISOLATING VALVE CLOSE</v>
      </c>
      <c r="AF136" s="266" t="str">
        <f>INDEX(DEVICES[DESC3],MATCH(TAG_DATA[[#This Row],[P1TAG]],DEVICES[TAG1],))</f>
        <v>LIMIT SWITCH</v>
      </c>
      <c r="AG136" s="305" t="s">
        <v>2539</v>
      </c>
      <c r="AH136" s="266" t="str">
        <f>INDEX(DRAWING[CableName1],MATCH(TAG_DATA[[#This Row],[Tag]],DRAWING[Tag],))</f>
        <v>BB1GS220/01</v>
      </c>
      <c r="AI136" s="331"/>
    </row>
    <row r="137" spans="1:35" x14ac:dyDescent="0.4">
      <c r="A137" s="316" t="s">
        <v>276</v>
      </c>
      <c r="B137" s="309" t="s">
        <v>1125</v>
      </c>
      <c r="C137" s="328" t="s">
        <v>2527</v>
      </c>
      <c r="D137" s="314" t="str">
        <f>INDEX(DRAWING[Prefix],MATCH(TAG_DATA[[#This Row],[Tag]],DRAWING[Tag],))</f>
        <v>38025-ELE</v>
      </c>
      <c r="E137" s="281" t="str">
        <f>INDEX(DRAWING[Suffix],MATCH(TAG_DATA[[#This Row],[Tag]],DRAWING[Tag],))</f>
        <v>01-335_.L0</v>
      </c>
      <c r="F137" s="265" t="str">
        <f>INDEX(DRAWING[WireName24V],MATCH(TAG_DATA[[#This Row],[Tag]],DRAWING[Tag],))</f>
        <v>RIO_01:05.DI:V+ BB1GS221</v>
      </c>
      <c r="G137" s="305" t="str">
        <f>INDEX(DRAWING[WireNameIO],MATCH(TAG_DATA[[#This Row],[Tag]],DRAWING[Tag],))</f>
        <v>RIO_01:05.DI:03 BB1GS221</v>
      </c>
      <c r="H137" s="266" t="s">
        <v>2323</v>
      </c>
      <c r="I137" s="266" t="str">
        <f>INDEX(PANEL[DESCRIPTION],MATCH(TAG_DATA[[#This Row],[X1NAME]],PANEL[TAG],))</f>
        <v>KPA NON ASSIGNED IO</v>
      </c>
      <c r="J137" s="334"/>
      <c r="K137" s="334"/>
      <c r="L137" s="334"/>
      <c r="M137" s="335"/>
      <c r="N137" s="266" t="str">
        <f>INDEX(IO[PLC],MATCH(TAG_DATA[[#This Row],[P1TAG]],IO[IO_Tag],))</f>
        <v>RIO_</v>
      </c>
      <c r="O137" s="284" t="str">
        <f>INDEX(IO[Rack],MATCH(TAG_DATA[[#This Row],[P1TAG]],IO[IO_Tag],))</f>
        <v>01</v>
      </c>
      <c r="P137" s="284" t="str">
        <f>INDEX(IO[Slot],MATCH(TAG_DATA[[#This Row],[P1TAG]],IO[IO_Tag],))</f>
        <v>05</v>
      </c>
      <c r="Q137" s="282" t="str">
        <f>INDEX(IO[Channel],MATCH(TAG_DATA[[#This Row],[P1TAG]],IO[IO_Tag],))</f>
        <v>03</v>
      </c>
      <c r="R137" s="266" t="str">
        <f>INDEX(IO[CatalogNo],MATCH(TAG_DATA[[#This Row],[P1TAG]],IO[IO_Tag],))</f>
        <v>1734-IB8*1</v>
      </c>
      <c r="S137" s="266" t="str">
        <f>INDEX(IO[CatalogDesc1],MATCH(TAG_DATA[[#This Row],[P1TAG]],IO[IO_Tag],))</f>
        <v>AB 1734-IB8</v>
      </c>
      <c r="T137" s="266" t="str">
        <f>INDEX(IO[CatalogDesc2],MATCH(TAG_DATA[[#This Row],[P1TAG]],IO[IO_Tag],))</f>
        <v>24VDC 8-Point Sink Input Module</v>
      </c>
      <c r="U137" s="266" t="str">
        <f>TAG_DATA[[#This Row],[Tag]]</f>
        <v>BB1GS221</v>
      </c>
      <c r="V137" s="266" t="str">
        <f>INDEX(DEVICES[DESC1],MATCH(TAG_DATA[[#This Row],[P1TAG]],DEVICES[TAG1],))</f>
        <v>MAIN STEAM VALVE BY-PASS</v>
      </c>
      <c r="W137" s="266" t="str">
        <f>INDEX(DEVICES[DESC2],MATCH(TAG_DATA[[#This Row],[P1TAG]],DEVICES[TAG1],))</f>
        <v>OPEN LIMIT SWITCH</v>
      </c>
      <c r="X137" s="266" t="str">
        <f>INDEX(DEVICES[DESC3],MATCH(TAG_DATA[[#This Row],[P1TAG]],DEVICES[TAG1],))</f>
        <v/>
      </c>
      <c r="Y137" s="284">
        <f>INDEX(IO[Pin24V],MATCH(TAG_DATA[[#This Row],[P1TAG]],IO[IO_Tag],))</f>
        <v>6</v>
      </c>
      <c r="Z137" s="290">
        <f>INDEX(IO[Pin0V],MATCH(TAG_DATA[[#This Row],[P1TAG]],IO[IO_Tag],))</f>
        <v>4</v>
      </c>
      <c r="AA137" s="266" t="s">
        <v>2403</v>
      </c>
      <c r="AB137" s="305" t="str">
        <f>INDEX(IO[Type],MATCH(TAG_DATA[[#This Row],[P1TAG]],IO[IO_Tag],))</f>
        <v>DI</v>
      </c>
      <c r="AC137" s="266" t="str">
        <f>TAG_DATA[[#This Row],[Tag]]</f>
        <v>BB1GS221</v>
      </c>
      <c r="AD137" s="266" t="str">
        <f>INDEX(DEVICES[DESC1],MATCH(TAG_DATA[[#This Row],[P1TAG]],DEVICES[TAG1],))</f>
        <v>MAIN STEAM VALVE BY-PASS</v>
      </c>
      <c r="AE137" s="266" t="str">
        <f>INDEX(DEVICES[DESC2],MATCH(TAG_DATA[[#This Row],[P1TAG]],DEVICES[TAG1],))</f>
        <v>OPEN LIMIT SWITCH</v>
      </c>
      <c r="AF137" s="266" t="str">
        <f>INDEX(DEVICES[DESC3],MATCH(TAG_DATA[[#This Row],[P1TAG]],DEVICES[TAG1],))</f>
        <v/>
      </c>
      <c r="AG137" s="305" t="s">
        <v>2539</v>
      </c>
      <c r="AH137" s="266" t="str">
        <f>INDEX(DRAWING[CableName1],MATCH(TAG_DATA[[#This Row],[Tag]],DRAWING[Tag],))</f>
        <v>BB1GS221/01</v>
      </c>
      <c r="AI137" s="331"/>
    </row>
    <row r="138" spans="1:35" x14ac:dyDescent="0.4">
      <c r="A138" s="316" t="s">
        <v>279</v>
      </c>
      <c r="B138" s="309" t="s">
        <v>1125</v>
      </c>
      <c r="C138" s="328" t="s">
        <v>2527</v>
      </c>
      <c r="D138" s="314" t="str">
        <f>INDEX(DRAWING[Prefix],MATCH(TAG_DATA[[#This Row],[Tag]],DRAWING[Tag],))</f>
        <v>38025-ELE</v>
      </c>
      <c r="E138" s="281" t="str">
        <f>INDEX(DRAWING[Suffix],MATCH(TAG_DATA[[#This Row],[Tag]],DRAWING[Tag],))</f>
        <v>01-336_.L0</v>
      </c>
      <c r="F138" s="265" t="str">
        <f>INDEX(DRAWING[WireName24V],MATCH(TAG_DATA[[#This Row],[Tag]],DRAWING[Tag],))</f>
        <v>RIO_01:05.DI:V+ BB1GS222</v>
      </c>
      <c r="G138" s="305" t="str">
        <f>INDEX(DRAWING[WireNameIO],MATCH(TAG_DATA[[#This Row],[Tag]],DRAWING[Tag],))</f>
        <v>RIO_01:05.DI:04 BB1GS222</v>
      </c>
      <c r="H138" s="266" t="s">
        <v>2323</v>
      </c>
      <c r="I138" s="266" t="str">
        <f>INDEX(PANEL[DESCRIPTION],MATCH(TAG_DATA[[#This Row],[X1NAME]],PANEL[TAG],))</f>
        <v>KPA NON ASSIGNED IO</v>
      </c>
      <c r="J138" s="334"/>
      <c r="K138" s="334"/>
      <c r="L138" s="334"/>
      <c r="M138" s="335"/>
      <c r="N138" s="266" t="str">
        <f>INDEX(IO[PLC],MATCH(TAG_DATA[[#This Row],[P1TAG]],IO[IO_Tag],))</f>
        <v>RIO_</v>
      </c>
      <c r="O138" s="284" t="str">
        <f>INDEX(IO[Rack],MATCH(TAG_DATA[[#This Row],[P1TAG]],IO[IO_Tag],))</f>
        <v>01</v>
      </c>
      <c r="P138" s="284" t="str">
        <f>INDEX(IO[Slot],MATCH(TAG_DATA[[#This Row],[P1TAG]],IO[IO_Tag],))</f>
        <v>05</v>
      </c>
      <c r="Q138" s="282" t="str">
        <f>INDEX(IO[Channel],MATCH(TAG_DATA[[#This Row],[P1TAG]],IO[IO_Tag],))</f>
        <v>04</v>
      </c>
      <c r="R138" s="266" t="str">
        <f>INDEX(IO[CatalogNo],MATCH(TAG_DATA[[#This Row],[P1TAG]],IO[IO_Tag],))</f>
        <v>1734-IB8*1</v>
      </c>
      <c r="S138" s="266" t="str">
        <f>INDEX(IO[CatalogDesc1],MATCH(TAG_DATA[[#This Row],[P1TAG]],IO[IO_Tag],))</f>
        <v>AB 1734-IB8</v>
      </c>
      <c r="T138" s="266" t="str">
        <f>INDEX(IO[CatalogDesc2],MATCH(TAG_DATA[[#This Row],[P1TAG]],IO[IO_Tag],))</f>
        <v>24VDC 8-Point Sink Input Module</v>
      </c>
      <c r="U138" s="266" t="str">
        <f>TAG_DATA[[#This Row],[Tag]]</f>
        <v>BB1GS222</v>
      </c>
      <c r="V138" s="266" t="str">
        <f>INDEX(DEVICES[DESC1],MATCH(TAG_DATA[[#This Row],[P1TAG]],DEVICES[TAG1],))</f>
        <v>MAIN STEAM VALVE BY-PASS</v>
      </c>
      <c r="W138" s="266" t="str">
        <f>INDEX(DEVICES[DESC2],MATCH(TAG_DATA[[#This Row],[P1TAG]],DEVICES[TAG1],))</f>
        <v>CLOSE LIMIT SWITCH</v>
      </c>
      <c r="X138" s="266" t="str">
        <f>INDEX(DEVICES[DESC3],MATCH(TAG_DATA[[#This Row],[P1TAG]],DEVICES[TAG1],))</f>
        <v/>
      </c>
      <c r="Y138" s="284">
        <f>INDEX(IO[Pin24V],MATCH(TAG_DATA[[#This Row],[P1TAG]],IO[IO_Tag],))</f>
        <v>6</v>
      </c>
      <c r="Z138" s="290">
        <f>INDEX(IO[Pin0V],MATCH(TAG_DATA[[#This Row],[P1TAG]],IO[IO_Tag],))</f>
        <v>4</v>
      </c>
      <c r="AA138" s="266" t="s">
        <v>2403</v>
      </c>
      <c r="AB138" s="305" t="str">
        <f>INDEX(IO[Type],MATCH(TAG_DATA[[#This Row],[P1TAG]],IO[IO_Tag],))</f>
        <v>DI</v>
      </c>
      <c r="AC138" s="266" t="str">
        <f>TAG_DATA[[#This Row],[Tag]]</f>
        <v>BB1GS222</v>
      </c>
      <c r="AD138" s="266" t="str">
        <f>INDEX(DEVICES[DESC1],MATCH(TAG_DATA[[#This Row],[P1TAG]],DEVICES[TAG1],))</f>
        <v>MAIN STEAM VALVE BY-PASS</v>
      </c>
      <c r="AE138" s="266" t="str">
        <f>INDEX(DEVICES[DESC2],MATCH(TAG_DATA[[#This Row],[P1TAG]],DEVICES[TAG1],))</f>
        <v>CLOSE LIMIT SWITCH</v>
      </c>
      <c r="AF138" s="266" t="str">
        <f>INDEX(DEVICES[DESC3],MATCH(TAG_DATA[[#This Row],[P1TAG]],DEVICES[TAG1],))</f>
        <v/>
      </c>
      <c r="AG138" s="305" t="s">
        <v>2539</v>
      </c>
      <c r="AH138" s="266" t="str">
        <f>INDEX(DRAWING[CableName1],MATCH(TAG_DATA[[#This Row],[Tag]],DRAWING[Tag],))</f>
        <v>BB1GS222/01</v>
      </c>
      <c r="AI138" s="331"/>
    </row>
    <row r="139" spans="1:35" x14ac:dyDescent="0.4">
      <c r="A139" s="316" t="s">
        <v>282</v>
      </c>
      <c r="B139" s="309" t="s">
        <v>1125</v>
      </c>
      <c r="C139" s="328" t="s">
        <v>2527</v>
      </c>
      <c r="D139" s="314" t="str">
        <f>INDEX(DRAWING[Prefix],MATCH(TAG_DATA[[#This Row],[Tag]],DRAWING[Tag],))</f>
        <v>38025-ELE</v>
      </c>
      <c r="E139" s="281" t="str">
        <f>INDEX(DRAWING[Suffix],MATCH(TAG_DATA[[#This Row],[Tag]],DRAWING[Tag],))</f>
        <v>01-337_.L0</v>
      </c>
      <c r="F139" s="265" t="str">
        <f>INDEX(DRAWING[WireName24V],MATCH(TAG_DATA[[#This Row],[Tag]],DRAWING[Tag],))</f>
        <v>RIO_01:05.DI:V+ BB1GS223</v>
      </c>
      <c r="G139" s="305" t="str">
        <f>INDEX(DRAWING[WireNameIO],MATCH(TAG_DATA[[#This Row],[Tag]],DRAWING[Tag],))</f>
        <v>RIO_01:05.DI:05 BB1GS223</v>
      </c>
      <c r="H139" s="266" t="s">
        <v>2323</v>
      </c>
      <c r="I139" s="266" t="str">
        <f>INDEX(PANEL[DESCRIPTION],MATCH(TAG_DATA[[#This Row],[X1NAME]],PANEL[TAG],))</f>
        <v>KPA NON ASSIGNED IO</v>
      </c>
      <c r="J139" s="334"/>
      <c r="K139" s="334"/>
      <c r="L139" s="334"/>
      <c r="M139" s="335"/>
      <c r="N139" s="266" t="str">
        <f>INDEX(IO[PLC],MATCH(TAG_DATA[[#This Row],[P1TAG]],IO[IO_Tag],))</f>
        <v>RIO_</v>
      </c>
      <c r="O139" s="284" t="str">
        <f>INDEX(IO[Rack],MATCH(TAG_DATA[[#This Row],[P1TAG]],IO[IO_Tag],))</f>
        <v>01</v>
      </c>
      <c r="P139" s="284" t="str">
        <f>INDEX(IO[Slot],MATCH(TAG_DATA[[#This Row],[P1TAG]],IO[IO_Tag],))</f>
        <v>05</v>
      </c>
      <c r="Q139" s="282" t="str">
        <f>INDEX(IO[Channel],MATCH(TAG_DATA[[#This Row],[P1TAG]],IO[IO_Tag],))</f>
        <v>05</v>
      </c>
      <c r="R139" s="266" t="str">
        <f>INDEX(IO[CatalogNo],MATCH(TAG_DATA[[#This Row],[P1TAG]],IO[IO_Tag],))</f>
        <v>1734-IB8*1</v>
      </c>
      <c r="S139" s="266" t="str">
        <f>INDEX(IO[CatalogDesc1],MATCH(TAG_DATA[[#This Row],[P1TAG]],IO[IO_Tag],))</f>
        <v>AB 1734-IB8</v>
      </c>
      <c r="T139" s="266" t="str">
        <f>INDEX(IO[CatalogDesc2],MATCH(TAG_DATA[[#This Row],[P1TAG]],IO[IO_Tag],))</f>
        <v>24VDC 8-Point Sink Input Module</v>
      </c>
      <c r="U139" s="266" t="str">
        <f>TAG_DATA[[#This Row],[Tag]]</f>
        <v>BB1GS223</v>
      </c>
      <c r="V139" s="266" t="str">
        <f>INDEX(DEVICES[DESC1],MATCH(TAG_DATA[[#This Row],[P1TAG]],DEVICES[TAG1],))</f>
        <v>MAIN STEAM LINE VALVE</v>
      </c>
      <c r="W139" s="266" t="str">
        <f>INDEX(DEVICES[DESC2],MATCH(TAG_DATA[[#This Row],[P1TAG]],DEVICES[TAG1],))</f>
        <v>OPEN LIMIT SWITCH</v>
      </c>
      <c r="X139" s="266" t="str">
        <f>INDEX(DEVICES[DESC3],MATCH(TAG_DATA[[#This Row],[P1TAG]],DEVICES[TAG1],))</f>
        <v/>
      </c>
      <c r="Y139" s="284">
        <f>INDEX(IO[Pin24V],MATCH(TAG_DATA[[#This Row],[P1TAG]],IO[IO_Tag],))</f>
        <v>6</v>
      </c>
      <c r="Z139" s="290">
        <f>INDEX(IO[Pin0V],MATCH(TAG_DATA[[#This Row],[P1TAG]],IO[IO_Tag],))</f>
        <v>4</v>
      </c>
      <c r="AA139" s="266" t="s">
        <v>2403</v>
      </c>
      <c r="AB139" s="305" t="str">
        <f>INDEX(IO[Type],MATCH(TAG_DATA[[#This Row],[P1TAG]],IO[IO_Tag],))</f>
        <v>DI</v>
      </c>
      <c r="AC139" s="266" t="str">
        <f>TAG_DATA[[#This Row],[Tag]]</f>
        <v>BB1GS223</v>
      </c>
      <c r="AD139" s="266" t="str">
        <f>INDEX(DEVICES[DESC1],MATCH(TAG_DATA[[#This Row],[P1TAG]],DEVICES[TAG1],))</f>
        <v>MAIN STEAM LINE VALVE</v>
      </c>
      <c r="AE139" s="266" t="str">
        <f>INDEX(DEVICES[DESC2],MATCH(TAG_DATA[[#This Row],[P1TAG]],DEVICES[TAG1],))</f>
        <v>OPEN LIMIT SWITCH</v>
      </c>
      <c r="AF139" s="266" t="str">
        <f>INDEX(DEVICES[DESC3],MATCH(TAG_DATA[[#This Row],[P1TAG]],DEVICES[TAG1],))</f>
        <v/>
      </c>
      <c r="AG139" s="305" t="s">
        <v>2539</v>
      </c>
      <c r="AH139" s="266" t="str">
        <f>INDEX(DRAWING[CableName1],MATCH(TAG_DATA[[#This Row],[Tag]],DRAWING[Tag],))</f>
        <v>BB1GS223/01</v>
      </c>
      <c r="AI139" s="331"/>
    </row>
    <row r="140" spans="1:35" x14ac:dyDescent="0.4">
      <c r="A140" s="316" t="s">
        <v>285</v>
      </c>
      <c r="B140" s="309" t="s">
        <v>1125</v>
      </c>
      <c r="C140" s="328" t="s">
        <v>2527</v>
      </c>
      <c r="D140" s="314" t="str">
        <f>INDEX(DRAWING[Prefix],MATCH(TAG_DATA[[#This Row],[Tag]],DRAWING[Tag],))</f>
        <v>38025-ELE</v>
      </c>
      <c r="E140" s="281" t="str">
        <f>INDEX(DRAWING[Suffix],MATCH(TAG_DATA[[#This Row],[Tag]],DRAWING[Tag],))</f>
        <v>01-338_.L0</v>
      </c>
      <c r="F140" s="265" t="str">
        <f>INDEX(DRAWING[WireName24V],MATCH(TAG_DATA[[#This Row],[Tag]],DRAWING[Tag],))</f>
        <v>RIO_01:05.DI:V+ BB1GS224</v>
      </c>
      <c r="G140" s="305" t="str">
        <f>INDEX(DRAWING[WireNameIO],MATCH(TAG_DATA[[#This Row],[Tag]],DRAWING[Tag],))</f>
        <v>RIO_01:05.DI:06 BB1GS224</v>
      </c>
      <c r="H140" s="266" t="s">
        <v>2323</v>
      </c>
      <c r="I140" s="266" t="str">
        <f>INDEX(PANEL[DESCRIPTION],MATCH(TAG_DATA[[#This Row],[X1NAME]],PANEL[TAG],))</f>
        <v>KPA NON ASSIGNED IO</v>
      </c>
      <c r="J140" s="334"/>
      <c r="K140" s="334"/>
      <c r="L140" s="334"/>
      <c r="M140" s="335"/>
      <c r="N140" s="266" t="str">
        <f>INDEX(IO[PLC],MATCH(TAG_DATA[[#This Row],[P1TAG]],IO[IO_Tag],))</f>
        <v>RIO_</v>
      </c>
      <c r="O140" s="284" t="str">
        <f>INDEX(IO[Rack],MATCH(TAG_DATA[[#This Row],[P1TAG]],IO[IO_Tag],))</f>
        <v>01</v>
      </c>
      <c r="P140" s="284" t="str">
        <f>INDEX(IO[Slot],MATCH(TAG_DATA[[#This Row],[P1TAG]],IO[IO_Tag],))</f>
        <v>05</v>
      </c>
      <c r="Q140" s="282" t="str">
        <f>INDEX(IO[Channel],MATCH(TAG_DATA[[#This Row],[P1TAG]],IO[IO_Tag],))</f>
        <v>06</v>
      </c>
      <c r="R140" s="266" t="str">
        <f>INDEX(IO[CatalogNo],MATCH(TAG_DATA[[#This Row],[P1TAG]],IO[IO_Tag],))</f>
        <v>1734-IB8*1</v>
      </c>
      <c r="S140" s="266" t="str">
        <f>INDEX(IO[CatalogDesc1],MATCH(TAG_DATA[[#This Row],[P1TAG]],IO[IO_Tag],))</f>
        <v>AB 1734-IB8</v>
      </c>
      <c r="T140" s="266" t="str">
        <f>INDEX(IO[CatalogDesc2],MATCH(TAG_DATA[[#This Row],[P1TAG]],IO[IO_Tag],))</f>
        <v>24VDC 8-Point Sink Input Module</v>
      </c>
      <c r="U140" s="266" t="str">
        <f>TAG_DATA[[#This Row],[Tag]]</f>
        <v>BB1GS224</v>
      </c>
      <c r="V140" s="266" t="str">
        <f>INDEX(DEVICES[DESC1],MATCH(TAG_DATA[[#This Row],[P1TAG]],DEVICES[TAG1],))</f>
        <v>MAIN STEAM LINE VALVE</v>
      </c>
      <c r="W140" s="266" t="str">
        <f>INDEX(DEVICES[DESC2],MATCH(TAG_DATA[[#This Row],[P1TAG]],DEVICES[TAG1],))</f>
        <v>CLOSE LIMIT SWITCH</v>
      </c>
      <c r="X140" s="266" t="str">
        <f>INDEX(DEVICES[DESC3],MATCH(TAG_DATA[[#This Row],[P1TAG]],DEVICES[TAG1],))</f>
        <v/>
      </c>
      <c r="Y140" s="284">
        <f>INDEX(IO[Pin24V],MATCH(TAG_DATA[[#This Row],[P1TAG]],IO[IO_Tag],))</f>
        <v>6</v>
      </c>
      <c r="Z140" s="290">
        <f>INDEX(IO[Pin0V],MATCH(TAG_DATA[[#This Row],[P1TAG]],IO[IO_Tag],))</f>
        <v>4</v>
      </c>
      <c r="AA140" s="266" t="s">
        <v>2403</v>
      </c>
      <c r="AB140" s="305" t="str">
        <f>INDEX(IO[Type],MATCH(TAG_DATA[[#This Row],[P1TAG]],IO[IO_Tag],))</f>
        <v>DI</v>
      </c>
      <c r="AC140" s="266" t="str">
        <f>TAG_DATA[[#This Row],[Tag]]</f>
        <v>BB1GS224</v>
      </c>
      <c r="AD140" s="266" t="str">
        <f>INDEX(DEVICES[DESC1],MATCH(TAG_DATA[[#This Row],[P1TAG]],DEVICES[TAG1],))</f>
        <v>MAIN STEAM LINE VALVE</v>
      </c>
      <c r="AE140" s="266" t="str">
        <f>INDEX(DEVICES[DESC2],MATCH(TAG_DATA[[#This Row],[P1TAG]],DEVICES[TAG1],))</f>
        <v>CLOSE LIMIT SWITCH</v>
      </c>
      <c r="AF140" s="266" t="str">
        <f>INDEX(DEVICES[DESC3],MATCH(TAG_DATA[[#This Row],[P1TAG]],DEVICES[TAG1],))</f>
        <v/>
      </c>
      <c r="AG140" s="305" t="s">
        <v>2539</v>
      </c>
      <c r="AH140" s="266" t="str">
        <f>INDEX(DRAWING[CableName1],MATCH(TAG_DATA[[#This Row],[Tag]],DRAWING[Tag],))</f>
        <v>BB1GS224/01</v>
      </c>
      <c r="AI140" s="331"/>
    </row>
    <row r="141" spans="1:35" x14ac:dyDescent="0.4">
      <c r="A141" s="316" t="s">
        <v>288</v>
      </c>
      <c r="B141" s="309" t="s">
        <v>1125</v>
      </c>
      <c r="C141" s="328" t="s">
        <v>2527</v>
      </c>
      <c r="D141" s="314" t="str">
        <f>INDEX(DRAWING[Prefix],MATCH(TAG_DATA[[#This Row],[Tag]],DRAWING[Tag],))</f>
        <v>38025-ELE</v>
      </c>
      <c r="E141" s="281" t="str">
        <f>INDEX(DRAWING[Suffix],MATCH(TAG_DATA[[#This Row],[Tag]],DRAWING[Tag],))</f>
        <v>01-339_.L0</v>
      </c>
      <c r="F141" s="265" t="str">
        <f>INDEX(DRAWING[WireName24V],MATCH(TAG_DATA[[#This Row],[Tag]],DRAWING[Tag],))</f>
        <v>RIO_01:05.DI:V+ BB1GS225</v>
      </c>
      <c r="G141" s="305" t="str">
        <f>INDEX(DRAWING[WireNameIO],MATCH(TAG_DATA[[#This Row],[Tag]],DRAWING[Tag],))</f>
        <v>RIO_01:05.DI:07 BB1GS225</v>
      </c>
      <c r="H141" s="266" t="s">
        <v>2323</v>
      </c>
      <c r="I141" s="266" t="str">
        <f>INDEX(PANEL[DESCRIPTION],MATCH(TAG_DATA[[#This Row],[X1NAME]],PANEL[TAG],))</f>
        <v>KPA NON ASSIGNED IO</v>
      </c>
      <c r="J141" s="334"/>
      <c r="K141" s="334"/>
      <c r="L141" s="334"/>
      <c r="M141" s="335"/>
      <c r="N141" s="266" t="str">
        <f>INDEX(IO[PLC],MATCH(TAG_DATA[[#This Row],[P1TAG]],IO[IO_Tag],))</f>
        <v>RIO_</v>
      </c>
      <c r="O141" s="284" t="str">
        <f>INDEX(IO[Rack],MATCH(TAG_DATA[[#This Row],[P1TAG]],IO[IO_Tag],))</f>
        <v>01</v>
      </c>
      <c r="P141" s="284" t="str">
        <f>INDEX(IO[Slot],MATCH(TAG_DATA[[#This Row],[P1TAG]],IO[IO_Tag],))</f>
        <v>05</v>
      </c>
      <c r="Q141" s="282" t="str">
        <f>INDEX(IO[Channel],MATCH(TAG_DATA[[#This Row],[P1TAG]],IO[IO_Tag],))</f>
        <v>07</v>
      </c>
      <c r="R141" s="266" t="str">
        <f>INDEX(IO[CatalogNo],MATCH(TAG_DATA[[#This Row],[P1TAG]],IO[IO_Tag],))</f>
        <v>1734-IB8*1</v>
      </c>
      <c r="S141" s="266" t="str">
        <f>INDEX(IO[CatalogDesc1],MATCH(TAG_DATA[[#This Row],[P1TAG]],IO[IO_Tag],))</f>
        <v>AB 1734-IB8</v>
      </c>
      <c r="T141" s="266" t="str">
        <f>INDEX(IO[CatalogDesc2],MATCH(TAG_DATA[[#This Row],[P1TAG]],IO[IO_Tag],))</f>
        <v>24VDC 8-Point Sink Input Module</v>
      </c>
      <c r="U141" s="266" t="str">
        <f>TAG_DATA[[#This Row],[Tag]]</f>
        <v>BB1GS225</v>
      </c>
      <c r="V141" s="266" t="str">
        <f>INDEX(DEVICES[DESC1],MATCH(TAG_DATA[[#This Row],[P1TAG]],DEVICES[TAG1],))</f>
        <v>START-UP LINE ON-OFF</v>
      </c>
      <c r="W141" s="266" t="str">
        <f>INDEX(DEVICES[DESC2],MATCH(TAG_DATA[[#This Row],[P1TAG]],DEVICES[TAG1],))</f>
        <v>VALVE OPEN LIMIT SWITCH</v>
      </c>
      <c r="X141" s="266" t="str">
        <f>INDEX(DEVICES[DESC3],MATCH(TAG_DATA[[#This Row],[P1TAG]],DEVICES[TAG1],))</f>
        <v/>
      </c>
      <c r="Y141" s="284">
        <f>INDEX(IO[Pin24V],MATCH(TAG_DATA[[#This Row],[P1TAG]],IO[IO_Tag],))</f>
        <v>6</v>
      </c>
      <c r="Z141" s="290">
        <f>INDEX(IO[Pin0V],MATCH(TAG_DATA[[#This Row],[P1TAG]],IO[IO_Tag],))</f>
        <v>4</v>
      </c>
      <c r="AA141" s="266" t="s">
        <v>2403</v>
      </c>
      <c r="AB141" s="305" t="str">
        <f>INDEX(IO[Type],MATCH(TAG_DATA[[#This Row],[P1TAG]],IO[IO_Tag],))</f>
        <v>DI</v>
      </c>
      <c r="AC141" s="266" t="str">
        <f>TAG_DATA[[#This Row],[Tag]]</f>
        <v>BB1GS225</v>
      </c>
      <c r="AD141" s="266" t="str">
        <f>INDEX(DEVICES[DESC1],MATCH(TAG_DATA[[#This Row],[P1TAG]],DEVICES[TAG1],))</f>
        <v>START-UP LINE ON-OFF</v>
      </c>
      <c r="AE141" s="266" t="str">
        <f>INDEX(DEVICES[DESC2],MATCH(TAG_DATA[[#This Row],[P1TAG]],DEVICES[TAG1],))</f>
        <v>VALVE OPEN LIMIT SWITCH</v>
      </c>
      <c r="AF141" s="266" t="str">
        <f>INDEX(DEVICES[DESC3],MATCH(TAG_DATA[[#This Row],[P1TAG]],DEVICES[TAG1],))</f>
        <v/>
      </c>
      <c r="AG141" s="305" t="s">
        <v>2539</v>
      </c>
      <c r="AH141" s="266" t="str">
        <f>INDEX(DRAWING[CableName1],MATCH(TAG_DATA[[#This Row],[Tag]],DRAWING[Tag],))</f>
        <v>BB1GS225/01</v>
      </c>
      <c r="AI141" s="331"/>
    </row>
    <row r="142" spans="1:35" x14ac:dyDescent="0.4">
      <c r="A142" s="316" t="s">
        <v>291</v>
      </c>
      <c r="B142" s="309" t="s">
        <v>1125</v>
      </c>
      <c r="C142" s="328" t="s">
        <v>2527</v>
      </c>
      <c r="D142" s="314" t="str">
        <f>INDEX(DRAWING[Prefix],MATCH(TAG_DATA[[#This Row],[Tag]],DRAWING[Tag],))</f>
        <v>38025-ELE</v>
      </c>
      <c r="E142" s="281" t="str">
        <f>INDEX(DRAWING[Suffix],MATCH(TAG_DATA[[#This Row],[Tag]],DRAWING[Tag],))</f>
        <v>01-340_.L0</v>
      </c>
      <c r="F142" s="265" t="str">
        <f>INDEX(DRAWING[WireName24V],MATCH(TAG_DATA[[#This Row],[Tag]],DRAWING[Tag],))</f>
        <v>RIO_01:06.DI:V+ BB1GS226</v>
      </c>
      <c r="G142" s="305" t="str">
        <f>INDEX(DRAWING[WireNameIO],MATCH(TAG_DATA[[#This Row],[Tag]],DRAWING[Tag],))</f>
        <v>RIO_01:06.DI:00 BB1GS226</v>
      </c>
      <c r="H142" s="266" t="s">
        <v>2323</v>
      </c>
      <c r="I142" s="266" t="str">
        <f>INDEX(PANEL[DESCRIPTION],MATCH(TAG_DATA[[#This Row],[X1NAME]],PANEL[TAG],))</f>
        <v>KPA NON ASSIGNED IO</v>
      </c>
      <c r="J142" s="334"/>
      <c r="K142" s="334"/>
      <c r="L142" s="334"/>
      <c r="M142" s="335"/>
      <c r="N142" s="266" t="str">
        <f>INDEX(IO[PLC],MATCH(TAG_DATA[[#This Row],[P1TAG]],IO[IO_Tag],))</f>
        <v>RIO_</v>
      </c>
      <c r="O142" s="284" t="str">
        <f>INDEX(IO[Rack],MATCH(TAG_DATA[[#This Row],[P1TAG]],IO[IO_Tag],))</f>
        <v>01</v>
      </c>
      <c r="P142" s="284" t="str">
        <f>INDEX(IO[Slot],MATCH(TAG_DATA[[#This Row],[P1TAG]],IO[IO_Tag],))</f>
        <v>06</v>
      </c>
      <c r="Q142" s="282" t="str">
        <f>INDEX(IO[Channel],MATCH(TAG_DATA[[#This Row],[P1TAG]],IO[IO_Tag],))</f>
        <v>00</v>
      </c>
      <c r="R142" s="266" t="str">
        <f>INDEX(IO[CatalogNo],MATCH(TAG_DATA[[#This Row],[P1TAG]],IO[IO_Tag],))</f>
        <v>1734-IB8*1</v>
      </c>
      <c r="S142" s="266" t="str">
        <f>INDEX(IO[CatalogDesc1],MATCH(TAG_DATA[[#This Row],[P1TAG]],IO[IO_Tag],))</f>
        <v>AB 1734-IB8</v>
      </c>
      <c r="T142" s="266" t="str">
        <f>INDEX(IO[CatalogDesc2],MATCH(TAG_DATA[[#This Row],[P1TAG]],IO[IO_Tag],))</f>
        <v>24VDC 8-Point Sink Input Module</v>
      </c>
      <c r="U142" s="266" t="str">
        <f>TAG_DATA[[#This Row],[Tag]]</f>
        <v>BB1GS226</v>
      </c>
      <c r="V142" s="266" t="str">
        <f>INDEX(DEVICES[DESC1],MATCH(TAG_DATA[[#This Row],[P1TAG]],DEVICES[TAG1],))</f>
        <v>START-UP LINE ON-OFF</v>
      </c>
      <c r="W142" s="266" t="str">
        <f>INDEX(DEVICES[DESC2],MATCH(TAG_DATA[[#This Row],[P1TAG]],DEVICES[TAG1],))</f>
        <v>VALVE CLOSE LIMIT SWITCH</v>
      </c>
      <c r="X142" s="266" t="str">
        <f>INDEX(DEVICES[DESC3],MATCH(TAG_DATA[[#This Row],[P1TAG]],DEVICES[TAG1],))</f>
        <v/>
      </c>
      <c r="Y142" s="284">
        <f>INDEX(IO[Pin24V],MATCH(TAG_DATA[[#This Row],[P1TAG]],IO[IO_Tag],))</f>
        <v>6</v>
      </c>
      <c r="Z142" s="290">
        <f>INDEX(IO[Pin0V],MATCH(TAG_DATA[[#This Row],[P1TAG]],IO[IO_Tag],))</f>
        <v>4</v>
      </c>
      <c r="AA142" s="266" t="s">
        <v>2403</v>
      </c>
      <c r="AB142" s="305" t="str">
        <f>INDEX(IO[Type],MATCH(TAG_DATA[[#This Row],[P1TAG]],IO[IO_Tag],))</f>
        <v>DI</v>
      </c>
      <c r="AC142" s="266" t="str">
        <f>TAG_DATA[[#This Row],[Tag]]</f>
        <v>BB1GS226</v>
      </c>
      <c r="AD142" s="266" t="str">
        <f>INDEX(DEVICES[DESC1],MATCH(TAG_DATA[[#This Row],[P1TAG]],DEVICES[TAG1],))</f>
        <v>START-UP LINE ON-OFF</v>
      </c>
      <c r="AE142" s="266" t="str">
        <f>INDEX(DEVICES[DESC2],MATCH(TAG_DATA[[#This Row],[P1TAG]],DEVICES[TAG1],))</f>
        <v>VALVE CLOSE LIMIT SWITCH</v>
      </c>
      <c r="AF142" s="266" t="str">
        <f>INDEX(DEVICES[DESC3],MATCH(TAG_DATA[[#This Row],[P1TAG]],DEVICES[TAG1],))</f>
        <v/>
      </c>
      <c r="AG142" s="305" t="s">
        <v>2539</v>
      </c>
      <c r="AH142" s="266" t="str">
        <f>INDEX(DRAWING[CableName1],MATCH(TAG_DATA[[#This Row],[Tag]],DRAWING[Tag],))</f>
        <v>BB1GS226/01</v>
      </c>
      <c r="AI142" s="331"/>
    </row>
    <row r="143" spans="1:35" x14ac:dyDescent="0.4">
      <c r="A143" s="316" t="s">
        <v>338</v>
      </c>
      <c r="B143" s="309" t="s">
        <v>1125</v>
      </c>
      <c r="C143" s="328" t="s">
        <v>2527</v>
      </c>
      <c r="D143" s="314" t="str">
        <f>INDEX(DRAWING[Prefix],MATCH(TAG_DATA[[#This Row],[Tag]],DRAWING[Tag],))</f>
        <v>38025-ELE</v>
      </c>
      <c r="E143" s="281" t="str">
        <f>INDEX(DRAWING[Suffix],MATCH(TAG_DATA[[#This Row],[Tag]],DRAWING[Tag],))</f>
        <v>01-341_.L0</v>
      </c>
      <c r="F143" s="265" t="str">
        <f>INDEX(DRAWING[WireName24V],MATCH(TAG_DATA[[#This Row],[Tag]],DRAWING[Tag],))</f>
        <v>RIO_01:06.DI:V+ BB1GS227</v>
      </c>
      <c r="G143" s="305" t="str">
        <f>INDEX(DRAWING[WireNameIO],MATCH(TAG_DATA[[#This Row],[Tag]],DRAWING[Tag],))</f>
        <v>RIO_01:06.DI:01 BB1GS227</v>
      </c>
      <c r="H143" s="266" t="s">
        <v>2323</v>
      </c>
      <c r="I143" s="266" t="str">
        <f>INDEX(PANEL[DESCRIPTION],MATCH(TAG_DATA[[#This Row],[X1NAME]],PANEL[TAG],))</f>
        <v>KPA NON ASSIGNED IO</v>
      </c>
      <c r="J143" s="334"/>
      <c r="K143" s="334"/>
      <c r="L143" s="334"/>
      <c r="M143" s="335"/>
      <c r="N143" s="266" t="str">
        <f>INDEX(IO[PLC],MATCH(TAG_DATA[[#This Row],[P1TAG]],IO[IO_Tag],))</f>
        <v>RIO_</v>
      </c>
      <c r="O143" s="284" t="str">
        <f>INDEX(IO[Rack],MATCH(TAG_DATA[[#This Row],[P1TAG]],IO[IO_Tag],))</f>
        <v>01</v>
      </c>
      <c r="P143" s="284" t="str">
        <f>INDEX(IO[Slot],MATCH(TAG_DATA[[#This Row],[P1TAG]],IO[IO_Tag],))</f>
        <v>06</v>
      </c>
      <c r="Q143" s="282" t="str">
        <f>INDEX(IO[Channel],MATCH(TAG_DATA[[#This Row],[P1TAG]],IO[IO_Tag],))</f>
        <v>01</v>
      </c>
      <c r="R143" s="266" t="str">
        <f>INDEX(IO[CatalogNo],MATCH(TAG_DATA[[#This Row],[P1TAG]],IO[IO_Tag],))</f>
        <v>1734-IB8*1</v>
      </c>
      <c r="S143" s="266" t="str">
        <f>INDEX(IO[CatalogDesc1],MATCH(TAG_DATA[[#This Row],[P1TAG]],IO[IO_Tag],))</f>
        <v>AB 1734-IB8</v>
      </c>
      <c r="T143" s="266" t="str">
        <f>INDEX(IO[CatalogDesc2],MATCH(TAG_DATA[[#This Row],[P1TAG]],IO[IO_Tag],))</f>
        <v>24VDC 8-Point Sink Input Module</v>
      </c>
      <c r="U143" s="266" t="str">
        <f>TAG_DATA[[#This Row],[Tag]]</f>
        <v>BB1GS227</v>
      </c>
      <c r="V143" s="266" t="str">
        <f>INDEX(DEVICES[DESC1],MATCH(TAG_DATA[[#This Row],[P1TAG]],DEVICES[TAG1],))</f>
        <v>SOOTBLOWING LINE ON-OFF</v>
      </c>
      <c r="W143" s="266" t="str">
        <f>INDEX(DEVICES[DESC2],MATCH(TAG_DATA[[#This Row],[P1TAG]],DEVICES[TAG1],))</f>
        <v>VALVE OPEN LIMIT SWITCH</v>
      </c>
      <c r="X143" s="266" t="str">
        <f>INDEX(DEVICES[DESC3],MATCH(TAG_DATA[[#This Row],[P1TAG]],DEVICES[TAG1],))</f>
        <v/>
      </c>
      <c r="Y143" s="284">
        <f>INDEX(IO[Pin24V],MATCH(TAG_DATA[[#This Row],[P1TAG]],IO[IO_Tag],))</f>
        <v>6</v>
      </c>
      <c r="Z143" s="290">
        <f>INDEX(IO[Pin0V],MATCH(TAG_DATA[[#This Row],[P1TAG]],IO[IO_Tag],))</f>
        <v>4</v>
      </c>
      <c r="AA143" s="266" t="s">
        <v>2403</v>
      </c>
      <c r="AB143" s="305" t="str">
        <f>INDEX(IO[Type],MATCH(TAG_DATA[[#This Row],[P1TAG]],IO[IO_Tag],))</f>
        <v>DI</v>
      </c>
      <c r="AC143" s="266" t="str">
        <f>TAG_DATA[[#This Row],[Tag]]</f>
        <v>BB1GS227</v>
      </c>
      <c r="AD143" s="266" t="str">
        <f>INDEX(DEVICES[DESC1],MATCH(TAG_DATA[[#This Row],[P1TAG]],DEVICES[TAG1],))</f>
        <v>SOOTBLOWING LINE ON-OFF</v>
      </c>
      <c r="AE143" s="266" t="str">
        <f>INDEX(DEVICES[DESC2],MATCH(TAG_DATA[[#This Row],[P1TAG]],DEVICES[TAG1],))</f>
        <v>VALVE OPEN LIMIT SWITCH</v>
      </c>
      <c r="AF143" s="266" t="str">
        <f>INDEX(DEVICES[DESC3],MATCH(TAG_DATA[[#This Row],[P1TAG]],DEVICES[TAG1],))</f>
        <v/>
      </c>
      <c r="AG143" s="305" t="s">
        <v>2539</v>
      </c>
      <c r="AH143" s="266" t="str">
        <f>INDEX(DRAWING[CableName1],MATCH(TAG_DATA[[#This Row],[Tag]],DRAWING[Tag],))</f>
        <v>BB1GS227/01</v>
      </c>
      <c r="AI143" s="331"/>
    </row>
    <row r="144" spans="1:35" x14ac:dyDescent="0.4">
      <c r="A144" s="316" t="s">
        <v>341</v>
      </c>
      <c r="B144" s="309" t="s">
        <v>1125</v>
      </c>
      <c r="C144" s="328" t="s">
        <v>2527</v>
      </c>
      <c r="D144" s="314" t="str">
        <f>INDEX(DRAWING[Prefix],MATCH(TAG_DATA[[#This Row],[Tag]],DRAWING[Tag],))</f>
        <v>38025-ELE</v>
      </c>
      <c r="E144" s="281" t="str">
        <f>INDEX(DRAWING[Suffix],MATCH(TAG_DATA[[#This Row],[Tag]],DRAWING[Tag],))</f>
        <v>01-342_.L0</v>
      </c>
      <c r="F144" s="265" t="str">
        <f>INDEX(DRAWING[WireName24V],MATCH(TAG_DATA[[#This Row],[Tag]],DRAWING[Tag],))</f>
        <v>RIO_01:06.DI:V+ BB1GS228</v>
      </c>
      <c r="G144" s="305" t="str">
        <f>INDEX(DRAWING[WireNameIO],MATCH(TAG_DATA[[#This Row],[Tag]],DRAWING[Tag],))</f>
        <v>RIO_01:06.DI:02 BB1GS228</v>
      </c>
      <c r="H144" s="266" t="s">
        <v>2323</v>
      </c>
      <c r="I144" s="266" t="str">
        <f>INDEX(PANEL[DESCRIPTION],MATCH(TAG_DATA[[#This Row],[X1NAME]],PANEL[TAG],))</f>
        <v>KPA NON ASSIGNED IO</v>
      </c>
      <c r="J144" s="334"/>
      <c r="K144" s="334"/>
      <c r="L144" s="334"/>
      <c r="M144" s="335"/>
      <c r="N144" s="266" t="str">
        <f>INDEX(IO[PLC],MATCH(TAG_DATA[[#This Row],[P1TAG]],IO[IO_Tag],))</f>
        <v>RIO_</v>
      </c>
      <c r="O144" s="284" t="str">
        <f>INDEX(IO[Rack],MATCH(TAG_DATA[[#This Row],[P1TAG]],IO[IO_Tag],))</f>
        <v>01</v>
      </c>
      <c r="P144" s="284" t="str">
        <f>INDEX(IO[Slot],MATCH(TAG_DATA[[#This Row],[P1TAG]],IO[IO_Tag],))</f>
        <v>06</v>
      </c>
      <c r="Q144" s="282" t="str">
        <f>INDEX(IO[Channel],MATCH(TAG_DATA[[#This Row],[P1TAG]],IO[IO_Tag],))</f>
        <v>02</v>
      </c>
      <c r="R144" s="266" t="str">
        <f>INDEX(IO[CatalogNo],MATCH(TAG_DATA[[#This Row],[P1TAG]],IO[IO_Tag],))</f>
        <v>1734-IB8*1</v>
      </c>
      <c r="S144" s="266" t="str">
        <f>INDEX(IO[CatalogDesc1],MATCH(TAG_DATA[[#This Row],[P1TAG]],IO[IO_Tag],))</f>
        <v>AB 1734-IB8</v>
      </c>
      <c r="T144" s="266" t="str">
        <f>INDEX(IO[CatalogDesc2],MATCH(TAG_DATA[[#This Row],[P1TAG]],IO[IO_Tag],))</f>
        <v>24VDC 8-Point Sink Input Module</v>
      </c>
      <c r="U144" s="266" t="str">
        <f>TAG_DATA[[#This Row],[Tag]]</f>
        <v>BB1GS228</v>
      </c>
      <c r="V144" s="266" t="str">
        <f>INDEX(DEVICES[DESC1],MATCH(TAG_DATA[[#This Row],[P1TAG]],DEVICES[TAG1],))</f>
        <v>SOOTBLOWING LINE ON-OFF</v>
      </c>
      <c r="W144" s="266" t="str">
        <f>INDEX(DEVICES[DESC2],MATCH(TAG_DATA[[#This Row],[P1TAG]],DEVICES[TAG1],))</f>
        <v>VALVE CLOSE LIMIT SWITCH</v>
      </c>
      <c r="X144" s="266" t="str">
        <f>INDEX(DEVICES[DESC3],MATCH(TAG_DATA[[#This Row],[P1TAG]],DEVICES[TAG1],))</f>
        <v/>
      </c>
      <c r="Y144" s="284">
        <f>INDEX(IO[Pin24V],MATCH(TAG_DATA[[#This Row],[P1TAG]],IO[IO_Tag],))</f>
        <v>6</v>
      </c>
      <c r="Z144" s="290">
        <f>INDEX(IO[Pin0V],MATCH(TAG_DATA[[#This Row],[P1TAG]],IO[IO_Tag],))</f>
        <v>4</v>
      </c>
      <c r="AA144" s="266" t="s">
        <v>2403</v>
      </c>
      <c r="AB144" s="305" t="str">
        <f>INDEX(IO[Type],MATCH(TAG_DATA[[#This Row],[P1TAG]],IO[IO_Tag],))</f>
        <v>DI</v>
      </c>
      <c r="AC144" s="266" t="str">
        <f>TAG_DATA[[#This Row],[Tag]]</f>
        <v>BB1GS228</v>
      </c>
      <c r="AD144" s="266" t="str">
        <f>INDEX(DEVICES[DESC1],MATCH(TAG_DATA[[#This Row],[P1TAG]],DEVICES[TAG1],))</f>
        <v>SOOTBLOWING LINE ON-OFF</v>
      </c>
      <c r="AE144" s="266" t="str">
        <f>INDEX(DEVICES[DESC2],MATCH(TAG_DATA[[#This Row],[P1TAG]],DEVICES[TAG1],))</f>
        <v>VALVE CLOSE LIMIT SWITCH</v>
      </c>
      <c r="AF144" s="266" t="str">
        <f>INDEX(DEVICES[DESC3],MATCH(TAG_DATA[[#This Row],[P1TAG]],DEVICES[TAG1],))</f>
        <v/>
      </c>
      <c r="AG144" s="305" t="s">
        <v>2539</v>
      </c>
      <c r="AH144" s="266" t="str">
        <f>INDEX(DRAWING[CableName1],MATCH(TAG_DATA[[#This Row],[Tag]],DRAWING[Tag],))</f>
        <v>BB1GS228/01</v>
      </c>
      <c r="AI144" s="331"/>
    </row>
    <row r="145" spans="1:35" x14ac:dyDescent="0.4">
      <c r="A145" s="316" t="s">
        <v>1249</v>
      </c>
      <c r="B145" s="309" t="s">
        <v>1125</v>
      </c>
      <c r="C145" s="328" t="s">
        <v>2527</v>
      </c>
      <c r="D145" s="314" t="str">
        <f>INDEX(DRAWING[Prefix],MATCH(TAG_DATA[[#This Row],[Tag]],DRAWING[Tag],))</f>
        <v>38025-ELE</v>
      </c>
      <c r="E145" s="281" t="str">
        <f>INDEX(DRAWING[Suffix],MATCH(TAG_DATA[[#This Row],[Tag]],DRAWING[Tag],))</f>
        <v>01-343_.L0</v>
      </c>
      <c r="F145" s="265" t="str">
        <f>INDEX(DRAWING[WireName24V],MATCH(TAG_DATA[[#This Row],[Tag]],DRAWING[Tag],))</f>
        <v>RIO_01:06.DI:V+ BB1GS230</v>
      </c>
      <c r="G145" s="305" t="str">
        <f>INDEX(DRAWING[WireNameIO],MATCH(TAG_DATA[[#This Row],[Tag]],DRAWING[Tag],))</f>
        <v>RIO_01:06.DI:03 BB1GS230</v>
      </c>
      <c r="H145" s="266" t="s">
        <v>2323</v>
      </c>
      <c r="I145" s="266" t="str">
        <f>INDEX(PANEL[DESCRIPTION],MATCH(TAG_DATA[[#This Row],[X1NAME]],PANEL[TAG],))</f>
        <v>KPA NON ASSIGNED IO</v>
      </c>
      <c r="J145" s="334"/>
      <c r="K145" s="334"/>
      <c r="L145" s="334"/>
      <c r="M145" s="335"/>
      <c r="N145" s="266" t="str">
        <f>INDEX(IO[PLC],MATCH(TAG_DATA[[#This Row],[P1TAG]],IO[IO_Tag],))</f>
        <v>RIO_</v>
      </c>
      <c r="O145" s="284" t="str">
        <f>INDEX(IO[Rack],MATCH(TAG_DATA[[#This Row],[P1TAG]],IO[IO_Tag],))</f>
        <v>01</v>
      </c>
      <c r="P145" s="284" t="str">
        <f>INDEX(IO[Slot],MATCH(TAG_DATA[[#This Row],[P1TAG]],IO[IO_Tag],))</f>
        <v>06</v>
      </c>
      <c r="Q145" s="282" t="str">
        <f>INDEX(IO[Channel],MATCH(TAG_DATA[[#This Row],[P1TAG]],IO[IO_Tag],))</f>
        <v>03</v>
      </c>
      <c r="R145" s="266" t="str">
        <f>INDEX(IO[CatalogNo],MATCH(TAG_DATA[[#This Row],[P1TAG]],IO[IO_Tag],))</f>
        <v>1734-IB8*1</v>
      </c>
      <c r="S145" s="266" t="str">
        <f>INDEX(IO[CatalogDesc1],MATCH(TAG_DATA[[#This Row],[P1TAG]],IO[IO_Tag],))</f>
        <v>AB 1734-IB8</v>
      </c>
      <c r="T145" s="266" t="str">
        <f>INDEX(IO[CatalogDesc2],MATCH(TAG_DATA[[#This Row],[P1TAG]],IO[IO_Tag],))</f>
        <v>24VDC 8-Point Sink Input Module</v>
      </c>
      <c r="U145" s="266" t="str">
        <f>TAG_DATA[[#This Row],[Tag]]</f>
        <v>BB1GS230</v>
      </c>
      <c r="V145" s="266" t="str">
        <f>INDEX(DEVICES[DESC1],MATCH(TAG_DATA[[#This Row],[P1TAG]],DEVICES[TAG1],))</f>
        <v>STEAM ACCUMULATOR</v>
      </c>
      <c r="W145" s="266" t="str">
        <f>INDEX(DEVICES[DESC2],MATCH(TAG_DATA[[#This Row],[P1TAG]],DEVICES[TAG1],))</f>
        <v>PRESSURE CONTROL VALVE</v>
      </c>
      <c r="X145" s="266" t="str">
        <f>INDEX(DEVICES[DESC3],MATCH(TAG_DATA[[#This Row],[P1TAG]],DEVICES[TAG1],))</f>
        <v>CLOSE LIMIT SWITCH</v>
      </c>
      <c r="Y145" s="284">
        <f>INDEX(IO[Pin24V],MATCH(TAG_DATA[[#This Row],[P1TAG]],IO[IO_Tag],))</f>
        <v>6</v>
      </c>
      <c r="Z145" s="290">
        <f>INDEX(IO[Pin0V],MATCH(TAG_DATA[[#This Row],[P1TAG]],IO[IO_Tag],))</f>
        <v>4</v>
      </c>
      <c r="AA145" s="266" t="s">
        <v>2403</v>
      </c>
      <c r="AB145" s="305" t="str">
        <f>INDEX(IO[Type],MATCH(TAG_DATA[[#This Row],[P1TAG]],IO[IO_Tag],))</f>
        <v>DI</v>
      </c>
      <c r="AC145" s="266" t="str">
        <f>TAG_DATA[[#This Row],[Tag]]</f>
        <v>BB1GS230</v>
      </c>
      <c r="AD145" s="266" t="str">
        <f>INDEX(DEVICES[DESC1],MATCH(TAG_DATA[[#This Row],[P1TAG]],DEVICES[TAG1],))</f>
        <v>STEAM ACCUMULATOR</v>
      </c>
      <c r="AE145" s="266" t="str">
        <f>INDEX(DEVICES[DESC2],MATCH(TAG_DATA[[#This Row],[P1TAG]],DEVICES[TAG1],))</f>
        <v>PRESSURE CONTROL VALVE</v>
      </c>
      <c r="AF145" s="266" t="str">
        <f>INDEX(DEVICES[DESC3],MATCH(TAG_DATA[[#This Row],[P1TAG]],DEVICES[TAG1],))</f>
        <v>CLOSE LIMIT SWITCH</v>
      </c>
      <c r="AG145" s="305" t="s">
        <v>2539</v>
      </c>
      <c r="AH145" s="266" t="str">
        <f>INDEX(DRAWING[CableName1],MATCH(TAG_DATA[[#This Row],[Tag]],DRAWING[Tag],))</f>
        <v>BB1GS230/01</v>
      </c>
      <c r="AI145" s="331"/>
    </row>
    <row r="146" spans="1:35" x14ac:dyDescent="0.4">
      <c r="A146" s="316" t="s">
        <v>1245</v>
      </c>
      <c r="B146" s="309" t="s">
        <v>1125</v>
      </c>
      <c r="C146" s="328" t="s">
        <v>2527</v>
      </c>
      <c r="D146" s="314" t="str">
        <f>INDEX(DRAWING[Prefix],MATCH(TAG_DATA[[#This Row],[Tag]],DRAWING[Tag],))</f>
        <v>38025-ELE</v>
      </c>
      <c r="E146" s="281" t="str">
        <f>INDEX(DRAWING[Suffix],MATCH(TAG_DATA[[#This Row],[Tag]],DRAWING[Tag],))</f>
        <v>01-344_.L0</v>
      </c>
      <c r="F146" s="265" t="str">
        <f>INDEX(DRAWING[WireName24V],MATCH(TAG_DATA[[#This Row],[Tag]],DRAWING[Tag],))</f>
        <v>RIO_01:06.DI:V+ BB1GS231</v>
      </c>
      <c r="G146" s="305" t="str">
        <f>INDEX(DRAWING[WireNameIO],MATCH(TAG_DATA[[#This Row],[Tag]],DRAWING[Tag],))</f>
        <v>RIO_01:06.DI:04 BB1GS231</v>
      </c>
      <c r="H146" s="266" t="s">
        <v>2323</v>
      </c>
      <c r="I146" s="266" t="str">
        <f>INDEX(PANEL[DESCRIPTION],MATCH(TAG_DATA[[#This Row],[X1NAME]],PANEL[TAG],))</f>
        <v>KPA NON ASSIGNED IO</v>
      </c>
      <c r="J146" s="334"/>
      <c r="K146" s="334"/>
      <c r="L146" s="334"/>
      <c r="M146" s="335"/>
      <c r="N146" s="266" t="str">
        <f>INDEX(IO[PLC],MATCH(TAG_DATA[[#This Row],[P1TAG]],IO[IO_Tag],))</f>
        <v>RIO_</v>
      </c>
      <c r="O146" s="284" t="str">
        <f>INDEX(IO[Rack],MATCH(TAG_DATA[[#This Row],[P1TAG]],IO[IO_Tag],))</f>
        <v>01</v>
      </c>
      <c r="P146" s="284" t="str">
        <f>INDEX(IO[Slot],MATCH(TAG_DATA[[#This Row],[P1TAG]],IO[IO_Tag],))</f>
        <v>06</v>
      </c>
      <c r="Q146" s="282" t="str">
        <f>INDEX(IO[Channel],MATCH(TAG_DATA[[#This Row],[P1TAG]],IO[IO_Tag],))</f>
        <v>04</v>
      </c>
      <c r="R146" s="266" t="str">
        <f>INDEX(IO[CatalogNo],MATCH(TAG_DATA[[#This Row],[P1TAG]],IO[IO_Tag],))</f>
        <v>1734-IB8*1</v>
      </c>
      <c r="S146" s="266" t="str">
        <f>INDEX(IO[CatalogDesc1],MATCH(TAG_DATA[[#This Row],[P1TAG]],IO[IO_Tag],))</f>
        <v>AB 1734-IB8</v>
      </c>
      <c r="T146" s="266" t="str">
        <f>INDEX(IO[CatalogDesc2],MATCH(TAG_DATA[[#This Row],[P1TAG]],IO[IO_Tag],))</f>
        <v>24VDC 8-Point Sink Input Module</v>
      </c>
      <c r="U146" s="266" t="str">
        <f>TAG_DATA[[#This Row],[Tag]]</f>
        <v>BB1GS231</v>
      </c>
      <c r="V146" s="266" t="str">
        <f>INDEX(DEVICES[DESC1],MATCH(TAG_DATA[[#This Row],[P1TAG]],DEVICES[TAG1],))</f>
        <v>STEAM ACCUMULATOR</v>
      </c>
      <c r="W146" s="266" t="str">
        <f>INDEX(DEVICES[DESC2],MATCH(TAG_DATA[[#This Row],[P1TAG]],DEVICES[TAG1],))</f>
        <v>PRESSURE CONTROL VALVE</v>
      </c>
      <c r="X146" s="266" t="str">
        <f>INDEX(DEVICES[DESC3],MATCH(TAG_DATA[[#This Row],[P1TAG]],DEVICES[TAG1],))</f>
        <v>OPEN LIMIT SWITCH</v>
      </c>
      <c r="Y146" s="284">
        <f>INDEX(IO[Pin24V],MATCH(TAG_DATA[[#This Row],[P1TAG]],IO[IO_Tag],))</f>
        <v>6</v>
      </c>
      <c r="Z146" s="290">
        <f>INDEX(IO[Pin0V],MATCH(TAG_DATA[[#This Row],[P1TAG]],IO[IO_Tag],))</f>
        <v>4</v>
      </c>
      <c r="AA146" s="266" t="s">
        <v>2403</v>
      </c>
      <c r="AB146" s="305" t="str">
        <f>INDEX(IO[Type],MATCH(TAG_DATA[[#This Row],[P1TAG]],IO[IO_Tag],))</f>
        <v>DI</v>
      </c>
      <c r="AC146" s="266" t="str">
        <f>TAG_DATA[[#This Row],[Tag]]</f>
        <v>BB1GS231</v>
      </c>
      <c r="AD146" s="266" t="str">
        <f>INDEX(DEVICES[DESC1],MATCH(TAG_DATA[[#This Row],[P1TAG]],DEVICES[TAG1],))</f>
        <v>STEAM ACCUMULATOR</v>
      </c>
      <c r="AE146" s="266" t="str">
        <f>INDEX(DEVICES[DESC2],MATCH(TAG_DATA[[#This Row],[P1TAG]],DEVICES[TAG1],))</f>
        <v>PRESSURE CONTROL VALVE</v>
      </c>
      <c r="AF146" s="266" t="str">
        <f>INDEX(DEVICES[DESC3],MATCH(TAG_DATA[[#This Row],[P1TAG]],DEVICES[TAG1],))</f>
        <v>OPEN LIMIT SWITCH</v>
      </c>
      <c r="AG146" s="305" t="s">
        <v>2539</v>
      </c>
      <c r="AH146" s="266" t="str">
        <f>INDEX(DRAWING[CableName1],MATCH(TAG_DATA[[#This Row],[Tag]],DRAWING[Tag],))</f>
        <v>BB1GS231/01</v>
      </c>
      <c r="AI146" s="331"/>
    </row>
    <row r="147" spans="1:35" x14ac:dyDescent="0.4">
      <c r="A147" s="316" t="s">
        <v>1258</v>
      </c>
      <c r="B147" s="309" t="s">
        <v>1125</v>
      </c>
      <c r="C147" s="328" t="s">
        <v>2527</v>
      </c>
      <c r="D147" s="314" t="str">
        <f>INDEX(DRAWING[Prefix],MATCH(TAG_DATA[[#This Row],[Tag]],DRAWING[Tag],))</f>
        <v>38025-ELE</v>
      </c>
      <c r="E147" s="281" t="str">
        <f>INDEX(DRAWING[Suffix],MATCH(TAG_DATA[[#This Row],[Tag]],DRAWING[Tag],))</f>
        <v>01-345_.L0</v>
      </c>
      <c r="F147" s="265" t="str">
        <f>INDEX(DRAWING[WireName24V],MATCH(TAG_DATA[[#This Row],[Tag]],DRAWING[Tag],))</f>
        <v>RIO_01:06.DI:V+ BB1GS232</v>
      </c>
      <c r="G147" s="305" t="str">
        <f>INDEX(DRAWING[WireNameIO],MATCH(TAG_DATA[[#This Row],[Tag]],DRAWING[Tag],))</f>
        <v>RIO_01:06.DI:05 BB1GS232</v>
      </c>
      <c r="H147" s="266" t="s">
        <v>2323</v>
      </c>
      <c r="I147" s="266" t="str">
        <f>INDEX(PANEL[DESCRIPTION],MATCH(TAG_DATA[[#This Row],[X1NAME]],PANEL[TAG],))</f>
        <v>KPA NON ASSIGNED IO</v>
      </c>
      <c r="J147" s="334"/>
      <c r="K147" s="334"/>
      <c r="L147" s="334"/>
      <c r="M147" s="335"/>
      <c r="N147" s="266" t="str">
        <f>INDEX(IO[PLC],MATCH(TAG_DATA[[#This Row],[P1TAG]],IO[IO_Tag],))</f>
        <v>RIO_</v>
      </c>
      <c r="O147" s="284" t="str">
        <f>INDEX(IO[Rack],MATCH(TAG_DATA[[#This Row],[P1TAG]],IO[IO_Tag],))</f>
        <v>01</v>
      </c>
      <c r="P147" s="284" t="str">
        <f>INDEX(IO[Slot],MATCH(TAG_DATA[[#This Row],[P1TAG]],IO[IO_Tag],))</f>
        <v>06</v>
      </c>
      <c r="Q147" s="282" t="str">
        <f>INDEX(IO[Channel],MATCH(TAG_DATA[[#This Row],[P1TAG]],IO[IO_Tag],))</f>
        <v>05</v>
      </c>
      <c r="R147" s="266" t="str">
        <f>INDEX(IO[CatalogNo],MATCH(TAG_DATA[[#This Row],[P1TAG]],IO[IO_Tag],))</f>
        <v>1734-IB8*1</v>
      </c>
      <c r="S147" s="266" t="str">
        <f>INDEX(IO[CatalogDesc1],MATCH(TAG_DATA[[#This Row],[P1TAG]],IO[IO_Tag],))</f>
        <v>AB 1734-IB8</v>
      </c>
      <c r="T147" s="266" t="str">
        <f>INDEX(IO[CatalogDesc2],MATCH(TAG_DATA[[#This Row],[P1TAG]],IO[IO_Tag],))</f>
        <v>24VDC 8-Point Sink Input Module</v>
      </c>
      <c r="U147" s="266" t="str">
        <f>TAG_DATA[[#This Row],[Tag]]</f>
        <v>BB1GS232</v>
      </c>
      <c r="V147" s="266" t="str">
        <f>INDEX(DEVICES[DESC1],MATCH(TAG_DATA[[#This Row],[P1TAG]],DEVICES[TAG1],))</f>
        <v>STEAM PRESSURE REDUCTION</v>
      </c>
      <c r="W147" s="266" t="str">
        <f>INDEX(DEVICES[DESC2],MATCH(TAG_DATA[[#This Row],[P1TAG]],DEVICES[TAG1],))</f>
        <v>VALVE CLOSE LIMIT SWITCH</v>
      </c>
      <c r="X147" s="266" t="str">
        <f>INDEX(DEVICES[DESC3],MATCH(TAG_DATA[[#This Row],[P1TAG]],DEVICES[TAG1],))</f>
        <v/>
      </c>
      <c r="Y147" s="284">
        <f>INDEX(IO[Pin24V],MATCH(TAG_DATA[[#This Row],[P1TAG]],IO[IO_Tag],))</f>
        <v>6</v>
      </c>
      <c r="Z147" s="290">
        <f>INDEX(IO[Pin0V],MATCH(TAG_DATA[[#This Row],[P1TAG]],IO[IO_Tag],))</f>
        <v>4</v>
      </c>
      <c r="AA147" s="266" t="s">
        <v>2403</v>
      </c>
      <c r="AB147" s="305" t="str">
        <f>INDEX(IO[Type],MATCH(TAG_DATA[[#This Row],[P1TAG]],IO[IO_Tag],))</f>
        <v>DI</v>
      </c>
      <c r="AC147" s="266" t="str">
        <f>TAG_DATA[[#This Row],[Tag]]</f>
        <v>BB1GS232</v>
      </c>
      <c r="AD147" s="266" t="str">
        <f>INDEX(DEVICES[DESC1],MATCH(TAG_DATA[[#This Row],[P1TAG]],DEVICES[TAG1],))</f>
        <v>STEAM PRESSURE REDUCTION</v>
      </c>
      <c r="AE147" s="266" t="str">
        <f>INDEX(DEVICES[DESC2],MATCH(TAG_DATA[[#This Row],[P1TAG]],DEVICES[TAG1],))</f>
        <v>VALVE CLOSE LIMIT SWITCH</v>
      </c>
      <c r="AF147" s="266" t="str">
        <f>INDEX(DEVICES[DESC3],MATCH(TAG_DATA[[#This Row],[P1TAG]],DEVICES[TAG1],))</f>
        <v/>
      </c>
      <c r="AG147" s="305" t="s">
        <v>2539</v>
      </c>
      <c r="AH147" s="266" t="str">
        <f>INDEX(DRAWING[CableName1],MATCH(TAG_DATA[[#This Row],[Tag]],DRAWING[Tag],))</f>
        <v>BB1GS232/01</v>
      </c>
      <c r="AI147" s="331"/>
    </row>
    <row r="148" spans="1:35" x14ac:dyDescent="0.4">
      <c r="A148" s="316" t="s">
        <v>1255</v>
      </c>
      <c r="B148" s="309" t="s">
        <v>1125</v>
      </c>
      <c r="C148" s="328" t="s">
        <v>2527</v>
      </c>
      <c r="D148" s="314" t="str">
        <f>INDEX(DRAWING[Prefix],MATCH(TAG_DATA[[#This Row],[Tag]],DRAWING[Tag],))</f>
        <v>38025-ELE</v>
      </c>
      <c r="E148" s="281" t="str">
        <f>INDEX(DRAWING[Suffix],MATCH(TAG_DATA[[#This Row],[Tag]],DRAWING[Tag],))</f>
        <v>01-346_.L0</v>
      </c>
      <c r="F148" s="265" t="str">
        <f>INDEX(DRAWING[WireName24V],MATCH(TAG_DATA[[#This Row],[Tag]],DRAWING[Tag],))</f>
        <v>RIO_01:06.DI:V+ BB1GS233</v>
      </c>
      <c r="G148" s="305" t="str">
        <f>INDEX(DRAWING[WireNameIO],MATCH(TAG_DATA[[#This Row],[Tag]],DRAWING[Tag],))</f>
        <v>RIO_01:06.DI:06 BB1GS233</v>
      </c>
      <c r="H148" s="266" t="s">
        <v>2323</v>
      </c>
      <c r="I148" s="266" t="str">
        <f>INDEX(PANEL[DESCRIPTION],MATCH(TAG_DATA[[#This Row],[X1NAME]],PANEL[TAG],))</f>
        <v>KPA NON ASSIGNED IO</v>
      </c>
      <c r="J148" s="334"/>
      <c r="K148" s="334"/>
      <c r="L148" s="334"/>
      <c r="M148" s="335"/>
      <c r="N148" s="266" t="str">
        <f>INDEX(IO[PLC],MATCH(TAG_DATA[[#This Row],[P1TAG]],IO[IO_Tag],))</f>
        <v>RIO_</v>
      </c>
      <c r="O148" s="284" t="str">
        <f>INDEX(IO[Rack],MATCH(TAG_DATA[[#This Row],[P1TAG]],IO[IO_Tag],))</f>
        <v>01</v>
      </c>
      <c r="P148" s="284" t="str">
        <f>INDEX(IO[Slot],MATCH(TAG_DATA[[#This Row],[P1TAG]],IO[IO_Tag],))</f>
        <v>06</v>
      </c>
      <c r="Q148" s="282" t="str">
        <f>INDEX(IO[Channel],MATCH(TAG_DATA[[#This Row],[P1TAG]],IO[IO_Tag],))</f>
        <v>06</v>
      </c>
      <c r="R148" s="266" t="str">
        <f>INDEX(IO[CatalogNo],MATCH(TAG_DATA[[#This Row],[P1TAG]],IO[IO_Tag],))</f>
        <v>1734-IB8*1</v>
      </c>
      <c r="S148" s="266" t="str">
        <f>INDEX(IO[CatalogDesc1],MATCH(TAG_DATA[[#This Row],[P1TAG]],IO[IO_Tag],))</f>
        <v>AB 1734-IB8</v>
      </c>
      <c r="T148" s="266" t="str">
        <f>INDEX(IO[CatalogDesc2],MATCH(TAG_DATA[[#This Row],[P1TAG]],IO[IO_Tag],))</f>
        <v>24VDC 8-Point Sink Input Module</v>
      </c>
      <c r="U148" s="266" t="str">
        <f>TAG_DATA[[#This Row],[Tag]]</f>
        <v>BB1GS233</v>
      </c>
      <c r="V148" s="266" t="str">
        <f>INDEX(DEVICES[DESC1],MATCH(TAG_DATA[[#This Row],[P1TAG]],DEVICES[TAG1],))</f>
        <v>STEAM PRESSURE REDUCTION</v>
      </c>
      <c r="W148" s="266" t="str">
        <f>INDEX(DEVICES[DESC2],MATCH(TAG_DATA[[#This Row],[P1TAG]],DEVICES[TAG1],))</f>
        <v>VALVE OPEN LIMIT SWITCH</v>
      </c>
      <c r="X148" s="266" t="str">
        <f>INDEX(DEVICES[DESC3],MATCH(TAG_DATA[[#This Row],[P1TAG]],DEVICES[TAG1],))</f>
        <v/>
      </c>
      <c r="Y148" s="284">
        <f>INDEX(IO[Pin24V],MATCH(TAG_DATA[[#This Row],[P1TAG]],IO[IO_Tag],))</f>
        <v>6</v>
      </c>
      <c r="Z148" s="290">
        <f>INDEX(IO[Pin0V],MATCH(TAG_DATA[[#This Row],[P1TAG]],IO[IO_Tag],))</f>
        <v>4</v>
      </c>
      <c r="AA148" s="266" t="s">
        <v>2403</v>
      </c>
      <c r="AB148" s="305" t="str">
        <f>INDEX(IO[Type],MATCH(TAG_DATA[[#This Row],[P1TAG]],IO[IO_Tag],))</f>
        <v>DI</v>
      </c>
      <c r="AC148" s="266" t="str">
        <f>TAG_DATA[[#This Row],[Tag]]</f>
        <v>BB1GS233</v>
      </c>
      <c r="AD148" s="266" t="str">
        <f>INDEX(DEVICES[DESC1],MATCH(TAG_DATA[[#This Row],[P1TAG]],DEVICES[TAG1],))</f>
        <v>STEAM PRESSURE REDUCTION</v>
      </c>
      <c r="AE148" s="266" t="str">
        <f>INDEX(DEVICES[DESC2],MATCH(TAG_DATA[[#This Row],[P1TAG]],DEVICES[TAG1],))</f>
        <v>VALVE OPEN LIMIT SWITCH</v>
      </c>
      <c r="AF148" s="266" t="str">
        <f>INDEX(DEVICES[DESC3],MATCH(TAG_DATA[[#This Row],[P1TAG]],DEVICES[TAG1],))</f>
        <v/>
      </c>
      <c r="AG148" s="305" t="s">
        <v>2539</v>
      </c>
      <c r="AH148" s="266" t="str">
        <f>INDEX(DRAWING[CableName1],MATCH(TAG_DATA[[#This Row],[Tag]],DRAWING[Tag],))</f>
        <v>BB1GS233/01</v>
      </c>
      <c r="AI148" s="331"/>
    </row>
    <row r="149" spans="1:35" hidden="1" x14ac:dyDescent="0.4">
      <c r="A149" s="329" t="s">
        <v>1550</v>
      </c>
      <c r="B149" s="261" t="s">
        <v>1148</v>
      </c>
      <c r="C149" s="348"/>
      <c r="D149" s="314" t="e">
        <f>INDEX(DRAWING[Prefix],MATCH(TAG_DATA[[#This Row],[Tag]],DRAWING[Tag],))</f>
        <v>#N/A</v>
      </c>
      <c r="E149" s="281" t="e">
        <f>INDEX(DRAWING[Suffix],MATCH(TAG_DATA[[#This Row],[Tag]],DRAWING[Tag],))</f>
        <v>#N/A</v>
      </c>
      <c r="F149" s="265" t="s">
        <v>1662</v>
      </c>
      <c r="G149" s="305" t="s">
        <v>1664</v>
      </c>
      <c r="H149" s="282"/>
      <c r="I149" s="282" t="e">
        <f>INDEX(PANEL[DESCRIPTION],MATCH(TAG_DATA[[#This Row],[X1NAME]],PANEL[TAG],))</f>
        <v>#N/A</v>
      </c>
      <c r="J149" s="282"/>
      <c r="K149" s="282"/>
      <c r="L149" s="282"/>
      <c r="M149" s="312"/>
      <c r="N149" s="282" t="e">
        <f>INDEX(IO[PLC],MATCH(TAG_DATA[[#This Row],[P1TAG]],IO[IO_Tag],))</f>
        <v>#N/A</v>
      </c>
      <c r="O149" s="282"/>
      <c r="P149" s="290" t="e">
        <f>INDEX(IO[Slot],MATCH(TAG_DATA[[#This Row],[P1TAG]],IO[IO_Tag],))</f>
        <v>#N/A</v>
      </c>
      <c r="Q149" s="282"/>
      <c r="R149" s="282" t="e">
        <f>INDEX(IO[CatalogNo],MATCH(TAG_DATA[[#This Row],[P1TAG]],IO[IO_Tag],))</f>
        <v>#N/A</v>
      </c>
      <c r="S149" s="282" t="e">
        <f>INDEX(IO[CatalogDesc1],MATCH(TAG_DATA[[#This Row],[P1TAG]],IO[IO_Tag],))</f>
        <v>#N/A</v>
      </c>
      <c r="T149" s="282" t="e">
        <f>INDEX(IO[CatalogDesc2],MATCH(TAG_DATA[[#This Row],[P1TAG]],IO[IO_Tag],))</f>
        <v>#N/A</v>
      </c>
      <c r="U149" s="282" t="str">
        <f>TAG_DATA[[#This Row],[Tag]]</f>
        <v>BB1GS401</v>
      </c>
      <c r="V149" s="282" t="str">
        <f>INDEX(DEVICES[DESC1],MATCH(TAG_DATA[[#This Row],[P1TAG]],DEVICES[TAG1],))</f>
        <v>AIR INTAKE GRILL 1</v>
      </c>
      <c r="W149" s="282" t="str">
        <f>INDEX(DEVICES[DESC2],MATCH(TAG_DATA[[#This Row],[P1TAG]],DEVICES[TAG1],))</f>
        <v>OPENED LIMIT</v>
      </c>
      <c r="X149" s="282" t="str">
        <f>INDEX(DEVICES[DESC3],MATCH(TAG_DATA[[#This Row],[P1TAG]],DEVICES[TAG1],))</f>
        <v/>
      </c>
      <c r="Y149" s="290" t="e">
        <f>INDEX(IO[Pin24V],MATCH(TAG_DATA[[#This Row],[P1TAG]],IO[IO_Tag],))</f>
        <v>#N/A</v>
      </c>
      <c r="Z149" s="290" t="e">
        <f>INDEX(IO[Pin0V],MATCH(TAG_DATA[[#This Row],[P1TAG]],IO[IO_Tag],))</f>
        <v>#N/A</v>
      </c>
      <c r="AA149" s="282"/>
      <c r="AB149" s="312" t="e">
        <f>INDEX(IO[Type],MATCH(TAG_DATA[[#This Row],[P1TAG]],IO[IO_Tag],))</f>
        <v>#N/A</v>
      </c>
      <c r="AC149" s="282" t="str">
        <f>TAG_DATA[[#This Row],[Tag]]</f>
        <v>BB1GS401</v>
      </c>
      <c r="AD149" s="282" t="str">
        <f>INDEX(DEVICES[DESC1],MATCH(TAG_DATA[[#This Row],[P1TAG]],DEVICES[TAG1],))</f>
        <v>AIR INTAKE GRILL 1</v>
      </c>
      <c r="AE149" s="282" t="str">
        <f>INDEX(DEVICES[DESC2],MATCH(TAG_DATA[[#This Row],[P1TAG]],DEVICES[TAG1],))</f>
        <v>OPENED LIMIT</v>
      </c>
      <c r="AF149" s="282" t="str">
        <f>INDEX(DEVICES[DESC3],MATCH(TAG_DATA[[#This Row],[P1TAG]],DEVICES[TAG1],))</f>
        <v/>
      </c>
      <c r="AG149" s="312"/>
      <c r="AH149" s="282" t="str">
        <f>_xlfn.TEXTJOIN("/",,TAG_DATA[[#This Row],[Tag]],"01")</f>
        <v>BB1GS401/01</v>
      </c>
      <c r="AI149" s="331"/>
    </row>
    <row r="150" spans="1:35" hidden="1" x14ac:dyDescent="0.4">
      <c r="A150" s="330" t="s">
        <v>1552</v>
      </c>
      <c r="B150" s="260" t="s">
        <v>1148</v>
      </c>
      <c r="C150" s="349"/>
      <c r="D150" s="314" t="e">
        <f>INDEX(DRAWING[Prefix],MATCH(TAG_DATA[[#This Row],[Tag]],DRAWING[Tag],))</f>
        <v>#N/A</v>
      </c>
      <c r="E150" s="281" t="e">
        <f>INDEX(DRAWING[Suffix],MATCH(TAG_DATA[[#This Row],[Tag]],DRAWING[Tag],))</f>
        <v>#N/A</v>
      </c>
      <c r="F150" s="265"/>
      <c r="G150" s="305"/>
      <c r="H150" s="282"/>
      <c r="I150" s="282" t="e">
        <f>INDEX(PANEL[DESCRIPTION],MATCH(TAG_DATA[[#This Row],[X1NAME]],PANEL[TAG],))</f>
        <v>#N/A</v>
      </c>
      <c r="J150" s="282"/>
      <c r="K150" s="282"/>
      <c r="L150" s="282"/>
      <c r="M150" s="312"/>
      <c r="N150" s="282" t="e">
        <f>INDEX(IO[PLC],MATCH(TAG_DATA[[#This Row],[P1TAG]],IO[IO_Tag],))</f>
        <v>#N/A</v>
      </c>
      <c r="O150" s="282"/>
      <c r="P150" s="290" t="e">
        <f>INDEX(IO[Slot],MATCH(TAG_DATA[[#This Row],[P1TAG]],IO[IO_Tag],))</f>
        <v>#N/A</v>
      </c>
      <c r="Q150" s="282"/>
      <c r="R150" s="282" t="e">
        <f>INDEX(IO[CatalogNo],MATCH(TAG_DATA[[#This Row],[P1TAG]],IO[IO_Tag],))</f>
        <v>#N/A</v>
      </c>
      <c r="S150" s="282" t="e">
        <f>INDEX(IO[CatalogDesc1],MATCH(TAG_DATA[[#This Row],[P1TAG]],IO[IO_Tag],))</f>
        <v>#N/A</v>
      </c>
      <c r="T150" s="282" t="e">
        <f>INDEX(IO[CatalogDesc2],MATCH(TAG_DATA[[#This Row],[P1TAG]],IO[IO_Tag],))</f>
        <v>#N/A</v>
      </c>
      <c r="U150" s="282" t="str">
        <f>TAG_DATA[[#This Row],[Tag]]</f>
        <v>BB1GS412</v>
      </c>
      <c r="V150" s="282" t="str">
        <f>INDEX(DEVICES[DESC1],MATCH(TAG_DATA[[#This Row],[P1TAG]],DEVICES[TAG1],))</f>
        <v>AIR INTAKE GRILL 2</v>
      </c>
      <c r="W150" s="282" t="str">
        <f>INDEX(DEVICES[DESC2],MATCH(TAG_DATA[[#This Row],[P1TAG]],DEVICES[TAG1],))</f>
        <v>OPENED LIMIT</v>
      </c>
      <c r="X150" s="282" t="str">
        <f>INDEX(DEVICES[DESC3],MATCH(TAG_DATA[[#This Row],[P1TAG]],DEVICES[TAG1],))</f>
        <v/>
      </c>
      <c r="Y150" s="290" t="e">
        <f>INDEX(IO[Pin24V],MATCH(TAG_DATA[[#This Row],[P1TAG]],IO[IO_Tag],))</f>
        <v>#N/A</v>
      </c>
      <c r="Z150" s="290" t="e">
        <f>INDEX(IO[Pin0V],MATCH(TAG_DATA[[#This Row],[P1TAG]],IO[IO_Tag],))</f>
        <v>#N/A</v>
      </c>
      <c r="AA150" s="282"/>
      <c r="AB150" s="312" t="e">
        <f>INDEX(IO[Type],MATCH(TAG_DATA[[#This Row],[P1TAG]],IO[IO_Tag],))</f>
        <v>#N/A</v>
      </c>
      <c r="AC150" s="282" t="str">
        <f>TAG_DATA[[#This Row],[Tag]]</f>
        <v>BB1GS412</v>
      </c>
      <c r="AD150" s="282" t="str">
        <f>INDEX(DEVICES[DESC1],MATCH(TAG_DATA[[#This Row],[P1TAG]],DEVICES[TAG1],))</f>
        <v>AIR INTAKE GRILL 2</v>
      </c>
      <c r="AE150" s="282" t="str">
        <f>INDEX(DEVICES[DESC2],MATCH(TAG_DATA[[#This Row],[P1TAG]],DEVICES[TAG1],))</f>
        <v>OPENED LIMIT</v>
      </c>
      <c r="AF150" s="282" t="str">
        <f>INDEX(DEVICES[DESC3],MATCH(TAG_DATA[[#This Row],[P1TAG]],DEVICES[TAG1],))</f>
        <v/>
      </c>
      <c r="AG150" s="312"/>
      <c r="AH150" s="282" t="str">
        <f>_xlfn.TEXTJOIN("/",,TAG_DATA[[#This Row],[Tag]],"01")</f>
        <v>BB1GS412/01</v>
      </c>
      <c r="AI150" s="331"/>
    </row>
    <row r="151" spans="1:35" hidden="1" x14ac:dyDescent="0.4">
      <c r="A151" s="330" t="s">
        <v>1553</v>
      </c>
      <c r="B151" s="260" t="s">
        <v>1148</v>
      </c>
      <c r="C151" s="349"/>
      <c r="D151" s="314" t="e">
        <f>INDEX(DRAWING[Prefix],MATCH(TAG_DATA[[#This Row],[Tag]],DRAWING[Tag],))</f>
        <v>#N/A</v>
      </c>
      <c r="E151" s="281" t="e">
        <f>INDEX(DRAWING[Suffix],MATCH(TAG_DATA[[#This Row],[Tag]],DRAWING[Tag],))</f>
        <v>#N/A</v>
      </c>
      <c r="F151" s="265"/>
      <c r="G151" s="305"/>
      <c r="H151" s="282"/>
      <c r="I151" s="282" t="e">
        <f>INDEX(PANEL[DESCRIPTION],MATCH(TAG_DATA[[#This Row],[X1NAME]],PANEL[TAG],))</f>
        <v>#N/A</v>
      </c>
      <c r="J151" s="282"/>
      <c r="K151" s="282"/>
      <c r="L151" s="282"/>
      <c r="M151" s="312"/>
      <c r="N151" s="282" t="e">
        <f>INDEX(IO[PLC],MATCH(TAG_DATA[[#This Row],[P1TAG]],IO[IO_Tag],))</f>
        <v>#N/A</v>
      </c>
      <c r="O151" s="282"/>
      <c r="P151" s="290" t="e">
        <f>INDEX(IO[Slot],MATCH(TAG_DATA[[#This Row],[P1TAG]],IO[IO_Tag],))</f>
        <v>#N/A</v>
      </c>
      <c r="Q151" s="282"/>
      <c r="R151" s="282" t="e">
        <f>INDEX(IO[CatalogNo],MATCH(TAG_DATA[[#This Row],[P1TAG]],IO[IO_Tag],))</f>
        <v>#N/A</v>
      </c>
      <c r="S151" s="282" t="e">
        <f>INDEX(IO[CatalogDesc1],MATCH(TAG_DATA[[#This Row],[P1TAG]],IO[IO_Tag],))</f>
        <v>#N/A</v>
      </c>
      <c r="T151" s="282" t="e">
        <f>INDEX(IO[CatalogDesc2],MATCH(TAG_DATA[[#This Row],[P1TAG]],IO[IO_Tag],))</f>
        <v>#N/A</v>
      </c>
      <c r="U151" s="282" t="str">
        <f>TAG_DATA[[#This Row],[Tag]]</f>
        <v>BB1GS413</v>
      </c>
      <c r="V151" s="282" t="str">
        <f>INDEX(DEVICES[DESC1],MATCH(TAG_DATA[[#This Row],[P1TAG]],DEVICES[TAG1],))</f>
        <v>AIR INTAKE GRILL 3</v>
      </c>
      <c r="W151" s="282" t="str">
        <f>INDEX(DEVICES[DESC2],MATCH(TAG_DATA[[#This Row],[P1TAG]],DEVICES[TAG1],))</f>
        <v>OPENED LIMIT</v>
      </c>
      <c r="X151" s="282" t="str">
        <f>INDEX(DEVICES[DESC3],MATCH(TAG_DATA[[#This Row],[P1TAG]],DEVICES[TAG1],))</f>
        <v/>
      </c>
      <c r="Y151" s="290" t="e">
        <f>INDEX(IO[Pin24V],MATCH(TAG_DATA[[#This Row],[P1TAG]],IO[IO_Tag],))</f>
        <v>#N/A</v>
      </c>
      <c r="Z151" s="290" t="e">
        <f>INDEX(IO[Pin0V],MATCH(TAG_DATA[[#This Row],[P1TAG]],IO[IO_Tag],))</f>
        <v>#N/A</v>
      </c>
      <c r="AA151" s="282"/>
      <c r="AB151" s="312" t="e">
        <f>INDEX(IO[Type],MATCH(TAG_DATA[[#This Row],[P1TAG]],IO[IO_Tag],))</f>
        <v>#N/A</v>
      </c>
      <c r="AC151" s="282" t="str">
        <f>TAG_DATA[[#This Row],[Tag]]</f>
        <v>BB1GS413</v>
      </c>
      <c r="AD151" s="282" t="str">
        <f>INDEX(DEVICES[DESC1],MATCH(TAG_DATA[[#This Row],[P1TAG]],DEVICES[TAG1],))</f>
        <v>AIR INTAKE GRILL 3</v>
      </c>
      <c r="AE151" s="282" t="str">
        <f>INDEX(DEVICES[DESC2],MATCH(TAG_DATA[[#This Row],[P1TAG]],DEVICES[TAG1],))</f>
        <v>OPENED LIMIT</v>
      </c>
      <c r="AF151" s="282" t="str">
        <f>INDEX(DEVICES[DESC3],MATCH(TAG_DATA[[#This Row],[P1TAG]],DEVICES[TAG1],))</f>
        <v/>
      </c>
      <c r="AG151" s="312"/>
      <c r="AH151" s="282" t="str">
        <f>_xlfn.TEXTJOIN("/",,TAG_DATA[[#This Row],[Tag]],"01")</f>
        <v>BB1GS413/01</v>
      </c>
      <c r="AI151" s="331"/>
    </row>
    <row r="152" spans="1:35" x14ac:dyDescent="0.4">
      <c r="A152" s="316" t="s">
        <v>671</v>
      </c>
      <c r="B152" s="309" t="s">
        <v>1125</v>
      </c>
      <c r="C152" s="328" t="s">
        <v>2527</v>
      </c>
      <c r="D152" s="314" t="str">
        <f>INDEX(DRAWING[Prefix],MATCH(TAG_DATA[[#This Row],[Tag]],DRAWING[Tag],))</f>
        <v>38025-ELE</v>
      </c>
      <c r="E152" s="281" t="str">
        <f>INDEX(DRAWING[Suffix],MATCH(TAG_DATA[[#This Row],[Tag]],DRAWING[Tag],))</f>
        <v>01-347_.L0</v>
      </c>
      <c r="F152" s="265" t="str">
        <f>INDEX(DRAWING[WireName24V],MATCH(TAG_DATA[[#This Row],[Tag]],DRAWING[Tag],))</f>
        <v>RIO_01:06.DI:V+ BB1GS600</v>
      </c>
      <c r="G152" s="305" t="str">
        <f>INDEX(DRAWING[WireNameIO],MATCH(TAG_DATA[[#This Row],[Tag]],DRAWING[Tag],))</f>
        <v>RIO_01:06.DI:07 BB1GS600</v>
      </c>
      <c r="H152" s="266" t="s">
        <v>2323</v>
      </c>
      <c r="I152" s="266" t="str">
        <f>INDEX(PANEL[DESCRIPTION],MATCH(TAG_DATA[[#This Row],[X1NAME]],PANEL[TAG],))</f>
        <v>KPA NON ASSIGNED IO</v>
      </c>
      <c r="J152" s="334"/>
      <c r="K152" s="334"/>
      <c r="L152" s="334"/>
      <c r="M152" s="335"/>
      <c r="N152" s="266" t="str">
        <f>INDEX(IO[PLC],MATCH(TAG_DATA[[#This Row],[P1TAG]],IO[IO_Tag],))</f>
        <v>RIO_</v>
      </c>
      <c r="O152" s="284" t="str">
        <f>INDEX(IO[Rack],MATCH(TAG_DATA[[#This Row],[P1TAG]],IO[IO_Tag],))</f>
        <v>01</v>
      </c>
      <c r="P152" s="284" t="str">
        <f>INDEX(IO[Slot],MATCH(TAG_DATA[[#This Row],[P1TAG]],IO[IO_Tag],))</f>
        <v>06</v>
      </c>
      <c r="Q152" s="282" t="str">
        <f>INDEX(IO[Channel],MATCH(TAG_DATA[[#This Row],[P1TAG]],IO[IO_Tag],))</f>
        <v>07</v>
      </c>
      <c r="R152" s="266" t="str">
        <f>INDEX(IO[CatalogNo],MATCH(TAG_DATA[[#This Row],[P1TAG]],IO[IO_Tag],))</f>
        <v>1734-IB8*1</v>
      </c>
      <c r="S152" s="266" t="str">
        <f>INDEX(IO[CatalogDesc1],MATCH(TAG_DATA[[#This Row],[P1TAG]],IO[IO_Tag],))</f>
        <v>AB 1734-IB8</v>
      </c>
      <c r="T152" s="266" t="str">
        <f>INDEX(IO[CatalogDesc2],MATCH(TAG_DATA[[#This Row],[P1TAG]],IO[IO_Tag],))</f>
        <v>24VDC 8-Point Sink Input Module</v>
      </c>
      <c r="U152" s="266" t="str">
        <f>TAG_DATA[[#This Row],[Tag]]</f>
        <v>BB1GS600</v>
      </c>
      <c r="V152" s="266" t="str">
        <f>INDEX(DEVICES[DESC1],MATCH(TAG_DATA[[#This Row],[P1TAG]],DEVICES[TAG1],))</f>
        <v>UNLOADING STATION 1,</v>
      </c>
      <c r="W152" s="266" t="str">
        <f>INDEX(DEVICES[DESC2],MATCH(TAG_DATA[[#This Row],[P1TAG]],DEVICES[TAG1],))</f>
        <v>BLOCK 1, FEEDER 1, IN</v>
      </c>
      <c r="X152" s="266" t="str">
        <f>INDEX(DEVICES[DESC3],MATCH(TAG_DATA[[#This Row],[P1TAG]],DEVICES[TAG1],))</f>
        <v/>
      </c>
      <c r="Y152" s="284">
        <f>INDEX(IO[Pin24V],MATCH(TAG_DATA[[#This Row],[P1TAG]],IO[IO_Tag],))</f>
        <v>6</v>
      </c>
      <c r="Z152" s="290">
        <f>INDEX(IO[Pin0V],MATCH(TAG_DATA[[#This Row],[P1TAG]],IO[IO_Tag],))</f>
        <v>4</v>
      </c>
      <c r="AA152" s="266" t="s">
        <v>2403</v>
      </c>
      <c r="AB152" s="305" t="str">
        <f>INDEX(IO[Type],MATCH(TAG_DATA[[#This Row],[P1TAG]],IO[IO_Tag],))</f>
        <v>DI</v>
      </c>
      <c r="AC152" s="266" t="str">
        <f>TAG_DATA[[#This Row],[Tag]]</f>
        <v>BB1GS600</v>
      </c>
      <c r="AD152" s="266" t="str">
        <f>INDEX(DEVICES[DESC1],MATCH(TAG_DATA[[#This Row],[P1TAG]],DEVICES[TAG1],))</f>
        <v>UNLOADING STATION 1,</v>
      </c>
      <c r="AE152" s="266" t="str">
        <f>INDEX(DEVICES[DESC2],MATCH(TAG_DATA[[#This Row],[P1TAG]],DEVICES[TAG1],))</f>
        <v>BLOCK 1, FEEDER 1, IN</v>
      </c>
      <c r="AF152" s="266" t="str">
        <f>INDEX(DEVICES[DESC3],MATCH(TAG_DATA[[#This Row],[P1TAG]],DEVICES[TAG1],))</f>
        <v/>
      </c>
      <c r="AG152" s="305" t="s">
        <v>2539</v>
      </c>
      <c r="AH152" s="266" t="str">
        <f>INDEX(DRAWING[CableName1],MATCH(TAG_DATA[[#This Row],[Tag]],DRAWING[Tag],))</f>
        <v>BB1GS600/01</v>
      </c>
      <c r="AI152" s="331"/>
    </row>
    <row r="153" spans="1:35" x14ac:dyDescent="0.4">
      <c r="A153" s="316" t="s">
        <v>622</v>
      </c>
      <c r="B153" s="309" t="s">
        <v>1125</v>
      </c>
      <c r="C153" s="328" t="s">
        <v>2527</v>
      </c>
      <c r="D153" s="314" t="str">
        <f>INDEX(DRAWING[Prefix],MATCH(TAG_DATA[[#This Row],[Tag]],DRAWING[Tag],))</f>
        <v>38025-ELE</v>
      </c>
      <c r="E153" s="281" t="str">
        <f>INDEX(DRAWING[Suffix],MATCH(TAG_DATA[[#This Row],[Tag]],DRAWING[Tag],))</f>
        <v>01-348_.L0</v>
      </c>
      <c r="F153" s="265" t="str">
        <f>INDEX(DRAWING[WireName24V],MATCH(TAG_DATA[[#This Row],[Tag]],DRAWING[Tag],))</f>
        <v>RIO_01:07.DI:V+ BB1GS601</v>
      </c>
      <c r="G153" s="305" t="str">
        <f>INDEX(DRAWING[WireNameIO],MATCH(TAG_DATA[[#This Row],[Tag]],DRAWING[Tag],))</f>
        <v>RIO_01:07.DI:00 BB1GS601</v>
      </c>
      <c r="H153" s="266" t="s">
        <v>2323</v>
      </c>
      <c r="I153" s="266" t="str">
        <f>INDEX(PANEL[DESCRIPTION],MATCH(TAG_DATA[[#This Row],[X1NAME]],PANEL[TAG],))</f>
        <v>KPA NON ASSIGNED IO</v>
      </c>
      <c r="J153" s="334"/>
      <c r="K153" s="334"/>
      <c r="L153" s="334"/>
      <c r="M153" s="335"/>
      <c r="N153" s="266" t="str">
        <f>INDEX(IO[PLC],MATCH(TAG_DATA[[#This Row],[P1TAG]],IO[IO_Tag],))</f>
        <v>RIO_</v>
      </c>
      <c r="O153" s="284" t="str">
        <f>INDEX(IO[Rack],MATCH(TAG_DATA[[#This Row],[P1TAG]],IO[IO_Tag],))</f>
        <v>01</v>
      </c>
      <c r="P153" s="284" t="str">
        <f>INDEX(IO[Slot],MATCH(TAG_DATA[[#This Row],[P1TAG]],IO[IO_Tag],))</f>
        <v>07</v>
      </c>
      <c r="Q153" s="282" t="str">
        <f>INDEX(IO[Channel],MATCH(TAG_DATA[[#This Row],[P1TAG]],IO[IO_Tag],))</f>
        <v>00</v>
      </c>
      <c r="R153" s="266" t="str">
        <f>INDEX(IO[CatalogNo],MATCH(TAG_DATA[[#This Row],[P1TAG]],IO[IO_Tag],))</f>
        <v>1734-IB8*1</v>
      </c>
      <c r="S153" s="266" t="str">
        <f>INDEX(IO[CatalogDesc1],MATCH(TAG_DATA[[#This Row],[P1TAG]],IO[IO_Tag],))</f>
        <v>AB 1734-IB8</v>
      </c>
      <c r="T153" s="266" t="str">
        <f>INDEX(IO[CatalogDesc2],MATCH(TAG_DATA[[#This Row],[P1TAG]],IO[IO_Tag],))</f>
        <v>24VDC 8-Point Sink Input Module</v>
      </c>
      <c r="U153" s="266" t="str">
        <f>TAG_DATA[[#This Row],[Tag]]</f>
        <v>BB1GS601</v>
      </c>
      <c r="V153" s="266" t="str">
        <f>INDEX(DEVICES[DESC1],MATCH(TAG_DATA[[#This Row],[P1TAG]],DEVICES[TAG1],))</f>
        <v>UNLOADING STATION 1,</v>
      </c>
      <c r="W153" s="266" t="str">
        <f>INDEX(DEVICES[DESC2],MATCH(TAG_DATA[[#This Row],[P1TAG]],DEVICES[TAG1],))</f>
        <v>BLOCK 1, FEEDER 1, OUT</v>
      </c>
      <c r="X153" s="266" t="str">
        <f>INDEX(DEVICES[DESC3],MATCH(TAG_DATA[[#This Row],[P1TAG]],DEVICES[TAG1],))</f>
        <v/>
      </c>
      <c r="Y153" s="284">
        <f>INDEX(IO[Pin24V],MATCH(TAG_DATA[[#This Row],[P1TAG]],IO[IO_Tag],))</f>
        <v>6</v>
      </c>
      <c r="Z153" s="290">
        <f>INDEX(IO[Pin0V],MATCH(TAG_DATA[[#This Row],[P1TAG]],IO[IO_Tag],))</f>
        <v>4</v>
      </c>
      <c r="AA153" s="266" t="s">
        <v>2403</v>
      </c>
      <c r="AB153" s="305" t="str">
        <f>INDEX(IO[Type],MATCH(TAG_DATA[[#This Row],[P1TAG]],IO[IO_Tag],))</f>
        <v>DI</v>
      </c>
      <c r="AC153" s="266" t="str">
        <f>TAG_DATA[[#This Row],[Tag]]</f>
        <v>BB1GS601</v>
      </c>
      <c r="AD153" s="266" t="str">
        <f>INDEX(DEVICES[DESC1],MATCH(TAG_DATA[[#This Row],[P1TAG]],DEVICES[TAG1],))</f>
        <v>UNLOADING STATION 1,</v>
      </c>
      <c r="AE153" s="266" t="str">
        <f>INDEX(DEVICES[DESC2],MATCH(TAG_DATA[[#This Row],[P1TAG]],DEVICES[TAG1],))</f>
        <v>BLOCK 1, FEEDER 1, OUT</v>
      </c>
      <c r="AF153" s="266" t="str">
        <f>INDEX(DEVICES[DESC3],MATCH(TAG_DATA[[#This Row],[P1TAG]],DEVICES[TAG1],))</f>
        <v/>
      </c>
      <c r="AG153" s="305" t="s">
        <v>2539</v>
      </c>
      <c r="AH153" s="266" t="str">
        <f>INDEX(DRAWING[CableName1],MATCH(TAG_DATA[[#This Row],[Tag]],DRAWING[Tag],))</f>
        <v>BB1GS601/01</v>
      </c>
      <c r="AI153" s="331"/>
    </row>
    <row r="154" spans="1:35" x14ac:dyDescent="0.4">
      <c r="A154" s="316" t="s">
        <v>608</v>
      </c>
      <c r="B154" s="309" t="s">
        <v>1125</v>
      </c>
      <c r="C154" s="328" t="s">
        <v>2527</v>
      </c>
      <c r="D154" s="314" t="str">
        <f>INDEX(DRAWING[Prefix],MATCH(TAG_DATA[[#This Row],[Tag]],DRAWING[Tag],))</f>
        <v>38025-ELE</v>
      </c>
      <c r="E154" s="281" t="str">
        <f>INDEX(DRAWING[Suffix],MATCH(TAG_DATA[[#This Row],[Tag]],DRAWING[Tag],))</f>
        <v>01-349_.L0</v>
      </c>
      <c r="F154" s="265" t="str">
        <f>INDEX(DRAWING[WireName24V],MATCH(TAG_DATA[[#This Row],[Tag]],DRAWING[Tag],))</f>
        <v>RIO_01:07.DI:V+ BB1GS602</v>
      </c>
      <c r="G154" s="305" t="str">
        <f>INDEX(DRAWING[WireNameIO],MATCH(TAG_DATA[[#This Row],[Tag]],DRAWING[Tag],))</f>
        <v>RIO_01:07.DI:01 BB1GS602</v>
      </c>
      <c r="H154" s="266" t="s">
        <v>2323</v>
      </c>
      <c r="I154" s="266" t="str">
        <f>INDEX(PANEL[DESCRIPTION],MATCH(TAG_DATA[[#This Row],[X1NAME]],PANEL[TAG],))</f>
        <v>KPA NON ASSIGNED IO</v>
      </c>
      <c r="J154" s="334"/>
      <c r="K154" s="334"/>
      <c r="L154" s="334"/>
      <c r="M154" s="335"/>
      <c r="N154" s="266" t="str">
        <f>INDEX(IO[PLC],MATCH(TAG_DATA[[#This Row],[P1TAG]],IO[IO_Tag],))</f>
        <v>RIO_</v>
      </c>
      <c r="O154" s="284" t="str">
        <f>INDEX(IO[Rack],MATCH(TAG_DATA[[#This Row],[P1TAG]],IO[IO_Tag],))</f>
        <v>01</v>
      </c>
      <c r="P154" s="284" t="str">
        <f>INDEX(IO[Slot],MATCH(TAG_DATA[[#This Row],[P1TAG]],IO[IO_Tag],))</f>
        <v>07</v>
      </c>
      <c r="Q154" s="282" t="str">
        <f>INDEX(IO[Channel],MATCH(TAG_DATA[[#This Row],[P1TAG]],IO[IO_Tag],))</f>
        <v>01</v>
      </c>
      <c r="R154" s="266" t="str">
        <f>INDEX(IO[CatalogNo],MATCH(TAG_DATA[[#This Row],[P1TAG]],IO[IO_Tag],))</f>
        <v>1734-IB8*1</v>
      </c>
      <c r="S154" s="266" t="str">
        <f>INDEX(IO[CatalogDesc1],MATCH(TAG_DATA[[#This Row],[P1TAG]],IO[IO_Tag],))</f>
        <v>AB 1734-IB8</v>
      </c>
      <c r="T154" s="266" t="str">
        <f>INDEX(IO[CatalogDesc2],MATCH(TAG_DATA[[#This Row],[P1TAG]],IO[IO_Tag],))</f>
        <v>24VDC 8-Point Sink Input Module</v>
      </c>
      <c r="U154" s="266" t="str">
        <f>TAG_DATA[[#This Row],[Tag]]</f>
        <v>BB1GS602</v>
      </c>
      <c r="V154" s="266" t="str">
        <f>INDEX(DEVICES[DESC1],MATCH(TAG_DATA[[#This Row],[P1TAG]],DEVICES[TAG1],))</f>
        <v>UNLOADING STATION 1,</v>
      </c>
      <c r="W154" s="266" t="str">
        <f>INDEX(DEVICES[DESC2],MATCH(TAG_DATA[[#This Row],[P1TAG]],DEVICES[TAG1],))</f>
        <v>BLOCK 1, FEEDER 2, IN</v>
      </c>
      <c r="X154" s="266" t="str">
        <f>INDEX(DEVICES[DESC3],MATCH(TAG_DATA[[#This Row],[P1TAG]],DEVICES[TAG1],))</f>
        <v/>
      </c>
      <c r="Y154" s="284">
        <f>INDEX(IO[Pin24V],MATCH(TAG_DATA[[#This Row],[P1TAG]],IO[IO_Tag],))</f>
        <v>6</v>
      </c>
      <c r="Z154" s="290">
        <f>INDEX(IO[Pin0V],MATCH(TAG_DATA[[#This Row],[P1TAG]],IO[IO_Tag],))</f>
        <v>4</v>
      </c>
      <c r="AA154" s="266" t="s">
        <v>2403</v>
      </c>
      <c r="AB154" s="305" t="str">
        <f>INDEX(IO[Type],MATCH(TAG_DATA[[#This Row],[P1TAG]],IO[IO_Tag],))</f>
        <v>DI</v>
      </c>
      <c r="AC154" s="266" t="str">
        <f>TAG_DATA[[#This Row],[Tag]]</f>
        <v>BB1GS602</v>
      </c>
      <c r="AD154" s="266" t="str">
        <f>INDEX(DEVICES[DESC1],MATCH(TAG_DATA[[#This Row],[P1TAG]],DEVICES[TAG1],))</f>
        <v>UNLOADING STATION 1,</v>
      </c>
      <c r="AE154" s="266" t="str">
        <f>INDEX(DEVICES[DESC2],MATCH(TAG_DATA[[#This Row],[P1TAG]],DEVICES[TAG1],))</f>
        <v>BLOCK 1, FEEDER 2, IN</v>
      </c>
      <c r="AF154" s="266" t="str">
        <f>INDEX(DEVICES[DESC3],MATCH(TAG_DATA[[#This Row],[P1TAG]],DEVICES[TAG1],))</f>
        <v/>
      </c>
      <c r="AG154" s="305" t="s">
        <v>2539</v>
      </c>
      <c r="AH154" s="266" t="str">
        <f>INDEX(DRAWING[CableName1],MATCH(TAG_DATA[[#This Row],[Tag]],DRAWING[Tag],))</f>
        <v>BB1GS602/01</v>
      </c>
      <c r="AI154" s="331"/>
    </row>
    <row r="155" spans="1:35" x14ac:dyDescent="0.4">
      <c r="A155" s="316" t="s">
        <v>597</v>
      </c>
      <c r="B155" s="309" t="s">
        <v>1125</v>
      </c>
      <c r="C155" s="328" t="s">
        <v>2527</v>
      </c>
      <c r="D155" s="314" t="str">
        <f>INDEX(DRAWING[Prefix],MATCH(TAG_DATA[[#This Row],[Tag]],DRAWING[Tag],))</f>
        <v>38025-ELE</v>
      </c>
      <c r="E155" s="281" t="str">
        <f>INDEX(DRAWING[Suffix],MATCH(TAG_DATA[[#This Row],[Tag]],DRAWING[Tag],))</f>
        <v>01-350_.L0</v>
      </c>
      <c r="F155" s="265" t="str">
        <f>INDEX(DRAWING[WireName24V],MATCH(TAG_DATA[[#This Row],[Tag]],DRAWING[Tag],))</f>
        <v>RIO_01:07.DI:V+ BB1GS603</v>
      </c>
      <c r="G155" s="305" t="str">
        <f>INDEX(DRAWING[WireNameIO],MATCH(TAG_DATA[[#This Row],[Tag]],DRAWING[Tag],))</f>
        <v>RIO_01:07.DI:02 BB1GS603</v>
      </c>
      <c r="H155" s="266" t="s">
        <v>2323</v>
      </c>
      <c r="I155" s="266" t="str">
        <f>INDEX(PANEL[DESCRIPTION],MATCH(TAG_DATA[[#This Row],[X1NAME]],PANEL[TAG],))</f>
        <v>KPA NON ASSIGNED IO</v>
      </c>
      <c r="J155" s="334"/>
      <c r="K155" s="334"/>
      <c r="L155" s="334"/>
      <c r="M155" s="335"/>
      <c r="N155" s="266" t="str">
        <f>INDEX(IO[PLC],MATCH(TAG_DATA[[#This Row],[P1TAG]],IO[IO_Tag],))</f>
        <v>RIO_</v>
      </c>
      <c r="O155" s="284" t="str">
        <f>INDEX(IO[Rack],MATCH(TAG_DATA[[#This Row],[P1TAG]],IO[IO_Tag],))</f>
        <v>01</v>
      </c>
      <c r="P155" s="284" t="str">
        <f>INDEX(IO[Slot],MATCH(TAG_DATA[[#This Row],[P1TAG]],IO[IO_Tag],))</f>
        <v>07</v>
      </c>
      <c r="Q155" s="282" t="str">
        <f>INDEX(IO[Channel],MATCH(TAG_DATA[[#This Row],[P1TAG]],IO[IO_Tag],))</f>
        <v>02</v>
      </c>
      <c r="R155" s="266" t="str">
        <f>INDEX(IO[CatalogNo],MATCH(TAG_DATA[[#This Row],[P1TAG]],IO[IO_Tag],))</f>
        <v>1734-IB8*1</v>
      </c>
      <c r="S155" s="266" t="str">
        <f>INDEX(IO[CatalogDesc1],MATCH(TAG_DATA[[#This Row],[P1TAG]],IO[IO_Tag],))</f>
        <v>AB 1734-IB8</v>
      </c>
      <c r="T155" s="266" t="str">
        <f>INDEX(IO[CatalogDesc2],MATCH(TAG_DATA[[#This Row],[P1TAG]],IO[IO_Tag],))</f>
        <v>24VDC 8-Point Sink Input Module</v>
      </c>
      <c r="U155" s="266" t="str">
        <f>TAG_DATA[[#This Row],[Tag]]</f>
        <v>BB1GS603</v>
      </c>
      <c r="V155" s="266" t="str">
        <f>INDEX(DEVICES[DESC1],MATCH(TAG_DATA[[#This Row],[P1TAG]],DEVICES[TAG1],))</f>
        <v>UNLOADING STATION 1,</v>
      </c>
      <c r="W155" s="266" t="str">
        <f>INDEX(DEVICES[DESC2],MATCH(TAG_DATA[[#This Row],[P1TAG]],DEVICES[TAG1],))</f>
        <v>BLOCK 1, FEEDER 2, OUT</v>
      </c>
      <c r="X155" s="266" t="str">
        <f>INDEX(DEVICES[DESC3],MATCH(TAG_DATA[[#This Row],[P1TAG]],DEVICES[TAG1],))</f>
        <v/>
      </c>
      <c r="Y155" s="284">
        <f>INDEX(IO[Pin24V],MATCH(TAG_DATA[[#This Row],[P1TAG]],IO[IO_Tag],))</f>
        <v>6</v>
      </c>
      <c r="Z155" s="290">
        <f>INDEX(IO[Pin0V],MATCH(TAG_DATA[[#This Row],[P1TAG]],IO[IO_Tag],))</f>
        <v>4</v>
      </c>
      <c r="AA155" s="266" t="s">
        <v>2403</v>
      </c>
      <c r="AB155" s="305" t="str">
        <f>INDEX(IO[Type],MATCH(TAG_DATA[[#This Row],[P1TAG]],IO[IO_Tag],))</f>
        <v>DI</v>
      </c>
      <c r="AC155" s="266" t="str">
        <f>TAG_DATA[[#This Row],[Tag]]</f>
        <v>BB1GS603</v>
      </c>
      <c r="AD155" s="266" t="str">
        <f>INDEX(DEVICES[DESC1],MATCH(TAG_DATA[[#This Row],[P1TAG]],DEVICES[TAG1],))</f>
        <v>UNLOADING STATION 1,</v>
      </c>
      <c r="AE155" s="266" t="str">
        <f>INDEX(DEVICES[DESC2],MATCH(TAG_DATA[[#This Row],[P1TAG]],DEVICES[TAG1],))</f>
        <v>BLOCK 1, FEEDER 2, OUT</v>
      </c>
      <c r="AF155" s="266" t="str">
        <f>INDEX(DEVICES[DESC3],MATCH(TAG_DATA[[#This Row],[P1TAG]],DEVICES[TAG1],))</f>
        <v/>
      </c>
      <c r="AG155" s="305" t="s">
        <v>2539</v>
      </c>
      <c r="AH155" s="266" t="str">
        <f>INDEX(DRAWING[CableName1],MATCH(TAG_DATA[[#This Row],[Tag]],DRAWING[Tag],))</f>
        <v>BB1GS603/01</v>
      </c>
      <c r="AI155" s="331"/>
    </row>
    <row r="156" spans="1:35" x14ac:dyDescent="0.4">
      <c r="A156" s="316" t="s">
        <v>663</v>
      </c>
      <c r="B156" s="309" t="s">
        <v>1125</v>
      </c>
      <c r="C156" s="328" t="s">
        <v>2527</v>
      </c>
      <c r="D156" s="314" t="str">
        <f>INDEX(DRAWING[Prefix],MATCH(TAG_DATA[[#This Row],[Tag]],DRAWING[Tag],))</f>
        <v>38025-ELE</v>
      </c>
      <c r="E156" s="281" t="str">
        <f>INDEX(DRAWING[Suffix],MATCH(TAG_DATA[[#This Row],[Tag]],DRAWING[Tag],))</f>
        <v>01-351_.L0</v>
      </c>
      <c r="F156" s="265" t="str">
        <f>INDEX(DRAWING[WireName24V],MATCH(TAG_DATA[[#This Row],[Tag]],DRAWING[Tag],))</f>
        <v>RIO_01:07.DI:V+ BB1GS604</v>
      </c>
      <c r="G156" s="305" t="str">
        <f>INDEX(DRAWING[WireNameIO],MATCH(TAG_DATA[[#This Row],[Tag]],DRAWING[Tag],))</f>
        <v>RIO_01:07.DI:03 BB1GS604</v>
      </c>
      <c r="H156" s="266" t="s">
        <v>2323</v>
      </c>
      <c r="I156" s="266" t="str">
        <f>INDEX(PANEL[DESCRIPTION],MATCH(TAG_DATA[[#This Row],[X1NAME]],PANEL[TAG],))</f>
        <v>KPA NON ASSIGNED IO</v>
      </c>
      <c r="J156" s="334"/>
      <c r="K156" s="334"/>
      <c r="L156" s="334"/>
      <c r="M156" s="335"/>
      <c r="N156" s="266" t="str">
        <f>INDEX(IO[PLC],MATCH(TAG_DATA[[#This Row],[P1TAG]],IO[IO_Tag],))</f>
        <v>RIO_</v>
      </c>
      <c r="O156" s="284" t="str">
        <f>INDEX(IO[Rack],MATCH(TAG_DATA[[#This Row],[P1TAG]],IO[IO_Tag],))</f>
        <v>01</v>
      </c>
      <c r="P156" s="284" t="str">
        <f>INDEX(IO[Slot],MATCH(TAG_DATA[[#This Row],[P1TAG]],IO[IO_Tag],))</f>
        <v>07</v>
      </c>
      <c r="Q156" s="282" t="str">
        <f>INDEX(IO[Channel],MATCH(TAG_DATA[[#This Row],[P1TAG]],IO[IO_Tag],))</f>
        <v>03</v>
      </c>
      <c r="R156" s="266" t="str">
        <f>INDEX(IO[CatalogNo],MATCH(TAG_DATA[[#This Row],[P1TAG]],IO[IO_Tag],))</f>
        <v>1734-IB8*1</v>
      </c>
      <c r="S156" s="266" t="str">
        <f>INDEX(IO[CatalogDesc1],MATCH(TAG_DATA[[#This Row],[P1TAG]],IO[IO_Tag],))</f>
        <v>AB 1734-IB8</v>
      </c>
      <c r="T156" s="266" t="str">
        <f>INDEX(IO[CatalogDesc2],MATCH(TAG_DATA[[#This Row],[P1TAG]],IO[IO_Tag],))</f>
        <v>24VDC 8-Point Sink Input Module</v>
      </c>
      <c r="U156" s="266" t="str">
        <f>TAG_DATA[[#This Row],[Tag]]</f>
        <v>BB1GS604</v>
      </c>
      <c r="V156" s="266" t="str">
        <f>INDEX(DEVICES[DESC1],MATCH(TAG_DATA[[#This Row],[P1TAG]],DEVICES[TAG1],))</f>
        <v>UNLOADING STATION 1,</v>
      </c>
      <c r="W156" s="266" t="str">
        <f>INDEX(DEVICES[DESC2],MATCH(TAG_DATA[[#This Row],[P1TAG]],DEVICES[TAG1],))</f>
        <v>BLOCK 1, FEEDER 3, IN</v>
      </c>
      <c r="X156" s="266" t="str">
        <f>INDEX(DEVICES[DESC3],MATCH(TAG_DATA[[#This Row],[P1TAG]],DEVICES[TAG1],))</f>
        <v/>
      </c>
      <c r="Y156" s="284">
        <f>INDEX(IO[Pin24V],MATCH(TAG_DATA[[#This Row],[P1TAG]],IO[IO_Tag],))</f>
        <v>6</v>
      </c>
      <c r="Z156" s="290">
        <f>INDEX(IO[Pin0V],MATCH(TAG_DATA[[#This Row],[P1TAG]],IO[IO_Tag],))</f>
        <v>4</v>
      </c>
      <c r="AA156" s="266" t="s">
        <v>2403</v>
      </c>
      <c r="AB156" s="305" t="str">
        <f>INDEX(IO[Type],MATCH(TAG_DATA[[#This Row],[P1TAG]],IO[IO_Tag],))</f>
        <v>DI</v>
      </c>
      <c r="AC156" s="266" t="str">
        <f>TAG_DATA[[#This Row],[Tag]]</f>
        <v>BB1GS604</v>
      </c>
      <c r="AD156" s="266" t="str">
        <f>INDEX(DEVICES[DESC1],MATCH(TAG_DATA[[#This Row],[P1TAG]],DEVICES[TAG1],))</f>
        <v>UNLOADING STATION 1,</v>
      </c>
      <c r="AE156" s="266" t="str">
        <f>INDEX(DEVICES[DESC2],MATCH(TAG_DATA[[#This Row],[P1TAG]],DEVICES[TAG1],))</f>
        <v>BLOCK 1, FEEDER 3, IN</v>
      </c>
      <c r="AF156" s="266" t="str">
        <f>INDEX(DEVICES[DESC3],MATCH(TAG_DATA[[#This Row],[P1TAG]],DEVICES[TAG1],))</f>
        <v/>
      </c>
      <c r="AG156" s="305" t="s">
        <v>2539</v>
      </c>
      <c r="AH156" s="266" t="str">
        <f>INDEX(DRAWING[CableName1],MATCH(TAG_DATA[[#This Row],[Tag]],DRAWING[Tag],))</f>
        <v>BB1GS604/01</v>
      </c>
      <c r="AI156" s="331"/>
    </row>
    <row r="157" spans="1:35" x14ac:dyDescent="0.4">
      <c r="A157" s="316" t="s">
        <v>617</v>
      </c>
      <c r="B157" s="309" t="s">
        <v>1125</v>
      </c>
      <c r="C157" s="328" t="s">
        <v>2527</v>
      </c>
      <c r="D157" s="314" t="str">
        <f>INDEX(DRAWING[Prefix],MATCH(TAG_DATA[[#This Row],[Tag]],DRAWING[Tag],))</f>
        <v>38025-ELE</v>
      </c>
      <c r="E157" s="281" t="str">
        <f>INDEX(DRAWING[Suffix],MATCH(TAG_DATA[[#This Row],[Tag]],DRAWING[Tag],))</f>
        <v>01-352_.L0</v>
      </c>
      <c r="F157" s="265" t="str">
        <f>INDEX(DRAWING[WireName24V],MATCH(TAG_DATA[[#This Row],[Tag]],DRAWING[Tag],))</f>
        <v>RIO_01:07.DI:V+ BB1GS605</v>
      </c>
      <c r="G157" s="305" t="str">
        <f>INDEX(DRAWING[WireNameIO],MATCH(TAG_DATA[[#This Row],[Tag]],DRAWING[Tag],))</f>
        <v>RIO_01:07.DI:04 BB1GS605</v>
      </c>
      <c r="H157" s="266" t="s">
        <v>2323</v>
      </c>
      <c r="I157" s="266" t="str">
        <f>INDEX(PANEL[DESCRIPTION],MATCH(TAG_DATA[[#This Row],[X1NAME]],PANEL[TAG],))</f>
        <v>KPA NON ASSIGNED IO</v>
      </c>
      <c r="J157" s="334"/>
      <c r="K157" s="334"/>
      <c r="L157" s="334"/>
      <c r="M157" s="335"/>
      <c r="N157" s="266" t="str">
        <f>INDEX(IO[PLC],MATCH(TAG_DATA[[#This Row],[P1TAG]],IO[IO_Tag],))</f>
        <v>RIO_</v>
      </c>
      <c r="O157" s="284" t="str">
        <f>INDEX(IO[Rack],MATCH(TAG_DATA[[#This Row],[P1TAG]],IO[IO_Tag],))</f>
        <v>01</v>
      </c>
      <c r="P157" s="284" t="str">
        <f>INDEX(IO[Slot],MATCH(TAG_DATA[[#This Row],[P1TAG]],IO[IO_Tag],))</f>
        <v>07</v>
      </c>
      <c r="Q157" s="282" t="str">
        <f>INDEX(IO[Channel],MATCH(TAG_DATA[[#This Row],[P1TAG]],IO[IO_Tag],))</f>
        <v>04</v>
      </c>
      <c r="R157" s="266" t="str">
        <f>INDEX(IO[CatalogNo],MATCH(TAG_DATA[[#This Row],[P1TAG]],IO[IO_Tag],))</f>
        <v>1734-IB8*1</v>
      </c>
      <c r="S157" s="266" t="str">
        <f>INDEX(IO[CatalogDesc1],MATCH(TAG_DATA[[#This Row],[P1TAG]],IO[IO_Tag],))</f>
        <v>AB 1734-IB8</v>
      </c>
      <c r="T157" s="266" t="str">
        <f>INDEX(IO[CatalogDesc2],MATCH(TAG_DATA[[#This Row],[P1TAG]],IO[IO_Tag],))</f>
        <v>24VDC 8-Point Sink Input Module</v>
      </c>
      <c r="U157" s="266" t="str">
        <f>TAG_DATA[[#This Row],[Tag]]</f>
        <v>BB1GS605</v>
      </c>
      <c r="V157" s="266" t="str">
        <f>INDEX(DEVICES[DESC1],MATCH(TAG_DATA[[#This Row],[P1TAG]],DEVICES[TAG1],))</f>
        <v>UNLOADING STATION 1,</v>
      </c>
      <c r="W157" s="266" t="str">
        <f>INDEX(DEVICES[DESC2],MATCH(TAG_DATA[[#This Row],[P1TAG]],DEVICES[TAG1],))</f>
        <v>BLOCK 1, FEEDER 3, OUT</v>
      </c>
      <c r="X157" s="266" t="str">
        <f>INDEX(DEVICES[DESC3],MATCH(TAG_DATA[[#This Row],[P1TAG]],DEVICES[TAG1],))</f>
        <v/>
      </c>
      <c r="Y157" s="284">
        <f>INDEX(IO[Pin24V],MATCH(TAG_DATA[[#This Row],[P1TAG]],IO[IO_Tag],))</f>
        <v>6</v>
      </c>
      <c r="Z157" s="290">
        <f>INDEX(IO[Pin0V],MATCH(TAG_DATA[[#This Row],[P1TAG]],IO[IO_Tag],))</f>
        <v>4</v>
      </c>
      <c r="AA157" s="266" t="s">
        <v>2403</v>
      </c>
      <c r="AB157" s="305" t="str">
        <f>INDEX(IO[Type],MATCH(TAG_DATA[[#This Row],[P1TAG]],IO[IO_Tag],))</f>
        <v>DI</v>
      </c>
      <c r="AC157" s="266" t="str">
        <f>TAG_DATA[[#This Row],[Tag]]</f>
        <v>BB1GS605</v>
      </c>
      <c r="AD157" s="266" t="str">
        <f>INDEX(DEVICES[DESC1],MATCH(TAG_DATA[[#This Row],[P1TAG]],DEVICES[TAG1],))</f>
        <v>UNLOADING STATION 1,</v>
      </c>
      <c r="AE157" s="266" t="str">
        <f>INDEX(DEVICES[DESC2],MATCH(TAG_DATA[[#This Row],[P1TAG]],DEVICES[TAG1],))</f>
        <v>BLOCK 1, FEEDER 3, OUT</v>
      </c>
      <c r="AF157" s="266" t="str">
        <f>INDEX(DEVICES[DESC3],MATCH(TAG_DATA[[#This Row],[P1TAG]],DEVICES[TAG1],))</f>
        <v/>
      </c>
      <c r="AG157" s="305" t="s">
        <v>2539</v>
      </c>
      <c r="AH157" s="266" t="str">
        <f>INDEX(DRAWING[CableName1],MATCH(TAG_DATA[[#This Row],[Tag]],DRAWING[Tag],))</f>
        <v>BB1GS605/01</v>
      </c>
      <c r="AI157" s="331"/>
    </row>
    <row r="158" spans="1:35" x14ac:dyDescent="0.4">
      <c r="A158" s="316" t="s">
        <v>572</v>
      </c>
      <c r="B158" s="309" t="s">
        <v>1125</v>
      </c>
      <c r="C158" s="328" t="s">
        <v>2527</v>
      </c>
      <c r="D158" s="314" t="str">
        <f>INDEX(DRAWING[Prefix],MATCH(TAG_DATA[[#This Row],[Tag]],DRAWING[Tag],))</f>
        <v>38025-ELE</v>
      </c>
      <c r="E158" s="281" t="str">
        <f>INDEX(DRAWING[Suffix],MATCH(TAG_DATA[[#This Row],[Tag]],DRAWING[Tag],))</f>
        <v>01-353_.L0</v>
      </c>
      <c r="F158" s="265" t="str">
        <f>INDEX(DRAWING[WireName24V],MATCH(TAG_DATA[[#This Row],[Tag]],DRAWING[Tag],))</f>
        <v>RIO_01:07.DI:V+ BB1GS606</v>
      </c>
      <c r="G158" s="305" t="str">
        <f>INDEX(DRAWING[WireNameIO],MATCH(TAG_DATA[[#This Row],[Tag]],DRAWING[Tag],))</f>
        <v>RIO_01:07.DI:05 BB1GS606</v>
      </c>
      <c r="H158" s="266" t="s">
        <v>2323</v>
      </c>
      <c r="I158" s="266" t="str">
        <f>INDEX(PANEL[DESCRIPTION],MATCH(TAG_DATA[[#This Row],[X1NAME]],PANEL[TAG],))</f>
        <v>KPA NON ASSIGNED IO</v>
      </c>
      <c r="J158" s="334"/>
      <c r="K158" s="334"/>
      <c r="L158" s="334"/>
      <c r="M158" s="335"/>
      <c r="N158" s="266" t="str">
        <f>INDEX(IO[PLC],MATCH(TAG_DATA[[#This Row],[P1TAG]],IO[IO_Tag],))</f>
        <v>RIO_</v>
      </c>
      <c r="O158" s="284" t="str">
        <f>INDEX(IO[Rack],MATCH(TAG_DATA[[#This Row],[P1TAG]],IO[IO_Tag],))</f>
        <v>01</v>
      </c>
      <c r="P158" s="284" t="str">
        <f>INDEX(IO[Slot],MATCH(TAG_DATA[[#This Row],[P1TAG]],IO[IO_Tag],))</f>
        <v>07</v>
      </c>
      <c r="Q158" s="282" t="str">
        <f>INDEX(IO[Channel],MATCH(TAG_DATA[[#This Row],[P1TAG]],IO[IO_Tag],))</f>
        <v>05</v>
      </c>
      <c r="R158" s="266" t="str">
        <f>INDEX(IO[CatalogNo],MATCH(TAG_DATA[[#This Row],[P1TAG]],IO[IO_Tag],))</f>
        <v>1734-IB8*1</v>
      </c>
      <c r="S158" s="266" t="str">
        <f>INDEX(IO[CatalogDesc1],MATCH(TAG_DATA[[#This Row],[P1TAG]],IO[IO_Tag],))</f>
        <v>AB 1734-IB8</v>
      </c>
      <c r="T158" s="266" t="str">
        <f>INDEX(IO[CatalogDesc2],MATCH(TAG_DATA[[#This Row],[P1TAG]],IO[IO_Tag],))</f>
        <v>24VDC 8-Point Sink Input Module</v>
      </c>
      <c r="U158" s="266" t="str">
        <f>TAG_DATA[[#This Row],[Tag]]</f>
        <v>BB1GS606</v>
      </c>
      <c r="V158" s="266" t="str">
        <f>INDEX(DEVICES[DESC1],MATCH(TAG_DATA[[#This Row],[P1TAG]],DEVICES[TAG1],))</f>
        <v>UNLOADING STATION 1,</v>
      </c>
      <c r="W158" s="266" t="str">
        <f>INDEX(DEVICES[DESC2],MATCH(TAG_DATA[[#This Row],[P1TAG]],DEVICES[TAG1],))</f>
        <v>BLOCK 1, FEEDER 4, IN</v>
      </c>
      <c r="X158" s="266" t="str">
        <f>INDEX(DEVICES[DESC3],MATCH(TAG_DATA[[#This Row],[P1TAG]],DEVICES[TAG1],))</f>
        <v/>
      </c>
      <c r="Y158" s="284">
        <f>INDEX(IO[Pin24V],MATCH(TAG_DATA[[#This Row],[P1TAG]],IO[IO_Tag],))</f>
        <v>6</v>
      </c>
      <c r="Z158" s="290">
        <f>INDEX(IO[Pin0V],MATCH(TAG_DATA[[#This Row],[P1TAG]],IO[IO_Tag],))</f>
        <v>4</v>
      </c>
      <c r="AA158" s="266" t="s">
        <v>2403</v>
      </c>
      <c r="AB158" s="305" t="str">
        <f>INDEX(IO[Type],MATCH(TAG_DATA[[#This Row],[P1TAG]],IO[IO_Tag],))</f>
        <v>DI</v>
      </c>
      <c r="AC158" s="266" t="str">
        <f>TAG_DATA[[#This Row],[Tag]]</f>
        <v>BB1GS606</v>
      </c>
      <c r="AD158" s="266" t="str">
        <f>INDEX(DEVICES[DESC1],MATCH(TAG_DATA[[#This Row],[P1TAG]],DEVICES[TAG1],))</f>
        <v>UNLOADING STATION 1,</v>
      </c>
      <c r="AE158" s="266" t="str">
        <f>INDEX(DEVICES[DESC2],MATCH(TAG_DATA[[#This Row],[P1TAG]],DEVICES[TAG1],))</f>
        <v>BLOCK 1, FEEDER 4, IN</v>
      </c>
      <c r="AF158" s="266" t="str">
        <f>INDEX(DEVICES[DESC3],MATCH(TAG_DATA[[#This Row],[P1TAG]],DEVICES[TAG1],))</f>
        <v/>
      </c>
      <c r="AG158" s="305" t="s">
        <v>2539</v>
      </c>
      <c r="AH158" s="266" t="str">
        <f>INDEX(DRAWING[CableName1],MATCH(TAG_DATA[[#This Row],[Tag]],DRAWING[Tag],))</f>
        <v>BB1GS606/01</v>
      </c>
      <c r="AI158" s="331"/>
    </row>
    <row r="159" spans="1:35" x14ac:dyDescent="0.4">
      <c r="A159" s="316" t="s">
        <v>614</v>
      </c>
      <c r="B159" s="309" t="s">
        <v>1125</v>
      </c>
      <c r="C159" s="328" t="s">
        <v>2527</v>
      </c>
      <c r="D159" s="314" t="str">
        <f>INDEX(DRAWING[Prefix],MATCH(TAG_DATA[[#This Row],[Tag]],DRAWING[Tag],))</f>
        <v>38025-ELE</v>
      </c>
      <c r="E159" s="281" t="str">
        <f>INDEX(DRAWING[Suffix],MATCH(TAG_DATA[[#This Row],[Tag]],DRAWING[Tag],))</f>
        <v>01-354_.L0</v>
      </c>
      <c r="F159" s="265" t="str">
        <f>INDEX(DRAWING[WireName24V],MATCH(TAG_DATA[[#This Row],[Tag]],DRAWING[Tag],))</f>
        <v>RIO_01:07.DI:V+ BB1GS607</v>
      </c>
      <c r="G159" s="305" t="str">
        <f>INDEX(DRAWING[WireNameIO],MATCH(TAG_DATA[[#This Row],[Tag]],DRAWING[Tag],))</f>
        <v>RIO_01:07.DI:06 BB1GS607</v>
      </c>
      <c r="H159" s="266" t="s">
        <v>2323</v>
      </c>
      <c r="I159" s="266" t="str">
        <f>INDEX(PANEL[DESCRIPTION],MATCH(TAG_DATA[[#This Row],[X1NAME]],PANEL[TAG],))</f>
        <v>KPA NON ASSIGNED IO</v>
      </c>
      <c r="J159" s="334"/>
      <c r="K159" s="334"/>
      <c r="L159" s="334"/>
      <c r="M159" s="335"/>
      <c r="N159" s="266" t="str">
        <f>INDEX(IO[PLC],MATCH(TAG_DATA[[#This Row],[P1TAG]],IO[IO_Tag],))</f>
        <v>RIO_</v>
      </c>
      <c r="O159" s="284" t="str">
        <f>INDEX(IO[Rack],MATCH(TAG_DATA[[#This Row],[P1TAG]],IO[IO_Tag],))</f>
        <v>01</v>
      </c>
      <c r="P159" s="284" t="str">
        <f>INDEX(IO[Slot],MATCH(TAG_DATA[[#This Row],[P1TAG]],IO[IO_Tag],))</f>
        <v>07</v>
      </c>
      <c r="Q159" s="282" t="str">
        <f>INDEX(IO[Channel],MATCH(TAG_DATA[[#This Row],[P1TAG]],IO[IO_Tag],))</f>
        <v>06</v>
      </c>
      <c r="R159" s="266" t="str">
        <f>INDEX(IO[CatalogNo],MATCH(TAG_DATA[[#This Row],[P1TAG]],IO[IO_Tag],))</f>
        <v>1734-IB8*1</v>
      </c>
      <c r="S159" s="266" t="str">
        <f>INDEX(IO[CatalogDesc1],MATCH(TAG_DATA[[#This Row],[P1TAG]],IO[IO_Tag],))</f>
        <v>AB 1734-IB8</v>
      </c>
      <c r="T159" s="266" t="str">
        <f>INDEX(IO[CatalogDesc2],MATCH(TAG_DATA[[#This Row],[P1TAG]],IO[IO_Tag],))</f>
        <v>24VDC 8-Point Sink Input Module</v>
      </c>
      <c r="U159" s="266" t="str">
        <f>TAG_DATA[[#This Row],[Tag]]</f>
        <v>BB1GS607</v>
      </c>
      <c r="V159" s="266" t="str">
        <f>INDEX(DEVICES[DESC1],MATCH(TAG_DATA[[#This Row],[P1TAG]],DEVICES[TAG1],))</f>
        <v>UNLOADING STATION 1,</v>
      </c>
      <c r="W159" s="266" t="str">
        <f>INDEX(DEVICES[DESC2],MATCH(TAG_DATA[[#This Row],[P1TAG]],DEVICES[TAG1],))</f>
        <v>BLOCK 1, FEEDER 4, OUT</v>
      </c>
      <c r="X159" s="266" t="str">
        <f>INDEX(DEVICES[DESC3],MATCH(TAG_DATA[[#This Row],[P1TAG]],DEVICES[TAG1],))</f>
        <v/>
      </c>
      <c r="Y159" s="284">
        <f>INDEX(IO[Pin24V],MATCH(TAG_DATA[[#This Row],[P1TAG]],IO[IO_Tag],))</f>
        <v>6</v>
      </c>
      <c r="Z159" s="290">
        <f>INDEX(IO[Pin0V],MATCH(TAG_DATA[[#This Row],[P1TAG]],IO[IO_Tag],))</f>
        <v>4</v>
      </c>
      <c r="AA159" s="266" t="s">
        <v>2403</v>
      </c>
      <c r="AB159" s="305" t="str">
        <f>INDEX(IO[Type],MATCH(TAG_DATA[[#This Row],[P1TAG]],IO[IO_Tag],))</f>
        <v>DI</v>
      </c>
      <c r="AC159" s="266" t="str">
        <f>TAG_DATA[[#This Row],[Tag]]</f>
        <v>BB1GS607</v>
      </c>
      <c r="AD159" s="266" t="str">
        <f>INDEX(DEVICES[DESC1],MATCH(TAG_DATA[[#This Row],[P1TAG]],DEVICES[TAG1],))</f>
        <v>UNLOADING STATION 1,</v>
      </c>
      <c r="AE159" s="266" t="str">
        <f>INDEX(DEVICES[DESC2],MATCH(TAG_DATA[[#This Row],[P1TAG]],DEVICES[TAG1],))</f>
        <v>BLOCK 1, FEEDER 4, OUT</v>
      </c>
      <c r="AF159" s="266" t="str">
        <f>INDEX(DEVICES[DESC3],MATCH(TAG_DATA[[#This Row],[P1TAG]],DEVICES[TAG1],))</f>
        <v/>
      </c>
      <c r="AG159" s="305" t="s">
        <v>2539</v>
      </c>
      <c r="AH159" s="266" t="str">
        <f>INDEX(DRAWING[CableName1],MATCH(TAG_DATA[[#This Row],[Tag]],DRAWING[Tag],))</f>
        <v>BB1GS607/01</v>
      </c>
      <c r="AI159" s="331"/>
    </row>
    <row r="160" spans="1:35" x14ac:dyDescent="0.4">
      <c r="A160" s="316" t="s">
        <v>660</v>
      </c>
      <c r="B160" s="309" t="s">
        <v>1125</v>
      </c>
      <c r="C160" s="328" t="s">
        <v>2527</v>
      </c>
      <c r="D160" s="314" t="str">
        <f>INDEX(DRAWING[Prefix],MATCH(TAG_DATA[[#This Row],[Tag]],DRAWING[Tag],))</f>
        <v>38025-ELE</v>
      </c>
      <c r="E160" s="281" t="str">
        <f>INDEX(DRAWING[Suffix],MATCH(TAG_DATA[[#This Row],[Tag]],DRAWING[Tag],))</f>
        <v>01-355_.L0</v>
      </c>
      <c r="F160" s="265" t="str">
        <f>INDEX(DRAWING[WireName24V],MATCH(TAG_DATA[[#This Row],[Tag]],DRAWING[Tag],))</f>
        <v>RIO_01:07.DI:V+ BB1GS608</v>
      </c>
      <c r="G160" s="305" t="str">
        <f>INDEX(DRAWING[WireNameIO],MATCH(TAG_DATA[[#This Row],[Tag]],DRAWING[Tag],))</f>
        <v>RIO_01:07.DI:07 BB1GS608</v>
      </c>
      <c r="H160" s="266" t="s">
        <v>2323</v>
      </c>
      <c r="I160" s="266" t="str">
        <f>INDEX(PANEL[DESCRIPTION],MATCH(TAG_DATA[[#This Row],[X1NAME]],PANEL[TAG],))</f>
        <v>KPA NON ASSIGNED IO</v>
      </c>
      <c r="J160" s="334"/>
      <c r="K160" s="334"/>
      <c r="L160" s="334"/>
      <c r="M160" s="335"/>
      <c r="N160" s="266" t="str">
        <f>INDEX(IO[PLC],MATCH(TAG_DATA[[#This Row],[P1TAG]],IO[IO_Tag],))</f>
        <v>RIO_</v>
      </c>
      <c r="O160" s="284" t="str">
        <f>INDEX(IO[Rack],MATCH(TAG_DATA[[#This Row],[P1TAG]],IO[IO_Tag],))</f>
        <v>01</v>
      </c>
      <c r="P160" s="284" t="str">
        <f>INDEX(IO[Slot],MATCH(TAG_DATA[[#This Row],[P1TAG]],IO[IO_Tag],))</f>
        <v>07</v>
      </c>
      <c r="Q160" s="282" t="str">
        <f>INDEX(IO[Channel],MATCH(TAG_DATA[[#This Row],[P1TAG]],IO[IO_Tag],))</f>
        <v>07</v>
      </c>
      <c r="R160" s="266" t="str">
        <f>INDEX(IO[CatalogNo],MATCH(TAG_DATA[[#This Row],[P1TAG]],IO[IO_Tag],))</f>
        <v>1734-IB8*1</v>
      </c>
      <c r="S160" s="266" t="str">
        <f>INDEX(IO[CatalogDesc1],MATCH(TAG_DATA[[#This Row],[P1TAG]],IO[IO_Tag],))</f>
        <v>AB 1734-IB8</v>
      </c>
      <c r="T160" s="266" t="str">
        <f>INDEX(IO[CatalogDesc2],MATCH(TAG_DATA[[#This Row],[P1TAG]],IO[IO_Tag],))</f>
        <v>24VDC 8-Point Sink Input Module</v>
      </c>
      <c r="U160" s="266" t="str">
        <f>TAG_DATA[[#This Row],[Tag]]</f>
        <v>BB1GS608</v>
      </c>
      <c r="V160" s="266" t="str">
        <f>INDEX(DEVICES[DESC1],MATCH(TAG_DATA[[#This Row],[P1TAG]],DEVICES[TAG1],))</f>
        <v>UNLOADING STATION 2,</v>
      </c>
      <c r="W160" s="266" t="str">
        <f>INDEX(DEVICES[DESC2],MATCH(TAG_DATA[[#This Row],[P1TAG]],DEVICES[TAG1],))</f>
        <v>BLOCK 2, FEEDER 1, IN</v>
      </c>
      <c r="X160" s="266" t="str">
        <f>INDEX(DEVICES[DESC3],MATCH(TAG_DATA[[#This Row],[P1TAG]],DEVICES[TAG1],))</f>
        <v/>
      </c>
      <c r="Y160" s="284">
        <f>INDEX(IO[Pin24V],MATCH(TAG_DATA[[#This Row],[P1TAG]],IO[IO_Tag],))</f>
        <v>6</v>
      </c>
      <c r="Z160" s="290">
        <f>INDEX(IO[Pin0V],MATCH(TAG_DATA[[#This Row],[P1TAG]],IO[IO_Tag],))</f>
        <v>4</v>
      </c>
      <c r="AA160" s="266" t="s">
        <v>2403</v>
      </c>
      <c r="AB160" s="305" t="str">
        <f>INDEX(IO[Type],MATCH(TAG_DATA[[#This Row],[P1TAG]],IO[IO_Tag],))</f>
        <v>DI</v>
      </c>
      <c r="AC160" s="266" t="str">
        <f>TAG_DATA[[#This Row],[Tag]]</f>
        <v>BB1GS608</v>
      </c>
      <c r="AD160" s="266" t="str">
        <f>INDEX(DEVICES[DESC1],MATCH(TAG_DATA[[#This Row],[P1TAG]],DEVICES[TAG1],))</f>
        <v>UNLOADING STATION 2,</v>
      </c>
      <c r="AE160" s="266" t="str">
        <f>INDEX(DEVICES[DESC2],MATCH(TAG_DATA[[#This Row],[P1TAG]],DEVICES[TAG1],))</f>
        <v>BLOCK 2, FEEDER 1, IN</v>
      </c>
      <c r="AF160" s="266" t="str">
        <f>INDEX(DEVICES[DESC3],MATCH(TAG_DATA[[#This Row],[P1TAG]],DEVICES[TAG1],))</f>
        <v/>
      </c>
      <c r="AG160" s="305" t="s">
        <v>2539</v>
      </c>
      <c r="AH160" s="266" t="str">
        <f>INDEX(DRAWING[CableName1],MATCH(TAG_DATA[[#This Row],[Tag]],DRAWING[Tag],))</f>
        <v>BB1GS608/01</v>
      </c>
      <c r="AI160" s="331"/>
    </row>
    <row r="161" spans="1:35" x14ac:dyDescent="0.4">
      <c r="A161" s="316" t="s">
        <v>634</v>
      </c>
      <c r="B161" s="309" t="s">
        <v>1125</v>
      </c>
      <c r="C161" s="328" t="s">
        <v>2527</v>
      </c>
      <c r="D161" s="314" t="str">
        <f>INDEX(DRAWING[Prefix],MATCH(TAG_DATA[[#This Row],[Tag]],DRAWING[Tag],))</f>
        <v>38025-ELE</v>
      </c>
      <c r="E161" s="281" t="str">
        <f>INDEX(DRAWING[Suffix],MATCH(TAG_DATA[[#This Row],[Tag]],DRAWING[Tag],))</f>
        <v>01-356_.L0</v>
      </c>
      <c r="F161" s="265" t="str">
        <f>INDEX(DRAWING[WireName24V],MATCH(TAG_DATA[[#This Row],[Tag]],DRAWING[Tag],))</f>
        <v>RIO_01:08.DI:V+ BB1GS609</v>
      </c>
      <c r="G161" s="305" t="str">
        <f>INDEX(DRAWING[WireNameIO],MATCH(TAG_DATA[[#This Row],[Tag]],DRAWING[Tag],))</f>
        <v>RIO_01:08.DI:00 BB1GS609</v>
      </c>
      <c r="H161" s="266" t="s">
        <v>2323</v>
      </c>
      <c r="I161" s="266" t="str">
        <f>INDEX(PANEL[DESCRIPTION],MATCH(TAG_DATA[[#This Row],[X1NAME]],PANEL[TAG],))</f>
        <v>KPA NON ASSIGNED IO</v>
      </c>
      <c r="J161" s="334"/>
      <c r="K161" s="334"/>
      <c r="L161" s="334"/>
      <c r="M161" s="335"/>
      <c r="N161" s="266" t="str">
        <f>INDEX(IO[PLC],MATCH(TAG_DATA[[#This Row],[P1TAG]],IO[IO_Tag],))</f>
        <v>RIO_</v>
      </c>
      <c r="O161" s="284" t="str">
        <f>INDEX(IO[Rack],MATCH(TAG_DATA[[#This Row],[P1TAG]],IO[IO_Tag],))</f>
        <v>01</v>
      </c>
      <c r="P161" s="284" t="str">
        <f>INDEX(IO[Slot],MATCH(TAG_DATA[[#This Row],[P1TAG]],IO[IO_Tag],))</f>
        <v>08</v>
      </c>
      <c r="Q161" s="282" t="str">
        <f>INDEX(IO[Channel],MATCH(TAG_DATA[[#This Row],[P1TAG]],IO[IO_Tag],))</f>
        <v>00</v>
      </c>
      <c r="R161" s="266" t="str">
        <f>INDEX(IO[CatalogNo],MATCH(TAG_DATA[[#This Row],[P1TAG]],IO[IO_Tag],))</f>
        <v>1734-IB8*1</v>
      </c>
      <c r="S161" s="266" t="str">
        <f>INDEX(IO[CatalogDesc1],MATCH(TAG_DATA[[#This Row],[P1TAG]],IO[IO_Tag],))</f>
        <v>AB 1734-IB8</v>
      </c>
      <c r="T161" s="266" t="str">
        <f>INDEX(IO[CatalogDesc2],MATCH(TAG_DATA[[#This Row],[P1TAG]],IO[IO_Tag],))</f>
        <v>24VDC 8-Point Sink Input Module</v>
      </c>
      <c r="U161" s="266" t="str">
        <f>TAG_DATA[[#This Row],[Tag]]</f>
        <v>BB1GS609</v>
      </c>
      <c r="V161" s="266" t="str">
        <f>INDEX(DEVICES[DESC1],MATCH(TAG_DATA[[#This Row],[P1TAG]],DEVICES[TAG1],))</f>
        <v>UNLOADING STATION 2,</v>
      </c>
      <c r="W161" s="266" t="str">
        <f>INDEX(DEVICES[DESC2],MATCH(TAG_DATA[[#This Row],[P1TAG]],DEVICES[TAG1],))</f>
        <v>BLOCK 2, FEEDER 1, OUT</v>
      </c>
      <c r="X161" s="266" t="str">
        <f>INDEX(DEVICES[DESC3],MATCH(TAG_DATA[[#This Row],[P1TAG]],DEVICES[TAG1],))</f>
        <v/>
      </c>
      <c r="Y161" s="284">
        <f>INDEX(IO[Pin24V],MATCH(TAG_DATA[[#This Row],[P1TAG]],IO[IO_Tag],))</f>
        <v>6</v>
      </c>
      <c r="Z161" s="290">
        <f>INDEX(IO[Pin0V],MATCH(TAG_DATA[[#This Row],[P1TAG]],IO[IO_Tag],))</f>
        <v>4</v>
      </c>
      <c r="AA161" s="266" t="s">
        <v>2403</v>
      </c>
      <c r="AB161" s="305" t="str">
        <f>INDEX(IO[Type],MATCH(TAG_DATA[[#This Row],[P1TAG]],IO[IO_Tag],))</f>
        <v>DI</v>
      </c>
      <c r="AC161" s="266" t="str">
        <f>TAG_DATA[[#This Row],[Tag]]</f>
        <v>BB1GS609</v>
      </c>
      <c r="AD161" s="266" t="str">
        <f>INDEX(DEVICES[DESC1],MATCH(TAG_DATA[[#This Row],[P1TAG]],DEVICES[TAG1],))</f>
        <v>UNLOADING STATION 2,</v>
      </c>
      <c r="AE161" s="266" t="str">
        <f>INDEX(DEVICES[DESC2],MATCH(TAG_DATA[[#This Row],[P1TAG]],DEVICES[TAG1],))</f>
        <v>BLOCK 2, FEEDER 1, OUT</v>
      </c>
      <c r="AF161" s="266" t="str">
        <f>INDEX(DEVICES[DESC3],MATCH(TAG_DATA[[#This Row],[P1TAG]],DEVICES[TAG1],))</f>
        <v/>
      </c>
      <c r="AG161" s="305" t="s">
        <v>2539</v>
      </c>
      <c r="AH161" s="266" t="str">
        <f>INDEX(DRAWING[CableName1],MATCH(TAG_DATA[[#This Row],[Tag]],DRAWING[Tag],))</f>
        <v>BB1GS609/01</v>
      </c>
      <c r="AI161" s="331"/>
    </row>
    <row r="162" spans="1:35" x14ac:dyDescent="0.4">
      <c r="A162" s="316" t="s">
        <v>679</v>
      </c>
      <c r="B162" s="309" t="s">
        <v>1125</v>
      </c>
      <c r="C162" s="328" t="s">
        <v>2527</v>
      </c>
      <c r="D162" s="314" t="str">
        <f>INDEX(DRAWING[Prefix],MATCH(TAG_DATA[[#This Row],[Tag]],DRAWING[Tag],))</f>
        <v>38025-ELE</v>
      </c>
      <c r="E162" s="281" t="str">
        <f>INDEX(DRAWING[Suffix],MATCH(TAG_DATA[[#This Row],[Tag]],DRAWING[Tag],))</f>
        <v>01-357_.L0</v>
      </c>
      <c r="F162" s="265" t="str">
        <f>INDEX(DRAWING[WireName24V],MATCH(TAG_DATA[[#This Row],[Tag]],DRAWING[Tag],))</f>
        <v>RIO_01:08.DI:V+ BB1GS610</v>
      </c>
      <c r="G162" s="305" t="str">
        <f>INDEX(DRAWING[WireNameIO],MATCH(TAG_DATA[[#This Row],[Tag]],DRAWING[Tag],))</f>
        <v>RIO_01:08.DI:01 BB1GS610</v>
      </c>
      <c r="H162" s="266" t="s">
        <v>2323</v>
      </c>
      <c r="I162" s="266" t="str">
        <f>INDEX(PANEL[DESCRIPTION],MATCH(TAG_DATA[[#This Row],[X1NAME]],PANEL[TAG],))</f>
        <v>KPA NON ASSIGNED IO</v>
      </c>
      <c r="J162" s="334"/>
      <c r="K162" s="334"/>
      <c r="L162" s="334"/>
      <c r="M162" s="335"/>
      <c r="N162" s="266" t="str">
        <f>INDEX(IO[PLC],MATCH(TAG_DATA[[#This Row],[P1TAG]],IO[IO_Tag],))</f>
        <v>RIO_</v>
      </c>
      <c r="O162" s="284" t="str">
        <f>INDEX(IO[Rack],MATCH(TAG_DATA[[#This Row],[P1TAG]],IO[IO_Tag],))</f>
        <v>01</v>
      </c>
      <c r="P162" s="284" t="str">
        <f>INDEX(IO[Slot],MATCH(TAG_DATA[[#This Row],[P1TAG]],IO[IO_Tag],))</f>
        <v>08</v>
      </c>
      <c r="Q162" s="282" t="str">
        <f>INDEX(IO[Channel],MATCH(TAG_DATA[[#This Row],[P1TAG]],IO[IO_Tag],))</f>
        <v>01</v>
      </c>
      <c r="R162" s="266" t="str">
        <f>INDEX(IO[CatalogNo],MATCH(TAG_DATA[[#This Row],[P1TAG]],IO[IO_Tag],))</f>
        <v>1734-IB8*1</v>
      </c>
      <c r="S162" s="266" t="str">
        <f>INDEX(IO[CatalogDesc1],MATCH(TAG_DATA[[#This Row],[P1TAG]],IO[IO_Tag],))</f>
        <v>AB 1734-IB8</v>
      </c>
      <c r="T162" s="266" t="str">
        <f>INDEX(IO[CatalogDesc2],MATCH(TAG_DATA[[#This Row],[P1TAG]],IO[IO_Tag],))</f>
        <v>24VDC 8-Point Sink Input Module</v>
      </c>
      <c r="U162" s="266" t="str">
        <f>TAG_DATA[[#This Row],[Tag]]</f>
        <v>BB1GS610</v>
      </c>
      <c r="V162" s="266" t="str">
        <f>INDEX(DEVICES[DESC1],MATCH(TAG_DATA[[#This Row],[P1TAG]],DEVICES[TAG1],))</f>
        <v>UNLOADING STATION 2,</v>
      </c>
      <c r="W162" s="266" t="str">
        <f>INDEX(DEVICES[DESC2],MATCH(TAG_DATA[[#This Row],[P1TAG]],DEVICES[TAG1],))</f>
        <v>BLOCK 2, FEEDER 2, IN</v>
      </c>
      <c r="X162" s="266" t="str">
        <f>INDEX(DEVICES[DESC3],MATCH(TAG_DATA[[#This Row],[P1TAG]],DEVICES[TAG1],))</f>
        <v/>
      </c>
      <c r="Y162" s="284">
        <f>INDEX(IO[Pin24V],MATCH(TAG_DATA[[#This Row],[P1TAG]],IO[IO_Tag],))</f>
        <v>6</v>
      </c>
      <c r="Z162" s="290">
        <f>INDEX(IO[Pin0V],MATCH(TAG_DATA[[#This Row],[P1TAG]],IO[IO_Tag],))</f>
        <v>4</v>
      </c>
      <c r="AA162" s="266" t="s">
        <v>2403</v>
      </c>
      <c r="AB162" s="305" t="str">
        <f>INDEX(IO[Type],MATCH(TAG_DATA[[#This Row],[P1TAG]],IO[IO_Tag],))</f>
        <v>DI</v>
      </c>
      <c r="AC162" s="266" t="str">
        <f>TAG_DATA[[#This Row],[Tag]]</f>
        <v>BB1GS610</v>
      </c>
      <c r="AD162" s="266" t="str">
        <f>INDEX(DEVICES[DESC1],MATCH(TAG_DATA[[#This Row],[P1TAG]],DEVICES[TAG1],))</f>
        <v>UNLOADING STATION 2,</v>
      </c>
      <c r="AE162" s="266" t="str">
        <f>INDEX(DEVICES[DESC2],MATCH(TAG_DATA[[#This Row],[P1TAG]],DEVICES[TAG1],))</f>
        <v>BLOCK 2, FEEDER 2, IN</v>
      </c>
      <c r="AF162" s="266" t="str">
        <f>INDEX(DEVICES[DESC3],MATCH(TAG_DATA[[#This Row],[P1TAG]],DEVICES[TAG1],))</f>
        <v/>
      </c>
      <c r="AG162" s="305" t="s">
        <v>2539</v>
      </c>
      <c r="AH162" s="266" t="str">
        <f>INDEX(DRAWING[CableName1],MATCH(TAG_DATA[[#This Row],[Tag]],DRAWING[Tag],))</f>
        <v>BB1GS610/01</v>
      </c>
      <c r="AI162" s="331"/>
    </row>
    <row r="163" spans="1:35" x14ac:dyDescent="0.4">
      <c r="A163" s="316" t="s">
        <v>569</v>
      </c>
      <c r="B163" s="309" t="s">
        <v>1125</v>
      </c>
      <c r="C163" s="328" t="s">
        <v>2527</v>
      </c>
      <c r="D163" s="314" t="str">
        <f>INDEX(DRAWING[Prefix],MATCH(TAG_DATA[[#This Row],[Tag]],DRAWING[Tag],))</f>
        <v>38025-ELE</v>
      </c>
      <c r="E163" s="281" t="str">
        <f>INDEX(DRAWING[Suffix],MATCH(TAG_DATA[[#This Row],[Tag]],DRAWING[Tag],))</f>
        <v>01-358_.L0</v>
      </c>
      <c r="F163" s="265" t="str">
        <f>INDEX(DRAWING[WireName24V],MATCH(TAG_DATA[[#This Row],[Tag]],DRAWING[Tag],))</f>
        <v>RIO_01:08.DI:V+ BB1GS611</v>
      </c>
      <c r="G163" s="305" t="str">
        <f>INDEX(DRAWING[WireNameIO],MATCH(TAG_DATA[[#This Row],[Tag]],DRAWING[Tag],))</f>
        <v>RIO_01:08.DI:02 BB1GS611</v>
      </c>
      <c r="H163" s="266" t="s">
        <v>2323</v>
      </c>
      <c r="I163" s="266" t="str">
        <f>INDEX(PANEL[DESCRIPTION],MATCH(TAG_DATA[[#This Row],[X1NAME]],PANEL[TAG],))</f>
        <v>KPA NON ASSIGNED IO</v>
      </c>
      <c r="J163" s="334"/>
      <c r="K163" s="334"/>
      <c r="L163" s="334"/>
      <c r="M163" s="335"/>
      <c r="N163" s="266" t="str">
        <f>INDEX(IO[PLC],MATCH(TAG_DATA[[#This Row],[P1TAG]],IO[IO_Tag],))</f>
        <v>RIO_</v>
      </c>
      <c r="O163" s="284" t="str">
        <f>INDEX(IO[Rack],MATCH(TAG_DATA[[#This Row],[P1TAG]],IO[IO_Tag],))</f>
        <v>01</v>
      </c>
      <c r="P163" s="284" t="str">
        <f>INDEX(IO[Slot],MATCH(TAG_DATA[[#This Row],[P1TAG]],IO[IO_Tag],))</f>
        <v>08</v>
      </c>
      <c r="Q163" s="282" t="str">
        <f>INDEX(IO[Channel],MATCH(TAG_DATA[[#This Row],[P1TAG]],IO[IO_Tag],))</f>
        <v>02</v>
      </c>
      <c r="R163" s="266" t="str">
        <f>INDEX(IO[CatalogNo],MATCH(TAG_DATA[[#This Row],[P1TAG]],IO[IO_Tag],))</f>
        <v>1734-IB8*1</v>
      </c>
      <c r="S163" s="266" t="str">
        <f>INDEX(IO[CatalogDesc1],MATCH(TAG_DATA[[#This Row],[P1TAG]],IO[IO_Tag],))</f>
        <v>AB 1734-IB8</v>
      </c>
      <c r="T163" s="266" t="str">
        <f>INDEX(IO[CatalogDesc2],MATCH(TAG_DATA[[#This Row],[P1TAG]],IO[IO_Tag],))</f>
        <v>24VDC 8-Point Sink Input Module</v>
      </c>
      <c r="U163" s="266" t="str">
        <f>TAG_DATA[[#This Row],[Tag]]</f>
        <v>BB1GS611</v>
      </c>
      <c r="V163" s="266" t="str">
        <f>INDEX(DEVICES[DESC1],MATCH(TAG_DATA[[#This Row],[P1TAG]],DEVICES[TAG1],))</f>
        <v>UNLOADING STATION 2,</v>
      </c>
      <c r="W163" s="266" t="str">
        <f>INDEX(DEVICES[DESC2],MATCH(TAG_DATA[[#This Row],[P1TAG]],DEVICES[TAG1],))</f>
        <v>BLOCK 2, FEEDER 2, OUT</v>
      </c>
      <c r="X163" s="266" t="str">
        <f>INDEX(DEVICES[DESC3],MATCH(TAG_DATA[[#This Row],[P1TAG]],DEVICES[TAG1],))</f>
        <v/>
      </c>
      <c r="Y163" s="284">
        <f>INDEX(IO[Pin24V],MATCH(TAG_DATA[[#This Row],[P1TAG]],IO[IO_Tag],))</f>
        <v>6</v>
      </c>
      <c r="Z163" s="290">
        <f>INDEX(IO[Pin0V],MATCH(TAG_DATA[[#This Row],[P1TAG]],IO[IO_Tag],))</f>
        <v>4</v>
      </c>
      <c r="AA163" s="266" t="s">
        <v>2403</v>
      </c>
      <c r="AB163" s="305" t="str">
        <f>INDEX(IO[Type],MATCH(TAG_DATA[[#This Row],[P1TAG]],IO[IO_Tag],))</f>
        <v>DI</v>
      </c>
      <c r="AC163" s="266" t="str">
        <f>TAG_DATA[[#This Row],[Tag]]</f>
        <v>BB1GS611</v>
      </c>
      <c r="AD163" s="266" t="str">
        <f>INDEX(DEVICES[DESC1],MATCH(TAG_DATA[[#This Row],[P1TAG]],DEVICES[TAG1],))</f>
        <v>UNLOADING STATION 2,</v>
      </c>
      <c r="AE163" s="266" t="str">
        <f>INDEX(DEVICES[DESC2],MATCH(TAG_DATA[[#This Row],[P1TAG]],DEVICES[TAG1],))</f>
        <v>BLOCK 2, FEEDER 2, OUT</v>
      </c>
      <c r="AF163" s="266" t="str">
        <f>INDEX(DEVICES[DESC3],MATCH(TAG_DATA[[#This Row],[P1TAG]],DEVICES[TAG1],))</f>
        <v/>
      </c>
      <c r="AG163" s="305" t="s">
        <v>2539</v>
      </c>
      <c r="AH163" s="266" t="str">
        <f>INDEX(DRAWING[CableName1],MATCH(TAG_DATA[[#This Row],[Tag]],DRAWING[Tag],))</f>
        <v>BB1GS611/01</v>
      </c>
      <c r="AI163" s="331"/>
    </row>
    <row r="164" spans="1:35" x14ac:dyDescent="0.4">
      <c r="A164" s="316" t="s">
        <v>644</v>
      </c>
      <c r="B164" s="309" t="s">
        <v>1125</v>
      </c>
      <c r="C164" s="328" t="s">
        <v>2527</v>
      </c>
      <c r="D164" s="314" t="str">
        <f>INDEX(DRAWING[Prefix],MATCH(TAG_DATA[[#This Row],[Tag]],DRAWING[Tag],))</f>
        <v>38025-ELE</v>
      </c>
      <c r="E164" s="281" t="str">
        <f>INDEX(DRAWING[Suffix],MATCH(TAG_DATA[[#This Row],[Tag]],DRAWING[Tag],))</f>
        <v>01-359_.L0</v>
      </c>
      <c r="F164" s="265" t="str">
        <f>INDEX(DRAWING[WireName24V],MATCH(TAG_DATA[[#This Row],[Tag]],DRAWING[Tag],))</f>
        <v>RIO_01:08.DI:V+ BB1GS612</v>
      </c>
      <c r="G164" s="305" t="str">
        <f>INDEX(DRAWING[WireNameIO],MATCH(TAG_DATA[[#This Row],[Tag]],DRAWING[Tag],))</f>
        <v>RIO_01:08.DI:03 BB1GS612</v>
      </c>
      <c r="H164" s="266" t="s">
        <v>2323</v>
      </c>
      <c r="I164" s="266" t="str">
        <f>INDEX(PANEL[DESCRIPTION],MATCH(TAG_DATA[[#This Row],[X1NAME]],PANEL[TAG],))</f>
        <v>KPA NON ASSIGNED IO</v>
      </c>
      <c r="J164" s="334"/>
      <c r="K164" s="334"/>
      <c r="L164" s="334"/>
      <c r="M164" s="335"/>
      <c r="N164" s="266" t="str">
        <f>INDEX(IO[PLC],MATCH(TAG_DATA[[#This Row],[P1TAG]],IO[IO_Tag],))</f>
        <v>RIO_</v>
      </c>
      <c r="O164" s="284" t="str">
        <f>INDEX(IO[Rack],MATCH(TAG_DATA[[#This Row],[P1TAG]],IO[IO_Tag],))</f>
        <v>01</v>
      </c>
      <c r="P164" s="284" t="str">
        <f>INDEX(IO[Slot],MATCH(TAG_DATA[[#This Row],[P1TAG]],IO[IO_Tag],))</f>
        <v>08</v>
      </c>
      <c r="Q164" s="282" t="str">
        <f>INDEX(IO[Channel],MATCH(TAG_DATA[[#This Row],[P1TAG]],IO[IO_Tag],))</f>
        <v>03</v>
      </c>
      <c r="R164" s="266" t="str">
        <f>INDEX(IO[CatalogNo],MATCH(TAG_DATA[[#This Row],[P1TAG]],IO[IO_Tag],))</f>
        <v>1734-IB8*1</v>
      </c>
      <c r="S164" s="266" t="str">
        <f>INDEX(IO[CatalogDesc1],MATCH(TAG_DATA[[#This Row],[P1TAG]],IO[IO_Tag],))</f>
        <v>AB 1734-IB8</v>
      </c>
      <c r="T164" s="266" t="str">
        <f>INDEX(IO[CatalogDesc2],MATCH(TAG_DATA[[#This Row],[P1TAG]],IO[IO_Tag],))</f>
        <v>24VDC 8-Point Sink Input Module</v>
      </c>
      <c r="U164" s="266" t="str">
        <f>TAG_DATA[[#This Row],[Tag]]</f>
        <v>BB1GS612</v>
      </c>
      <c r="V164" s="266" t="str">
        <f>INDEX(DEVICES[DESC1],MATCH(TAG_DATA[[#This Row],[P1TAG]],DEVICES[TAG1],))</f>
        <v>UNLOADING STATION 2,</v>
      </c>
      <c r="W164" s="266" t="str">
        <f>INDEX(DEVICES[DESC2],MATCH(TAG_DATA[[#This Row],[P1TAG]],DEVICES[TAG1],))</f>
        <v>BLOCK 2, FEEDER 3, IN</v>
      </c>
      <c r="X164" s="266" t="str">
        <f>INDEX(DEVICES[DESC3],MATCH(TAG_DATA[[#This Row],[P1TAG]],DEVICES[TAG1],))</f>
        <v/>
      </c>
      <c r="Y164" s="284">
        <f>INDEX(IO[Pin24V],MATCH(TAG_DATA[[#This Row],[P1TAG]],IO[IO_Tag],))</f>
        <v>6</v>
      </c>
      <c r="Z164" s="290">
        <f>INDEX(IO[Pin0V],MATCH(TAG_DATA[[#This Row],[P1TAG]],IO[IO_Tag],))</f>
        <v>4</v>
      </c>
      <c r="AA164" s="266" t="s">
        <v>2403</v>
      </c>
      <c r="AB164" s="305" t="str">
        <f>INDEX(IO[Type],MATCH(TAG_DATA[[#This Row],[P1TAG]],IO[IO_Tag],))</f>
        <v>DI</v>
      </c>
      <c r="AC164" s="266" t="str">
        <f>TAG_DATA[[#This Row],[Tag]]</f>
        <v>BB1GS612</v>
      </c>
      <c r="AD164" s="266" t="str">
        <f>INDEX(DEVICES[DESC1],MATCH(TAG_DATA[[#This Row],[P1TAG]],DEVICES[TAG1],))</f>
        <v>UNLOADING STATION 2,</v>
      </c>
      <c r="AE164" s="266" t="str">
        <f>INDEX(DEVICES[DESC2],MATCH(TAG_DATA[[#This Row],[P1TAG]],DEVICES[TAG1],))</f>
        <v>BLOCK 2, FEEDER 3, IN</v>
      </c>
      <c r="AF164" s="266" t="str">
        <f>INDEX(DEVICES[DESC3],MATCH(TAG_DATA[[#This Row],[P1TAG]],DEVICES[TAG1],))</f>
        <v/>
      </c>
      <c r="AG164" s="305" t="s">
        <v>2539</v>
      </c>
      <c r="AH164" s="266" t="str">
        <f>INDEX(DRAWING[CableName1],MATCH(TAG_DATA[[#This Row],[Tag]],DRAWING[Tag],))</f>
        <v>BB1GS612/01</v>
      </c>
      <c r="AI164" s="331"/>
    </row>
    <row r="165" spans="1:35" x14ac:dyDescent="0.4">
      <c r="A165" s="316" t="s">
        <v>650</v>
      </c>
      <c r="B165" s="309" t="s">
        <v>1125</v>
      </c>
      <c r="C165" s="328" t="s">
        <v>2527</v>
      </c>
      <c r="D165" s="314" t="str">
        <f>INDEX(DRAWING[Prefix],MATCH(TAG_DATA[[#This Row],[Tag]],DRAWING[Tag],))</f>
        <v>38025-ELE</v>
      </c>
      <c r="E165" s="281" t="str">
        <f>INDEX(DRAWING[Suffix],MATCH(TAG_DATA[[#This Row],[Tag]],DRAWING[Tag],))</f>
        <v>01-360_.L0</v>
      </c>
      <c r="F165" s="265" t="str">
        <f>INDEX(DRAWING[WireName24V],MATCH(TAG_DATA[[#This Row],[Tag]],DRAWING[Tag],))</f>
        <v>RIO_01:08.DI:V+ BB1GS613</v>
      </c>
      <c r="G165" s="305" t="str">
        <f>INDEX(DRAWING[WireNameIO],MATCH(TAG_DATA[[#This Row],[Tag]],DRAWING[Tag],))</f>
        <v>RIO_01:08.DI:04 BB1GS613</v>
      </c>
      <c r="H165" s="266" t="s">
        <v>2323</v>
      </c>
      <c r="I165" s="266" t="str">
        <f>INDEX(PANEL[DESCRIPTION],MATCH(TAG_DATA[[#This Row],[X1NAME]],PANEL[TAG],))</f>
        <v>KPA NON ASSIGNED IO</v>
      </c>
      <c r="J165" s="334"/>
      <c r="K165" s="334"/>
      <c r="L165" s="334"/>
      <c r="M165" s="335"/>
      <c r="N165" s="266" t="str">
        <f>INDEX(IO[PLC],MATCH(TAG_DATA[[#This Row],[P1TAG]],IO[IO_Tag],))</f>
        <v>RIO_</v>
      </c>
      <c r="O165" s="284" t="str">
        <f>INDEX(IO[Rack],MATCH(TAG_DATA[[#This Row],[P1TAG]],IO[IO_Tag],))</f>
        <v>01</v>
      </c>
      <c r="P165" s="284" t="str">
        <f>INDEX(IO[Slot],MATCH(TAG_DATA[[#This Row],[P1TAG]],IO[IO_Tag],))</f>
        <v>08</v>
      </c>
      <c r="Q165" s="282" t="str">
        <f>INDEX(IO[Channel],MATCH(TAG_DATA[[#This Row],[P1TAG]],IO[IO_Tag],))</f>
        <v>04</v>
      </c>
      <c r="R165" s="266" t="str">
        <f>INDEX(IO[CatalogNo],MATCH(TAG_DATA[[#This Row],[P1TAG]],IO[IO_Tag],))</f>
        <v>1734-IB8*1</v>
      </c>
      <c r="S165" s="266" t="str">
        <f>INDEX(IO[CatalogDesc1],MATCH(TAG_DATA[[#This Row],[P1TAG]],IO[IO_Tag],))</f>
        <v>AB 1734-IB8</v>
      </c>
      <c r="T165" s="266" t="str">
        <f>INDEX(IO[CatalogDesc2],MATCH(TAG_DATA[[#This Row],[P1TAG]],IO[IO_Tag],))</f>
        <v>24VDC 8-Point Sink Input Module</v>
      </c>
      <c r="U165" s="266" t="str">
        <f>TAG_DATA[[#This Row],[Tag]]</f>
        <v>BB1GS613</v>
      </c>
      <c r="V165" s="266" t="str">
        <f>INDEX(DEVICES[DESC1],MATCH(TAG_DATA[[#This Row],[P1TAG]],DEVICES[TAG1],))</f>
        <v>UNLOADING STATION 2,</v>
      </c>
      <c r="W165" s="266" t="str">
        <f>INDEX(DEVICES[DESC2],MATCH(TAG_DATA[[#This Row],[P1TAG]],DEVICES[TAG1],))</f>
        <v>BLOCK 2, FEEDER 3, OUT</v>
      </c>
      <c r="X165" s="266" t="str">
        <f>INDEX(DEVICES[DESC3],MATCH(TAG_DATA[[#This Row],[P1TAG]],DEVICES[TAG1],))</f>
        <v/>
      </c>
      <c r="Y165" s="284">
        <f>INDEX(IO[Pin24V],MATCH(TAG_DATA[[#This Row],[P1TAG]],IO[IO_Tag],))</f>
        <v>6</v>
      </c>
      <c r="Z165" s="290">
        <f>INDEX(IO[Pin0V],MATCH(TAG_DATA[[#This Row],[P1TAG]],IO[IO_Tag],))</f>
        <v>4</v>
      </c>
      <c r="AA165" s="266" t="s">
        <v>2403</v>
      </c>
      <c r="AB165" s="305" t="str">
        <f>INDEX(IO[Type],MATCH(TAG_DATA[[#This Row],[P1TAG]],IO[IO_Tag],))</f>
        <v>DI</v>
      </c>
      <c r="AC165" s="266" t="str">
        <f>TAG_DATA[[#This Row],[Tag]]</f>
        <v>BB1GS613</v>
      </c>
      <c r="AD165" s="266" t="str">
        <f>INDEX(DEVICES[DESC1],MATCH(TAG_DATA[[#This Row],[P1TAG]],DEVICES[TAG1],))</f>
        <v>UNLOADING STATION 2,</v>
      </c>
      <c r="AE165" s="266" t="str">
        <f>INDEX(DEVICES[DESC2],MATCH(TAG_DATA[[#This Row],[P1TAG]],DEVICES[TAG1],))</f>
        <v>BLOCK 2, FEEDER 3, OUT</v>
      </c>
      <c r="AF165" s="266" t="str">
        <f>INDEX(DEVICES[DESC3],MATCH(TAG_DATA[[#This Row],[P1TAG]],DEVICES[TAG1],))</f>
        <v/>
      </c>
      <c r="AG165" s="305" t="s">
        <v>2539</v>
      </c>
      <c r="AH165" s="266" t="str">
        <f>INDEX(DRAWING[CableName1],MATCH(TAG_DATA[[#This Row],[Tag]],DRAWING[Tag],))</f>
        <v>BB1GS613/01</v>
      </c>
      <c r="AI165" s="331"/>
    </row>
    <row r="166" spans="1:35" x14ac:dyDescent="0.4">
      <c r="A166" s="316" t="s">
        <v>575</v>
      </c>
      <c r="B166" s="309" t="s">
        <v>1125</v>
      </c>
      <c r="C166" s="328" t="s">
        <v>2527</v>
      </c>
      <c r="D166" s="314" t="str">
        <f>INDEX(DRAWING[Prefix],MATCH(TAG_DATA[[#This Row],[Tag]],DRAWING[Tag],))</f>
        <v>38025-ELE</v>
      </c>
      <c r="E166" s="281" t="str">
        <f>INDEX(DRAWING[Suffix],MATCH(TAG_DATA[[#This Row],[Tag]],DRAWING[Tag],))</f>
        <v>01-361_.L0</v>
      </c>
      <c r="F166" s="265" t="str">
        <f>INDEX(DRAWING[WireName24V],MATCH(TAG_DATA[[#This Row],[Tag]],DRAWING[Tag],))</f>
        <v>RIO_01:08.DI:V+ BB1GS614</v>
      </c>
      <c r="G166" s="305" t="str">
        <f>INDEX(DRAWING[WireNameIO],MATCH(TAG_DATA[[#This Row],[Tag]],DRAWING[Tag],))</f>
        <v>RIO_01:08.DI:05 BB1GS614</v>
      </c>
      <c r="H166" s="266" t="s">
        <v>2323</v>
      </c>
      <c r="I166" s="266" t="str">
        <f>INDEX(PANEL[DESCRIPTION],MATCH(TAG_DATA[[#This Row],[X1NAME]],PANEL[TAG],))</f>
        <v>KPA NON ASSIGNED IO</v>
      </c>
      <c r="J166" s="334"/>
      <c r="K166" s="334"/>
      <c r="L166" s="334"/>
      <c r="M166" s="335"/>
      <c r="N166" s="266" t="str">
        <f>INDEX(IO[PLC],MATCH(TAG_DATA[[#This Row],[P1TAG]],IO[IO_Tag],))</f>
        <v>RIO_</v>
      </c>
      <c r="O166" s="284" t="str">
        <f>INDEX(IO[Rack],MATCH(TAG_DATA[[#This Row],[P1TAG]],IO[IO_Tag],))</f>
        <v>01</v>
      </c>
      <c r="P166" s="284" t="str">
        <f>INDEX(IO[Slot],MATCH(TAG_DATA[[#This Row],[P1TAG]],IO[IO_Tag],))</f>
        <v>08</v>
      </c>
      <c r="Q166" s="282" t="str">
        <f>INDEX(IO[Channel],MATCH(TAG_DATA[[#This Row],[P1TAG]],IO[IO_Tag],))</f>
        <v>05</v>
      </c>
      <c r="R166" s="266" t="str">
        <f>INDEX(IO[CatalogNo],MATCH(TAG_DATA[[#This Row],[P1TAG]],IO[IO_Tag],))</f>
        <v>1734-IB8*1</v>
      </c>
      <c r="S166" s="266" t="str">
        <f>INDEX(IO[CatalogDesc1],MATCH(TAG_DATA[[#This Row],[P1TAG]],IO[IO_Tag],))</f>
        <v>AB 1734-IB8</v>
      </c>
      <c r="T166" s="266" t="str">
        <f>INDEX(IO[CatalogDesc2],MATCH(TAG_DATA[[#This Row],[P1TAG]],IO[IO_Tag],))</f>
        <v>24VDC 8-Point Sink Input Module</v>
      </c>
      <c r="U166" s="266" t="str">
        <f>TAG_DATA[[#This Row],[Tag]]</f>
        <v>BB1GS614</v>
      </c>
      <c r="V166" s="266" t="str">
        <f>INDEX(DEVICES[DESC1],MATCH(TAG_DATA[[#This Row],[P1TAG]],DEVICES[TAG1],))</f>
        <v>UNLOADING STATION 2,</v>
      </c>
      <c r="W166" s="266" t="str">
        <f>INDEX(DEVICES[DESC2],MATCH(TAG_DATA[[#This Row],[P1TAG]],DEVICES[TAG1],))</f>
        <v>BLOCK 2, FEEDER 4, IN</v>
      </c>
      <c r="X166" s="266" t="str">
        <f>INDEX(DEVICES[DESC3],MATCH(TAG_DATA[[#This Row],[P1TAG]],DEVICES[TAG1],))</f>
        <v/>
      </c>
      <c r="Y166" s="284">
        <f>INDEX(IO[Pin24V],MATCH(TAG_DATA[[#This Row],[P1TAG]],IO[IO_Tag],))</f>
        <v>6</v>
      </c>
      <c r="Z166" s="290">
        <f>INDEX(IO[Pin0V],MATCH(TAG_DATA[[#This Row],[P1TAG]],IO[IO_Tag],))</f>
        <v>4</v>
      </c>
      <c r="AA166" s="266" t="s">
        <v>2403</v>
      </c>
      <c r="AB166" s="305" t="str">
        <f>INDEX(IO[Type],MATCH(TAG_DATA[[#This Row],[P1TAG]],IO[IO_Tag],))</f>
        <v>DI</v>
      </c>
      <c r="AC166" s="266" t="str">
        <f>TAG_DATA[[#This Row],[Tag]]</f>
        <v>BB1GS614</v>
      </c>
      <c r="AD166" s="266" t="str">
        <f>INDEX(DEVICES[DESC1],MATCH(TAG_DATA[[#This Row],[P1TAG]],DEVICES[TAG1],))</f>
        <v>UNLOADING STATION 2,</v>
      </c>
      <c r="AE166" s="266" t="str">
        <f>INDEX(DEVICES[DESC2],MATCH(TAG_DATA[[#This Row],[P1TAG]],DEVICES[TAG1],))</f>
        <v>BLOCK 2, FEEDER 4, IN</v>
      </c>
      <c r="AF166" s="266" t="str">
        <f>INDEX(DEVICES[DESC3],MATCH(TAG_DATA[[#This Row],[P1TAG]],DEVICES[TAG1],))</f>
        <v/>
      </c>
      <c r="AG166" s="305" t="s">
        <v>2539</v>
      </c>
      <c r="AH166" s="266" t="str">
        <f>INDEX(DRAWING[CableName1],MATCH(TAG_DATA[[#This Row],[Tag]],DRAWING[Tag],))</f>
        <v>BB1GS614/01</v>
      </c>
      <c r="AI166" s="331"/>
    </row>
    <row r="167" spans="1:35" x14ac:dyDescent="0.4">
      <c r="A167" s="316" t="s">
        <v>588</v>
      </c>
      <c r="B167" s="309" t="s">
        <v>1125</v>
      </c>
      <c r="C167" s="328" t="s">
        <v>2527</v>
      </c>
      <c r="D167" s="314" t="str">
        <f>INDEX(DRAWING[Prefix],MATCH(TAG_DATA[[#This Row],[Tag]],DRAWING[Tag],))</f>
        <v>38025-ELE</v>
      </c>
      <c r="E167" s="281" t="str">
        <f>INDEX(DRAWING[Suffix],MATCH(TAG_DATA[[#This Row],[Tag]],DRAWING[Tag],))</f>
        <v>01-362_.L0</v>
      </c>
      <c r="F167" s="265" t="str">
        <f>INDEX(DRAWING[WireName24V],MATCH(TAG_DATA[[#This Row],[Tag]],DRAWING[Tag],))</f>
        <v>RIO_01:08.DI:V+ BB1GS615</v>
      </c>
      <c r="G167" s="305" t="str">
        <f>INDEX(DRAWING[WireNameIO],MATCH(TAG_DATA[[#This Row],[Tag]],DRAWING[Tag],))</f>
        <v>RIO_01:08.DI:06 BB1GS615</v>
      </c>
      <c r="H167" s="266" t="s">
        <v>2323</v>
      </c>
      <c r="I167" s="266" t="str">
        <f>INDEX(PANEL[DESCRIPTION],MATCH(TAG_DATA[[#This Row],[X1NAME]],PANEL[TAG],))</f>
        <v>KPA NON ASSIGNED IO</v>
      </c>
      <c r="J167" s="334"/>
      <c r="K167" s="334"/>
      <c r="L167" s="334"/>
      <c r="M167" s="335"/>
      <c r="N167" s="266" t="str">
        <f>INDEX(IO[PLC],MATCH(TAG_DATA[[#This Row],[P1TAG]],IO[IO_Tag],))</f>
        <v>RIO_</v>
      </c>
      <c r="O167" s="284" t="str">
        <f>INDEX(IO[Rack],MATCH(TAG_DATA[[#This Row],[P1TAG]],IO[IO_Tag],))</f>
        <v>01</v>
      </c>
      <c r="P167" s="284" t="str">
        <f>INDEX(IO[Slot],MATCH(TAG_DATA[[#This Row],[P1TAG]],IO[IO_Tag],))</f>
        <v>08</v>
      </c>
      <c r="Q167" s="282" t="str">
        <f>INDEX(IO[Channel],MATCH(TAG_DATA[[#This Row],[P1TAG]],IO[IO_Tag],))</f>
        <v>06</v>
      </c>
      <c r="R167" s="266" t="str">
        <f>INDEX(IO[CatalogNo],MATCH(TAG_DATA[[#This Row],[P1TAG]],IO[IO_Tag],))</f>
        <v>1734-IB8*1</v>
      </c>
      <c r="S167" s="266" t="str">
        <f>INDEX(IO[CatalogDesc1],MATCH(TAG_DATA[[#This Row],[P1TAG]],IO[IO_Tag],))</f>
        <v>AB 1734-IB8</v>
      </c>
      <c r="T167" s="266" t="str">
        <f>INDEX(IO[CatalogDesc2],MATCH(TAG_DATA[[#This Row],[P1TAG]],IO[IO_Tag],))</f>
        <v>24VDC 8-Point Sink Input Module</v>
      </c>
      <c r="U167" s="266" t="str">
        <f>TAG_DATA[[#This Row],[Tag]]</f>
        <v>BB1GS615</v>
      </c>
      <c r="V167" s="266" t="str">
        <f>INDEX(DEVICES[DESC1],MATCH(TAG_DATA[[#This Row],[P1TAG]],DEVICES[TAG1],))</f>
        <v>UNLOADING STATION 2,</v>
      </c>
      <c r="W167" s="266" t="str">
        <f>INDEX(DEVICES[DESC2],MATCH(TAG_DATA[[#This Row],[P1TAG]],DEVICES[TAG1],))</f>
        <v>BLOCK 2, FEEDER 4, OUT</v>
      </c>
      <c r="X167" s="266" t="str">
        <f>INDEX(DEVICES[DESC3],MATCH(TAG_DATA[[#This Row],[P1TAG]],DEVICES[TAG1],))</f>
        <v/>
      </c>
      <c r="Y167" s="284">
        <f>INDEX(IO[Pin24V],MATCH(TAG_DATA[[#This Row],[P1TAG]],IO[IO_Tag],))</f>
        <v>6</v>
      </c>
      <c r="Z167" s="290">
        <f>INDEX(IO[Pin0V],MATCH(TAG_DATA[[#This Row],[P1TAG]],IO[IO_Tag],))</f>
        <v>4</v>
      </c>
      <c r="AA167" s="266" t="s">
        <v>2403</v>
      </c>
      <c r="AB167" s="305" t="str">
        <f>INDEX(IO[Type],MATCH(TAG_DATA[[#This Row],[P1TAG]],IO[IO_Tag],))</f>
        <v>DI</v>
      </c>
      <c r="AC167" s="266" t="str">
        <f>TAG_DATA[[#This Row],[Tag]]</f>
        <v>BB1GS615</v>
      </c>
      <c r="AD167" s="266" t="str">
        <f>INDEX(DEVICES[DESC1],MATCH(TAG_DATA[[#This Row],[P1TAG]],DEVICES[TAG1],))</f>
        <v>UNLOADING STATION 2,</v>
      </c>
      <c r="AE167" s="266" t="str">
        <f>INDEX(DEVICES[DESC2],MATCH(TAG_DATA[[#This Row],[P1TAG]],DEVICES[TAG1],))</f>
        <v>BLOCK 2, FEEDER 4, OUT</v>
      </c>
      <c r="AF167" s="266" t="str">
        <f>INDEX(DEVICES[DESC3],MATCH(TAG_DATA[[#This Row],[P1TAG]],DEVICES[TAG1],))</f>
        <v/>
      </c>
      <c r="AG167" s="305" t="s">
        <v>2539</v>
      </c>
      <c r="AH167" s="266" t="str">
        <f>INDEX(DRAWING[CableName1],MATCH(TAG_DATA[[#This Row],[Tag]],DRAWING[Tag],))</f>
        <v>BB1GS615/01</v>
      </c>
      <c r="AI167" s="331"/>
    </row>
    <row r="168" spans="1:35" x14ac:dyDescent="0.4">
      <c r="A168" s="316" t="s">
        <v>669</v>
      </c>
      <c r="B168" s="309" t="s">
        <v>1125</v>
      </c>
      <c r="C168" s="328" t="s">
        <v>2527</v>
      </c>
      <c r="D168" s="314" t="str">
        <f>INDEX(DRAWING[Prefix],MATCH(TAG_DATA[[#This Row],[Tag]],DRAWING[Tag],))</f>
        <v>38025-ELE</v>
      </c>
      <c r="E168" s="281" t="str">
        <f>INDEX(DRAWING[Suffix],MATCH(TAG_DATA[[#This Row],[Tag]],DRAWING[Tag],))</f>
        <v>01-363_.L0</v>
      </c>
      <c r="F168" s="265" t="str">
        <f>INDEX(DRAWING[WireName24V],MATCH(TAG_DATA[[#This Row],[Tag]],DRAWING[Tag],))</f>
        <v>RIO_01:08.DI:V+ BB1GS616</v>
      </c>
      <c r="G168" s="305" t="str">
        <f>INDEX(DRAWING[WireNameIO],MATCH(TAG_DATA[[#This Row],[Tag]],DRAWING[Tag],))</f>
        <v>RIO_01:08.DI:07 BB1GS616</v>
      </c>
      <c r="H168" s="266" t="s">
        <v>2323</v>
      </c>
      <c r="I168" s="266" t="str">
        <f>INDEX(PANEL[DESCRIPTION],MATCH(TAG_DATA[[#This Row],[X1NAME]],PANEL[TAG],))</f>
        <v>KPA NON ASSIGNED IO</v>
      </c>
      <c r="J168" s="334"/>
      <c r="K168" s="334"/>
      <c r="L168" s="334"/>
      <c r="M168" s="335"/>
      <c r="N168" s="266" t="str">
        <f>INDEX(IO[PLC],MATCH(TAG_DATA[[#This Row],[P1TAG]],IO[IO_Tag],))</f>
        <v>RIO_</v>
      </c>
      <c r="O168" s="284" t="str">
        <f>INDEX(IO[Rack],MATCH(TAG_DATA[[#This Row],[P1TAG]],IO[IO_Tag],))</f>
        <v>01</v>
      </c>
      <c r="P168" s="284" t="str">
        <f>INDEX(IO[Slot],MATCH(TAG_DATA[[#This Row],[P1TAG]],IO[IO_Tag],))</f>
        <v>08</v>
      </c>
      <c r="Q168" s="282" t="str">
        <f>INDEX(IO[Channel],MATCH(TAG_DATA[[#This Row],[P1TAG]],IO[IO_Tag],))</f>
        <v>07</v>
      </c>
      <c r="R168" s="266" t="str">
        <f>INDEX(IO[CatalogNo],MATCH(TAG_DATA[[#This Row],[P1TAG]],IO[IO_Tag],))</f>
        <v>1734-IB8*1</v>
      </c>
      <c r="S168" s="266" t="str">
        <f>INDEX(IO[CatalogDesc1],MATCH(TAG_DATA[[#This Row],[P1TAG]],IO[IO_Tag],))</f>
        <v>AB 1734-IB8</v>
      </c>
      <c r="T168" s="266" t="str">
        <f>INDEX(IO[CatalogDesc2],MATCH(TAG_DATA[[#This Row],[P1TAG]],IO[IO_Tag],))</f>
        <v>24VDC 8-Point Sink Input Module</v>
      </c>
      <c r="U168" s="266" t="str">
        <f>TAG_DATA[[#This Row],[Tag]]</f>
        <v>BB1GS616</v>
      </c>
      <c r="V168" s="266" t="str">
        <f>INDEX(DEVICES[DESC1],MATCH(TAG_DATA[[#This Row],[P1TAG]],DEVICES[TAG1],))</f>
        <v>UNLOADING STATION 3,</v>
      </c>
      <c r="W168" s="266" t="str">
        <f>INDEX(DEVICES[DESC2],MATCH(TAG_DATA[[#This Row],[P1TAG]],DEVICES[TAG1],))</f>
        <v>BLOCK 3, FEEDER 1, IN</v>
      </c>
      <c r="X168" s="266" t="str">
        <f>INDEX(DEVICES[DESC3],MATCH(TAG_DATA[[#This Row],[P1TAG]],DEVICES[TAG1],))</f>
        <v/>
      </c>
      <c r="Y168" s="284">
        <f>INDEX(IO[Pin24V],MATCH(TAG_DATA[[#This Row],[P1TAG]],IO[IO_Tag],))</f>
        <v>6</v>
      </c>
      <c r="Z168" s="290">
        <f>INDEX(IO[Pin0V],MATCH(TAG_DATA[[#This Row],[P1TAG]],IO[IO_Tag],))</f>
        <v>4</v>
      </c>
      <c r="AA168" s="266" t="s">
        <v>2403</v>
      </c>
      <c r="AB168" s="305" t="str">
        <f>INDEX(IO[Type],MATCH(TAG_DATA[[#This Row],[P1TAG]],IO[IO_Tag],))</f>
        <v>DI</v>
      </c>
      <c r="AC168" s="266" t="str">
        <f>TAG_DATA[[#This Row],[Tag]]</f>
        <v>BB1GS616</v>
      </c>
      <c r="AD168" s="266" t="str">
        <f>INDEX(DEVICES[DESC1],MATCH(TAG_DATA[[#This Row],[P1TAG]],DEVICES[TAG1],))</f>
        <v>UNLOADING STATION 3,</v>
      </c>
      <c r="AE168" s="266" t="str">
        <f>INDEX(DEVICES[DESC2],MATCH(TAG_DATA[[#This Row],[P1TAG]],DEVICES[TAG1],))</f>
        <v>BLOCK 3, FEEDER 1, IN</v>
      </c>
      <c r="AF168" s="266" t="str">
        <f>INDEX(DEVICES[DESC3],MATCH(TAG_DATA[[#This Row],[P1TAG]],DEVICES[TAG1],))</f>
        <v/>
      </c>
      <c r="AG168" s="305" t="s">
        <v>2539</v>
      </c>
      <c r="AH168" s="266" t="str">
        <f>INDEX(DRAWING[CableName1],MATCH(TAG_DATA[[#This Row],[Tag]],DRAWING[Tag],))</f>
        <v>BB1GS616/01</v>
      </c>
      <c r="AI168" s="331"/>
    </row>
    <row r="169" spans="1:35" x14ac:dyDescent="0.4">
      <c r="A169" s="316" t="s">
        <v>639</v>
      </c>
      <c r="B169" s="309" t="s">
        <v>1125</v>
      </c>
      <c r="C169" s="328" t="s">
        <v>2527</v>
      </c>
      <c r="D169" s="314" t="str">
        <f>INDEX(DRAWING[Prefix],MATCH(TAG_DATA[[#This Row],[Tag]],DRAWING[Tag],))</f>
        <v>38025-ELE</v>
      </c>
      <c r="E169" s="281" t="str">
        <f>INDEX(DRAWING[Suffix],MATCH(TAG_DATA[[#This Row],[Tag]],DRAWING[Tag],))</f>
        <v>01-364_.L0</v>
      </c>
      <c r="F169" s="265" t="str">
        <f>INDEX(DRAWING[WireName24V],MATCH(TAG_DATA[[#This Row],[Tag]],DRAWING[Tag],))</f>
        <v>RIO_01:09.DI:V+ BB1GS617</v>
      </c>
      <c r="G169" s="305" t="str">
        <f>INDEX(DRAWING[WireNameIO],MATCH(TAG_DATA[[#This Row],[Tag]],DRAWING[Tag],))</f>
        <v>RIO_01:09.DI:00 BB1GS617</v>
      </c>
      <c r="H169" s="266" t="s">
        <v>2323</v>
      </c>
      <c r="I169" s="266" t="str">
        <f>INDEX(PANEL[DESCRIPTION],MATCH(TAG_DATA[[#This Row],[X1NAME]],PANEL[TAG],))</f>
        <v>KPA NON ASSIGNED IO</v>
      </c>
      <c r="J169" s="334"/>
      <c r="K169" s="334"/>
      <c r="L169" s="334"/>
      <c r="M169" s="335"/>
      <c r="N169" s="266" t="str">
        <f>INDEX(IO[PLC],MATCH(TAG_DATA[[#This Row],[P1TAG]],IO[IO_Tag],))</f>
        <v>RIO_</v>
      </c>
      <c r="O169" s="284" t="str">
        <f>INDEX(IO[Rack],MATCH(TAG_DATA[[#This Row],[P1TAG]],IO[IO_Tag],))</f>
        <v>01</v>
      </c>
      <c r="P169" s="284" t="str">
        <f>INDEX(IO[Slot],MATCH(TAG_DATA[[#This Row],[P1TAG]],IO[IO_Tag],))</f>
        <v>09</v>
      </c>
      <c r="Q169" s="282" t="str">
        <f>INDEX(IO[Channel],MATCH(TAG_DATA[[#This Row],[P1TAG]],IO[IO_Tag],))</f>
        <v>00</v>
      </c>
      <c r="R169" s="266" t="str">
        <f>INDEX(IO[CatalogNo],MATCH(TAG_DATA[[#This Row],[P1TAG]],IO[IO_Tag],))</f>
        <v>1734-IB8*1</v>
      </c>
      <c r="S169" s="266" t="str">
        <f>INDEX(IO[CatalogDesc1],MATCH(TAG_DATA[[#This Row],[P1TAG]],IO[IO_Tag],))</f>
        <v>AB 1734-IB8</v>
      </c>
      <c r="T169" s="266" t="str">
        <f>INDEX(IO[CatalogDesc2],MATCH(TAG_DATA[[#This Row],[P1TAG]],IO[IO_Tag],))</f>
        <v>24VDC 8-Point Sink Input Module</v>
      </c>
      <c r="U169" s="266" t="str">
        <f>TAG_DATA[[#This Row],[Tag]]</f>
        <v>BB1GS617</v>
      </c>
      <c r="V169" s="266" t="str">
        <f>INDEX(DEVICES[DESC1],MATCH(TAG_DATA[[#This Row],[P1TAG]],DEVICES[TAG1],))</f>
        <v>UNLOADING STATION 3,</v>
      </c>
      <c r="W169" s="266" t="str">
        <f>INDEX(DEVICES[DESC2],MATCH(TAG_DATA[[#This Row],[P1TAG]],DEVICES[TAG1],))</f>
        <v>BLOCK 3, FEEDER 1, OUT</v>
      </c>
      <c r="X169" s="266" t="str">
        <f>INDEX(DEVICES[DESC3],MATCH(TAG_DATA[[#This Row],[P1TAG]],DEVICES[TAG1],))</f>
        <v/>
      </c>
      <c r="Y169" s="284">
        <f>INDEX(IO[Pin24V],MATCH(TAG_DATA[[#This Row],[P1TAG]],IO[IO_Tag],))</f>
        <v>6</v>
      </c>
      <c r="Z169" s="290">
        <f>INDEX(IO[Pin0V],MATCH(TAG_DATA[[#This Row],[P1TAG]],IO[IO_Tag],))</f>
        <v>4</v>
      </c>
      <c r="AA169" s="266" t="s">
        <v>2403</v>
      </c>
      <c r="AB169" s="305" t="str">
        <f>INDEX(IO[Type],MATCH(TAG_DATA[[#This Row],[P1TAG]],IO[IO_Tag],))</f>
        <v>DI</v>
      </c>
      <c r="AC169" s="266" t="str">
        <f>TAG_DATA[[#This Row],[Tag]]</f>
        <v>BB1GS617</v>
      </c>
      <c r="AD169" s="266" t="str">
        <f>INDEX(DEVICES[DESC1],MATCH(TAG_DATA[[#This Row],[P1TAG]],DEVICES[TAG1],))</f>
        <v>UNLOADING STATION 3,</v>
      </c>
      <c r="AE169" s="266" t="str">
        <f>INDEX(DEVICES[DESC2],MATCH(TAG_DATA[[#This Row],[P1TAG]],DEVICES[TAG1],))</f>
        <v>BLOCK 3, FEEDER 1, OUT</v>
      </c>
      <c r="AF169" s="266" t="str">
        <f>INDEX(DEVICES[DESC3],MATCH(TAG_DATA[[#This Row],[P1TAG]],DEVICES[TAG1],))</f>
        <v/>
      </c>
      <c r="AG169" s="305" t="s">
        <v>2539</v>
      </c>
      <c r="AH169" s="266" t="str">
        <f>INDEX(DRAWING[CableName1],MATCH(TAG_DATA[[#This Row],[Tag]],DRAWING[Tag],))</f>
        <v>BB1GS617/01</v>
      </c>
      <c r="AI169" s="331"/>
    </row>
    <row r="170" spans="1:35" x14ac:dyDescent="0.4">
      <c r="A170" s="316" t="s">
        <v>656</v>
      </c>
      <c r="B170" s="309" t="s">
        <v>1125</v>
      </c>
      <c r="C170" s="328" t="s">
        <v>2527</v>
      </c>
      <c r="D170" s="314" t="str">
        <f>INDEX(DRAWING[Prefix],MATCH(TAG_DATA[[#This Row],[Tag]],DRAWING[Tag],))</f>
        <v>38025-ELE</v>
      </c>
      <c r="E170" s="281" t="str">
        <f>INDEX(DRAWING[Suffix],MATCH(TAG_DATA[[#This Row],[Tag]],DRAWING[Tag],))</f>
        <v>01-365_.L0</v>
      </c>
      <c r="F170" s="265" t="str">
        <f>INDEX(DRAWING[WireName24V],MATCH(TAG_DATA[[#This Row],[Tag]],DRAWING[Tag],))</f>
        <v>RIO_01:09.DI:V+ BB1GS618</v>
      </c>
      <c r="G170" s="305" t="str">
        <f>INDEX(DRAWING[WireNameIO],MATCH(TAG_DATA[[#This Row],[Tag]],DRAWING[Tag],))</f>
        <v>RIO_01:09.DI:01 BB1GS618</v>
      </c>
      <c r="H170" s="266" t="s">
        <v>2323</v>
      </c>
      <c r="I170" s="266" t="str">
        <f>INDEX(PANEL[DESCRIPTION],MATCH(TAG_DATA[[#This Row],[X1NAME]],PANEL[TAG],))</f>
        <v>KPA NON ASSIGNED IO</v>
      </c>
      <c r="J170" s="334"/>
      <c r="K170" s="334"/>
      <c r="L170" s="334"/>
      <c r="M170" s="335"/>
      <c r="N170" s="266" t="str">
        <f>INDEX(IO[PLC],MATCH(TAG_DATA[[#This Row],[P1TAG]],IO[IO_Tag],))</f>
        <v>RIO_</v>
      </c>
      <c r="O170" s="284" t="str">
        <f>INDEX(IO[Rack],MATCH(TAG_DATA[[#This Row],[P1TAG]],IO[IO_Tag],))</f>
        <v>01</v>
      </c>
      <c r="P170" s="284" t="str">
        <f>INDEX(IO[Slot],MATCH(TAG_DATA[[#This Row],[P1TAG]],IO[IO_Tag],))</f>
        <v>09</v>
      </c>
      <c r="Q170" s="282" t="str">
        <f>INDEX(IO[Channel],MATCH(TAG_DATA[[#This Row],[P1TAG]],IO[IO_Tag],))</f>
        <v>01</v>
      </c>
      <c r="R170" s="266" t="str">
        <f>INDEX(IO[CatalogNo],MATCH(TAG_DATA[[#This Row],[P1TAG]],IO[IO_Tag],))</f>
        <v>1734-IB8*1</v>
      </c>
      <c r="S170" s="266" t="str">
        <f>INDEX(IO[CatalogDesc1],MATCH(TAG_DATA[[#This Row],[P1TAG]],IO[IO_Tag],))</f>
        <v>AB 1734-IB8</v>
      </c>
      <c r="T170" s="266" t="str">
        <f>INDEX(IO[CatalogDesc2],MATCH(TAG_DATA[[#This Row],[P1TAG]],IO[IO_Tag],))</f>
        <v>24VDC 8-Point Sink Input Module</v>
      </c>
      <c r="U170" s="266" t="str">
        <f>TAG_DATA[[#This Row],[Tag]]</f>
        <v>BB1GS618</v>
      </c>
      <c r="V170" s="266" t="str">
        <f>INDEX(DEVICES[DESC1],MATCH(TAG_DATA[[#This Row],[P1TAG]],DEVICES[TAG1],))</f>
        <v>UNLOADING STATION 3,</v>
      </c>
      <c r="W170" s="266" t="str">
        <f>INDEX(DEVICES[DESC2],MATCH(TAG_DATA[[#This Row],[P1TAG]],DEVICES[TAG1],))</f>
        <v>BLOCK 3, FEEDER 2, IN</v>
      </c>
      <c r="X170" s="266" t="str">
        <f>INDEX(DEVICES[DESC3],MATCH(TAG_DATA[[#This Row],[P1TAG]],DEVICES[TAG1],))</f>
        <v/>
      </c>
      <c r="Y170" s="284">
        <f>INDEX(IO[Pin24V],MATCH(TAG_DATA[[#This Row],[P1TAG]],IO[IO_Tag],))</f>
        <v>6</v>
      </c>
      <c r="Z170" s="290">
        <f>INDEX(IO[Pin0V],MATCH(TAG_DATA[[#This Row],[P1TAG]],IO[IO_Tag],))</f>
        <v>4</v>
      </c>
      <c r="AA170" s="266" t="s">
        <v>2403</v>
      </c>
      <c r="AB170" s="305" t="str">
        <f>INDEX(IO[Type],MATCH(TAG_DATA[[#This Row],[P1TAG]],IO[IO_Tag],))</f>
        <v>DI</v>
      </c>
      <c r="AC170" s="266" t="str">
        <f>TAG_DATA[[#This Row],[Tag]]</f>
        <v>BB1GS618</v>
      </c>
      <c r="AD170" s="266" t="str">
        <f>INDEX(DEVICES[DESC1],MATCH(TAG_DATA[[#This Row],[P1TAG]],DEVICES[TAG1],))</f>
        <v>UNLOADING STATION 3,</v>
      </c>
      <c r="AE170" s="266" t="str">
        <f>INDEX(DEVICES[DESC2],MATCH(TAG_DATA[[#This Row],[P1TAG]],DEVICES[TAG1],))</f>
        <v>BLOCK 3, FEEDER 2, IN</v>
      </c>
      <c r="AF170" s="266" t="str">
        <f>INDEX(DEVICES[DESC3],MATCH(TAG_DATA[[#This Row],[P1TAG]],DEVICES[TAG1],))</f>
        <v/>
      </c>
      <c r="AG170" s="305" t="s">
        <v>2539</v>
      </c>
      <c r="AH170" s="266" t="str">
        <f>INDEX(DRAWING[CableName1],MATCH(TAG_DATA[[#This Row],[Tag]],DRAWING[Tag],))</f>
        <v>BB1GS618/01</v>
      </c>
      <c r="AI170" s="331"/>
    </row>
    <row r="171" spans="1:35" x14ac:dyDescent="0.4">
      <c r="A171" s="316" t="s">
        <v>578</v>
      </c>
      <c r="B171" s="309" t="s">
        <v>1125</v>
      </c>
      <c r="C171" s="328" t="s">
        <v>2527</v>
      </c>
      <c r="D171" s="314" t="str">
        <f>INDEX(DRAWING[Prefix],MATCH(TAG_DATA[[#This Row],[Tag]],DRAWING[Tag],))</f>
        <v>38025-ELE</v>
      </c>
      <c r="E171" s="281" t="str">
        <f>INDEX(DRAWING[Suffix],MATCH(TAG_DATA[[#This Row],[Tag]],DRAWING[Tag],))</f>
        <v>01-366_.L0</v>
      </c>
      <c r="F171" s="265" t="str">
        <f>INDEX(DRAWING[WireName24V],MATCH(TAG_DATA[[#This Row],[Tag]],DRAWING[Tag],))</f>
        <v>RIO_01:09.DI:V+ BB1GS619</v>
      </c>
      <c r="G171" s="305" t="str">
        <f>INDEX(DRAWING[WireNameIO],MATCH(TAG_DATA[[#This Row],[Tag]],DRAWING[Tag],))</f>
        <v>RIO_01:09.DI:02 BB1GS619</v>
      </c>
      <c r="H171" s="266" t="s">
        <v>2323</v>
      </c>
      <c r="I171" s="266" t="str">
        <f>INDEX(PANEL[DESCRIPTION],MATCH(TAG_DATA[[#This Row],[X1NAME]],PANEL[TAG],))</f>
        <v>KPA NON ASSIGNED IO</v>
      </c>
      <c r="J171" s="334"/>
      <c r="K171" s="334"/>
      <c r="L171" s="334"/>
      <c r="M171" s="335"/>
      <c r="N171" s="266" t="str">
        <f>INDEX(IO[PLC],MATCH(TAG_DATA[[#This Row],[P1TAG]],IO[IO_Tag],))</f>
        <v>RIO_</v>
      </c>
      <c r="O171" s="284" t="str">
        <f>INDEX(IO[Rack],MATCH(TAG_DATA[[#This Row],[P1TAG]],IO[IO_Tag],))</f>
        <v>01</v>
      </c>
      <c r="P171" s="284" t="str">
        <f>INDEX(IO[Slot],MATCH(TAG_DATA[[#This Row],[P1TAG]],IO[IO_Tag],))</f>
        <v>09</v>
      </c>
      <c r="Q171" s="282" t="str">
        <f>INDEX(IO[Channel],MATCH(TAG_DATA[[#This Row],[P1TAG]],IO[IO_Tag],))</f>
        <v>02</v>
      </c>
      <c r="R171" s="266" t="str">
        <f>INDEX(IO[CatalogNo],MATCH(TAG_DATA[[#This Row],[P1TAG]],IO[IO_Tag],))</f>
        <v>1734-IB8*1</v>
      </c>
      <c r="S171" s="266" t="str">
        <f>INDEX(IO[CatalogDesc1],MATCH(TAG_DATA[[#This Row],[P1TAG]],IO[IO_Tag],))</f>
        <v>AB 1734-IB8</v>
      </c>
      <c r="T171" s="266" t="str">
        <f>INDEX(IO[CatalogDesc2],MATCH(TAG_DATA[[#This Row],[P1TAG]],IO[IO_Tag],))</f>
        <v>24VDC 8-Point Sink Input Module</v>
      </c>
      <c r="U171" s="266" t="str">
        <f>TAG_DATA[[#This Row],[Tag]]</f>
        <v>BB1GS619</v>
      </c>
      <c r="V171" s="266" t="str">
        <f>INDEX(DEVICES[DESC1],MATCH(TAG_DATA[[#This Row],[P1TAG]],DEVICES[TAG1],))</f>
        <v>UNLOADING STATION 3,</v>
      </c>
      <c r="W171" s="266" t="str">
        <f>INDEX(DEVICES[DESC2],MATCH(TAG_DATA[[#This Row],[P1TAG]],DEVICES[TAG1],))</f>
        <v>BLOCK 3, FEEDER 2, OUT</v>
      </c>
      <c r="X171" s="266" t="str">
        <f>INDEX(DEVICES[DESC3],MATCH(TAG_DATA[[#This Row],[P1TAG]],DEVICES[TAG1],))</f>
        <v/>
      </c>
      <c r="Y171" s="284">
        <f>INDEX(IO[Pin24V],MATCH(TAG_DATA[[#This Row],[P1TAG]],IO[IO_Tag],))</f>
        <v>6</v>
      </c>
      <c r="Z171" s="290">
        <f>INDEX(IO[Pin0V],MATCH(TAG_DATA[[#This Row],[P1TAG]],IO[IO_Tag],))</f>
        <v>4</v>
      </c>
      <c r="AA171" s="266" t="s">
        <v>2403</v>
      </c>
      <c r="AB171" s="305" t="str">
        <f>INDEX(IO[Type],MATCH(TAG_DATA[[#This Row],[P1TAG]],IO[IO_Tag],))</f>
        <v>DI</v>
      </c>
      <c r="AC171" s="266" t="str">
        <f>TAG_DATA[[#This Row],[Tag]]</f>
        <v>BB1GS619</v>
      </c>
      <c r="AD171" s="266" t="str">
        <f>INDEX(DEVICES[DESC1],MATCH(TAG_DATA[[#This Row],[P1TAG]],DEVICES[TAG1],))</f>
        <v>UNLOADING STATION 3,</v>
      </c>
      <c r="AE171" s="266" t="str">
        <f>INDEX(DEVICES[DESC2],MATCH(TAG_DATA[[#This Row],[P1TAG]],DEVICES[TAG1],))</f>
        <v>BLOCK 3, FEEDER 2, OUT</v>
      </c>
      <c r="AF171" s="266" t="str">
        <f>INDEX(DEVICES[DESC3],MATCH(TAG_DATA[[#This Row],[P1TAG]],DEVICES[TAG1],))</f>
        <v/>
      </c>
      <c r="AG171" s="305" t="s">
        <v>2539</v>
      </c>
      <c r="AH171" s="266" t="str">
        <f>INDEX(DRAWING[CableName1],MATCH(TAG_DATA[[#This Row],[Tag]],DRAWING[Tag],))</f>
        <v>BB1GS619/01</v>
      </c>
      <c r="AI171" s="331"/>
    </row>
    <row r="172" spans="1:35" x14ac:dyDescent="0.4">
      <c r="A172" s="316" t="s">
        <v>653</v>
      </c>
      <c r="B172" s="309" t="s">
        <v>1125</v>
      </c>
      <c r="C172" s="328" t="s">
        <v>2527</v>
      </c>
      <c r="D172" s="314" t="str">
        <f>INDEX(DRAWING[Prefix],MATCH(TAG_DATA[[#This Row],[Tag]],DRAWING[Tag],))</f>
        <v>38025-ELE</v>
      </c>
      <c r="E172" s="281" t="str">
        <f>INDEX(DRAWING[Suffix],MATCH(TAG_DATA[[#This Row],[Tag]],DRAWING[Tag],))</f>
        <v>01-367_.L0</v>
      </c>
      <c r="F172" s="265" t="str">
        <f>INDEX(DRAWING[WireName24V],MATCH(TAG_DATA[[#This Row],[Tag]],DRAWING[Tag],))</f>
        <v>RIO_01:09.DI:V+ BB1GS620</v>
      </c>
      <c r="G172" s="305" t="str">
        <f>INDEX(DRAWING[WireNameIO],MATCH(TAG_DATA[[#This Row],[Tag]],DRAWING[Tag],))</f>
        <v>RIO_01:09.DI:03 BB1GS620</v>
      </c>
      <c r="H172" s="266" t="s">
        <v>2323</v>
      </c>
      <c r="I172" s="266" t="str">
        <f>INDEX(PANEL[DESCRIPTION],MATCH(TAG_DATA[[#This Row],[X1NAME]],PANEL[TAG],))</f>
        <v>KPA NON ASSIGNED IO</v>
      </c>
      <c r="J172" s="334"/>
      <c r="K172" s="334"/>
      <c r="L172" s="334"/>
      <c r="M172" s="335"/>
      <c r="N172" s="266" t="str">
        <f>INDEX(IO[PLC],MATCH(TAG_DATA[[#This Row],[P1TAG]],IO[IO_Tag],))</f>
        <v>RIO_</v>
      </c>
      <c r="O172" s="284" t="str">
        <f>INDEX(IO[Rack],MATCH(TAG_DATA[[#This Row],[P1TAG]],IO[IO_Tag],))</f>
        <v>01</v>
      </c>
      <c r="P172" s="284" t="str">
        <f>INDEX(IO[Slot],MATCH(TAG_DATA[[#This Row],[P1TAG]],IO[IO_Tag],))</f>
        <v>09</v>
      </c>
      <c r="Q172" s="282" t="str">
        <f>INDEX(IO[Channel],MATCH(TAG_DATA[[#This Row],[P1TAG]],IO[IO_Tag],))</f>
        <v>03</v>
      </c>
      <c r="R172" s="266" t="str">
        <f>INDEX(IO[CatalogNo],MATCH(TAG_DATA[[#This Row],[P1TAG]],IO[IO_Tag],))</f>
        <v>1734-IB8*1</v>
      </c>
      <c r="S172" s="266" t="str">
        <f>INDEX(IO[CatalogDesc1],MATCH(TAG_DATA[[#This Row],[P1TAG]],IO[IO_Tag],))</f>
        <v>AB 1734-IB8</v>
      </c>
      <c r="T172" s="266" t="str">
        <f>INDEX(IO[CatalogDesc2],MATCH(TAG_DATA[[#This Row],[P1TAG]],IO[IO_Tag],))</f>
        <v>24VDC 8-Point Sink Input Module</v>
      </c>
      <c r="U172" s="266" t="str">
        <f>TAG_DATA[[#This Row],[Tag]]</f>
        <v>BB1GS620</v>
      </c>
      <c r="V172" s="266" t="str">
        <f>INDEX(DEVICES[DESC1],MATCH(TAG_DATA[[#This Row],[P1TAG]],DEVICES[TAG1],))</f>
        <v>UNLOADING STATION 3,</v>
      </c>
      <c r="W172" s="266" t="str">
        <f>INDEX(DEVICES[DESC2],MATCH(TAG_DATA[[#This Row],[P1TAG]],DEVICES[TAG1],))</f>
        <v>BLOCK 3, FEEDER 3, IN</v>
      </c>
      <c r="X172" s="266" t="str">
        <f>INDEX(DEVICES[DESC3],MATCH(TAG_DATA[[#This Row],[P1TAG]],DEVICES[TAG1],))</f>
        <v/>
      </c>
      <c r="Y172" s="284">
        <f>INDEX(IO[Pin24V],MATCH(TAG_DATA[[#This Row],[P1TAG]],IO[IO_Tag],))</f>
        <v>6</v>
      </c>
      <c r="Z172" s="290">
        <f>INDEX(IO[Pin0V],MATCH(TAG_DATA[[#This Row],[P1TAG]],IO[IO_Tag],))</f>
        <v>4</v>
      </c>
      <c r="AA172" s="266" t="s">
        <v>2403</v>
      </c>
      <c r="AB172" s="305" t="str">
        <f>INDEX(IO[Type],MATCH(TAG_DATA[[#This Row],[P1TAG]],IO[IO_Tag],))</f>
        <v>DI</v>
      </c>
      <c r="AC172" s="266" t="str">
        <f>TAG_DATA[[#This Row],[Tag]]</f>
        <v>BB1GS620</v>
      </c>
      <c r="AD172" s="266" t="str">
        <f>INDEX(DEVICES[DESC1],MATCH(TAG_DATA[[#This Row],[P1TAG]],DEVICES[TAG1],))</f>
        <v>UNLOADING STATION 3,</v>
      </c>
      <c r="AE172" s="266" t="str">
        <f>INDEX(DEVICES[DESC2],MATCH(TAG_DATA[[#This Row],[P1TAG]],DEVICES[TAG1],))</f>
        <v>BLOCK 3, FEEDER 3, IN</v>
      </c>
      <c r="AF172" s="266" t="str">
        <f>INDEX(DEVICES[DESC3],MATCH(TAG_DATA[[#This Row],[P1TAG]],DEVICES[TAG1],))</f>
        <v/>
      </c>
      <c r="AG172" s="305" t="s">
        <v>2539</v>
      </c>
      <c r="AH172" s="266" t="str">
        <f>INDEX(DRAWING[CableName1],MATCH(TAG_DATA[[#This Row],[Tag]],DRAWING[Tag],))</f>
        <v>BB1GS620/01</v>
      </c>
      <c r="AI172" s="331"/>
    </row>
    <row r="173" spans="1:35" x14ac:dyDescent="0.4">
      <c r="A173" s="316" t="s">
        <v>565</v>
      </c>
      <c r="B173" s="309" t="s">
        <v>1125</v>
      </c>
      <c r="C173" s="328" t="s">
        <v>2527</v>
      </c>
      <c r="D173" s="314" t="str">
        <f>INDEX(DRAWING[Prefix],MATCH(TAG_DATA[[#This Row],[Tag]],DRAWING[Tag],))</f>
        <v>38025-ELE</v>
      </c>
      <c r="E173" s="281" t="str">
        <f>INDEX(DRAWING[Suffix],MATCH(TAG_DATA[[#This Row],[Tag]],DRAWING[Tag],))</f>
        <v>01-368_.L0</v>
      </c>
      <c r="F173" s="265" t="str">
        <f>INDEX(DRAWING[WireName24V],MATCH(TAG_DATA[[#This Row],[Tag]],DRAWING[Tag],))</f>
        <v>RIO_01:09.DI:V+ BB1GS621</v>
      </c>
      <c r="G173" s="305" t="str">
        <f>INDEX(DRAWING[WireNameIO],MATCH(TAG_DATA[[#This Row],[Tag]],DRAWING[Tag],))</f>
        <v>RIO_01:09.DI:04 BB1GS621</v>
      </c>
      <c r="H173" s="266" t="s">
        <v>2323</v>
      </c>
      <c r="I173" s="266" t="str">
        <f>INDEX(PANEL[DESCRIPTION],MATCH(TAG_DATA[[#This Row],[X1NAME]],PANEL[TAG],))</f>
        <v>KPA NON ASSIGNED IO</v>
      </c>
      <c r="J173" s="334"/>
      <c r="K173" s="334"/>
      <c r="L173" s="334"/>
      <c r="M173" s="335"/>
      <c r="N173" s="266" t="str">
        <f>INDEX(IO[PLC],MATCH(TAG_DATA[[#This Row],[P1TAG]],IO[IO_Tag],))</f>
        <v>RIO_</v>
      </c>
      <c r="O173" s="284" t="str">
        <f>INDEX(IO[Rack],MATCH(TAG_DATA[[#This Row],[P1TAG]],IO[IO_Tag],))</f>
        <v>01</v>
      </c>
      <c r="P173" s="284" t="str">
        <f>INDEX(IO[Slot],MATCH(TAG_DATA[[#This Row],[P1TAG]],IO[IO_Tag],))</f>
        <v>09</v>
      </c>
      <c r="Q173" s="282" t="str">
        <f>INDEX(IO[Channel],MATCH(TAG_DATA[[#This Row],[P1TAG]],IO[IO_Tag],))</f>
        <v>04</v>
      </c>
      <c r="R173" s="266" t="str">
        <f>INDEX(IO[CatalogNo],MATCH(TAG_DATA[[#This Row],[P1TAG]],IO[IO_Tag],))</f>
        <v>1734-IB8*1</v>
      </c>
      <c r="S173" s="266" t="str">
        <f>INDEX(IO[CatalogDesc1],MATCH(TAG_DATA[[#This Row],[P1TAG]],IO[IO_Tag],))</f>
        <v>AB 1734-IB8</v>
      </c>
      <c r="T173" s="266" t="str">
        <f>INDEX(IO[CatalogDesc2],MATCH(TAG_DATA[[#This Row],[P1TAG]],IO[IO_Tag],))</f>
        <v>24VDC 8-Point Sink Input Module</v>
      </c>
      <c r="U173" s="266" t="str">
        <f>TAG_DATA[[#This Row],[Tag]]</f>
        <v>BB1GS621</v>
      </c>
      <c r="V173" s="266" t="str">
        <f>INDEX(DEVICES[DESC1],MATCH(TAG_DATA[[#This Row],[P1TAG]],DEVICES[TAG1],))</f>
        <v>UNLOADING STATION 3,</v>
      </c>
      <c r="W173" s="266" t="str">
        <f>INDEX(DEVICES[DESC2],MATCH(TAG_DATA[[#This Row],[P1TAG]],DEVICES[TAG1],))</f>
        <v>BLOCK 3, FEEDER 3, OUT</v>
      </c>
      <c r="X173" s="266" t="str">
        <f>INDEX(DEVICES[DESC3],MATCH(TAG_DATA[[#This Row],[P1TAG]],DEVICES[TAG1],))</f>
        <v/>
      </c>
      <c r="Y173" s="284">
        <f>INDEX(IO[Pin24V],MATCH(TAG_DATA[[#This Row],[P1TAG]],IO[IO_Tag],))</f>
        <v>6</v>
      </c>
      <c r="Z173" s="290">
        <f>INDEX(IO[Pin0V],MATCH(TAG_DATA[[#This Row],[P1TAG]],IO[IO_Tag],))</f>
        <v>4</v>
      </c>
      <c r="AA173" s="266" t="s">
        <v>2403</v>
      </c>
      <c r="AB173" s="305" t="str">
        <f>INDEX(IO[Type],MATCH(TAG_DATA[[#This Row],[P1TAG]],IO[IO_Tag],))</f>
        <v>DI</v>
      </c>
      <c r="AC173" s="266" t="str">
        <f>TAG_DATA[[#This Row],[Tag]]</f>
        <v>BB1GS621</v>
      </c>
      <c r="AD173" s="266" t="str">
        <f>INDEX(DEVICES[DESC1],MATCH(TAG_DATA[[#This Row],[P1TAG]],DEVICES[TAG1],))</f>
        <v>UNLOADING STATION 3,</v>
      </c>
      <c r="AE173" s="266" t="str">
        <f>INDEX(DEVICES[DESC2],MATCH(TAG_DATA[[#This Row],[P1TAG]],DEVICES[TAG1],))</f>
        <v>BLOCK 3, FEEDER 3, OUT</v>
      </c>
      <c r="AF173" s="266" t="str">
        <f>INDEX(DEVICES[DESC3],MATCH(TAG_DATA[[#This Row],[P1TAG]],DEVICES[TAG1],))</f>
        <v/>
      </c>
      <c r="AG173" s="305" t="s">
        <v>2539</v>
      </c>
      <c r="AH173" s="266" t="str">
        <f>INDEX(DRAWING[CableName1],MATCH(TAG_DATA[[#This Row],[Tag]],DRAWING[Tag],))</f>
        <v>BB1GS621/01</v>
      </c>
      <c r="AI173" s="331"/>
    </row>
    <row r="174" spans="1:35" x14ac:dyDescent="0.4">
      <c r="A174" s="316" t="s">
        <v>606</v>
      </c>
      <c r="B174" s="309" t="s">
        <v>1125</v>
      </c>
      <c r="C174" s="328" t="s">
        <v>2527</v>
      </c>
      <c r="D174" s="314" t="str">
        <f>INDEX(DRAWING[Prefix],MATCH(TAG_DATA[[#This Row],[Tag]],DRAWING[Tag],))</f>
        <v>38025-ELE</v>
      </c>
      <c r="E174" s="281" t="str">
        <f>INDEX(DRAWING[Suffix],MATCH(TAG_DATA[[#This Row],[Tag]],DRAWING[Tag],))</f>
        <v>01-369_.L0</v>
      </c>
      <c r="F174" s="265" t="str">
        <f>INDEX(DRAWING[WireName24V],MATCH(TAG_DATA[[#This Row],[Tag]],DRAWING[Tag],))</f>
        <v>RIO_01:09.DI:V+ BB1GS622</v>
      </c>
      <c r="G174" s="305" t="str">
        <f>INDEX(DRAWING[WireNameIO],MATCH(TAG_DATA[[#This Row],[Tag]],DRAWING[Tag],))</f>
        <v>RIO_01:09.DI:05 BB1GS622</v>
      </c>
      <c r="H174" s="266" t="s">
        <v>2323</v>
      </c>
      <c r="I174" s="266" t="str">
        <f>INDEX(PANEL[DESCRIPTION],MATCH(TAG_DATA[[#This Row],[X1NAME]],PANEL[TAG],))</f>
        <v>KPA NON ASSIGNED IO</v>
      </c>
      <c r="J174" s="334"/>
      <c r="K174" s="334"/>
      <c r="L174" s="334"/>
      <c r="M174" s="335"/>
      <c r="N174" s="266" t="str">
        <f>INDEX(IO[PLC],MATCH(TAG_DATA[[#This Row],[P1TAG]],IO[IO_Tag],))</f>
        <v>RIO_</v>
      </c>
      <c r="O174" s="284" t="str">
        <f>INDEX(IO[Rack],MATCH(TAG_DATA[[#This Row],[P1TAG]],IO[IO_Tag],))</f>
        <v>01</v>
      </c>
      <c r="P174" s="284" t="str">
        <f>INDEX(IO[Slot],MATCH(TAG_DATA[[#This Row],[P1TAG]],IO[IO_Tag],))</f>
        <v>09</v>
      </c>
      <c r="Q174" s="282" t="str">
        <f>INDEX(IO[Channel],MATCH(TAG_DATA[[#This Row],[P1TAG]],IO[IO_Tag],))</f>
        <v>05</v>
      </c>
      <c r="R174" s="266" t="str">
        <f>INDEX(IO[CatalogNo],MATCH(TAG_DATA[[#This Row],[P1TAG]],IO[IO_Tag],))</f>
        <v>1734-IB8*1</v>
      </c>
      <c r="S174" s="266" t="str">
        <f>INDEX(IO[CatalogDesc1],MATCH(TAG_DATA[[#This Row],[P1TAG]],IO[IO_Tag],))</f>
        <v>AB 1734-IB8</v>
      </c>
      <c r="T174" s="266" t="str">
        <f>INDEX(IO[CatalogDesc2],MATCH(TAG_DATA[[#This Row],[P1TAG]],IO[IO_Tag],))</f>
        <v>24VDC 8-Point Sink Input Module</v>
      </c>
      <c r="U174" s="266" t="str">
        <f>TAG_DATA[[#This Row],[Tag]]</f>
        <v>BB1GS622</v>
      </c>
      <c r="V174" s="266" t="str">
        <f>INDEX(DEVICES[DESC1],MATCH(TAG_DATA[[#This Row],[P1TAG]],DEVICES[TAG1],))</f>
        <v>UNLOADING STATION 3,</v>
      </c>
      <c r="W174" s="266" t="str">
        <f>INDEX(DEVICES[DESC2],MATCH(TAG_DATA[[#This Row],[P1TAG]],DEVICES[TAG1],))</f>
        <v>BLOCK 3, FEEDER 4, IN</v>
      </c>
      <c r="X174" s="266" t="str">
        <f>INDEX(DEVICES[DESC3],MATCH(TAG_DATA[[#This Row],[P1TAG]],DEVICES[TAG1],))</f>
        <v/>
      </c>
      <c r="Y174" s="284">
        <f>INDEX(IO[Pin24V],MATCH(TAG_DATA[[#This Row],[P1TAG]],IO[IO_Tag],))</f>
        <v>6</v>
      </c>
      <c r="Z174" s="290">
        <f>INDEX(IO[Pin0V],MATCH(TAG_DATA[[#This Row],[P1TAG]],IO[IO_Tag],))</f>
        <v>4</v>
      </c>
      <c r="AA174" s="266" t="s">
        <v>2403</v>
      </c>
      <c r="AB174" s="305" t="str">
        <f>INDEX(IO[Type],MATCH(TAG_DATA[[#This Row],[P1TAG]],IO[IO_Tag],))</f>
        <v>DI</v>
      </c>
      <c r="AC174" s="266" t="str">
        <f>TAG_DATA[[#This Row],[Tag]]</f>
        <v>BB1GS622</v>
      </c>
      <c r="AD174" s="266" t="str">
        <f>INDEX(DEVICES[DESC1],MATCH(TAG_DATA[[#This Row],[P1TAG]],DEVICES[TAG1],))</f>
        <v>UNLOADING STATION 3,</v>
      </c>
      <c r="AE174" s="266" t="str">
        <f>INDEX(DEVICES[DESC2],MATCH(TAG_DATA[[#This Row],[P1TAG]],DEVICES[TAG1],))</f>
        <v>BLOCK 3, FEEDER 4, IN</v>
      </c>
      <c r="AF174" s="266" t="str">
        <f>INDEX(DEVICES[DESC3],MATCH(TAG_DATA[[#This Row],[P1TAG]],DEVICES[TAG1],))</f>
        <v/>
      </c>
      <c r="AG174" s="305" t="s">
        <v>2539</v>
      </c>
      <c r="AH174" s="266" t="str">
        <f>INDEX(DRAWING[CableName1],MATCH(TAG_DATA[[#This Row],[Tag]],DRAWING[Tag],))</f>
        <v>BB1GS622/01</v>
      </c>
      <c r="AI174" s="331"/>
    </row>
    <row r="175" spans="1:35" x14ac:dyDescent="0.4">
      <c r="A175" s="316" t="s">
        <v>591</v>
      </c>
      <c r="B175" s="309" t="s">
        <v>1125</v>
      </c>
      <c r="C175" s="328" t="s">
        <v>2527</v>
      </c>
      <c r="D175" s="314" t="str">
        <f>INDEX(DRAWING[Prefix],MATCH(TAG_DATA[[#This Row],[Tag]],DRAWING[Tag],))</f>
        <v>38025-ELE</v>
      </c>
      <c r="E175" s="281" t="str">
        <f>INDEX(DRAWING[Suffix],MATCH(TAG_DATA[[#This Row],[Tag]],DRAWING[Tag],))</f>
        <v>01-370_.L0</v>
      </c>
      <c r="F175" s="265" t="str">
        <f>INDEX(DRAWING[WireName24V],MATCH(TAG_DATA[[#This Row],[Tag]],DRAWING[Tag],))</f>
        <v>RIO_01:09.DI:V+ BB1GS623</v>
      </c>
      <c r="G175" s="305" t="str">
        <f>INDEX(DRAWING[WireNameIO],MATCH(TAG_DATA[[#This Row],[Tag]],DRAWING[Tag],))</f>
        <v>RIO_01:09.DI:06 BB1GS623</v>
      </c>
      <c r="H175" s="266" t="s">
        <v>2323</v>
      </c>
      <c r="I175" s="266" t="str">
        <f>INDEX(PANEL[DESCRIPTION],MATCH(TAG_DATA[[#This Row],[X1NAME]],PANEL[TAG],))</f>
        <v>KPA NON ASSIGNED IO</v>
      </c>
      <c r="J175" s="334"/>
      <c r="K175" s="334"/>
      <c r="L175" s="334"/>
      <c r="M175" s="335"/>
      <c r="N175" s="266" t="str">
        <f>INDEX(IO[PLC],MATCH(TAG_DATA[[#This Row],[P1TAG]],IO[IO_Tag],))</f>
        <v>RIO_</v>
      </c>
      <c r="O175" s="284" t="str">
        <f>INDEX(IO[Rack],MATCH(TAG_DATA[[#This Row],[P1TAG]],IO[IO_Tag],))</f>
        <v>01</v>
      </c>
      <c r="P175" s="284" t="str">
        <f>INDEX(IO[Slot],MATCH(TAG_DATA[[#This Row],[P1TAG]],IO[IO_Tag],))</f>
        <v>09</v>
      </c>
      <c r="Q175" s="282" t="str">
        <f>INDEX(IO[Channel],MATCH(TAG_DATA[[#This Row],[P1TAG]],IO[IO_Tag],))</f>
        <v>06</v>
      </c>
      <c r="R175" s="266" t="str">
        <f>INDEX(IO[CatalogNo],MATCH(TAG_DATA[[#This Row],[P1TAG]],IO[IO_Tag],))</f>
        <v>1734-IB8*1</v>
      </c>
      <c r="S175" s="266" t="str">
        <f>INDEX(IO[CatalogDesc1],MATCH(TAG_DATA[[#This Row],[P1TAG]],IO[IO_Tag],))</f>
        <v>AB 1734-IB8</v>
      </c>
      <c r="T175" s="266" t="str">
        <f>INDEX(IO[CatalogDesc2],MATCH(TAG_DATA[[#This Row],[P1TAG]],IO[IO_Tag],))</f>
        <v>24VDC 8-Point Sink Input Module</v>
      </c>
      <c r="U175" s="266" t="str">
        <f>TAG_DATA[[#This Row],[Tag]]</f>
        <v>BB1GS623</v>
      </c>
      <c r="V175" s="266" t="str">
        <f>INDEX(DEVICES[DESC1],MATCH(TAG_DATA[[#This Row],[P1TAG]],DEVICES[TAG1],))</f>
        <v>UNLOADING STATION 3,</v>
      </c>
      <c r="W175" s="266" t="str">
        <f>INDEX(DEVICES[DESC2],MATCH(TAG_DATA[[#This Row],[P1TAG]],DEVICES[TAG1],))</f>
        <v>BLOCK 3, FEEDER 4, OUT</v>
      </c>
      <c r="X175" s="266" t="str">
        <f>INDEX(DEVICES[DESC3],MATCH(TAG_DATA[[#This Row],[P1TAG]],DEVICES[TAG1],))</f>
        <v/>
      </c>
      <c r="Y175" s="284">
        <f>INDEX(IO[Pin24V],MATCH(TAG_DATA[[#This Row],[P1TAG]],IO[IO_Tag],))</f>
        <v>6</v>
      </c>
      <c r="Z175" s="290">
        <f>INDEX(IO[Pin0V],MATCH(TAG_DATA[[#This Row],[P1TAG]],IO[IO_Tag],))</f>
        <v>4</v>
      </c>
      <c r="AA175" s="266" t="s">
        <v>2403</v>
      </c>
      <c r="AB175" s="305" t="str">
        <f>INDEX(IO[Type],MATCH(TAG_DATA[[#This Row],[P1TAG]],IO[IO_Tag],))</f>
        <v>DI</v>
      </c>
      <c r="AC175" s="266" t="str">
        <f>TAG_DATA[[#This Row],[Tag]]</f>
        <v>BB1GS623</v>
      </c>
      <c r="AD175" s="266" t="str">
        <f>INDEX(DEVICES[DESC1],MATCH(TAG_DATA[[#This Row],[P1TAG]],DEVICES[TAG1],))</f>
        <v>UNLOADING STATION 3,</v>
      </c>
      <c r="AE175" s="266" t="str">
        <f>INDEX(DEVICES[DESC2],MATCH(TAG_DATA[[#This Row],[P1TAG]],DEVICES[TAG1],))</f>
        <v>BLOCK 3, FEEDER 4, OUT</v>
      </c>
      <c r="AF175" s="266" t="str">
        <f>INDEX(DEVICES[DESC3],MATCH(TAG_DATA[[#This Row],[P1TAG]],DEVICES[TAG1],))</f>
        <v/>
      </c>
      <c r="AG175" s="305" t="s">
        <v>2539</v>
      </c>
      <c r="AH175" s="266" t="str">
        <f>INDEX(DRAWING[CableName1],MATCH(TAG_DATA[[#This Row],[Tag]],DRAWING[Tag],))</f>
        <v>BB1GS623/01</v>
      </c>
      <c r="AI175" s="331"/>
    </row>
    <row r="176" spans="1:35" x14ac:dyDescent="0.4">
      <c r="A176" s="316" t="s">
        <v>603</v>
      </c>
      <c r="B176" s="309" t="s">
        <v>1125</v>
      </c>
      <c r="C176" s="328" t="s">
        <v>2527</v>
      </c>
      <c r="D176" s="314" t="str">
        <f>INDEX(DRAWING[Prefix],MATCH(TAG_DATA[[#This Row],[Tag]],DRAWING[Tag],))</f>
        <v>38025-ELE</v>
      </c>
      <c r="E176" s="281" t="str">
        <f>INDEX(DRAWING[Suffix],MATCH(TAG_DATA[[#This Row],[Tag]],DRAWING[Tag],))</f>
        <v>01-371_.L0</v>
      </c>
      <c r="F176" s="265" t="str">
        <f>INDEX(DRAWING[WireName24V],MATCH(TAG_DATA[[#This Row],[Tag]],DRAWING[Tag],))</f>
        <v>RIO_01:09.DI:V+ BB1GS650</v>
      </c>
      <c r="G176" s="305" t="str">
        <f>INDEX(DRAWING[WireNameIO],MATCH(TAG_DATA[[#This Row],[Tag]],DRAWING[Tag],))</f>
        <v>RIO_01:09.DI:07 BB1GS650</v>
      </c>
      <c r="H176" s="266" t="s">
        <v>2323</v>
      </c>
      <c r="I176" s="266" t="str">
        <f>INDEX(PANEL[DESCRIPTION],MATCH(TAG_DATA[[#This Row],[X1NAME]],PANEL[TAG],))</f>
        <v>KPA NON ASSIGNED IO</v>
      </c>
      <c r="J176" s="334"/>
      <c r="K176" s="334"/>
      <c r="L176" s="334"/>
      <c r="M176" s="335"/>
      <c r="N176" s="266" t="str">
        <f>INDEX(IO[PLC],MATCH(TAG_DATA[[#This Row],[P1TAG]],IO[IO_Tag],))</f>
        <v>RIO_</v>
      </c>
      <c r="O176" s="284" t="str">
        <f>INDEX(IO[Rack],MATCH(TAG_DATA[[#This Row],[P1TAG]],IO[IO_Tag],))</f>
        <v>01</v>
      </c>
      <c r="P176" s="284" t="str">
        <f>INDEX(IO[Slot],MATCH(TAG_DATA[[#This Row],[P1TAG]],IO[IO_Tag],))</f>
        <v>09</v>
      </c>
      <c r="Q176" s="282" t="str">
        <f>INDEX(IO[Channel],MATCH(TAG_DATA[[#This Row],[P1TAG]],IO[IO_Tag],))</f>
        <v>07</v>
      </c>
      <c r="R176" s="266" t="str">
        <f>INDEX(IO[CatalogNo],MATCH(TAG_DATA[[#This Row],[P1TAG]],IO[IO_Tag],))</f>
        <v>1734-IB8*1</v>
      </c>
      <c r="S176" s="266" t="str">
        <f>INDEX(IO[CatalogDesc1],MATCH(TAG_DATA[[#This Row],[P1TAG]],IO[IO_Tag],))</f>
        <v>AB 1734-IB8</v>
      </c>
      <c r="T176" s="266" t="str">
        <f>INDEX(IO[CatalogDesc2],MATCH(TAG_DATA[[#This Row],[P1TAG]],IO[IO_Tag],))</f>
        <v>24VDC 8-Point Sink Input Module</v>
      </c>
      <c r="U176" s="266" t="str">
        <f>TAG_DATA[[#This Row],[Tag]]</f>
        <v>BB1GS650</v>
      </c>
      <c r="V176" s="266" t="str">
        <f>INDEX(DEVICES[DESC1],MATCH(TAG_DATA[[#This Row],[P1TAG]],DEVICES[TAG1],))</f>
        <v>DISC SCREEN BY-PASS</v>
      </c>
      <c r="W176" s="266" t="str">
        <f>INDEX(DEVICES[DESC2],MATCH(TAG_DATA[[#This Row],[P1TAG]],DEVICES[TAG1],))</f>
        <v>DAMPER LIMIT SWITCH</v>
      </c>
      <c r="X176" s="266" t="str">
        <f>INDEX(DEVICES[DESC3],MATCH(TAG_DATA[[#This Row],[P1TAG]],DEVICES[TAG1],))</f>
        <v>BY-PASS POS.</v>
      </c>
      <c r="Y176" s="284">
        <f>INDEX(IO[Pin24V],MATCH(TAG_DATA[[#This Row],[P1TAG]],IO[IO_Tag],))</f>
        <v>6</v>
      </c>
      <c r="Z176" s="290">
        <f>INDEX(IO[Pin0V],MATCH(TAG_DATA[[#This Row],[P1TAG]],IO[IO_Tag],))</f>
        <v>4</v>
      </c>
      <c r="AA176" s="266" t="s">
        <v>2403</v>
      </c>
      <c r="AB176" s="305" t="str">
        <f>INDEX(IO[Type],MATCH(TAG_DATA[[#This Row],[P1TAG]],IO[IO_Tag],))</f>
        <v>DI</v>
      </c>
      <c r="AC176" s="266" t="str">
        <f>TAG_DATA[[#This Row],[Tag]]</f>
        <v>BB1GS650</v>
      </c>
      <c r="AD176" s="266" t="str">
        <f>INDEX(DEVICES[DESC1],MATCH(TAG_DATA[[#This Row],[P1TAG]],DEVICES[TAG1],))</f>
        <v>DISC SCREEN BY-PASS</v>
      </c>
      <c r="AE176" s="266" t="str">
        <f>INDEX(DEVICES[DESC2],MATCH(TAG_DATA[[#This Row],[P1TAG]],DEVICES[TAG1],))</f>
        <v>DAMPER LIMIT SWITCH</v>
      </c>
      <c r="AF176" s="266" t="str">
        <f>INDEX(DEVICES[DESC3],MATCH(TAG_DATA[[#This Row],[P1TAG]],DEVICES[TAG1],))</f>
        <v>BY-PASS POS.</v>
      </c>
      <c r="AG176" s="305" t="s">
        <v>2539</v>
      </c>
      <c r="AH176" s="266" t="str">
        <f>INDEX(DRAWING[CableName1],MATCH(TAG_DATA[[#This Row],[Tag]],DRAWING[Tag],))</f>
        <v>BB1GS650/01</v>
      </c>
      <c r="AI176" s="331"/>
    </row>
    <row r="177" spans="1:35" x14ac:dyDescent="0.4">
      <c r="A177" s="316" t="s">
        <v>581</v>
      </c>
      <c r="B177" s="309" t="s">
        <v>1125</v>
      </c>
      <c r="C177" s="328" t="s">
        <v>2527</v>
      </c>
      <c r="D177" s="314" t="str">
        <f>INDEX(DRAWING[Prefix],MATCH(TAG_DATA[[#This Row],[Tag]],DRAWING[Tag],))</f>
        <v>38025-ELE</v>
      </c>
      <c r="E177" s="281" t="str">
        <f>INDEX(DRAWING[Suffix],MATCH(TAG_DATA[[#This Row],[Tag]],DRAWING[Tag],))</f>
        <v>01-372_.L0</v>
      </c>
      <c r="F177" s="265" t="str">
        <f>INDEX(DRAWING[WireName24V],MATCH(TAG_DATA[[#This Row],[Tag]],DRAWING[Tag],))</f>
        <v>RIO_01:10.DI:V+ BB1GS651</v>
      </c>
      <c r="G177" s="305" t="str">
        <f>INDEX(DRAWING[WireNameIO],MATCH(TAG_DATA[[#This Row],[Tag]],DRAWING[Tag],))</f>
        <v>RIO_01:10.DI:00 BB1GS651</v>
      </c>
      <c r="H177" s="266" t="s">
        <v>2323</v>
      </c>
      <c r="I177" s="266" t="str">
        <f>INDEX(PANEL[DESCRIPTION],MATCH(TAG_DATA[[#This Row],[X1NAME]],PANEL[TAG],))</f>
        <v>KPA NON ASSIGNED IO</v>
      </c>
      <c r="J177" s="334"/>
      <c r="K177" s="334"/>
      <c r="L177" s="334"/>
      <c r="M177" s="335"/>
      <c r="N177" s="266" t="str">
        <f>INDEX(IO[PLC],MATCH(TAG_DATA[[#This Row],[P1TAG]],IO[IO_Tag],))</f>
        <v>RIO_</v>
      </c>
      <c r="O177" s="284" t="str">
        <f>INDEX(IO[Rack],MATCH(TAG_DATA[[#This Row],[P1TAG]],IO[IO_Tag],))</f>
        <v>01</v>
      </c>
      <c r="P177" s="284" t="str">
        <f>INDEX(IO[Slot],MATCH(TAG_DATA[[#This Row],[P1TAG]],IO[IO_Tag],))</f>
        <v>10</v>
      </c>
      <c r="Q177" s="282" t="str">
        <f>INDEX(IO[Channel],MATCH(TAG_DATA[[#This Row],[P1TAG]],IO[IO_Tag],))</f>
        <v>00</v>
      </c>
      <c r="R177" s="266" t="str">
        <f>INDEX(IO[CatalogNo],MATCH(TAG_DATA[[#This Row],[P1TAG]],IO[IO_Tag],))</f>
        <v>1734-IB8*1</v>
      </c>
      <c r="S177" s="266" t="str">
        <f>INDEX(IO[CatalogDesc1],MATCH(TAG_DATA[[#This Row],[P1TAG]],IO[IO_Tag],))</f>
        <v>AB 1734-IB8</v>
      </c>
      <c r="T177" s="266" t="str">
        <f>INDEX(IO[CatalogDesc2],MATCH(TAG_DATA[[#This Row],[P1TAG]],IO[IO_Tag],))</f>
        <v>24VDC 8-Point Sink Input Module</v>
      </c>
      <c r="U177" s="266" t="str">
        <f>TAG_DATA[[#This Row],[Tag]]</f>
        <v>BB1GS651</v>
      </c>
      <c r="V177" s="266" t="str">
        <f>INDEX(DEVICES[DESC1],MATCH(TAG_DATA[[#This Row],[P1TAG]],DEVICES[TAG1],))</f>
        <v>DISC SCREEN BY-PASS</v>
      </c>
      <c r="W177" s="266" t="str">
        <f>INDEX(DEVICES[DESC2],MATCH(TAG_DATA[[#This Row],[P1TAG]],DEVICES[TAG1],))</f>
        <v>DAMPER LIMIT SWITCH</v>
      </c>
      <c r="X177" s="266" t="str">
        <f>INDEX(DEVICES[DESC3],MATCH(TAG_DATA[[#This Row],[P1TAG]],DEVICES[TAG1],))</f>
        <v>TO SCREEN</v>
      </c>
      <c r="Y177" s="284">
        <f>INDEX(IO[Pin24V],MATCH(TAG_DATA[[#This Row],[P1TAG]],IO[IO_Tag],))</f>
        <v>6</v>
      </c>
      <c r="Z177" s="290">
        <f>INDEX(IO[Pin0V],MATCH(TAG_DATA[[#This Row],[P1TAG]],IO[IO_Tag],))</f>
        <v>4</v>
      </c>
      <c r="AA177" s="266" t="s">
        <v>2403</v>
      </c>
      <c r="AB177" s="305" t="str">
        <f>INDEX(IO[Type],MATCH(TAG_DATA[[#This Row],[P1TAG]],IO[IO_Tag],))</f>
        <v>DI</v>
      </c>
      <c r="AC177" s="266" t="str">
        <f>TAG_DATA[[#This Row],[Tag]]</f>
        <v>BB1GS651</v>
      </c>
      <c r="AD177" s="266" t="str">
        <f>INDEX(DEVICES[DESC1],MATCH(TAG_DATA[[#This Row],[P1TAG]],DEVICES[TAG1],))</f>
        <v>DISC SCREEN BY-PASS</v>
      </c>
      <c r="AE177" s="266" t="str">
        <f>INDEX(DEVICES[DESC2],MATCH(TAG_DATA[[#This Row],[P1TAG]],DEVICES[TAG1],))</f>
        <v>DAMPER LIMIT SWITCH</v>
      </c>
      <c r="AF177" s="266" t="str">
        <f>INDEX(DEVICES[DESC3],MATCH(TAG_DATA[[#This Row],[P1TAG]],DEVICES[TAG1],))</f>
        <v>TO SCREEN</v>
      </c>
      <c r="AG177" s="305" t="s">
        <v>2539</v>
      </c>
      <c r="AH177" s="266" t="str">
        <f>INDEX(DRAWING[CableName1],MATCH(TAG_DATA[[#This Row],[Tag]],DRAWING[Tag],))</f>
        <v>BB1GS651/01</v>
      </c>
      <c r="AI177" s="331"/>
    </row>
    <row r="178" spans="1:35" x14ac:dyDescent="0.4">
      <c r="A178" s="316" t="s">
        <v>770</v>
      </c>
      <c r="B178" s="309" t="s">
        <v>1125</v>
      </c>
      <c r="C178" s="328" t="s">
        <v>2527</v>
      </c>
      <c r="D178" s="314" t="str">
        <f>INDEX(DRAWING[Prefix],MATCH(TAG_DATA[[#This Row],[Tag]],DRAWING[Tag],))</f>
        <v>38025-ELE</v>
      </c>
      <c r="E178" s="281" t="str">
        <f>INDEX(DRAWING[Suffix],MATCH(TAG_DATA[[#This Row],[Tag]],DRAWING[Tag],))</f>
        <v>01-373_.L0</v>
      </c>
      <c r="F178" s="265" t="str">
        <f>INDEX(DRAWING[WireName24V],MATCH(TAG_DATA[[#This Row],[Tag]],DRAWING[Tag],))</f>
        <v>RIO_01:10.DI:V+ BB1GS652</v>
      </c>
      <c r="G178" s="305" t="str">
        <f>INDEX(DRAWING[WireNameIO],MATCH(TAG_DATA[[#This Row],[Tag]],DRAWING[Tag],))</f>
        <v>RIO_01:10.DI:01 BB1GS652</v>
      </c>
      <c r="H178" s="266" t="s">
        <v>2323</v>
      </c>
      <c r="I178" s="266" t="str">
        <f>INDEX(PANEL[DESCRIPTION],MATCH(TAG_DATA[[#This Row],[X1NAME]],PANEL[TAG],))</f>
        <v>KPA NON ASSIGNED IO</v>
      </c>
      <c r="J178" s="334"/>
      <c r="K178" s="334"/>
      <c r="L178" s="334"/>
      <c r="M178" s="335"/>
      <c r="N178" s="266" t="str">
        <f>INDEX(IO[PLC],MATCH(TAG_DATA[[#This Row],[P1TAG]],IO[IO_Tag],))</f>
        <v>RIO_</v>
      </c>
      <c r="O178" s="284" t="str">
        <f>INDEX(IO[Rack],MATCH(TAG_DATA[[#This Row],[P1TAG]],IO[IO_Tag],))</f>
        <v>01</v>
      </c>
      <c r="P178" s="284" t="str">
        <f>INDEX(IO[Slot],MATCH(TAG_DATA[[#This Row],[P1TAG]],IO[IO_Tag],))</f>
        <v>10</v>
      </c>
      <c r="Q178" s="282" t="str">
        <f>INDEX(IO[Channel],MATCH(TAG_DATA[[#This Row],[P1TAG]],IO[IO_Tag],))</f>
        <v>01</v>
      </c>
      <c r="R178" s="266" t="str">
        <f>INDEX(IO[CatalogNo],MATCH(TAG_DATA[[#This Row],[P1TAG]],IO[IO_Tag],))</f>
        <v>1734-IB8*1</v>
      </c>
      <c r="S178" s="266" t="str">
        <f>INDEX(IO[CatalogDesc1],MATCH(TAG_DATA[[#This Row],[P1TAG]],IO[IO_Tag],))</f>
        <v>AB 1734-IB8</v>
      </c>
      <c r="T178" s="266" t="str">
        <f>INDEX(IO[CatalogDesc2],MATCH(TAG_DATA[[#This Row],[P1TAG]],IO[IO_Tag],))</f>
        <v>24VDC 8-Point Sink Input Module</v>
      </c>
      <c r="U178" s="266" t="str">
        <f>TAG_DATA[[#This Row],[Tag]]</f>
        <v>BB1GS652</v>
      </c>
      <c r="V178" s="266" t="str">
        <f>INDEX(DEVICES[DESC1],MATCH(TAG_DATA[[#This Row],[P1TAG]],DEVICES[TAG1],))</f>
        <v>EXPLOSION HATCH</v>
      </c>
      <c r="W178" s="266" t="str">
        <f>INDEX(DEVICES[DESC2],MATCH(TAG_DATA[[#This Row],[P1TAG]],DEVICES[TAG1],))</f>
        <v>LIMIT SWITCH 1</v>
      </c>
      <c r="X178" s="266" t="str">
        <f>INDEX(DEVICES[DESC3],MATCH(TAG_DATA[[#This Row],[P1TAG]],DEVICES[TAG1],))</f>
        <v/>
      </c>
      <c r="Y178" s="284">
        <f>INDEX(IO[Pin24V],MATCH(TAG_DATA[[#This Row],[P1TAG]],IO[IO_Tag],))</f>
        <v>6</v>
      </c>
      <c r="Z178" s="290">
        <f>INDEX(IO[Pin0V],MATCH(TAG_DATA[[#This Row],[P1TAG]],IO[IO_Tag],))</f>
        <v>4</v>
      </c>
      <c r="AA178" s="266" t="s">
        <v>2403</v>
      </c>
      <c r="AB178" s="305" t="str">
        <f>INDEX(IO[Type],MATCH(TAG_DATA[[#This Row],[P1TAG]],IO[IO_Tag],))</f>
        <v>DI</v>
      </c>
      <c r="AC178" s="266" t="str">
        <f>TAG_DATA[[#This Row],[Tag]]</f>
        <v>BB1GS652</v>
      </c>
      <c r="AD178" s="266" t="str">
        <f>INDEX(DEVICES[DESC1],MATCH(TAG_DATA[[#This Row],[P1TAG]],DEVICES[TAG1],))</f>
        <v>EXPLOSION HATCH</v>
      </c>
      <c r="AE178" s="266" t="str">
        <f>INDEX(DEVICES[DESC2],MATCH(TAG_DATA[[#This Row],[P1TAG]],DEVICES[TAG1],))</f>
        <v>LIMIT SWITCH 1</v>
      </c>
      <c r="AF178" s="266" t="str">
        <f>INDEX(DEVICES[DESC3],MATCH(TAG_DATA[[#This Row],[P1TAG]],DEVICES[TAG1],))</f>
        <v/>
      </c>
      <c r="AG178" s="305" t="s">
        <v>2539</v>
      </c>
      <c r="AH178" s="266" t="str">
        <f>INDEX(DRAWING[CableName1],MATCH(TAG_DATA[[#This Row],[Tag]],DRAWING[Tag],))</f>
        <v>BB1GS652/01</v>
      </c>
      <c r="AI178" s="331"/>
    </row>
    <row r="179" spans="1:35" x14ac:dyDescent="0.4">
      <c r="A179" s="316" t="s">
        <v>773</v>
      </c>
      <c r="B179" s="309" t="s">
        <v>1125</v>
      </c>
      <c r="C179" s="328" t="s">
        <v>2527</v>
      </c>
      <c r="D179" s="314" t="str">
        <f>INDEX(DRAWING[Prefix],MATCH(TAG_DATA[[#This Row],[Tag]],DRAWING[Tag],))</f>
        <v>38025-ELE</v>
      </c>
      <c r="E179" s="281" t="str">
        <f>INDEX(DRAWING[Suffix],MATCH(TAG_DATA[[#This Row],[Tag]],DRAWING[Tag],))</f>
        <v>01-374_.L0</v>
      </c>
      <c r="F179" s="265" t="str">
        <f>INDEX(DRAWING[WireName24V],MATCH(TAG_DATA[[#This Row],[Tag]],DRAWING[Tag],))</f>
        <v>RIO_01:10.DI:V+ BB1GS653</v>
      </c>
      <c r="G179" s="305" t="str">
        <f>INDEX(DRAWING[WireNameIO],MATCH(TAG_DATA[[#This Row],[Tag]],DRAWING[Tag],))</f>
        <v>RIO_01:10.DI:02 BB1GS653</v>
      </c>
      <c r="H179" s="266" t="s">
        <v>2323</v>
      </c>
      <c r="I179" s="266" t="str">
        <f>INDEX(PANEL[DESCRIPTION],MATCH(TAG_DATA[[#This Row],[X1NAME]],PANEL[TAG],))</f>
        <v>KPA NON ASSIGNED IO</v>
      </c>
      <c r="J179" s="334"/>
      <c r="K179" s="334"/>
      <c r="L179" s="334"/>
      <c r="M179" s="335"/>
      <c r="N179" s="266" t="str">
        <f>INDEX(IO[PLC],MATCH(TAG_DATA[[#This Row],[P1TAG]],IO[IO_Tag],))</f>
        <v>RIO_</v>
      </c>
      <c r="O179" s="284" t="str">
        <f>INDEX(IO[Rack],MATCH(TAG_DATA[[#This Row],[P1TAG]],IO[IO_Tag],))</f>
        <v>01</v>
      </c>
      <c r="P179" s="284" t="str">
        <f>INDEX(IO[Slot],MATCH(TAG_DATA[[#This Row],[P1TAG]],IO[IO_Tag],))</f>
        <v>10</v>
      </c>
      <c r="Q179" s="282" t="str">
        <f>INDEX(IO[Channel],MATCH(TAG_DATA[[#This Row],[P1TAG]],IO[IO_Tag],))</f>
        <v>02</v>
      </c>
      <c r="R179" s="266" t="str">
        <f>INDEX(IO[CatalogNo],MATCH(TAG_DATA[[#This Row],[P1TAG]],IO[IO_Tag],))</f>
        <v>1734-IB8*1</v>
      </c>
      <c r="S179" s="266" t="str">
        <f>INDEX(IO[CatalogDesc1],MATCH(TAG_DATA[[#This Row],[P1TAG]],IO[IO_Tag],))</f>
        <v>AB 1734-IB8</v>
      </c>
      <c r="T179" s="266" t="str">
        <f>INDEX(IO[CatalogDesc2],MATCH(TAG_DATA[[#This Row],[P1TAG]],IO[IO_Tag],))</f>
        <v>24VDC 8-Point Sink Input Module</v>
      </c>
      <c r="U179" s="266" t="str">
        <f>TAG_DATA[[#This Row],[Tag]]</f>
        <v>BB1GS653</v>
      </c>
      <c r="V179" s="266" t="str">
        <f>INDEX(DEVICES[DESC1],MATCH(TAG_DATA[[#This Row],[P1TAG]],DEVICES[TAG1],))</f>
        <v>EXPLOSION HATCH</v>
      </c>
      <c r="W179" s="266" t="str">
        <f>INDEX(DEVICES[DESC2],MATCH(TAG_DATA[[#This Row],[P1TAG]],DEVICES[TAG1],))</f>
        <v>LIMIT SWITCH 2</v>
      </c>
      <c r="X179" s="266" t="str">
        <f>INDEX(DEVICES[DESC3],MATCH(TAG_DATA[[#This Row],[P1TAG]],DEVICES[TAG1],))</f>
        <v/>
      </c>
      <c r="Y179" s="284">
        <f>INDEX(IO[Pin24V],MATCH(TAG_DATA[[#This Row],[P1TAG]],IO[IO_Tag],))</f>
        <v>6</v>
      </c>
      <c r="Z179" s="290">
        <f>INDEX(IO[Pin0V],MATCH(TAG_DATA[[#This Row],[P1TAG]],IO[IO_Tag],))</f>
        <v>4</v>
      </c>
      <c r="AA179" s="266" t="s">
        <v>2403</v>
      </c>
      <c r="AB179" s="305" t="str">
        <f>INDEX(IO[Type],MATCH(TAG_DATA[[#This Row],[P1TAG]],IO[IO_Tag],))</f>
        <v>DI</v>
      </c>
      <c r="AC179" s="266" t="str">
        <f>TAG_DATA[[#This Row],[Tag]]</f>
        <v>BB1GS653</v>
      </c>
      <c r="AD179" s="266" t="str">
        <f>INDEX(DEVICES[DESC1],MATCH(TAG_DATA[[#This Row],[P1TAG]],DEVICES[TAG1],))</f>
        <v>EXPLOSION HATCH</v>
      </c>
      <c r="AE179" s="266" t="str">
        <f>INDEX(DEVICES[DESC2],MATCH(TAG_DATA[[#This Row],[P1TAG]],DEVICES[TAG1],))</f>
        <v>LIMIT SWITCH 2</v>
      </c>
      <c r="AF179" s="266" t="str">
        <f>INDEX(DEVICES[DESC3],MATCH(TAG_DATA[[#This Row],[P1TAG]],DEVICES[TAG1],))</f>
        <v/>
      </c>
      <c r="AG179" s="305" t="s">
        <v>2539</v>
      </c>
      <c r="AH179" s="266" t="str">
        <f>INDEX(DRAWING[CableName1],MATCH(TAG_DATA[[#This Row],[Tag]],DRAWING[Tag],))</f>
        <v>BB1GS653/01</v>
      </c>
      <c r="AI179" s="331"/>
    </row>
    <row r="180" spans="1:35" x14ac:dyDescent="0.4">
      <c r="A180" s="316" t="s">
        <v>775</v>
      </c>
      <c r="B180" s="309" t="s">
        <v>1125</v>
      </c>
      <c r="C180" s="328" t="s">
        <v>2527</v>
      </c>
      <c r="D180" s="314" t="str">
        <f>INDEX(DRAWING[Prefix],MATCH(TAG_DATA[[#This Row],[Tag]],DRAWING[Tag],))</f>
        <v>38025-ELE</v>
      </c>
      <c r="E180" s="281" t="str">
        <f>INDEX(DRAWING[Suffix],MATCH(TAG_DATA[[#This Row],[Tag]],DRAWING[Tag],))</f>
        <v>01-375_.L0</v>
      </c>
      <c r="F180" s="265" t="str">
        <f>INDEX(DRAWING[WireName24V],MATCH(TAG_DATA[[#This Row],[Tag]],DRAWING[Tag],))</f>
        <v>RIO_01:10.DI:V+ BB1GS654</v>
      </c>
      <c r="G180" s="305" t="str">
        <f>INDEX(DRAWING[WireNameIO],MATCH(TAG_DATA[[#This Row],[Tag]],DRAWING[Tag],))</f>
        <v>RIO_01:10.DI:03 BB1GS654</v>
      </c>
      <c r="H180" s="266" t="s">
        <v>2323</v>
      </c>
      <c r="I180" s="266" t="str">
        <f>INDEX(PANEL[DESCRIPTION],MATCH(TAG_DATA[[#This Row],[X1NAME]],PANEL[TAG],))</f>
        <v>KPA NON ASSIGNED IO</v>
      </c>
      <c r="J180" s="334"/>
      <c r="K180" s="334"/>
      <c r="L180" s="334"/>
      <c r="M180" s="335"/>
      <c r="N180" s="266" t="str">
        <f>INDEX(IO[PLC],MATCH(TAG_DATA[[#This Row],[P1TAG]],IO[IO_Tag],))</f>
        <v>RIO_</v>
      </c>
      <c r="O180" s="284" t="str">
        <f>INDEX(IO[Rack],MATCH(TAG_DATA[[#This Row],[P1TAG]],IO[IO_Tag],))</f>
        <v>01</v>
      </c>
      <c r="P180" s="284" t="str">
        <f>INDEX(IO[Slot],MATCH(TAG_DATA[[#This Row],[P1TAG]],IO[IO_Tag],))</f>
        <v>10</v>
      </c>
      <c r="Q180" s="282" t="str">
        <f>INDEX(IO[Channel],MATCH(TAG_DATA[[#This Row],[P1TAG]],IO[IO_Tag],))</f>
        <v>03</v>
      </c>
      <c r="R180" s="266" t="str">
        <f>INDEX(IO[CatalogNo],MATCH(TAG_DATA[[#This Row],[P1TAG]],IO[IO_Tag],))</f>
        <v>1734-IB8*1</v>
      </c>
      <c r="S180" s="266" t="str">
        <f>INDEX(IO[CatalogDesc1],MATCH(TAG_DATA[[#This Row],[P1TAG]],IO[IO_Tag],))</f>
        <v>AB 1734-IB8</v>
      </c>
      <c r="T180" s="266" t="str">
        <f>INDEX(IO[CatalogDesc2],MATCH(TAG_DATA[[#This Row],[P1TAG]],IO[IO_Tag],))</f>
        <v>24VDC 8-Point Sink Input Module</v>
      </c>
      <c r="U180" s="266" t="str">
        <f>TAG_DATA[[#This Row],[Tag]]</f>
        <v>BB1GS654</v>
      </c>
      <c r="V180" s="266" t="str">
        <f>INDEX(DEVICES[DESC1],MATCH(TAG_DATA[[#This Row],[P1TAG]],DEVICES[TAG1],))</f>
        <v>EXPLOSION HATCH</v>
      </c>
      <c r="W180" s="266" t="str">
        <f>INDEX(DEVICES[DESC2],MATCH(TAG_DATA[[#This Row],[P1TAG]],DEVICES[TAG1],))</f>
        <v>LIMIT SWITCH 3</v>
      </c>
      <c r="X180" s="266" t="str">
        <f>INDEX(DEVICES[DESC3],MATCH(TAG_DATA[[#This Row],[P1TAG]],DEVICES[TAG1],))</f>
        <v/>
      </c>
      <c r="Y180" s="284">
        <f>INDEX(IO[Pin24V],MATCH(TAG_DATA[[#This Row],[P1TAG]],IO[IO_Tag],))</f>
        <v>6</v>
      </c>
      <c r="Z180" s="290">
        <f>INDEX(IO[Pin0V],MATCH(TAG_DATA[[#This Row],[P1TAG]],IO[IO_Tag],))</f>
        <v>4</v>
      </c>
      <c r="AA180" s="266" t="s">
        <v>2403</v>
      </c>
      <c r="AB180" s="305" t="str">
        <f>INDEX(IO[Type],MATCH(TAG_DATA[[#This Row],[P1TAG]],IO[IO_Tag],))</f>
        <v>DI</v>
      </c>
      <c r="AC180" s="266" t="str">
        <f>TAG_DATA[[#This Row],[Tag]]</f>
        <v>BB1GS654</v>
      </c>
      <c r="AD180" s="266" t="str">
        <f>INDEX(DEVICES[DESC1],MATCH(TAG_DATA[[#This Row],[P1TAG]],DEVICES[TAG1],))</f>
        <v>EXPLOSION HATCH</v>
      </c>
      <c r="AE180" s="266" t="str">
        <f>INDEX(DEVICES[DESC2],MATCH(TAG_DATA[[#This Row],[P1TAG]],DEVICES[TAG1],))</f>
        <v>LIMIT SWITCH 3</v>
      </c>
      <c r="AF180" s="266" t="str">
        <f>INDEX(DEVICES[DESC3],MATCH(TAG_DATA[[#This Row],[P1TAG]],DEVICES[TAG1],))</f>
        <v/>
      </c>
      <c r="AG180" s="305" t="s">
        <v>2539</v>
      </c>
      <c r="AH180" s="266" t="str">
        <f>INDEX(DRAWING[CableName1],MATCH(TAG_DATA[[#This Row],[Tag]],DRAWING[Tag],))</f>
        <v>BB1GS654/01</v>
      </c>
      <c r="AI180" s="331"/>
    </row>
    <row r="181" spans="1:35" x14ac:dyDescent="0.4">
      <c r="A181" s="316" t="s">
        <v>777</v>
      </c>
      <c r="B181" s="309" t="s">
        <v>1125</v>
      </c>
      <c r="C181" s="328" t="s">
        <v>2527</v>
      </c>
      <c r="D181" s="314" t="str">
        <f>INDEX(DRAWING[Prefix],MATCH(TAG_DATA[[#This Row],[Tag]],DRAWING[Tag],))</f>
        <v>38025-ELE</v>
      </c>
      <c r="E181" s="281" t="str">
        <f>INDEX(DRAWING[Suffix],MATCH(TAG_DATA[[#This Row],[Tag]],DRAWING[Tag],))</f>
        <v>01-376_.L0</v>
      </c>
      <c r="F181" s="265" t="str">
        <f>INDEX(DRAWING[WireName24V],MATCH(TAG_DATA[[#This Row],[Tag]],DRAWING[Tag],))</f>
        <v>RIO_01:10.DI:V+ BB1GS655</v>
      </c>
      <c r="G181" s="305" t="str">
        <f>INDEX(DRAWING[WireNameIO],MATCH(TAG_DATA[[#This Row],[Tag]],DRAWING[Tag],))</f>
        <v>RIO_01:10.DI:04 BB1GS655</v>
      </c>
      <c r="H181" s="266" t="s">
        <v>2323</v>
      </c>
      <c r="I181" s="266" t="str">
        <f>INDEX(PANEL[DESCRIPTION],MATCH(TAG_DATA[[#This Row],[X1NAME]],PANEL[TAG],))</f>
        <v>KPA NON ASSIGNED IO</v>
      </c>
      <c r="J181" s="334"/>
      <c r="K181" s="334"/>
      <c r="L181" s="334"/>
      <c r="M181" s="335"/>
      <c r="N181" s="266" t="str">
        <f>INDEX(IO[PLC],MATCH(TAG_DATA[[#This Row],[P1TAG]],IO[IO_Tag],))</f>
        <v>RIO_</v>
      </c>
      <c r="O181" s="284" t="str">
        <f>INDEX(IO[Rack],MATCH(TAG_DATA[[#This Row],[P1TAG]],IO[IO_Tag],))</f>
        <v>01</v>
      </c>
      <c r="P181" s="284" t="str">
        <f>INDEX(IO[Slot],MATCH(TAG_DATA[[#This Row],[P1TAG]],IO[IO_Tag],))</f>
        <v>10</v>
      </c>
      <c r="Q181" s="282" t="str">
        <f>INDEX(IO[Channel],MATCH(TAG_DATA[[#This Row],[P1TAG]],IO[IO_Tag],))</f>
        <v>04</v>
      </c>
      <c r="R181" s="266" t="str">
        <f>INDEX(IO[CatalogNo],MATCH(TAG_DATA[[#This Row],[P1TAG]],IO[IO_Tag],))</f>
        <v>1734-IB8*1</v>
      </c>
      <c r="S181" s="266" t="str">
        <f>INDEX(IO[CatalogDesc1],MATCH(TAG_DATA[[#This Row],[P1TAG]],IO[IO_Tag],))</f>
        <v>AB 1734-IB8</v>
      </c>
      <c r="T181" s="266" t="str">
        <f>INDEX(IO[CatalogDesc2],MATCH(TAG_DATA[[#This Row],[P1TAG]],IO[IO_Tag],))</f>
        <v>24VDC 8-Point Sink Input Module</v>
      </c>
      <c r="U181" s="266" t="str">
        <f>TAG_DATA[[#This Row],[Tag]]</f>
        <v>BB1GS655</v>
      </c>
      <c r="V181" s="266" t="str">
        <f>INDEX(DEVICES[DESC1],MATCH(TAG_DATA[[#This Row],[P1TAG]],DEVICES[TAG1],))</f>
        <v>EXPLOSION HATCH</v>
      </c>
      <c r="W181" s="266" t="str">
        <f>INDEX(DEVICES[DESC2],MATCH(TAG_DATA[[#This Row],[P1TAG]],DEVICES[TAG1],))</f>
        <v>LIMIT SWITCH 4</v>
      </c>
      <c r="X181" s="266" t="str">
        <f>INDEX(DEVICES[DESC3],MATCH(TAG_DATA[[#This Row],[P1TAG]],DEVICES[TAG1],))</f>
        <v/>
      </c>
      <c r="Y181" s="284">
        <f>INDEX(IO[Pin24V],MATCH(TAG_DATA[[#This Row],[P1TAG]],IO[IO_Tag],))</f>
        <v>6</v>
      </c>
      <c r="Z181" s="290">
        <f>INDEX(IO[Pin0V],MATCH(TAG_DATA[[#This Row],[P1TAG]],IO[IO_Tag],))</f>
        <v>4</v>
      </c>
      <c r="AA181" s="266" t="s">
        <v>2403</v>
      </c>
      <c r="AB181" s="305" t="str">
        <f>INDEX(IO[Type],MATCH(TAG_DATA[[#This Row],[P1TAG]],IO[IO_Tag],))</f>
        <v>DI</v>
      </c>
      <c r="AC181" s="266" t="str">
        <f>TAG_DATA[[#This Row],[Tag]]</f>
        <v>BB1GS655</v>
      </c>
      <c r="AD181" s="266" t="str">
        <f>INDEX(DEVICES[DESC1],MATCH(TAG_DATA[[#This Row],[P1TAG]],DEVICES[TAG1],))</f>
        <v>EXPLOSION HATCH</v>
      </c>
      <c r="AE181" s="266" t="str">
        <f>INDEX(DEVICES[DESC2],MATCH(TAG_DATA[[#This Row],[P1TAG]],DEVICES[TAG1],))</f>
        <v>LIMIT SWITCH 4</v>
      </c>
      <c r="AF181" s="266" t="str">
        <f>INDEX(DEVICES[DESC3],MATCH(TAG_DATA[[#This Row],[P1TAG]],DEVICES[TAG1],))</f>
        <v/>
      </c>
      <c r="AG181" s="305" t="s">
        <v>2539</v>
      </c>
      <c r="AH181" s="266" t="str">
        <f>INDEX(DRAWING[CableName1],MATCH(TAG_DATA[[#This Row],[Tag]],DRAWING[Tag],))</f>
        <v>BB1GS655/01</v>
      </c>
      <c r="AI181" s="331"/>
    </row>
    <row r="182" spans="1:35" x14ac:dyDescent="0.4">
      <c r="A182" s="316" t="s">
        <v>1452</v>
      </c>
      <c r="B182" s="309" t="s">
        <v>1125</v>
      </c>
      <c r="C182" s="328" t="s">
        <v>2527</v>
      </c>
      <c r="D182" s="314" t="str">
        <f>INDEX(DRAWING[Prefix],MATCH(TAG_DATA[[#This Row],[Tag]],DRAWING[Tag],))</f>
        <v>38025-ELE</v>
      </c>
      <c r="E182" s="281" t="str">
        <f>INDEX(DRAWING[Suffix],MATCH(TAG_DATA[[#This Row],[Tag]],DRAWING[Tag],))</f>
        <v>01-377_.L0</v>
      </c>
      <c r="F182" s="265" t="str">
        <f>INDEX(DRAWING[WireName24V],MATCH(TAG_DATA[[#This Row],[Tag]],DRAWING[Tag],))</f>
        <v>RIO_01:10.DI:V+ BB1GS656</v>
      </c>
      <c r="G182" s="305" t="str">
        <f>INDEX(DRAWING[WireNameIO],MATCH(TAG_DATA[[#This Row],[Tag]],DRAWING[Tag],))</f>
        <v>RIO_01:10.DI:05 BB1GS656</v>
      </c>
      <c r="H182" s="266" t="s">
        <v>2323</v>
      </c>
      <c r="I182" s="266" t="str">
        <f>INDEX(PANEL[DESCRIPTION],MATCH(TAG_DATA[[#This Row],[X1NAME]],PANEL[TAG],))</f>
        <v>KPA NON ASSIGNED IO</v>
      </c>
      <c r="J182" s="334"/>
      <c r="K182" s="334"/>
      <c r="L182" s="334"/>
      <c r="M182" s="335"/>
      <c r="N182" s="266" t="str">
        <f>INDEX(IO[PLC],MATCH(TAG_DATA[[#This Row],[P1TAG]],IO[IO_Tag],))</f>
        <v>RIO_</v>
      </c>
      <c r="O182" s="284" t="str">
        <f>INDEX(IO[Rack],MATCH(TAG_DATA[[#This Row],[P1TAG]],IO[IO_Tag],))</f>
        <v>01</v>
      </c>
      <c r="P182" s="284" t="str">
        <f>INDEX(IO[Slot],MATCH(TAG_DATA[[#This Row],[P1TAG]],IO[IO_Tag],))</f>
        <v>10</v>
      </c>
      <c r="Q182" s="282" t="str">
        <f>INDEX(IO[Channel],MATCH(TAG_DATA[[#This Row],[P1TAG]],IO[IO_Tag],))</f>
        <v>05</v>
      </c>
      <c r="R182" s="266" t="str">
        <f>INDEX(IO[CatalogNo],MATCH(TAG_DATA[[#This Row],[P1TAG]],IO[IO_Tag],))</f>
        <v>1734-IB8*1</v>
      </c>
      <c r="S182" s="266" t="str">
        <f>INDEX(IO[CatalogDesc1],MATCH(TAG_DATA[[#This Row],[P1TAG]],IO[IO_Tag],))</f>
        <v>AB 1734-IB8</v>
      </c>
      <c r="T182" s="266" t="str">
        <f>INDEX(IO[CatalogDesc2],MATCH(TAG_DATA[[#This Row],[P1TAG]],IO[IO_Tag],))</f>
        <v>24VDC 8-Point Sink Input Module</v>
      </c>
      <c r="U182" s="266" t="str">
        <f>TAG_DATA[[#This Row],[Tag]]</f>
        <v>BB1GS656</v>
      </c>
      <c r="V182" s="266" t="str">
        <f>INDEX(DEVICES[DESC1],MATCH(TAG_DATA[[#This Row],[P1TAG]],DEVICES[TAG1],))</f>
        <v>SLIDE GATE VALVE CLOSE</v>
      </c>
      <c r="W182" s="266" t="str">
        <f>INDEX(DEVICES[DESC2],MATCH(TAG_DATA[[#This Row],[P1TAG]],DEVICES[TAG1],))</f>
        <v>LIMIT SWITCH</v>
      </c>
      <c r="X182" s="266" t="str">
        <f>INDEX(DEVICES[DESC3],MATCH(TAG_DATA[[#This Row],[P1TAG]],DEVICES[TAG1],))</f>
        <v/>
      </c>
      <c r="Y182" s="284">
        <f>INDEX(IO[Pin24V],MATCH(TAG_DATA[[#This Row],[P1TAG]],IO[IO_Tag],))</f>
        <v>6</v>
      </c>
      <c r="Z182" s="290">
        <f>INDEX(IO[Pin0V],MATCH(TAG_DATA[[#This Row],[P1TAG]],IO[IO_Tag],))</f>
        <v>4</v>
      </c>
      <c r="AA182" s="266" t="s">
        <v>2403</v>
      </c>
      <c r="AB182" s="305" t="str">
        <f>INDEX(IO[Type],MATCH(TAG_DATA[[#This Row],[P1TAG]],IO[IO_Tag],))</f>
        <v>DI</v>
      </c>
      <c r="AC182" s="266" t="str">
        <f>TAG_DATA[[#This Row],[Tag]]</f>
        <v>BB1GS656</v>
      </c>
      <c r="AD182" s="266" t="str">
        <f>INDEX(DEVICES[DESC1],MATCH(TAG_DATA[[#This Row],[P1TAG]],DEVICES[TAG1],))</f>
        <v>SLIDE GATE VALVE CLOSE</v>
      </c>
      <c r="AE182" s="266" t="str">
        <f>INDEX(DEVICES[DESC2],MATCH(TAG_DATA[[#This Row],[P1TAG]],DEVICES[TAG1],))</f>
        <v>LIMIT SWITCH</v>
      </c>
      <c r="AF182" s="266" t="str">
        <f>INDEX(DEVICES[DESC3],MATCH(TAG_DATA[[#This Row],[P1TAG]],DEVICES[TAG1],))</f>
        <v/>
      </c>
      <c r="AG182" s="305" t="s">
        <v>2539</v>
      </c>
      <c r="AH182" s="266" t="str">
        <f>INDEX(DRAWING[CableName1],MATCH(TAG_DATA[[#This Row],[Tag]],DRAWING[Tag],))</f>
        <v>BB1GS656/01</v>
      </c>
      <c r="AI182" s="331"/>
    </row>
    <row r="183" spans="1:35" x14ac:dyDescent="0.4">
      <c r="A183" s="316" t="s">
        <v>1400</v>
      </c>
      <c r="B183" s="309" t="s">
        <v>1125</v>
      </c>
      <c r="C183" s="328" t="s">
        <v>2527</v>
      </c>
      <c r="D183" s="314" t="str">
        <f>INDEX(DRAWING[Prefix],MATCH(TAG_DATA[[#This Row],[Tag]],DRAWING[Tag],))</f>
        <v>38025-ELE</v>
      </c>
      <c r="E183" s="281" t="str">
        <f>INDEX(DRAWING[Suffix],MATCH(TAG_DATA[[#This Row],[Tag]],DRAWING[Tag],))</f>
        <v>01-378_.L0</v>
      </c>
      <c r="F183" s="265" t="str">
        <f>INDEX(DRAWING[WireName24V],MATCH(TAG_DATA[[#This Row],[Tag]],DRAWING[Tag],))</f>
        <v>RIO_01:10.DI:V+ BB1GS659</v>
      </c>
      <c r="G183" s="305" t="str">
        <f>INDEX(DRAWING[WireNameIO],MATCH(TAG_DATA[[#This Row],[Tag]],DRAWING[Tag],))</f>
        <v>RIO_01:10.DI:06 BB1GS659</v>
      </c>
      <c r="H183" s="266" t="s">
        <v>2323</v>
      </c>
      <c r="I183" s="266" t="str">
        <f>INDEX(PANEL[DESCRIPTION],MATCH(TAG_DATA[[#This Row],[X1NAME]],PANEL[TAG],))</f>
        <v>KPA NON ASSIGNED IO</v>
      </c>
      <c r="J183" s="334"/>
      <c r="K183" s="334"/>
      <c r="L183" s="334"/>
      <c r="M183" s="335"/>
      <c r="N183" s="266" t="str">
        <f>INDEX(IO[PLC],MATCH(TAG_DATA[[#This Row],[P1TAG]],IO[IO_Tag],))</f>
        <v>RIO_</v>
      </c>
      <c r="O183" s="284" t="str">
        <f>INDEX(IO[Rack],MATCH(TAG_DATA[[#This Row],[P1TAG]],IO[IO_Tag],))</f>
        <v>01</v>
      </c>
      <c r="P183" s="284" t="str">
        <f>INDEX(IO[Slot],MATCH(TAG_DATA[[#This Row],[P1TAG]],IO[IO_Tag],))</f>
        <v>10</v>
      </c>
      <c r="Q183" s="282" t="str">
        <f>INDEX(IO[Channel],MATCH(TAG_DATA[[#This Row],[P1TAG]],IO[IO_Tag],))</f>
        <v>06</v>
      </c>
      <c r="R183" s="266" t="str">
        <f>INDEX(IO[CatalogNo],MATCH(TAG_DATA[[#This Row],[P1TAG]],IO[IO_Tag],))</f>
        <v>1734-IB8*1</v>
      </c>
      <c r="S183" s="266" t="str">
        <f>INDEX(IO[CatalogDesc1],MATCH(TAG_DATA[[#This Row],[P1TAG]],IO[IO_Tag],))</f>
        <v>AB 1734-IB8</v>
      </c>
      <c r="T183" s="266" t="str">
        <f>INDEX(IO[CatalogDesc2],MATCH(TAG_DATA[[#This Row],[P1TAG]],IO[IO_Tag],))</f>
        <v>24VDC 8-Point Sink Input Module</v>
      </c>
      <c r="U183" s="266" t="str">
        <f>TAG_DATA[[#This Row],[Tag]]</f>
        <v>BB1GS659</v>
      </c>
      <c r="V183" s="266" t="str">
        <f>INDEX(DEVICES[DESC1],MATCH(TAG_DATA[[#This Row],[P1TAG]],DEVICES[TAG1],))</f>
        <v>BELT CONVEYOR</v>
      </c>
      <c r="W183" s="266" t="str">
        <f>INDEX(DEVICES[DESC2],MATCH(TAG_DATA[[#This Row],[P1TAG]],DEVICES[TAG1],))</f>
        <v>DEVIATION DETECTOR 1</v>
      </c>
      <c r="X183" s="266" t="str">
        <f>INDEX(DEVICES[DESC3],MATCH(TAG_DATA[[#This Row],[P1TAG]],DEVICES[TAG1],))</f>
        <v/>
      </c>
      <c r="Y183" s="284">
        <f>INDEX(IO[Pin24V],MATCH(TAG_DATA[[#This Row],[P1TAG]],IO[IO_Tag],))</f>
        <v>6</v>
      </c>
      <c r="Z183" s="290">
        <f>INDEX(IO[Pin0V],MATCH(TAG_DATA[[#This Row],[P1TAG]],IO[IO_Tag],))</f>
        <v>4</v>
      </c>
      <c r="AA183" s="266" t="s">
        <v>2403</v>
      </c>
      <c r="AB183" s="305" t="str">
        <f>INDEX(IO[Type],MATCH(TAG_DATA[[#This Row],[P1TAG]],IO[IO_Tag],))</f>
        <v>DI</v>
      </c>
      <c r="AC183" s="266" t="str">
        <f>TAG_DATA[[#This Row],[Tag]]</f>
        <v>BB1GS659</v>
      </c>
      <c r="AD183" s="266" t="str">
        <f>INDEX(DEVICES[DESC1],MATCH(TAG_DATA[[#This Row],[P1TAG]],DEVICES[TAG1],))</f>
        <v>BELT CONVEYOR</v>
      </c>
      <c r="AE183" s="266" t="str">
        <f>INDEX(DEVICES[DESC2],MATCH(TAG_DATA[[#This Row],[P1TAG]],DEVICES[TAG1],))</f>
        <v>DEVIATION DETECTOR 1</v>
      </c>
      <c r="AF183" s="266" t="str">
        <f>INDEX(DEVICES[DESC3],MATCH(TAG_DATA[[#This Row],[P1TAG]],DEVICES[TAG1],))</f>
        <v/>
      </c>
      <c r="AG183" s="305" t="s">
        <v>2539</v>
      </c>
      <c r="AH183" s="266" t="str">
        <f>INDEX(DRAWING[CableName1],MATCH(TAG_DATA[[#This Row],[Tag]],DRAWING[Tag],))</f>
        <v>BB1GS659/01</v>
      </c>
      <c r="AI183" s="331"/>
    </row>
    <row r="184" spans="1:35" x14ac:dyDescent="0.4">
      <c r="A184" s="316" t="s">
        <v>1404</v>
      </c>
      <c r="B184" s="309" t="s">
        <v>1125</v>
      </c>
      <c r="C184" s="328" t="s">
        <v>2527</v>
      </c>
      <c r="D184" s="314" t="str">
        <f>INDEX(DRAWING[Prefix],MATCH(TAG_DATA[[#This Row],[Tag]],DRAWING[Tag],))</f>
        <v>38025-ELE</v>
      </c>
      <c r="E184" s="281" t="str">
        <f>INDEX(DRAWING[Suffix],MATCH(TAG_DATA[[#This Row],[Tag]],DRAWING[Tag],))</f>
        <v>01-379_.L0</v>
      </c>
      <c r="F184" s="265" t="str">
        <f>INDEX(DRAWING[WireName24V],MATCH(TAG_DATA[[#This Row],[Tag]],DRAWING[Tag],))</f>
        <v>RIO_01:10.DI:V+ BB1GS660</v>
      </c>
      <c r="G184" s="305" t="str">
        <f>INDEX(DRAWING[WireNameIO],MATCH(TAG_DATA[[#This Row],[Tag]],DRAWING[Tag],))</f>
        <v>RIO_01:10.DI:07 BB1GS660</v>
      </c>
      <c r="H184" s="266" t="s">
        <v>2323</v>
      </c>
      <c r="I184" s="266" t="str">
        <f>INDEX(PANEL[DESCRIPTION],MATCH(TAG_DATA[[#This Row],[X1NAME]],PANEL[TAG],))</f>
        <v>KPA NON ASSIGNED IO</v>
      </c>
      <c r="J184" s="334"/>
      <c r="K184" s="334"/>
      <c r="L184" s="334"/>
      <c r="M184" s="335"/>
      <c r="N184" s="266" t="str">
        <f>INDEX(IO[PLC],MATCH(TAG_DATA[[#This Row],[P1TAG]],IO[IO_Tag],))</f>
        <v>RIO_</v>
      </c>
      <c r="O184" s="284" t="str">
        <f>INDEX(IO[Rack],MATCH(TAG_DATA[[#This Row],[P1TAG]],IO[IO_Tag],))</f>
        <v>01</v>
      </c>
      <c r="P184" s="284" t="str">
        <f>INDEX(IO[Slot],MATCH(TAG_DATA[[#This Row],[P1TAG]],IO[IO_Tag],))</f>
        <v>10</v>
      </c>
      <c r="Q184" s="282" t="str">
        <f>INDEX(IO[Channel],MATCH(TAG_DATA[[#This Row],[P1TAG]],IO[IO_Tag],))</f>
        <v>07</v>
      </c>
      <c r="R184" s="266" t="str">
        <f>INDEX(IO[CatalogNo],MATCH(TAG_DATA[[#This Row],[P1TAG]],IO[IO_Tag],))</f>
        <v>1734-IB8*1</v>
      </c>
      <c r="S184" s="266" t="str">
        <f>INDEX(IO[CatalogDesc1],MATCH(TAG_DATA[[#This Row],[P1TAG]],IO[IO_Tag],))</f>
        <v>AB 1734-IB8</v>
      </c>
      <c r="T184" s="266" t="str">
        <f>INDEX(IO[CatalogDesc2],MATCH(TAG_DATA[[#This Row],[P1TAG]],IO[IO_Tag],))</f>
        <v>24VDC 8-Point Sink Input Module</v>
      </c>
      <c r="U184" s="266" t="str">
        <f>TAG_DATA[[#This Row],[Tag]]</f>
        <v>BB1GS660</v>
      </c>
      <c r="V184" s="266" t="str">
        <f>INDEX(DEVICES[DESC1],MATCH(TAG_DATA[[#This Row],[P1TAG]],DEVICES[TAG1],))</f>
        <v>BELT CONVEYOR</v>
      </c>
      <c r="W184" s="266" t="str">
        <f>INDEX(DEVICES[DESC2],MATCH(TAG_DATA[[#This Row],[P1TAG]],DEVICES[TAG1],))</f>
        <v>DEVIATION DETECTOR 2</v>
      </c>
      <c r="X184" s="266" t="str">
        <f>INDEX(DEVICES[DESC3],MATCH(TAG_DATA[[#This Row],[P1TAG]],DEVICES[TAG1],))</f>
        <v/>
      </c>
      <c r="Y184" s="284">
        <f>INDEX(IO[Pin24V],MATCH(TAG_DATA[[#This Row],[P1TAG]],IO[IO_Tag],))</f>
        <v>6</v>
      </c>
      <c r="Z184" s="290">
        <f>INDEX(IO[Pin0V],MATCH(TAG_DATA[[#This Row],[P1TAG]],IO[IO_Tag],))</f>
        <v>4</v>
      </c>
      <c r="AA184" s="266" t="s">
        <v>2403</v>
      </c>
      <c r="AB184" s="305" t="str">
        <f>INDEX(IO[Type],MATCH(TAG_DATA[[#This Row],[P1TAG]],IO[IO_Tag],))</f>
        <v>DI</v>
      </c>
      <c r="AC184" s="266" t="str">
        <f>TAG_DATA[[#This Row],[Tag]]</f>
        <v>BB1GS660</v>
      </c>
      <c r="AD184" s="266" t="str">
        <f>INDEX(DEVICES[DESC1],MATCH(TAG_DATA[[#This Row],[P1TAG]],DEVICES[TAG1],))</f>
        <v>BELT CONVEYOR</v>
      </c>
      <c r="AE184" s="266" t="str">
        <f>INDEX(DEVICES[DESC2],MATCH(TAG_DATA[[#This Row],[P1TAG]],DEVICES[TAG1],))</f>
        <v>DEVIATION DETECTOR 2</v>
      </c>
      <c r="AF184" s="266" t="str">
        <f>INDEX(DEVICES[DESC3],MATCH(TAG_DATA[[#This Row],[P1TAG]],DEVICES[TAG1],))</f>
        <v/>
      </c>
      <c r="AG184" s="305" t="s">
        <v>2539</v>
      </c>
      <c r="AH184" s="266" t="str">
        <f>INDEX(DRAWING[CableName1],MATCH(TAG_DATA[[#This Row],[Tag]],DRAWING[Tag],))</f>
        <v>BB1GS660/01</v>
      </c>
      <c r="AI184" s="331"/>
    </row>
    <row r="185" spans="1:35" x14ac:dyDescent="0.4">
      <c r="A185" s="316" t="s">
        <v>1387</v>
      </c>
      <c r="B185" s="309" t="s">
        <v>1125</v>
      </c>
      <c r="C185" s="328" t="s">
        <v>2527</v>
      </c>
      <c r="D185" s="314" t="str">
        <f>INDEX(DRAWING[Prefix],MATCH(TAG_DATA[[#This Row],[Tag]],DRAWING[Tag],))</f>
        <v>38025-ELE</v>
      </c>
      <c r="E185" s="281" t="str">
        <f>INDEX(DRAWING[Suffix],MATCH(TAG_DATA[[#This Row],[Tag]],DRAWING[Tag],))</f>
        <v>01-380_.L0</v>
      </c>
      <c r="F185" s="265" t="str">
        <f>INDEX(DRAWING[WireName24V],MATCH(TAG_DATA[[#This Row],[Tag]],DRAWING[Tag],))</f>
        <v>RIO_01:11.DI:V+ BB1GS661</v>
      </c>
      <c r="G185" s="305" t="str">
        <f>INDEX(DRAWING[WireNameIO],MATCH(TAG_DATA[[#This Row],[Tag]],DRAWING[Tag],))</f>
        <v>RIO_01:11.DI:00 BB1GS661</v>
      </c>
      <c r="H185" s="266" t="s">
        <v>2323</v>
      </c>
      <c r="I185" s="266" t="str">
        <f>INDEX(PANEL[DESCRIPTION],MATCH(TAG_DATA[[#This Row],[X1NAME]],PANEL[TAG],))</f>
        <v>KPA NON ASSIGNED IO</v>
      </c>
      <c r="J185" s="334"/>
      <c r="K185" s="334"/>
      <c r="L185" s="334"/>
      <c r="M185" s="335"/>
      <c r="N185" s="266" t="str">
        <f>INDEX(IO[PLC],MATCH(TAG_DATA[[#This Row],[P1TAG]],IO[IO_Tag],))</f>
        <v>RIO_</v>
      </c>
      <c r="O185" s="284" t="str">
        <f>INDEX(IO[Rack],MATCH(TAG_DATA[[#This Row],[P1TAG]],IO[IO_Tag],))</f>
        <v>01</v>
      </c>
      <c r="P185" s="284" t="str">
        <f>INDEX(IO[Slot],MATCH(TAG_DATA[[#This Row],[P1TAG]],IO[IO_Tag],))</f>
        <v>11</v>
      </c>
      <c r="Q185" s="282" t="str">
        <f>INDEX(IO[Channel],MATCH(TAG_DATA[[#This Row],[P1TAG]],IO[IO_Tag],))</f>
        <v>00</v>
      </c>
      <c r="R185" s="266" t="str">
        <f>INDEX(IO[CatalogNo],MATCH(TAG_DATA[[#This Row],[P1TAG]],IO[IO_Tag],))</f>
        <v>1734-IB8*1</v>
      </c>
      <c r="S185" s="266" t="str">
        <f>INDEX(IO[CatalogDesc1],MATCH(TAG_DATA[[#This Row],[P1TAG]],IO[IO_Tag],))</f>
        <v>AB 1734-IB8</v>
      </c>
      <c r="T185" s="266" t="str">
        <f>INDEX(IO[CatalogDesc2],MATCH(TAG_DATA[[#This Row],[P1TAG]],IO[IO_Tag],))</f>
        <v>24VDC 8-Point Sink Input Module</v>
      </c>
      <c r="U185" s="266" t="str">
        <f>TAG_DATA[[#This Row],[Tag]]</f>
        <v>BB1GS661</v>
      </c>
      <c r="V185" s="266" t="str">
        <f>INDEX(DEVICES[DESC1],MATCH(TAG_DATA[[#This Row],[P1TAG]],DEVICES[TAG1],))</f>
        <v>BELT MAGNET</v>
      </c>
      <c r="W185" s="266" t="str">
        <f>INDEX(DEVICES[DESC2],MATCH(TAG_DATA[[#This Row],[P1TAG]],DEVICES[TAG1],))</f>
        <v>DEVIATION DETECTOR 1</v>
      </c>
      <c r="X185" s="266" t="str">
        <f>INDEX(DEVICES[DESC3],MATCH(TAG_DATA[[#This Row],[P1TAG]],DEVICES[TAG1],))</f>
        <v/>
      </c>
      <c r="Y185" s="284">
        <f>INDEX(IO[Pin24V],MATCH(TAG_DATA[[#This Row],[P1TAG]],IO[IO_Tag],))</f>
        <v>6</v>
      </c>
      <c r="Z185" s="290">
        <f>INDEX(IO[Pin0V],MATCH(TAG_DATA[[#This Row],[P1TAG]],IO[IO_Tag],))</f>
        <v>4</v>
      </c>
      <c r="AA185" s="266" t="s">
        <v>2403</v>
      </c>
      <c r="AB185" s="305" t="str">
        <f>INDEX(IO[Type],MATCH(TAG_DATA[[#This Row],[P1TAG]],IO[IO_Tag],))</f>
        <v>DI</v>
      </c>
      <c r="AC185" s="266" t="str">
        <f>TAG_DATA[[#This Row],[Tag]]</f>
        <v>BB1GS661</v>
      </c>
      <c r="AD185" s="266" t="str">
        <f>INDEX(DEVICES[DESC1],MATCH(TAG_DATA[[#This Row],[P1TAG]],DEVICES[TAG1],))</f>
        <v>BELT MAGNET</v>
      </c>
      <c r="AE185" s="266" t="str">
        <f>INDEX(DEVICES[DESC2],MATCH(TAG_DATA[[#This Row],[P1TAG]],DEVICES[TAG1],))</f>
        <v>DEVIATION DETECTOR 1</v>
      </c>
      <c r="AF185" s="266" t="str">
        <f>INDEX(DEVICES[DESC3],MATCH(TAG_DATA[[#This Row],[P1TAG]],DEVICES[TAG1],))</f>
        <v/>
      </c>
      <c r="AG185" s="305" t="s">
        <v>2539</v>
      </c>
      <c r="AH185" s="266" t="str">
        <f>INDEX(DRAWING[CableName1],MATCH(TAG_DATA[[#This Row],[Tag]],DRAWING[Tag],))</f>
        <v>BB1GS661/01</v>
      </c>
      <c r="AI185" s="331"/>
    </row>
    <row r="186" spans="1:35" x14ac:dyDescent="0.4">
      <c r="A186" s="316" t="s">
        <v>1390</v>
      </c>
      <c r="B186" s="309" t="s">
        <v>1125</v>
      </c>
      <c r="C186" s="328" t="s">
        <v>2527</v>
      </c>
      <c r="D186" s="314" t="str">
        <f>INDEX(DRAWING[Prefix],MATCH(TAG_DATA[[#This Row],[Tag]],DRAWING[Tag],))</f>
        <v>38025-ELE</v>
      </c>
      <c r="E186" s="281" t="str">
        <f>INDEX(DRAWING[Suffix],MATCH(TAG_DATA[[#This Row],[Tag]],DRAWING[Tag],))</f>
        <v>01-381_.L0</v>
      </c>
      <c r="F186" s="265" t="str">
        <f>INDEX(DRAWING[WireName24V],MATCH(TAG_DATA[[#This Row],[Tag]],DRAWING[Tag],))</f>
        <v>RIO_01:11.DI:V+ BB1GS662</v>
      </c>
      <c r="G186" s="305" t="str">
        <f>INDEX(DRAWING[WireNameIO],MATCH(TAG_DATA[[#This Row],[Tag]],DRAWING[Tag],))</f>
        <v>RIO_01:11.DI:01 BB1GS662</v>
      </c>
      <c r="H186" s="266" t="s">
        <v>2323</v>
      </c>
      <c r="I186" s="266" t="str">
        <f>INDEX(PANEL[DESCRIPTION],MATCH(TAG_DATA[[#This Row],[X1NAME]],PANEL[TAG],))</f>
        <v>KPA NON ASSIGNED IO</v>
      </c>
      <c r="J186" s="334"/>
      <c r="K186" s="334"/>
      <c r="L186" s="334"/>
      <c r="M186" s="335"/>
      <c r="N186" s="266" t="str">
        <f>INDEX(IO[PLC],MATCH(TAG_DATA[[#This Row],[P1TAG]],IO[IO_Tag],))</f>
        <v>RIO_</v>
      </c>
      <c r="O186" s="284" t="str">
        <f>INDEX(IO[Rack],MATCH(TAG_DATA[[#This Row],[P1TAG]],IO[IO_Tag],))</f>
        <v>01</v>
      </c>
      <c r="P186" s="284" t="str">
        <f>INDEX(IO[Slot],MATCH(TAG_DATA[[#This Row],[P1TAG]],IO[IO_Tag],))</f>
        <v>11</v>
      </c>
      <c r="Q186" s="282" t="str">
        <f>INDEX(IO[Channel],MATCH(TAG_DATA[[#This Row],[P1TAG]],IO[IO_Tag],))</f>
        <v>01</v>
      </c>
      <c r="R186" s="266" t="str">
        <f>INDEX(IO[CatalogNo],MATCH(TAG_DATA[[#This Row],[P1TAG]],IO[IO_Tag],))</f>
        <v>1734-IB8*1</v>
      </c>
      <c r="S186" s="266" t="str">
        <f>INDEX(IO[CatalogDesc1],MATCH(TAG_DATA[[#This Row],[P1TAG]],IO[IO_Tag],))</f>
        <v>AB 1734-IB8</v>
      </c>
      <c r="T186" s="266" t="str">
        <f>INDEX(IO[CatalogDesc2],MATCH(TAG_DATA[[#This Row],[P1TAG]],IO[IO_Tag],))</f>
        <v>24VDC 8-Point Sink Input Module</v>
      </c>
      <c r="U186" s="266" t="str">
        <f>TAG_DATA[[#This Row],[Tag]]</f>
        <v>BB1GS662</v>
      </c>
      <c r="V186" s="266" t="str">
        <f>INDEX(DEVICES[DESC1],MATCH(TAG_DATA[[#This Row],[P1TAG]],DEVICES[TAG1],))</f>
        <v>BELT MAGNET</v>
      </c>
      <c r="W186" s="266" t="str">
        <f>INDEX(DEVICES[DESC2],MATCH(TAG_DATA[[#This Row],[P1TAG]],DEVICES[TAG1],))</f>
        <v>DEVIATION DETECTOR 2</v>
      </c>
      <c r="X186" s="266" t="str">
        <f>INDEX(DEVICES[DESC3],MATCH(TAG_DATA[[#This Row],[P1TAG]],DEVICES[TAG1],))</f>
        <v/>
      </c>
      <c r="Y186" s="284">
        <f>INDEX(IO[Pin24V],MATCH(TAG_DATA[[#This Row],[P1TAG]],IO[IO_Tag],))</f>
        <v>6</v>
      </c>
      <c r="Z186" s="290">
        <f>INDEX(IO[Pin0V],MATCH(TAG_DATA[[#This Row],[P1TAG]],IO[IO_Tag],))</f>
        <v>4</v>
      </c>
      <c r="AA186" s="266" t="s">
        <v>2403</v>
      </c>
      <c r="AB186" s="305" t="str">
        <f>INDEX(IO[Type],MATCH(TAG_DATA[[#This Row],[P1TAG]],IO[IO_Tag],))</f>
        <v>DI</v>
      </c>
      <c r="AC186" s="266" t="str">
        <f>TAG_DATA[[#This Row],[Tag]]</f>
        <v>BB1GS662</v>
      </c>
      <c r="AD186" s="266" t="str">
        <f>INDEX(DEVICES[DESC1],MATCH(TAG_DATA[[#This Row],[P1TAG]],DEVICES[TAG1],))</f>
        <v>BELT MAGNET</v>
      </c>
      <c r="AE186" s="266" t="str">
        <f>INDEX(DEVICES[DESC2],MATCH(TAG_DATA[[#This Row],[P1TAG]],DEVICES[TAG1],))</f>
        <v>DEVIATION DETECTOR 2</v>
      </c>
      <c r="AF186" s="266" t="str">
        <f>INDEX(DEVICES[DESC3],MATCH(TAG_DATA[[#This Row],[P1TAG]],DEVICES[TAG1],))</f>
        <v/>
      </c>
      <c r="AG186" s="305" t="s">
        <v>2539</v>
      </c>
      <c r="AH186" s="266" t="str">
        <f>INDEX(DRAWING[CableName1],MATCH(TAG_DATA[[#This Row],[Tag]],DRAWING[Tag],))</f>
        <v>BB1GS662/01</v>
      </c>
      <c r="AI186" s="331"/>
    </row>
    <row r="187" spans="1:35" x14ac:dyDescent="0.4">
      <c r="A187" s="316" t="s">
        <v>1406</v>
      </c>
      <c r="B187" s="309" t="s">
        <v>1125</v>
      </c>
      <c r="C187" s="328" t="s">
        <v>2527</v>
      </c>
      <c r="D187" s="314" t="str">
        <f>INDEX(DRAWING[Prefix],MATCH(TAG_DATA[[#This Row],[Tag]],DRAWING[Tag],))</f>
        <v>38025-ELE</v>
      </c>
      <c r="E187" s="281" t="str">
        <f>INDEX(DRAWING[Suffix],MATCH(TAG_DATA[[#This Row],[Tag]],DRAWING[Tag],))</f>
        <v>01-382_.L0</v>
      </c>
      <c r="F187" s="265" t="str">
        <f>INDEX(DRAWING[WireName24V],MATCH(TAG_DATA[[#This Row],[Tag]],DRAWING[Tag],))</f>
        <v>RIO_01:11.DI:V+ BB1GS663</v>
      </c>
      <c r="G187" s="305" t="str">
        <f>INDEX(DRAWING[WireNameIO],MATCH(TAG_DATA[[#This Row],[Tag]],DRAWING[Tag],))</f>
        <v>RIO_01:11.DI:02 BB1GS663</v>
      </c>
      <c r="H187" s="266" t="s">
        <v>2323</v>
      </c>
      <c r="I187" s="266" t="str">
        <f>INDEX(PANEL[DESCRIPTION],MATCH(TAG_DATA[[#This Row],[X1NAME]],PANEL[TAG],))</f>
        <v>KPA NON ASSIGNED IO</v>
      </c>
      <c r="J187" s="334"/>
      <c r="K187" s="334"/>
      <c r="L187" s="334"/>
      <c r="M187" s="335"/>
      <c r="N187" s="266" t="str">
        <f>INDEX(IO[PLC],MATCH(TAG_DATA[[#This Row],[P1TAG]],IO[IO_Tag],))</f>
        <v>RIO_</v>
      </c>
      <c r="O187" s="284" t="str">
        <f>INDEX(IO[Rack],MATCH(TAG_DATA[[#This Row],[P1TAG]],IO[IO_Tag],))</f>
        <v>01</v>
      </c>
      <c r="P187" s="284" t="str">
        <f>INDEX(IO[Slot],MATCH(TAG_DATA[[#This Row],[P1TAG]],IO[IO_Tag],))</f>
        <v>11</v>
      </c>
      <c r="Q187" s="282" t="str">
        <f>INDEX(IO[Channel],MATCH(TAG_DATA[[#This Row],[P1TAG]],IO[IO_Tag],))</f>
        <v>02</v>
      </c>
      <c r="R187" s="266" t="str">
        <f>INDEX(IO[CatalogNo],MATCH(TAG_DATA[[#This Row],[P1TAG]],IO[IO_Tag],))</f>
        <v>1734-IB8*1</v>
      </c>
      <c r="S187" s="266" t="str">
        <f>INDEX(IO[CatalogDesc1],MATCH(TAG_DATA[[#This Row],[P1TAG]],IO[IO_Tag],))</f>
        <v>AB 1734-IB8</v>
      </c>
      <c r="T187" s="266" t="str">
        <f>INDEX(IO[CatalogDesc2],MATCH(TAG_DATA[[#This Row],[P1TAG]],IO[IO_Tag],))</f>
        <v>24VDC 8-Point Sink Input Module</v>
      </c>
      <c r="U187" s="266" t="str">
        <f>TAG_DATA[[#This Row],[Tag]]</f>
        <v>BB1GS663</v>
      </c>
      <c r="V187" s="266" t="str">
        <f>INDEX(DEVICES[DESC1],MATCH(TAG_DATA[[#This Row],[P1TAG]],DEVICES[TAG1],))</f>
        <v>BELT CONVEYOR</v>
      </c>
      <c r="W187" s="266" t="str">
        <f>INDEX(DEVICES[DESC2],MATCH(TAG_DATA[[#This Row],[P1TAG]],DEVICES[TAG1],))</f>
        <v>OVERSIZE DETECTOR</v>
      </c>
      <c r="X187" s="266" t="str">
        <f>INDEX(DEVICES[DESC3],MATCH(TAG_DATA[[#This Row],[P1TAG]],DEVICES[TAG1],))</f>
        <v/>
      </c>
      <c r="Y187" s="284">
        <f>INDEX(IO[Pin24V],MATCH(TAG_DATA[[#This Row],[P1TAG]],IO[IO_Tag],))</f>
        <v>6</v>
      </c>
      <c r="Z187" s="290">
        <f>INDEX(IO[Pin0V],MATCH(TAG_DATA[[#This Row],[P1TAG]],IO[IO_Tag],))</f>
        <v>4</v>
      </c>
      <c r="AA187" s="266" t="s">
        <v>2403</v>
      </c>
      <c r="AB187" s="305" t="str">
        <f>INDEX(IO[Type],MATCH(TAG_DATA[[#This Row],[P1TAG]],IO[IO_Tag],))</f>
        <v>DI</v>
      </c>
      <c r="AC187" s="266" t="str">
        <f>TAG_DATA[[#This Row],[Tag]]</f>
        <v>BB1GS663</v>
      </c>
      <c r="AD187" s="266" t="str">
        <f>INDEX(DEVICES[DESC1],MATCH(TAG_DATA[[#This Row],[P1TAG]],DEVICES[TAG1],))</f>
        <v>BELT CONVEYOR</v>
      </c>
      <c r="AE187" s="266" t="str">
        <f>INDEX(DEVICES[DESC2],MATCH(TAG_DATA[[#This Row],[P1TAG]],DEVICES[TAG1],))</f>
        <v>OVERSIZE DETECTOR</v>
      </c>
      <c r="AF187" s="266" t="str">
        <f>INDEX(DEVICES[DESC3],MATCH(TAG_DATA[[#This Row],[P1TAG]],DEVICES[TAG1],))</f>
        <v/>
      </c>
      <c r="AG187" s="305" t="s">
        <v>2539</v>
      </c>
      <c r="AH187" s="266" t="str">
        <f>INDEX(DRAWING[CableName1],MATCH(TAG_DATA[[#This Row],[Tag]],DRAWING[Tag],))</f>
        <v>BB1GS663/01</v>
      </c>
      <c r="AI187" s="331"/>
    </row>
    <row r="188" spans="1:35" x14ac:dyDescent="0.4">
      <c r="A188" s="316" t="s">
        <v>1010</v>
      </c>
      <c r="B188" s="309" t="s">
        <v>1125</v>
      </c>
      <c r="C188" s="328" t="s">
        <v>2527</v>
      </c>
      <c r="D188" s="314" t="str">
        <f>INDEX(DRAWING[Prefix],MATCH(TAG_DATA[[#This Row],[Tag]],DRAWING[Tag],))</f>
        <v>38025-ELE</v>
      </c>
      <c r="E188" s="281" t="str">
        <f>INDEX(DRAWING[Suffix],MATCH(TAG_DATA[[#This Row],[Tag]],DRAWING[Tag],))</f>
        <v>01-383_.L0</v>
      </c>
      <c r="F188" s="265" t="str">
        <f>INDEX(DRAWING[WireName24V],MATCH(TAG_DATA[[#This Row],[Tag]],DRAWING[Tag],))</f>
        <v>RIO_01:11.DI:V+ BB1GS800</v>
      </c>
      <c r="G188" s="305" t="str">
        <f>INDEX(DRAWING[WireNameIO],MATCH(TAG_DATA[[#This Row],[Tag]],DRAWING[Tag],))</f>
        <v>RIO_01:11.DI:03 BB1GS800</v>
      </c>
      <c r="H188" s="266" t="s">
        <v>2323</v>
      </c>
      <c r="I188" s="266" t="str">
        <f>INDEX(PANEL[DESCRIPTION],MATCH(TAG_DATA[[#This Row],[X1NAME]],PANEL[TAG],))</f>
        <v>KPA NON ASSIGNED IO</v>
      </c>
      <c r="J188" s="334"/>
      <c r="K188" s="334"/>
      <c r="L188" s="334"/>
      <c r="M188" s="335"/>
      <c r="N188" s="266" t="str">
        <f>INDEX(IO[PLC],MATCH(TAG_DATA[[#This Row],[P1TAG]],IO[IO_Tag],))</f>
        <v>RIO_</v>
      </c>
      <c r="O188" s="284" t="str">
        <f>INDEX(IO[Rack],MATCH(TAG_DATA[[#This Row],[P1TAG]],IO[IO_Tag],))</f>
        <v>01</v>
      </c>
      <c r="P188" s="284" t="str">
        <f>INDEX(IO[Slot],MATCH(TAG_DATA[[#This Row],[P1TAG]],IO[IO_Tag],))</f>
        <v>11</v>
      </c>
      <c r="Q188" s="282" t="str">
        <f>INDEX(IO[Channel],MATCH(TAG_DATA[[#This Row],[P1TAG]],IO[IO_Tag],))</f>
        <v>03</v>
      </c>
      <c r="R188" s="266" t="str">
        <f>INDEX(IO[CatalogNo],MATCH(TAG_DATA[[#This Row],[P1TAG]],IO[IO_Tag],))</f>
        <v>1734-IB8*1</v>
      </c>
      <c r="S188" s="266" t="str">
        <f>INDEX(IO[CatalogDesc1],MATCH(TAG_DATA[[#This Row],[P1TAG]],IO[IO_Tag],))</f>
        <v>AB 1734-IB8</v>
      </c>
      <c r="T188" s="266" t="str">
        <f>INDEX(IO[CatalogDesc2],MATCH(TAG_DATA[[#This Row],[P1TAG]],IO[IO_Tag],))</f>
        <v>24VDC 8-Point Sink Input Module</v>
      </c>
      <c r="U188" s="266" t="str">
        <f>TAG_DATA[[#This Row],[Tag]]</f>
        <v>BB1GS800</v>
      </c>
      <c r="V188" s="266" t="str">
        <f>INDEX(DEVICES[DESC1],MATCH(TAG_DATA[[#This Row],[P1TAG]],DEVICES[TAG1],))</f>
        <v>SAND FILLING VALVE</v>
      </c>
      <c r="W188" s="266" t="str">
        <f>INDEX(DEVICES[DESC2],MATCH(TAG_DATA[[#This Row],[P1TAG]],DEVICES[TAG1],))</f>
        <v>POSITION CLOSE</v>
      </c>
      <c r="X188" s="266" t="str">
        <f>INDEX(DEVICES[DESC3],MATCH(TAG_DATA[[#This Row],[P1TAG]],DEVICES[TAG1],))</f>
        <v>LIMIT SWITCH</v>
      </c>
      <c r="Y188" s="284">
        <f>INDEX(IO[Pin24V],MATCH(TAG_DATA[[#This Row],[P1TAG]],IO[IO_Tag],))</f>
        <v>6</v>
      </c>
      <c r="Z188" s="290">
        <f>INDEX(IO[Pin0V],MATCH(TAG_DATA[[#This Row],[P1TAG]],IO[IO_Tag],))</f>
        <v>4</v>
      </c>
      <c r="AA188" s="266" t="s">
        <v>2403</v>
      </c>
      <c r="AB188" s="305" t="str">
        <f>INDEX(IO[Type],MATCH(TAG_DATA[[#This Row],[P1TAG]],IO[IO_Tag],))</f>
        <v>DI</v>
      </c>
      <c r="AC188" s="266" t="str">
        <f>TAG_DATA[[#This Row],[Tag]]</f>
        <v>BB1GS800</v>
      </c>
      <c r="AD188" s="266" t="str">
        <f>INDEX(DEVICES[DESC1],MATCH(TAG_DATA[[#This Row],[P1TAG]],DEVICES[TAG1],))</f>
        <v>SAND FILLING VALVE</v>
      </c>
      <c r="AE188" s="266" t="str">
        <f>INDEX(DEVICES[DESC2],MATCH(TAG_DATA[[#This Row],[P1TAG]],DEVICES[TAG1],))</f>
        <v>POSITION CLOSE</v>
      </c>
      <c r="AF188" s="266" t="str">
        <f>INDEX(DEVICES[DESC3],MATCH(TAG_DATA[[#This Row],[P1TAG]],DEVICES[TAG1],))</f>
        <v>LIMIT SWITCH</v>
      </c>
      <c r="AG188" s="305" t="s">
        <v>2539</v>
      </c>
      <c r="AH188" s="266" t="str">
        <f>INDEX(DRAWING[CableName1],MATCH(TAG_DATA[[#This Row],[Tag]],DRAWING[Tag],))</f>
        <v>BB1GS800/01</v>
      </c>
      <c r="AI188" s="331"/>
    </row>
    <row r="189" spans="1:35" x14ac:dyDescent="0.4">
      <c r="A189" s="316" t="s">
        <v>1008</v>
      </c>
      <c r="B189" s="309" t="s">
        <v>1125</v>
      </c>
      <c r="C189" s="328" t="s">
        <v>2527</v>
      </c>
      <c r="D189" s="314" t="str">
        <f>INDEX(DRAWING[Prefix],MATCH(TAG_DATA[[#This Row],[Tag]],DRAWING[Tag],))</f>
        <v>38025-ELE</v>
      </c>
      <c r="E189" s="281" t="str">
        <f>INDEX(DRAWING[Suffix],MATCH(TAG_DATA[[#This Row],[Tag]],DRAWING[Tag],))</f>
        <v>01-384_.L0</v>
      </c>
      <c r="F189" s="265" t="str">
        <f>INDEX(DRAWING[WireName24V],MATCH(TAG_DATA[[#This Row],[Tag]],DRAWING[Tag],))</f>
        <v>RIO_01:11.DI:V+ BB1GS801</v>
      </c>
      <c r="G189" s="305" t="str">
        <f>INDEX(DRAWING[WireNameIO],MATCH(TAG_DATA[[#This Row],[Tag]],DRAWING[Tag],))</f>
        <v>RIO_01:11.DI:04 BB1GS801</v>
      </c>
      <c r="H189" s="266" t="s">
        <v>2323</v>
      </c>
      <c r="I189" s="266" t="str">
        <f>INDEX(PANEL[DESCRIPTION],MATCH(TAG_DATA[[#This Row],[X1NAME]],PANEL[TAG],))</f>
        <v>KPA NON ASSIGNED IO</v>
      </c>
      <c r="J189" s="334"/>
      <c r="K189" s="334"/>
      <c r="L189" s="334"/>
      <c r="M189" s="335"/>
      <c r="N189" s="266" t="str">
        <f>INDEX(IO[PLC],MATCH(TAG_DATA[[#This Row],[P1TAG]],IO[IO_Tag],))</f>
        <v>RIO_</v>
      </c>
      <c r="O189" s="284" t="str">
        <f>INDEX(IO[Rack],MATCH(TAG_DATA[[#This Row],[P1TAG]],IO[IO_Tag],))</f>
        <v>01</v>
      </c>
      <c r="P189" s="284" t="str">
        <f>INDEX(IO[Slot],MATCH(TAG_DATA[[#This Row],[P1TAG]],IO[IO_Tag],))</f>
        <v>11</v>
      </c>
      <c r="Q189" s="282" t="str">
        <f>INDEX(IO[Channel],MATCH(TAG_DATA[[#This Row],[P1TAG]],IO[IO_Tag],))</f>
        <v>04</v>
      </c>
      <c r="R189" s="266" t="str">
        <f>INDEX(IO[CatalogNo],MATCH(TAG_DATA[[#This Row],[P1TAG]],IO[IO_Tag],))</f>
        <v>1734-IB8*1</v>
      </c>
      <c r="S189" s="266" t="str">
        <f>INDEX(IO[CatalogDesc1],MATCH(TAG_DATA[[#This Row],[P1TAG]],IO[IO_Tag],))</f>
        <v>AB 1734-IB8</v>
      </c>
      <c r="T189" s="266" t="str">
        <f>INDEX(IO[CatalogDesc2],MATCH(TAG_DATA[[#This Row],[P1TAG]],IO[IO_Tag],))</f>
        <v>24VDC 8-Point Sink Input Module</v>
      </c>
      <c r="U189" s="266" t="str">
        <f>TAG_DATA[[#This Row],[Tag]]</f>
        <v>BB1GS801</v>
      </c>
      <c r="V189" s="266" t="str">
        <f>INDEX(DEVICES[DESC1],MATCH(TAG_DATA[[#This Row],[P1TAG]],DEVICES[TAG1],))</f>
        <v>SAND FILLING VALVE</v>
      </c>
      <c r="W189" s="266" t="str">
        <f>INDEX(DEVICES[DESC2],MATCH(TAG_DATA[[#This Row],[P1TAG]],DEVICES[TAG1],))</f>
        <v>POSITION OPEN</v>
      </c>
      <c r="X189" s="266" t="str">
        <f>INDEX(DEVICES[DESC3],MATCH(TAG_DATA[[#This Row],[P1TAG]],DEVICES[TAG1],))</f>
        <v>LIMIT SWITCH</v>
      </c>
      <c r="Y189" s="284">
        <f>INDEX(IO[Pin24V],MATCH(TAG_DATA[[#This Row],[P1TAG]],IO[IO_Tag],))</f>
        <v>6</v>
      </c>
      <c r="Z189" s="290">
        <f>INDEX(IO[Pin0V],MATCH(TAG_DATA[[#This Row],[P1TAG]],IO[IO_Tag],))</f>
        <v>4</v>
      </c>
      <c r="AA189" s="266" t="s">
        <v>2403</v>
      </c>
      <c r="AB189" s="305" t="str">
        <f>INDEX(IO[Type],MATCH(TAG_DATA[[#This Row],[P1TAG]],IO[IO_Tag],))</f>
        <v>DI</v>
      </c>
      <c r="AC189" s="266" t="str">
        <f>TAG_DATA[[#This Row],[Tag]]</f>
        <v>BB1GS801</v>
      </c>
      <c r="AD189" s="266" t="str">
        <f>INDEX(DEVICES[DESC1],MATCH(TAG_DATA[[#This Row],[P1TAG]],DEVICES[TAG1],))</f>
        <v>SAND FILLING VALVE</v>
      </c>
      <c r="AE189" s="266" t="str">
        <f>INDEX(DEVICES[DESC2],MATCH(TAG_DATA[[#This Row],[P1TAG]],DEVICES[TAG1],))</f>
        <v>POSITION OPEN</v>
      </c>
      <c r="AF189" s="266" t="str">
        <f>INDEX(DEVICES[DESC3],MATCH(TAG_DATA[[#This Row],[P1TAG]],DEVICES[TAG1],))</f>
        <v>LIMIT SWITCH</v>
      </c>
      <c r="AG189" s="305" t="s">
        <v>2539</v>
      </c>
      <c r="AH189" s="266" t="str">
        <f>INDEX(DRAWING[CableName1],MATCH(TAG_DATA[[#This Row],[Tag]],DRAWING[Tag],))</f>
        <v>BB1GS801/01</v>
      </c>
      <c r="AI189" s="331"/>
    </row>
    <row r="190" spans="1:35" x14ac:dyDescent="0.4">
      <c r="A190" s="316" t="s">
        <v>854</v>
      </c>
      <c r="B190" s="309" t="s">
        <v>1125</v>
      </c>
      <c r="C190" s="328" t="s">
        <v>2527</v>
      </c>
      <c r="D190" s="314" t="str">
        <f>INDEX(DRAWING[Prefix],MATCH(TAG_DATA[[#This Row],[Tag]],DRAWING[Tag],))</f>
        <v>38025-ELE</v>
      </c>
      <c r="E190" s="281" t="str">
        <f>INDEX(DRAWING[Suffix],MATCH(TAG_DATA[[#This Row],[Tag]],DRAWING[Tag],))</f>
        <v>01-385_.L0</v>
      </c>
      <c r="F190" s="265" t="str">
        <f>INDEX(DRAWING[WireName24V],MATCH(TAG_DATA[[#This Row],[Tag]],DRAWING[Tag],))</f>
        <v>RIO_01:11.DI:V+ BB1GS802</v>
      </c>
      <c r="G190" s="305" t="str">
        <f>INDEX(DRAWING[WireNameIO],MATCH(TAG_DATA[[#This Row],[Tag]],DRAWING[Tag],))</f>
        <v>RIO_01:11.DI:05 BB1GS802</v>
      </c>
      <c r="H190" s="266" t="s">
        <v>2323</v>
      </c>
      <c r="I190" s="266" t="str">
        <f>INDEX(PANEL[DESCRIPTION],MATCH(TAG_DATA[[#This Row],[X1NAME]],PANEL[TAG],))</f>
        <v>KPA NON ASSIGNED IO</v>
      </c>
      <c r="J190" s="334"/>
      <c r="K190" s="334"/>
      <c r="L190" s="334"/>
      <c r="M190" s="335"/>
      <c r="N190" s="266" t="str">
        <f>INDEX(IO[PLC],MATCH(TAG_DATA[[#This Row],[P1TAG]],IO[IO_Tag],))</f>
        <v>RIO_</v>
      </c>
      <c r="O190" s="284" t="str">
        <f>INDEX(IO[Rack],MATCH(TAG_DATA[[#This Row],[P1TAG]],IO[IO_Tag],))</f>
        <v>01</v>
      </c>
      <c r="P190" s="284" t="str">
        <f>INDEX(IO[Slot],MATCH(TAG_DATA[[#This Row],[P1TAG]],IO[IO_Tag],))</f>
        <v>11</v>
      </c>
      <c r="Q190" s="282" t="str">
        <f>INDEX(IO[Channel],MATCH(TAG_DATA[[#This Row],[P1TAG]],IO[IO_Tag],))</f>
        <v>05</v>
      </c>
      <c r="R190" s="266" t="str">
        <f>INDEX(IO[CatalogNo],MATCH(TAG_DATA[[#This Row],[P1TAG]],IO[IO_Tag],))</f>
        <v>1734-IB8*1</v>
      </c>
      <c r="S190" s="266" t="str">
        <f>INDEX(IO[CatalogDesc1],MATCH(TAG_DATA[[#This Row],[P1TAG]],IO[IO_Tag],))</f>
        <v>AB 1734-IB8</v>
      </c>
      <c r="T190" s="266" t="str">
        <f>INDEX(IO[CatalogDesc2],MATCH(TAG_DATA[[#This Row],[P1TAG]],IO[IO_Tag],))</f>
        <v>24VDC 8-Point Sink Input Module</v>
      </c>
      <c r="U190" s="266" t="str">
        <f>TAG_DATA[[#This Row],[Tag]]</f>
        <v>BB1GS802</v>
      </c>
      <c r="V190" s="266" t="str">
        <f>INDEX(DEVICES[DESC1],MATCH(TAG_DATA[[#This Row],[P1TAG]],DEVICES[TAG1],))</f>
        <v>BOTTOM ASH VALVE</v>
      </c>
      <c r="W190" s="266" t="str">
        <f>INDEX(DEVICES[DESC2],MATCH(TAG_DATA[[#This Row],[P1TAG]],DEVICES[TAG1],))</f>
        <v>LIMIT SWITCH</v>
      </c>
      <c r="X190" s="266" t="str">
        <f>INDEX(DEVICES[DESC3],MATCH(TAG_DATA[[#This Row],[P1TAG]],DEVICES[TAG1],))</f>
        <v/>
      </c>
      <c r="Y190" s="284">
        <f>INDEX(IO[Pin24V],MATCH(TAG_DATA[[#This Row],[P1TAG]],IO[IO_Tag],))</f>
        <v>6</v>
      </c>
      <c r="Z190" s="290">
        <f>INDEX(IO[Pin0V],MATCH(TAG_DATA[[#This Row],[P1TAG]],IO[IO_Tag],))</f>
        <v>4</v>
      </c>
      <c r="AA190" s="266" t="s">
        <v>2403</v>
      </c>
      <c r="AB190" s="305" t="str">
        <f>INDEX(IO[Type],MATCH(TAG_DATA[[#This Row],[P1TAG]],IO[IO_Tag],))</f>
        <v>DI</v>
      </c>
      <c r="AC190" s="266" t="str">
        <f>TAG_DATA[[#This Row],[Tag]]</f>
        <v>BB1GS802</v>
      </c>
      <c r="AD190" s="266" t="str">
        <f>INDEX(DEVICES[DESC1],MATCH(TAG_DATA[[#This Row],[P1TAG]],DEVICES[TAG1],))</f>
        <v>BOTTOM ASH VALVE</v>
      </c>
      <c r="AE190" s="266" t="str">
        <f>INDEX(DEVICES[DESC2],MATCH(TAG_DATA[[#This Row],[P1TAG]],DEVICES[TAG1],))</f>
        <v>LIMIT SWITCH</v>
      </c>
      <c r="AF190" s="266" t="str">
        <f>INDEX(DEVICES[DESC3],MATCH(TAG_DATA[[#This Row],[P1TAG]],DEVICES[TAG1],))</f>
        <v/>
      </c>
      <c r="AG190" s="305" t="s">
        <v>2539</v>
      </c>
      <c r="AH190" s="266" t="str">
        <f>INDEX(DRAWING[CableName1],MATCH(TAG_DATA[[#This Row],[Tag]],DRAWING[Tag],))</f>
        <v>BB1GS802/01</v>
      </c>
      <c r="AI190" s="331"/>
    </row>
    <row r="191" spans="1:35" x14ac:dyDescent="0.4">
      <c r="A191" s="316" t="s">
        <v>857</v>
      </c>
      <c r="B191" s="309" t="s">
        <v>1125</v>
      </c>
      <c r="C191" s="328" t="s">
        <v>2527</v>
      </c>
      <c r="D191" s="314" t="str">
        <f>INDEX(DRAWING[Prefix],MATCH(TAG_DATA[[#This Row],[Tag]],DRAWING[Tag],))</f>
        <v>38025-ELE</v>
      </c>
      <c r="E191" s="281" t="str">
        <f>INDEX(DRAWING[Suffix],MATCH(TAG_DATA[[#This Row],[Tag]],DRAWING[Tag],))</f>
        <v>01-386_.L0</v>
      </c>
      <c r="F191" s="265" t="str">
        <f>INDEX(DRAWING[WireName24V],MATCH(TAG_DATA[[#This Row],[Tag]],DRAWING[Tag],))</f>
        <v>RIO_01:11.DI:V+ BB1GS803</v>
      </c>
      <c r="G191" s="305" t="str">
        <f>INDEX(DRAWING[WireNameIO],MATCH(TAG_DATA[[#This Row],[Tag]],DRAWING[Tag],))</f>
        <v>RIO_01:11.DI:06 BB1GS803</v>
      </c>
      <c r="H191" s="266" t="s">
        <v>2323</v>
      </c>
      <c r="I191" s="266" t="str">
        <f>INDEX(PANEL[DESCRIPTION],MATCH(TAG_DATA[[#This Row],[X1NAME]],PANEL[TAG],))</f>
        <v>KPA NON ASSIGNED IO</v>
      </c>
      <c r="J191" s="334"/>
      <c r="K191" s="334"/>
      <c r="L191" s="334"/>
      <c r="M191" s="335"/>
      <c r="N191" s="266" t="str">
        <f>INDEX(IO[PLC],MATCH(TAG_DATA[[#This Row],[P1TAG]],IO[IO_Tag],))</f>
        <v>RIO_</v>
      </c>
      <c r="O191" s="284" t="str">
        <f>INDEX(IO[Rack],MATCH(TAG_DATA[[#This Row],[P1TAG]],IO[IO_Tag],))</f>
        <v>01</v>
      </c>
      <c r="P191" s="284" t="str">
        <f>INDEX(IO[Slot],MATCH(TAG_DATA[[#This Row],[P1TAG]],IO[IO_Tag],))</f>
        <v>11</v>
      </c>
      <c r="Q191" s="282" t="str">
        <f>INDEX(IO[Channel],MATCH(TAG_DATA[[#This Row],[P1TAG]],IO[IO_Tag],))</f>
        <v>06</v>
      </c>
      <c r="R191" s="266" t="str">
        <f>INDEX(IO[CatalogNo],MATCH(TAG_DATA[[#This Row],[P1TAG]],IO[IO_Tag],))</f>
        <v>1734-IB8*1</v>
      </c>
      <c r="S191" s="266" t="str">
        <f>INDEX(IO[CatalogDesc1],MATCH(TAG_DATA[[#This Row],[P1TAG]],IO[IO_Tag],))</f>
        <v>AB 1734-IB8</v>
      </c>
      <c r="T191" s="266" t="str">
        <f>INDEX(IO[CatalogDesc2],MATCH(TAG_DATA[[#This Row],[P1TAG]],IO[IO_Tag],))</f>
        <v>24VDC 8-Point Sink Input Module</v>
      </c>
      <c r="U191" s="266" t="str">
        <f>TAG_DATA[[#This Row],[Tag]]</f>
        <v>BB1GS803</v>
      </c>
      <c r="V191" s="266" t="str">
        <f>INDEX(DEVICES[DESC1],MATCH(TAG_DATA[[#This Row],[P1TAG]],DEVICES[TAG1],))</f>
        <v>BOTTOM ASH DROPPING CHUTE</v>
      </c>
      <c r="W191" s="266" t="str">
        <f>INDEX(DEVICES[DESC2],MATCH(TAG_DATA[[#This Row],[P1TAG]],DEVICES[TAG1],))</f>
        <v>CLOSING DEVICE</v>
      </c>
      <c r="X191" s="266" t="str">
        <f>INDEX(DEVICES[DESC3],MATCH(TAG_DATA[[#This Row],[P1TAG]],DEVICES[TAG1],))</f>
        <v>LIMIT SWITCH</v>
      </c>
      <c r="Y191" s="284">
        <f>INDEX(IO[Pin24V],MATCH(TAG_DATA[[#This Row],[P1TAG]],IO[IO_Tag],))</f>
        <v>6</v>
      </c>
      <c r="Z191" s="290">
        <f>INDEX(IO[Pin0V],MATCH(TAG_DATA[[#This Row],[P1TAG]],IO[IO_Tag],))</f>
        <v>4</v>
      </c>
      <c r="AA191" s="266" t="s">
        <v>2403</v>
      </c>
      <c r="AB191" s="305" t="str">
        <f>INDEX(IO[Type],MATCH(TAG_DATA[[#This Row],[P1TAG]],IO[IO_Tag],))</f>
        <v>DI</v>
      </c>
      <c r="AC191" s="266" t="str">
        <f>TAG_DATA[[#This Row],[Tag]]</f>
        <v>BB1GS803</v>
      </c>
      <c r="AD191" s="266" t="str">
        <f>INDEX(DEVICES[DESC1],MATCH(TAG_DATA[[#This Row],[P1TAG]],DEVICES[TAG1],))</f>
        <v>BOTTOM ASH DROPPING CHUTE</v>
      </c>
      <c r="AE191" s="266" t="str">
        <f>INDEX(DEVICES[DESC2],MATCH(TAG_DATA[[#This Row],[P1TAG]],DEVICES[TAG1],))</f>
        <v>CLOSING DEVICE</v>
      </c>
      <c r="AF191" s="266" t="str">
        <f>INDEX(DEVICES[DESC3],MATCH(TAG_DATA[[#This Row],[P1TAG]],DEVICES[TAG1],))</f>
        <v>LIMIT SWITCH</v>
      </c>
      <c r="AG191" s="305" t="s">
        <v>2539</v>
      </c>
      <c r="AH191" s="266" t="str">
        <f>INDEX(DRAWING[CableName1],MATCH(TAG_DATA[[#This Row],[Tag]],DRAWING[Tag],))</f>
        <v>BB1GS803/01</v>
      </c>
      <c r="AI191" s="331"/>
    </row>
    <row r="192" spans="1:35" x14ac:dyDescent="0.4">
      <c r="A192" s="316" t="s">
        <v>989</v>
      </c>
      <c r="B192" s="309" t="s">
        <v>1125</v>
      </c>
      <c r="C192" s="328" t="s">
        <v>2527</v>
      </c>
      <c r="D192" s="314" t="str">
        <f>INDEX(DRAWING[Prefix],MATCH(TAG_DATA[[#This Row],[Tag]],DRAWING[Tag],))</f>
        <v>38025-ELE</v>
      </c>
      <c r="E192" s="281" t="str">
        <f>INDEX(DRAWING[Suffix],MATCH(TAG_DATA[[#This Row],[Tag]],DRAWING[Tag],))</f>
        <v>01-387_.L0</v>
      </c>
      <c r="F192" s="265" t="str">
        <f>INDEX(DRAWING[WireName24V],MATCH(TAG_DATA[[#This Row],[Tag]],DRAWING[Tag],))</f>
        <v>RIO_01:11.DI:V+ BB1GS850</v>
      </c>
      <c r="G192" s="305" t="str">
        <f>INDEX(DRAWING[WireNameIO],MATCH(TAG_DATA[[#This Row],[Tag]],DRAWING[Tag],))</f>
        <v>RIO_01:11.DI:07 BB1GS850</v>
      </c>
      <c r="H192" s="266" t="s">
        <v>2323</v>
      </c>
      <c r="I192" s="266" t="str">
        <f>INDEX(PANEL[DESCRIPTION],MATCH(TAG_DATA[[#This Row],[X1NAME]],PANEL[TAG],))</f>
        <v>KPA NON ASSIGNED IO</v>
      </c>
      <c r="J192" s="334"/>
      <c r="K192" s="334"/>
      <c r="L192" s="334"/>
      <c r="M192" s="335"/>
      <c r="N192" s="266" t="str">
        <f>INDEX(IO[PLC],MATCH(TAG_DATA[[#This Row],[P1TAG]],IO[IO_Tag],))</f>
        <v>RIO_</v>
      </c>
      <c r="O192" s="284" t="str">
        <f>INDEX(IO[Rack],MATCH(TAG_DATA[[#This Row],[P1TAG]],IO[IO_Tag],))</f>
        <v>01</v>
      </c>
      <c r="P192" s="284" t="str">
        <f>INDEX(IO[Slot],MATCH(TAG_DATA[[#This Row],[P1TAG]],IO[IO_Tag],))</f>
        <v>11</v>
      </c>
      <c r="Q192" s="282" t="str">
        <f>INDEX(IO[Channel],MATCH(TAG_DATA[[#This Row],[P1TAG]],IO[IO_Tag],))</f>
        <v>07</v>
      </c>
      <c r="R192" s="266" t="str">
        <f>INDEX(IO[CatalogNo],MATCH(TAG_DATA[[#This Row],[P1TAG]],IO[IO_Tag],))</f>
        <v>1734-IB8*1</v>
      </c>
      <c r="S192" s="266" t="str">
        <f>INDEX(IO[CatalogDesc1],MATCH(TAG_DATA[[#This Row],[P1TAG]],IO[IO_Tag],))</f>
        <v>AB 1734-IB8</v>
      </c>
      <c r="T192" s="266" t="str">
        <f>INDEX(IO[CatalogDesc2],MATCH(TAG_DATA[[#This Row],[P1TAG]],IO[IO_Tag],))</f>
        <v>24VDC 8-Point Sink Input Module</v>
      </c>
      <c r="U192" s="266" t="str">
        <f>TAG_DATA[[#This Row],[Tag]]</f>
        <v>BB1GS850</v>
      </c>
      <c r="V192" s="266" t="str">
        <f>INDEX(DEVICES[DESC1],MATCH(TAG_DATA[[#This Row],[P1TAG]],DEVICES[TAG1],))</f>
        <v>BOTTOM ASH SIEVE BYPASS</v>
      </c>
      <c r="W192" s="266" t="str">
        <f>INDEX(DEVICES[DESC2],MATCH(TAG_DATA[[#This Row],[P1TAG]],DEVICES[TAG1],))</f>
        <v>VALVE CLOSE LIMIT SWITCH</v>
      </c>
      <c r="X192" s="266" t="str">
        <f>INDEX(DEVICES[DESC3],MATCH(TAG_DATA[[#This Row],[P1TAG]],DEVICES[TAG1],))</f>
        <v/>
      </c>
      <c r="Y192" s="284">
        <f>INDEX(IO[Pin24V],MATCH(TAG_DATA[[#This Row],[P1TAG]],IO[IO_Tag],))</f>
        <v>6</v>
      </c>
      <c r="Z192" s="290">
        <f>INDEX(IO[Pin0V],MATCH(TAG_DATA[[#This Row],[P1TAG]],IO[IO_Tag],))</f>
        <v>4</v>
      </c>
      <c r="AA192" s="266" t="s">
        <v>2403</v>
      </c>
      <c r="AB192" s="305" t="str">
        <f>INDEX(IO[Type],MATCH(TAG_DATA[[#This Row],[P1TAG]],IO[IO_Tag],))</f>
        <v>DI</v>
      </c>
      <c r="AC192" s="266" t="str">
        <f>TAG_DATA[[#This Row],[Tag]]</f>
        <v>BB1GS850</v>
      </c>
      <c r="AD192" s="266" t="str">
        <f>INDEX(DEVICES[DESC1],MATCH(TAG_DATA[[#This Row],[P1TAG]],DEVICES[TAG1],))</f>
        <v>BOTTOM ASH SIEVE BYPASS</v>
      </c>
      <c r="AE192" s="266" t="str">
        <f>INDEX(DEVICES[DESC2],MATCH(TAG_DATA[[#This Row],[P1TAG]],DEVICES[TAG1],))</f>
        <v>VALVE CLOSE LIMIT SWITCH</v>
      </c>
      <c r="AF192" s="266" t="str">
        <f>INDEX(DEVICES[DESC3],MATCH(TAG_DATA[[#This Row],[P1TAG]],DEVICES[TAG1],))</f>
        <v/>
      </c>
      <c r="AG192" s="305" t="s">
        <v>2539</v>
      </c>
      <c r="AH192" s="266" t="str">
        <f>INDEX(DRAWING[CableName1],MATCH(TAG_DATA[[#This Row],[Tag]],DRAWING[Tag],))</f>
        <v>BB1GS850/01</v>
      </c>
      <c r="AI192" s="331"/>
    </row>
    <row r="193" spans="1:35" x14ac:dyDescent="0.4">
      <c r="A193" s="316" t="s">
        <v>991</v>
      </c>
      <c r="B193" s="309" t="s">
        <v>1125</v>
      </c>
      <c r="C193" s="328" t="s">
        <v>2527</v>
      </c>
      <c r="D193" s="314" t="str">
        <f>INDEX(DRAWING[Prefix],MATCH(TAG_DATA[[#This Row],[Tag]],DRAWING[Tag],))</f>
        <v>38025-ELE</v>
      </c>
      <c r="E193" s="281" t="str">
        <f>INDEX(DRAWING[Suffix],MATCH(TAG_DATA[[#This Row],[Tag]],DRAWING[Tag],))</f>
        <v>01-388_.L0</v>
      </c>
      <c r="F193" s="265" t="str">
        <f>INDEX(DRAWING[WireName24V],MATCH(TAG_DATA[[#This Row],[Tag]],DRAWING[Tag],))</f>
        <v>RIO_01:12.DI:V+ BB1GS851</v>
      </c>
      <c r="G193" s="305" t="str">
        <f>INDEX(DRAWING[WireNameIO],MATCH(TAG_DATA[[#This Row],[Tag]],DRAWING[Tag],))</f>
        <v>RIO_01:12.DI:00 BB1GS851</v>
      </c>
      <c r="H193" s="266" t="s">
        <v>2323</v>
      </c>
      <c r="I193" s="266" t="str">
        <f>INDEX(PANEL[DESCRIPTION],MATCH(TAG_DATA[[#This Row],[X1NAME]],PANEL[TAG],))</f>
        <v>KPA NON ASSIGNED IO</v>
      </c>
      <c r="J193" s="334"/>
      <c r="K193" s="334"/>
      <c r="L193" s="334"/>
      <c r="M193" s="335"/>
      <c r="N193" s="266" t="str">
        <f>INDEX(IO[PLC],MATCH(TAG_DATA[[#This Row],[P1TAG]],IO[IO_Tag],))</f>
        <v>RIO_</v>
      </c>
      <c r="O193" s="284" t="str">
        <f>INDEX(IO[Rack],MATCH(TAG_DATA[[#This Row],[P1TAG]],IO[IO_Tag],))</f>
        <v>01</v>
      </c>
      <c r="P193" s="284" t="str">
        <f>INDEX(IO[Slot],MATCH(TAG_DATA[[#This Row],[P1TAG]],IO[IO_Tag],))</f>
        <v>12</v>
      </c>
      <c r="Q193" s="282" t="str">
        <f>INDEX(IO[Channel],MATCH(TAG_DATA[[#This Row],[P1TAG]],IO[IO_Tag],))</f>
        <v>00</v>
      </c>
      <c r="R193" s="266" t="str">
        <f>INDEX(IO[CatalogNo],MATCH(TAG_DATA[[#This Row],[P1TAG]],IO[IO_Tag],))</f>
        <v>1734-IB8*1</v>
      </c>
      <c r="S193" s="266" t="str">
        <f>INDEX(IO[CatalogDesc1],MATCH(TAG_DATA[[#This Row],[P1TAG]],IO[IO_Tag],))</f>
        <v>AB 1734-IB8</v>
      </c>
      <c r="T193" s="266" t="str">
        <f>INDEX(IO[CatalogDesc2],MATCH(TAG_DATA[[#This Row],[P1TAG]],IO[IO_Tag],))</f>
        <v>24VDC 8-Point Sink Input Module</v>
      </c>
      <c r="U193" s="266" t="str">
        <f>TAG_DATA[[#This Row],[Tag]]</f>
        <v>BB1GS851</v>
      </c>
      <c r="V193" s="266" t="str">
        <f>INDEX(DEVICES[DESC1],MATCH(TAG_DATA[[#This Row],[P1TAG]],DEVICES[TAG1],))</f>
        <v>BOTTOM ASH SIEVE BYPASS</v>
      </c>
      <c r="W193" s="266" t="str">
        <f>INDEX(DEVICES[DESC2],MATCH(TAG_DATA[[#This Row],[P1TAG]],DEVICES[TAG1],))</f>
        <v>VALVE OPEN LIMIT SWITCH</v>
      </c>
      <c r="X193" s="266" t="str">
        <f>INDEX(DEVICES[DESC3],MATCH(TAG_DATA[[#This Row],[P1TAG]],DEVICES[TAG1],))</f>
        <v/>
      </c>
      <c r="Y193" s="284">
        <f>INDEX(IO[Pin24V],MATCH(TAG_DATA[[#This Row],[P1TAG]],IO[IO_Tag],))</f>
        <v>6</v>
      </c>
      <c r="Z193" s="290">
        <f>INDEX(IO[Pin0V],MATCH(TAG_DATA[[#This Row],[P1TAG]],IO[IO_Tag],))</f>
        <v>4</v>
      </c>
      <c r="AA193" s="266" t="s">
        <v>2403</v>
      </c>
      <c r="AB193" s="305" t="str">
        <f>INDEX(IO[Type],MATCH(TAG_DATA[[#This Row],[P1TAG]],IO[IO_Tag],))</f>
        <v>DI</v>
      </c>
      <c r="AC193" s="266" t="str">
        <f>TAG_DATA[[#This Row],[Tag]]</f>
        <v>BB1GS851</v>
      </c>
      <c r="AD193" s="266" t="str">
        <f>INDEX(DEVICES[DESC1],MATCH(TAG_DATA[[#This Row],[P1TAG]],DEVICES[TAG1],))</f>
        <v>BOTTOM ASH SIEVE BYPASS</v>
      </c>
      <c r="AE193" s="266" t="str">
        <f>INDEX(DEVICES[DESC2],MATCH(TAG_DATA[[#This Row],[P1TAG]],DEVICES[TAG1],))</f>
        <v>VALVE OPEN LIMIT SWITCH</v>
      </c>
      <c r="AF193" s="266" t="str">
        <f>INDEX(DEVICES[DESC3],MATCH(TAG_DATA[[#This Row],[P1TAG]],DEVICES[TAG1],))</f>
        <v/>
      </c>
      <c r="AG193" s="305" t="s">
        <v>2539</v>
      </c>
      <c r="AH193" s="266" t="str">
        <f>INDEX(DRAWING[CableName1],MATCH(TAG_DATA[[#This Row],[Tag]],DRAWING[Tag],))</f>
        <v>BB1GS851/01</v>
      </c>
      <c r="AI193" s="331"/>
    </row>
    <row r="194" spans="1:35" x14ac:dyDescent="0.4">
      <c r="A194" s="316" t="s">
        <v>1012</v>
      </c>
      <c r="B194" s="309" t="s">
        <v>1125</v>
      </c>
      <c r="C194" s="328" t="s">
        <v>2527</v>
      </c>
      <c r="D194" s="314" t="str">
        <f>INDEX(DRAWING[Prefix],MATCH(TAG_DATA[[#This Row],[Tag]],DRAWING[Tag],))</f>
        <v>38025-ELE</v>
      </c>
      <c r="E194" s="281" t="str">
        <f>INDEX(DRAWING[Suffix],MATCH(TAG_DATA[[#This Row],[Tag]],DRAWING[Tag],))</f>
        <v>01-389_.L0</v>
      </c>
      <c r="F194" s="265" t="str">
        <f>INDEX(DRAWING[WireName24V],MATCH(TAG_DATA[[#This Row],[Tag]],DRAWING[Tag],))</f>
        <v>RIO_01:12.DI:V+ BB1GS852</v>
      </c>
      <c r="G194" s="305" t="str">
        <f>INDEX(DRAWING[WireNameIO],MATCH(TAG_DATA[[#This Row],[Tag]],DRAWING[Tag],))</f>
        <v>RIO_01:12.DI:01 BB1GS852</v>
      </c>
      <c r="H194" s="266" t="s">
        <v>2323</v>
      </c>
      <c r="I194" s="266" t="str">
        <f>INDEX(PANEL[DESCRIPTION],MATCH(TAG_DATA[[#This Row],[X1NAME]],PANEL[TAG],))</f>
        <v>KPA NON ASSIGNED IO</v>
      </c>
      <c r="J194" s="334"/>
      <c r="K194" s="334"/>
      <c r="L194" s="334"/>
      <c r="M194" s="335"/>
      <c r="N194" s="266" t="str">
        <f>INDEX(IO[PLC],MATCH(TAG_DATA[[#This Row],[P1TAG]],IO[IO_Tag],))</f>
        <v>RIO_</v>
      </c>
      <c r="O194" s="284" t="str">
        <f>INDEX(IO[Rack],MATCH(TAG_DATA[[#This Row],[P1TAG]],IO[IO_Tag],))</f>
        <v>01</v>
      </c>
      <c r="P194" s="284" t="str">
        <f>INDEX(IO[Slot],MATCH(TAG_DATA[[#This Row],[P1TAG]],IO[IO_Tag],))</f>
        <v>12</v>
      </c>
      <c r="Q194" s="282" t="str">
        <f>INDEX(IO[Channel],MATCH(TAG_DATA[[#This Row],[P1TAG]],IO[IO_Tag],))</f>
        <v>01</v>
      </c>
      <c r="R194" s="266" t="str">
        <f>INDEX(IO[CatalogNo],MATCH(TAG_DATA[[#This Row],[P1TAG]],IO[IO_Tag],))</f>
        <v>1734-IB8*1</v>
      </c>
      <c r="S194" s="266" t="str">
        <f>INDEX(IO[CatalogDesc1],MATCH(TAG_DATA[[#This Row],[P1TAG]],IO[IO_Tag],))</f>
        <v>AB 1734-IB8</v>
      </c>
      <c r="T194" s="266" t="str">
        <f>INDEX(IO[CatalogDesc2],MATCH(TAG_DATA[[#This Row],[P1TAG]],IO[IO_Tag],))</f>
        <v>24VDC 8-Point Sink Input Module</v>
      </c>
      <c r="U194" s="266" t="str">
        <f>TAG_DATA[[#This Row],[Tag]]</f>
        <v>BB1GS852</v>
      </c>
      <c r="V194" s="266" t="str">
        <f>INDEX(DEVICES[DESC1],MATCH(TAG_DATA[[#This Row],[P1TAG]],DEVICES[TAG1],))</f>
        <v>BOTTOM ASH CONVEYOR</v>
      </c>
      <c r="W194" s="266" t="str">
        <f>INDEX(DEVICES[DESC2],MATCH(TAG_DATA[[#This Row],[P1TAG]],DEVICES[TAG1],))</f>
        <v>BLOCKAGE DETECTOR</v>
      </c>
      <c r="X194" s="266" t="str">
        <f>INDEX(DEVICES[DESC3],MATCH(TAG_DATA[[#This Row],[P1TAG]],DEVICES[TAG1],))</f>
        <v/>
      </c>
      <c r="Y194" s="284">
        <f>INDEX(IO[Pin24V],MATCH(TAG_DATA[[#This Row],[P1TAG]],IO[IO_Tag],))</f>
        <v>6</v>
      </c>
      <c r="Z194" s="290">
        <f>INDEX(IO[Pin0V],MATCH(TAG_DATA[[#This Row],[P1TAG]],IO[IO_Tag],))</f>
        <v>4</v>
      </c>
      <c r="AA194" s="266" t="s">
        <v>2403</v>
      </c>
      <c r="AB194" s="305" t="str">
        <f>INDEX(IO[Type],MATCH(TAG_DATA[[#This Row],[P1TAG]],IO[IO_Tag],))</f>
        <v>DI</v>
      </c>
      <c r="AC194" s="266" t="str">
        <f>TAG_DATA[[#This Row],[Tag]]</f>
        <v>BB1GS852</v>
      </c>
      <c r="AD194" s="266" t="str">
        <f>INDEX(DEVICES[DESC1],MATCH(TAG_DATA[[#This Row],[P1TAG]],DEVICES[TAG1],))</f>
        <v>BOTTOM ASH CONVEYOR</v>
      </c>
      <c r="AE194" s="266" t="str">
        <f>INDEX(DEVICES[DESC2],MATCH(TAG_DATA[[#This Row],[P1TAG]],DEVICES[TAG1],))</f>
        <v>BLOCKAGE DETECTOR</v>
      </c>
      <c r="AF194" s="266" t="str">
        <f>INDEX(DEVICES[DESC3],MATCH(TAG_DATA[[#This Row],[P1TAG]],DEVICES[TAG1],))</f>
        <v/>
      </c>
      <c r="AG194" s="305" t="s">
        <v>2539</v>
      </c>
      <c r="AH194" s="266" t="str">
        <f>INDEX(DRAWING[CableName1],MATCH(TAG_DATA[[#This Row],[Tag]],DRAWING[Tag],))</f>
        <v>BB1GS852/01</v>
      </c>
      <c r="AI194" s="331"/>
    </row>
    <row r="195" spans="1:35" x14ac:dyDescent="0.4">
      <c r="A195" s="316" t="s">
        <v>1015</v>
      </c>
      <c r="B195" s="309" t="s">
        <v>1125</v>
      </c>
      <c r="C195" s="328" t="s">
        <v>2527</v>
      </c>
      <c r="D195" s="314" t="str">
        <f>INDEX(DRAWING[Prefix],MATCH(TAG_DATA[[#This Row],[Tag]],DRAWING[Tag],))</f>
        <v>38025-ELE</v>
      </c>
      <c r="E195" s="281" t="str">
        <f>INDEX(DRAWING[Suffix],MATCH(TAG_DATA[[#This Row],[Tag]],DRAWING[Tag],))</f>
        <v>01-390_.L0</v>
      </c>
      <c r="F195" s="265" t="str">
        <f>INDEX(DRAWING[WireName24V],MATCH(TAG_DATA[[#This Row],[Tag]],DRAWING[Tag],))</f>
        <v>RIO_01:12.DI:V+ BB1GS853</v>
      </c>
      <c r="G195" s="305" t="str">
        <f>INDEX(DRAWING[WireNameIO],MATCH(TAG_DATA[[#This Row],[Tag]],DRAWING[Tag],))</f>
        <v>RIO_01:12.DI:02 BB1GS853</v>
      </c>
      <c r="H195" s="266" t="s">
        <v>2323</v>
      </c>
      <c r="I195" s="266" t="str">
        <f>INDEX(PANEL[DESCRIPTION],MATCH(TAG_DATA[[#This Row],[X1NAME]],PANEL[TAG],))</f>
        <v>KPA NON ASSIGNED IO</v>
      </c>
      <c r="J195" s="334"/>
      <c r="K195" s="334"/>
      <c r="L195" s="334"/>
      <c r="M195" s="335"/>
      <c r="N195" s="266" t="str">
        <f>INDEX(IO[PLC],MATCH(TAG_DATA[[#This Row],[P1TAG]],IO[IO_Tag],))</f>
        <v>RIO_</v>
      </c>
      <c r="O195" s="284" t="str">
        <f>INDEX(IO[Rack],MATCH(TAG_DATA[[#This Row],[P1TAG]],IO[IO_Tag],))</f>
        <v>01</v>
      </c>
      <c r="P195" s="284" t="str">
        <f>INDEX(IO[Slot],MATCH(TAG_DATA[[#This Row],[P1TAG]],IO[IO_Tag],))</f>
        <v>12</v>
      </c>
      <c r="Q195" s="282" t="str">
        <f>INDEX(IO[Channel],MATCH(TAG_DATA[[#This Row],[P1TAG]],IO[IO_Tag],))</f>
        <v>02</v>
      </c>
      <c r="R195" s="266" t="str">
        <f>INDEX(IO[CatalogNo],MATCH(TAG_DATA[[#This Row],[P1TAG]],IO[IO_Tag],))</f>
        <v>1734-IB8*1</v>
      </c>
      <c r="S195" s="266" t="str">
        <f>INDEX(IO[CatalogDesc1],MATCH(TAG_DATA[[#This Row],[P1TAG]],IO[IO_Tag],))</f>
        <v>AB 1734-IB8</v>
      </c>
      <c r="T195" s="266" t="str">
        <f>INDEX(IO[CatalogDesc2],MATCH(TAG_DATA[[#This Row],[P1TAG]],IO[IO_Tag],))</f>
        <v>24VDC 8-Point Sink Input Module</v>
      </c>
      <c r="U195" s="266" t="str">
        <f>TAG_DATA[[#This Row],[Tag]]</f>
        <v>BB1GS853</v>
      </c>
      <c r="V195" s="266" t="str">
        <f>INDEX(DEVICES[DESC1],MATCH(TAG_DATA[[#This Row],[P1TAG]],DEVICES[TAG1],))</f>
        <v>BOTTOM ASH DROPPING CHUTE</v>
      </c>
      <c r="W195" s="266" t="str">
        <f>INDEX(DEVICES[DESC2],MATCH(TAG_DATA[[#This Row],[P1TAG]],DEVICES[TAG1],))</f>
        <v>CLOSING DEVICE</v>
      </c>
      <c r="X195" s="266" t="str">
        <f>INDEX(DEVICES[DESC3],MATCH(TAG_DATA[[#This Row],[P1TAG]],DEVICES[TAG1],))</f>
        <v>LIMIT SWITCH</v>
      </c>
      <c r="Y195" s="284">
        <f>INDEX(IO[Pin24V],MATCH(TAG_DATA[[#This Row],[P1TAG]],IO[IO_Tag],))</f>
        <v>6</v>
      </c>
      <c r="Z195" s="290">
        <f>INDEX(IO[Pin0V],MATCH(TAG_DATA[[#This Row],[P1TAG]],IO[IO_Tag],))</f>
        <v>4</v>
      </c>
      <c r="AA195" s="266" t="s">
        <v>2403</v>
      </c>
      <c r="AB195" s="305" t="str">
        <f>INDEX(IO[Type],MATCH(TAG_DATA[[#This Row],[P1TAG]],IO[IO_Tag],))</f>
        <v>DI</v>
      </c>
      <c r="AC195" s="266" t="str">
        <f>TAG_DATA[[#This Row],[Tag]]</f>
        <v>BB1GS853</v>
      </c>
      <c r="AD195" s="266" t="str">
        <f>INDEX(DEVICES[DESC1],MATCH(TAG_DATA[[#This Row],[P1TAG]],DEVICES[TAG1],))</f>
        <v>BOTTOM ASH DROPPING CHUTE</v>
      </c>
      <c r="AE195" s="266" t="str">
        <f>INDEX(DEVICES[DESC2],MATCH(TAG_DATA[[#This Row],[P1TAG]],DEVICES[TAG1],))</f>
        <v>CLOSING DEVICE</v>
      </c>
      <c r="AF195" s="266" t="str">
        <f>INDEX(DEVICES[DESC3],MATCH(TAG_DATA[[#This Row],[P1TAG]],DEVICES[TAG1],))</f>
        <v>LIMIT SWITCH</v>
      </c>
      <c r="AG195" s="305" t="s">
        <v>2539</v>
      </c>
      <c r="AH195" s="266" t="str">
        <f>INDEX(DRAWING[CableName1],MATCH(TAG_DATA[[#This Row],[Tag]],DRAWING[Tag],))</f>
        <v>BB1GS853/01</v>
      </c>
      <c r="AI195" s="331"/>
    </row>
    <row r="196" spans="1:35" x14ac:dyDescent="0.4">
      <c r="A196" s="316" t="s">
        <v>1017</v>
      </c>
      <c r="B196" s="309" t="s">
        <v>1125</v>
      </c>
      <c r="C196" s="328" t="s">
        <v>2527</v>
      </c>
      <c r="D196" s="314" t="str">
        <f>INDEX(DRAWING[Prefix],MATCH(TAG_DATA[[#This Row],[Tag]],DRAWING[Tag],))</f>
        <v>38025-ELE</v>
      </c>
      <c r="E196" s="281" t="str">
        <f>INDEX(DRAWING[Suffix],MATCH(TAG_DATA[[#This Row],[Tag]],DRAWING[Tag],))</f>
        <v>01-391_.L0</v>
      </c>
      <c r="F196" s="265" t="str">
        <f>INDEX(DRAWING[WireName24V],MATCH(TAG_DATA[[#This Row],[Tag]],DRAWING[Tag],))</f>
        <v>RIO_01:12.DI:V+ BB1GS854</v>
      </c>
      <c r="G196" s="305" t="str">
        <f>INDEX(DRAWING[WireNameIO],MATCH(TAG_DATA[[#This Row],[Tag]],DRAWING[Tag],))</f>
        <v>RIO_01:12.DI:03 BB1GS854</v>
      </c>
      <c r="H196" s="266" t="s">
        <v>2323</v>
      </c>
      <c r="I196" s="266" t="str">
        <f>INDEX(PANEL[DESCRIPTION],MATCH(TAG_DATA[[#This Row],[X1NAME]],PANEL[TAG],))</f>
        <v>KPA NON ASSIGNED IO</v>
      </c>
      <c r="J196" s="334"/>
      <c r="K196" s="334"/>
      <c r="L196" s="334"/>
      <c r="M196" s="335"/>
      <c r="N196" s="266" t="str">
        <f>INDEX(IO[PLC],MATCH(TAG_DATA[[#This Row],[P1TAG]],IO[IO_Tag],))</f>
        <v>RIO_</v>
      </c>
      <c r="O196" s="284" t="str">
        <f>INDEX(IO[Rack],MATCH(TAG_DATA[[#This Row],[P1TAG]],IO[IO_Tag],))</f>
        <v>01</v>
      </c>
      <c r="P196" s="284" t="str">
        <f>INDEX(IO[Slot],MATCH(TAG_DATA[[#This Row],[P1TAG]],IO[IO_Tag],))</f>
        <v>12</v>
      </c>
      <c r="Q196" s="282" t="str">
        <f>INDEX(IO[Channel],MATCH(TAG_DATA[[#This Row],[P1TAG]],IO[IO_Tag],))</f>
        <v>03</v>
      </c>
      <c r="R196" s="266" t="str">
        <f>INDEX(IO[CatalogNo],MATCH(TAG_DATA[[#This Row],[P1TAG]],IO[IO_Tag],))</f>
        <v>1734-IB8*1</v>
      </c>
      <c r="S196" s="266" t="str">
        <f>INDEX(IO[CatalogDesc1],MATCH(TAG_DATA[[#This Row],[P1TAG]],IO[IO_Tag],))</f>
        <v>AB 1734-IB8</v>
      </c>
      <c r="T196" s="266" t="str">
        <f>INDEX(IO[CatalogDesc2],MATCH(TAG_DATA[[#This Row],[P1TAG]],IO[IO_Tag],))</f>
        <v>24VDC 8-Point Sink Input Module</v>
      </c>
      <c r="U196" s="266" t="str">
        <f>TAG_DATA[[#This Row],[Tag]]</f>
        <v>BB1GS854</v>
      </c>
      <c r="V196" s="266" t="str">
        <f>INDEX(DEVICES[DESC1],MATCH(TAG_DATA[[#This Row],[P1TAG]],DEVICES[TAG1],))</f>
        <v>BOTTOM ASH DROPPING CHUTE</v>
      </c>
      <c r="W196" s="266" t="str">
        <f>INDEX(DEVICES[DESC2],MATCH(TAG_DATA[[#This Row],[P1TAG]],DEVICES[TAG1],))</f>
        <v>LIMIT SWITCH</v>
      </c>
      <c r="X196" s="266" t="str">
        <f>INDEX(DEVICES[DESC3],MATCH(TAG_DATA[[#This Row],[P1TAG]],DEVICES[TAG1],))</f>
        <v/>
      </c>
      <c r="Y196" s="284">
        <f>INDEX(IO[Pin24V],MATCH(TAG_DATA[[#This Row],[P1TAG]],IO[IO_Tag],))</f>
        <v>6</v>
      </c>
      <c r="Z196" s="290">
        <f>INDEX(IO[Pin0V],MATCH(TAG_DATA[[#This Row],[P1TAG]],IO[IO_Tag],))</f>
        <v>4</v>
      </c>
      <c r="AA196" s="266" t="s">
        <v>2403</v>
      </c>
      <c r="AB196" s="305" t="str">
        <f>INDEX(IO[Type],MATCH(TAG_DATA[[#This Row],[P1TAG]],IO[IO_Tag],))</f>
        <v>DI</v>
      </c>
      <c r="AC196" s="266" t="str">
        <f>TAG_DATA[[#This Row],[Tag]]</f>
        <v>BB1GS854</v>
      </c>
      <c r="AD196" s="266" t="str">
        <f>INDEX(DEVICES[DESC1],MATCH(TAG_DATA[[#This Row],[P1TAG]],DEVICES[TAG1],))</f>
        <v>BOTTOM ASH DROPPING CHUTE</v>
      </c>
      <c r="AE196" s="266" t="str">
        <f>INDEX(DEVICES[DESC2],MATCH(TAG_DATA[[#This Row],[P1TAG]],DEVICES[TAG1],))</f>
        <v>LIMIT SWITCH</v>
      </c>
      <c r="AF196" s="266" t="str">
        <f>INDEX(DEVICES[DESC3],MATCH(TAG_DATA[[#This Row],[P1TAG]],DEVICES[TAG1],))</f>
        <v/>
      </c>
      <c r="AG196" s="305" t="s">
        <v>2539</v>
      </c>
      <c r="AH196" s="266" t="str">
        <f>INDEX(DRAWING[CableName1],MATCH(TAG_DATA[[#This Row],[Tag]],DRAWING[Tag],))</f>
        <v>BB1GS854/01</v>
      </c>
      <c r="AI196" s="331"/>
    </row>
    <row r="197" spans="1:35" x14ac:dyDescent="0.4">
      <c r="A197" s="316" t="s">
        <v>977</v>
      </c>
      <c r="B197" s="309" t="s">
        <v>1125</v>
      </c>
      <c r="C197" s="328" t="s">
        <v>2527</v>
      </c>
      <c r="D197" s="314" t="str">
        <f>INDEX(DRAWING[Prefix],MATCH(TAG_DATA[[#This Row],[Tag]],DRAWING[Tag],))</f>
        <v>38025-ELE</v>
      </c>
      <c r="E197" s="281" t="str">
        <f>INDEX(DRAWING[Suffix],MATCH(TAG_DATA[[#This Row],[Tag]],DRAWING[Tag],))</f>
        <v>01-392_.L0</v>
      </c>
      <c r="F197" s="265" t="str">
        <f>INDEX(DRAWING[WireName24V],MATCH(TAG_DATA[[#This Row],[Tag]],DRAWING[Tag],))</f>
        <v>RIO_01:12.DI:V+ BB1GS855</v>
      </c>
      <c r="G197" s="305" t="str">
        <f>INDEX(DRAWING[WireNameIO],MATCH(TAG_DATA[[#This Row],[Tag]],DRAWING[Tag],))</f>
        <v>RIO_01:12.DI:04 BB1GS855</v>
      </c>
      <c r="H197" s="266" t="s">
        <v>2323</v>
      </c>
      <c r="I197" s="266" t="str">
        <f>INDEX(PANEL[DESCRIPTION],MATCH(TAG_DATA[[#This Row],[X1NAME]],PANEL[TAG],))</f>
        <v>KPA NON ASSIGNED IO</v>
      </c>
      <c r="J197" s="334"/>
      <c r="K197" s="334"/>
      <c r="L197" s="334"/>
      <c r="M197" s="335"/>
      <c r="N197" s="266" t="str">
        <f>INDEX(IO[PLC],MATCH(TAG_DATA[[#This Row],[P1TAG]],IO[IO_Tag],))</f>
        <v>RIO_</v>
      </c>
      <c r="O197" s="284" t="str">
        <f>INDEX(IO[Rack],MATCH(TAG_DATA[[#This Row],[P1TAG]],IO[IO_Tag],))</f>
        <v>01</v>
      </c>
      <c r="P197" s="284" t="str">
        <f>INDEX(IO[Slot],MATCH(TAG_DATA[[#This Row],[P1TAG]],IO[IO_Tag],))</f>
        <v>12</v>
      </c>
      <c r="Q197" s="282" t="str">
        <f>INDEX(IO[Channel],MATCH(TAG_DATA[[#This Row],[P1TAG]],IO[IO_Tag],))</f>
        <v>04</v>
      </c>
      <c r="R197" s="266" t="str">
        <f>INDEX(IO[CatalogNo],MATCH(TAG_DATA[[#This Row],[P1TAG]],IO[IO_Tag],))</f>
        <v>1734-IB8*1</v>
      </c>
      <c r="S197" s="266" t="str">
        <f>INDEX(IO[CatalogDesc1],MATCH(TAG_DATA[[#This Row],[P1TAG]],IO[IO_Tag],))</f>
        <v>AB 1734-IB8</v>
      </c>
      <c r="T197" s="266" t="str">
        <f>INDEX(IO[CatalogDesc2],MATCH(TAG_DATA[[#This Row],[P1TAG]],IO[IO_Tag],))</f>
        <v>24VDC 8-Point Sink Input Module</v>
      </c>
      <c r="U197" s="266" t="str">
        <f>TAG_DATA[[#This Row],[Tag]]</f>
        <v>BB1GS855</v>
      </c>
      <c r="V197" s="266" t="str">
        <f>INDEX(DEVICES[DESC1],MATCH(TAG_DATA[[#This Row],[P1TAG]],DEVICES[TAG1],))</f>
        <v>BOTTOM ASH VALVE SOLENOID</v>
      </c>
      <c r="W197" s="266" t="str">
        <f>INDEX(DEVICES[DESC2],MATCH(TAG_DATA[[#This Row],[P1TAG]],DEVICES[TAG1],))</f>
        <v>VALVE OPEN LIMIT SWITCH</v>
      </c>
      <c r="X197" s="266" t="str">
        <f>INDEX(DEVICES[DESC3],MATCH(TAG_DATA[[#This Row],[P1TAG]],DEVICES[TAG1],))</f>
        <v/>
      </c>
      <c r="Y197" s="284">
        <f>INDEX(IO[Pin24V],MATCH(TAG_DATA[[#This Row],[P1TAG]],IO[IO_Tag],))</f>
        <v>6</v>
      </c>
      <c r="Z197" s="290">
        <f>INDEX(IO[Pin0V],MATCH(TAG_DATA[[#This Row],[P1TAG]],IO[IO_Tag],))</f>
        <v>4</v>
      </c>
      <c r="AA197" s="266" t="s">
        <v>2403</v>
      </c>
      <c r="AB197" s="305" t="str">
        <f>INDEX(IO[Type],MATCH(TAG_DATA[[#This Row],[P1TAG]],IO[IO_Tag],))</f>
        <v>DI</v>
      </c>
      <c r="AC197" s="266" t="str">
        <f>TAG_DATA[[#This Row],[Tag]]</f>
        <v>BB1GS855</v>
      </c>
      <c r="AD197" s="266" t="str">
        <f>INDEX(DEVICES[DESC1],MATCH(TAG_DATA[[#This Row],[P1TAG]],DEVICES[TAG1],))</f>
        <v>BOTTOM ASH VALVE SOLENOID</v>
      </c>
      <c r="AE197" s="266" t="str">
        <f>INDEX(DEVICES[DESC2],MATCH(TAG_DATA[[#This Row],[P1TAG]],DEVICES[TAG1],))</f>
        <v>VALVE OPEN LIMIT SWITCH</v>
      </c>
      <c r="AF197" s="266" t="str">
        <f>INDEX(DEVICES[DESC3],MATCH(TAG_DATA[[#This Row],[P1TAG]],DEVICES[TAG1],))</f>
        <v/>
      </c>
      <c r="AG197" s="305" t="s">
        <v>2539</v>
      </c>
      <c r="AH197" s="266" t="str">
        <f>INDEX(DRAWING[CableName1],MATCH(TAG_DATA[[#This Row],[Tag]],DRAWING[Tag],))</f>
        <v>BB1GS855/01</v>
      </c>
      <c r="AI197" s="331"/>
    </row>
    <row r="198" spans="1:35" x14ac:dyDescent="0.4">
      <c r="A198" s="316" t="s">
        <v>980</v>
      </c>
      <c r="B198" s="309" t="s">
        <v>1125</v>
      </c>
      <c r="C198" s="328" t="s">
        <v>2527</v>
      </c>
      <c r="D198" s="314" t="str">
        <f>INDEX(DRAWING[Prefix],MATCH(TAG_DATA[[#This Row],[Tag]],DRAWING[Tag],))</f>
        <v>38025-ELE</v>
      </c>
      <c r="E198" s="281" t="str">
        <f>INDEX(DRAWING[Suffix],MATCH(TAG_DATA[[#This Row],[Tag]],DRAWING[Tag],))</f>
        <v>01-393_.L0</v>
      </c>
      <c r="F198" s="265" t="str">
        <f>INDEX(DRAWING[WireName24V],MATCH(TAG_DATA[[#This Row],[Tag]],DRAWING[Tag],))</f>
        <v>RIO_01:12.DI:V+ BB1GS856</v>
      </c>
      <c r="G198" s="305" t="str">
        <f>INDEX(DRAWING[WireNameIO],MATCH(TAG_DATA[[#This Row],[Tag]],DRAWING[Tag],))</f>
        <v>RIO_01:12.DI:05 BB1GS856</v>
      </c>
      <c r="H198" s="266" t="s">
        <v>2323</v>
      </c>
      <c r="I198" s="266" t="str">
        <f>INDEX(PANEL[DESCRIPTION],MATCH(TAG_DATA[[#This Row],[X1NAME]],PANEL[TAG],))</f>
        <v>KPA NON ASSIGNED IO</v>
      </c>
      <c r="J198" s="334"/>
      <c r="K198" s="334"/>
      <c r="L198" s="334"/>
      <c r="M198" s="335"/>
      <c r="N198" s="266" t="str">
        <f>INDEX(IO[PLC],MATCH(TAG_DATA[[#This Row],[P1TAG]],IO[IO_Tag],))</f>
        <v>RIO_</v>
      </c>
      <c r="O198" s="284" t="str">
        <f>INDEX(IO[Rack],MATCH(TAG_DATA[[#This Row],[P1TAG]],IO[IO_Tag],))</f>
        <v>01</v>
      </c>
      <c r="P198" s="284" t="str">
        <f>INDEX(IO[Slot],MATCH(TAG_DATA[[#This Row],[P1TAG]],IO[IO_Tag],))</f>
        <v>12</v>
      </c>
      <c r="Q198" s="282" t="str">
        <f>INDEX(IO[Channel],MATCH(TAG_DATA[[#This Row],[P1TAG]],IO[IO_Tag],))</f>
        <v>05</v>
      </c>
      <c r="R198" s="266" t="str">
        <f>INDEX(IO[CatalogNo],MATCH(TAG_DATA[[#This Row],[P1TAG]],IO[IO_Tag],))</f>
        <v>1734-IB8*1</v>
      </c>
      <c r="S198" s="266" t="str">
        <f>INDEX(IO[CatalogDesc1],MATCH(TAG_DATA[[#This Row],[P1TAG]],IO[IO_Tag],))</f>
        <v>AB 1734-IB8</v>
      </c>
      <c r="T198" s="266" t="str">
        <f>INDEX(IO[CatalogDesc2],MATCH(TAG_DATA[[#This Row],[P1TAG]],IO[IO_Tag],))</f>
        <v>24VDC 8-Point Sink Input Module</v>
      </c>
      <c r="U198" s="266" t="str">
        <f>TAG_DATA[[#This Row],[Tag]]</f>
        <v>BB1GS856</v>
      </c>
      <c r="V198" s="266" t="str">
        <f>INDEX(DEVICES[DESC1],MATCH(TAG_DATA[[#This Row],[P1TAG]],DEVICES[TAG1],))</f>
        <v>BOTTOM ASH VALVE SOLENOID</v>
      </c>
      <c r="W198" s="266" t="str">
        <f>INDEX(DEVICES[DESC2],MATCH(TAG_DATA[[#This Row],[P1TAG]],DEVICES[TAG1],))</f>
        <v>VALVE CLOSE LIMIT SWITCH</v>
      </c>
      <c r="X198" s="266" t="str">
        <f>INDEX(DEVICES[DESC3],MATCH(TAG_DATA[[#This Row],[P1TAG]],DEVICES[TAG1],))</f>
        <v/>
      </c>
      <c r="Y198" s="284">
        <f>INDEX(IO[Pin24V],MATCH(TAG_DATA[[#This Row],[P1TAG]],IO[IO_Tag],))</f>
        <v>6</v>
      </c>
      <c r="Z198" s="290">
        <f>INDEX(IO[Pin0V],MATCH(TAG_DATA[[#This Row],[P1TAG]],IO[IO_Tag],))</f>
        <v>4</v>
      </c>
      <c r="AA198" s="266" t="s">
        <v>2403</v>
      </c>
      <c r="AB198" s="305" t="str">
        <f>INDEX(IO[Type],MATCH(TAG_DATA[[#This Row],[P1TAG]],IO[IO_Tag],))</f>
        <v>DI</v>
      </c>
      <c r="AC198" s="266" t="str">
        <f>TAG_DATA[[#This Row],[Tag]]</f>
        <v>BB1GS856</v>
      </c>
      <c r="AD198" s="266" t="str">
        <f>INDEX(DEVICES[DESC1],MATCH(TAG_DATA[[#This Row],[P1TAG]],DEVICES[TAG1],))</f>
        <v>BOTTOM ASH VALVE SOLENOID</v>
      </c>
      <c r="AE198" s="266" t="str">
        <f>INDEX(DEVICES[DESC2],MATCH(TAG_DATA[[#This Row],[P1TAG]],DEVICES[TAG1],))</f>
        <v>VALVE CLOSE LIMIT SWITCH</v>
      </c>
      <c r="AF198" s="266" t="str">
        <f>INDEX(DEVICES[DESC3],MATCH(TAG_DATA[[#This Row],[P1TAG]],DEVICES[TAG1],))</f>
        <v/>
      </c>
      <c r="AG198" s="305" t="s">
        <v>2539</v>
      </c>
      <c r="AH198" s="266" t="str">
        <f>INDEX(DRAWING[CableName1],MATCH(TAG_DATA[[#This Row],[Tag]],DRAWING[Tag],))</f>
        <v>BB1GS856/01</v>
      </c>
      <c r="AI198" s="331"/>
    </row>
    <row r="199" spans="1:35" x14ac:dyDescent="0.4">
      <c r="A199" s="316" t="s">
        <v>984</v>
      </c>
      <c r="B199" s="309" t="s">
        <v>1125</v>
      </c>
      <c r="C199" s="328" t="s">
        <v>2527</v>
      </c>
      <c r="D199" s="314" t="str">
        <f>INDEX(DRAWING[Prefix],MATCH(TAG_DATA[[#This Row],[Tag]],DRAWING[Tag],))</f>
        <v>38025-ELE</v>
      </c>
      <c r="E199" s="281" t="str">
        <f>INDEX(DRAWING[Suffix],MATCH(TAG_DATA[[#This Row],[Tag]],DRAWING[Tag],))</f>
        <v>01-394_.L0</v>
      </c>
      <c r="F199" s="265" t="str">
        <f>INDEX(DRAWING[WireName24V],MATCH(TAG_DATA[[#This Row],[Tag]],DRAWING[Tag],))</f>
        <v>RIO_01:12.DI:V+ BB1GS857</v>
      </c>
      <c r="G199" s="305" t="str">
        <f>INDEX(DRAWING[WireNameIO],MATCH(TAG_DATA[[#This Row],[Tag]],DRAWING[Tag],))</f>
        <v>RIO_01:12.DI:06 BB1GS857</v>
      </c>
      <c r="H199" s="266" t="s">
        <v>2323</v>
      </c>
      <c r="I199" s="266" t="str">
        <f>INDEX(PANEL[DESCRIPTION],MATCH(TAG_DATA[[#This Row],[X1NAME]],PANEL[TAG],))</f>
        <v>KPA NON ASSIGNED IO</v>
      </c>
      <c r="J199" s="334"/>
      <c r="K199" s="334"/>
      <c r="L199" s="334"/>
      <c r="M199" s="335"/>
      <c r="N199" s="266" t="str">
        <f>INDEX(IO[PLC],MATCH(TAG_DATA[[#This Row],[P1TAG]],IO[IO_Tag],))</f>
        <v>RIO_</v>
      </c>
      <c r="O199" s="284" t="str">
        <f>INDEX(IO[Rack],MATCH(TAG_DATA[[#This Row],[P1TAG]],IO[IO_Tag],))</f>
        <v>01</v>
      </c>
      <c r="P199" s="284" t="str">
        <f>INDEX(IO[Slot],MATCH(TAG_DATA[[#This Row],[P1TAG]],IO[IO_Tag],))</f>
        <v>12</v>
      </c>
      <c r="Q199" s="282" t="str">
        <f>INDEX(IO[Channel],MATCH(TAG_DATA[[#This Row],[P1TAG]],IO[IO_Tag],))</f>
        <v>06</v>
      </c>
      <c r="R199" s="266" t="str">
        <f>INDEX(IO[CatalogNo],MATCH(TAG_DATA[[#This Row],[P1TAG]],IO[IO_Tag],))</f>
        <v>1734-IB8*1</v>
      </c>
      <c r="S199" s="266" t="str">
        <f>INDEX(IO[CatalogDesc1],MATCH(TAG_DATA[[#This Row],[P1TAG]],IO[IO_Tag],))</f>
        <v>AB 1734-IB8</v>
      </c>
      <c r="T199" s="266" t="str">
        <f>INDEX(IO[CatalogDesc2],MATCH(TAG_DATA[[#This Row],[P1TAG]],IO[IO_Tag],))</f>
        <v>24VDC 8-Point Sink Input Module</v>
      </c>
      <c r="U199" s="266" t="str">
        <f>TAG_DATA[[#This Row],[Tag]]</f>
        <v>BB1GS857</v>
      </c>
      <c r="V199" s="266" t="str">
        <f>INDEX(DEVICES[DESC1],MATCH(TAG_DATA[[#This Row],[P1TAG]],DEVICES[TAG1],))</f>
        <v>BOTTOM ASH VALVE SOLENOID</v>
      </c>
      <c r="W199" s="266" t="str">
        <f>INDEX(DEVICES[DESC2],MATCH(TAG_DATA[[#This Row],[P1TAG]],DEVICES[TAG1],))</f>
        <v>VALVE OPEN LIMIT SWITCH</v>
      </c>
      <c r="X199" s="266" t="str">
        <f>INDEX(DEVICES[DESC3],MATCH(TAG_DATA[[#This Row],[P1TAG]],DEVICES[TAG1],))</f>
        <v/>
      </c>
      <c r="Y199" s="284">
        <f>INDEX(IO[Pin24V],MATCH(TAG_DATA[[#This Row],[P1TAG]],IO[IO_Tag],))</f>
        <v>6</v>
      </c>
      <c r="Z199" s="290">
        <f>INDEX(IO[Pin0V],MATCH(TAG_DATA[[#This Row],[P1TAG]],IO[IO_Tag],))</f>
        <v>4</v>
      </c>
      <c r="AA199" s="266" t="s">
        <v>2403</v>
      </c>
      <c r="AB199" s="305" t="str">
        <f>INDEX(IO[Type],MATCH(TAG_DATA[[#This Row],[P1TAG]],IO[IO_Tag],))</f>
        <v>DI</v>
      </c>
      <c r="AC199" s="266" t="str">
        <f>TAG_DATA[[#This Row],[Tag]]</f>
        <v>BB1GS857</v>
      </c>
      <c r="AD199" s="266" t="str">
        <f>INDEX(DEVICES[DESC1],MATCH(TAG_DATA[[#This Row],[P1TAG]],DEVICES[TAG1],))</f>
        <v>BOTTOM ASH VALVE SOLENOID</v>
      </c>
      <c r="AE199" s="266" t="str">
        <f>INDEX(DEVICES[DESC2],MATCH(TAG_DATA[[#This Row],[P1TAG]],DEVICES[TAG1],))</f>
        <v>VALVE OPEN LIMIT SWITCH</v>
      </c>
      <c r="AF199" s="266" t="str">
        <f>INDEX(DEVICES[DESC3],MATCH(TAG_DATA[[#This Row],[P1TAG]],DEVICES[TAG1],))</f>
        <v/>
      </c>
      <c r="AG199" s="305" t="s">
        <v>2539</v>
      </c>
      <c r="AH199" s="266" t="str">
        <f>INDEX(DRAWING[CableName1],MATCH(TAG_DATA[[#This Row],[Tag]],DRAWING[Tag],))</f>
        <v>BB1GS857/01</v>
      </c>
      <c r="AI199" s="331"/>
    </row>
    <row r="200" spans="1:35" x14ac:dyDescent="0.4">
      <c r="A200" s="316" t="s">
        <v>986</v>
      </c>
      <c r="B200" s="309" t="s">
        <v>1125</v>
      </c>
      <c r="C200" s="328" t="s">
        <v>2527</v>
      </c>
      <c r="D200" s="314" t="str">
        <f>INDEX(DRAWING[Prefix],MATCH(TAG_DATA[[#This Row],[Tag]],DRAWING[Tag],))</f>
        <v>38025-ELE</v>
      </c>
      <c r="E200" s="281" t="str">
        <f>INDEX(DRAWING[Suffix],MATCH(TAG_DATA[[#This Row],[Tag]],DRAWING[Tag],))</f>
        <v>01-395_.L0</v>
      </c>
      <c r="F200" s="265" t="str">
        <f>INDEX(DRAWING[WireName24V],MATCH(TAG_DATA[[#This Row],[Tag]],DRAWING[Tag],))</f>
        <v>RIO_01:12.DI:V+ BB1GS858</v>
      </c>
      <c r="G200" s="305" t="str">
        <f>INDEX(DRAWING[WireNameIO],MATCH(TAG_DATA[[#This Row],[Tag]],DRAWING[Tag],))</f>
        <v>RIO_01:12.DI:07 BB1GS858</v>
      </c>
      <c r="H200" s="266" t="s">
        <v>2323</v>
      </c>
      <c r="I200" s="266" t="str">
        <f>INDEX(PANEL[DESCRIPTION],MATCH(TAG_DATA[[#This Row],[X1NAME]],PANEL[TAG],))</f>
        <v>KPA NON ASSIGNED IO</v>
      </c>
      <c r="J200" s="334"/>
      <c r="K200" s="334"/>
      <c r="L200" s="334"/>
      <c r="M200" s="335"/>
      <c r="N200" s="266" t="str">
        <f>INDEX(IO[PLC],MATCH(TAG_DATA[[#This Row],[P1TAG]],IO[IO_Tag],))</f>
        <v>RIO_</v>
      </c>
      <c r="O200" s="284" t="str">
        <f>INDEX(IO[Rack],MATCH(TAG_DATA[[#This Row],[P1TAG]],IO[IO_Tag],))</f>
        <v>01</v>
      </c>
      <c r="P200" s="284" t="str">
        <f>INDEX(IO[Slot],MATCH(TAG_DATA[[#This Row],[P1TAG]],IO[IO_Tag],))</f>
        <v>12</v>
      </c>
      <c r="Q200" s="282" t="str">
        <f>INDEX(IO[Channel],MATCH(TAG_DATA[[#This Row],[P1TAG]],IO[IO_Tag],))</f>
        <v>07</v>
      </c>
      <c r="R200" s="266" t="str">
        <f>INDEX(IO[CatalogNo],MATCH(TAG_DATA[[#This Row],[P1TAG]],IO[IO_Tag],))</f>
        <v>1734-IB8*1</v>
      </c>
      <c r="S200" s="266" t="str">
        <f>INDEX(IO[CatalogDesc1],MATCH(TAG_DATA[[#This Row],[P1TAG]],IO[IO_Tag],))</f>
        <v>AB 1734-IB8</v>
      </c>
      <c r="T200" s="266" t="str">
        <f>INDEX(IO[CatalogDesc2],MATCH(TAG_DATA[[#This Row],[P1TAG]],IO[IO_Tag],))</f>
        <v>24VDC 8-Point Sink Input Module</v>
      </c>
      <c r="U200" s="266" t="str">
        <f>TAG_DATA[[#This Row],[Tag]]</f>
        <v>BB1GS858</v>
      </c>
      <c r="V200" s="266" t="str">
        <f>INDEX(DEVICES[DESC1],MATCH(TAG_DATA[[#This Row],[P1TAG]],DEVICES[TAG1],))</f>
        <v>BOTTOM ASH VALVE SOLENOID</v>
      </c>
      <c r="W200" s="266" t="str">
        <f>INDEX(DEVICES[DESC2],MATCH(TAG_DATA[[#This Row],[P1TAG]],DEVICES[TAG1],))</f>
        <v>VALVE CLOSE LIMIT SWITCH</v>
      </c>
      <c r="X200" s="266" t="str">
        <f>INDEX(DEVICES[DESC3],MATCH(TAG_DATA[[#This Row],[P1TAG]],DEVICES[TAG1],))</f>
        <v/>
      </c>
      <c r="Y200" s="284">
        <f>INDEX(IO[Pin24V],MATCH(TAG_DATA[[#This Row],[P1TAG]],IO[IO_Tag],))</f>
        <v>6</v>
      </c>
      <c r="Z200" s="290">
        <f>INDEX(IO[Pin0V],MATCH(TAG_DATA[[#This Row],[P1TAG]],IO[IO_Tag],))</f>
        <v>4</v>
      </c>
      <c r="AA200" s="266" t="s">
        <v>2403</v>
      </c>
      <c r="AB200" s="305" t="str">
        <f>INDEX(IO[Type],MATCH(TAG_DATA[[#This Row],[P1TAG]],IO[IO_Tag],))</f>
        <v>DI</v>
      </c>
      <c r="AC200" s="266" t="str">
        <f>TAG_DATA[[#This Row],[Tag]]</f>
        <v>BB1GS858</v>
      </c>
      <c r="AD200" s="266" t="str">
        <f>INDEX(DEVICES[DESC1],MATCH(TAG_DATA[[#This Row],[P1TAG]],DEVICES[TAG1],))</f>
        <v>BOTTOM ASH VALVE SOLENOID</v>
      </c>
      <c r="AE200" s="266" t="str">
        <f>INDEX(DEVICES[DESC2],MATCH(TAG_DATA[[#This Row],[P1TAG]],DEVICES[TAG1],))</f>
        <v>VALVE CLOSE LIMIT SWITCH</v>
      </c>
      <c r="AF200" s="266" t="str">
        <f>INDEX(DEVICES[DESC3],MATCH(TAG_DATA[[#This Row],[P1TAG]],DEVICES[TAG1],))</f>
        <v/>
      </c>
      <c r="AG200" s="305" t="s">
        <v>2539</v>
      </c>
      <c r="AH200" s="266" t="str">
        <f>INDEX(DRAWING[CableName1],MATCH(TAG_DATA[[#This Row],[Tag]],DRAWING[Tag],))</f>
        <v>BB1GS858/01</v>
      </c>
      <c r="AI200" s="331"/>
    </row>
    <row r="201" spans="1:35" hidden="1" x14ac:dyDescent="0.4">
      <c r="A201" s="329" t="s">
        <v>1506</v>
      </c>
      <c r="B201" s="261" t="s">
        <v>1125</v>
      </c>
      <c r="C201" s="348"/>
      <c r="D201" s="314" t="e">
        <f>INDEX(DRAWING[Prefix],MATCH(TAG_DATA[[#This Row],[Tag]],DRAWING[Tag],))</f>
        <v>#N/A</v>
      </c>
      <c r="E201" s="281" t="e">
        <f>INDEX(DRAWING[Suffix],MATCH(TAG_DATA[[#This Row],[Tag]],DRAWING[Tag],))</f>
        <v>#N/A</v>
      </c>
      <c r="F201" s="265"/>
      <c r="G201" s="305"/>
      <c r="H201" s="282"/>
      <c r="I201" s="282" t="e">
        <f>INDEX(PANEL[DESCRIPTION],MATCH(TAG_DATA[[#This Row],[X1NAME]],PANEL[TAG],))</f>
        <v>#N/A</v>
      </c>
      <c r="J201" s="282"/>
      <c r="K201" s="282"/>
      <c r="L201" s="282"/>
      <c r="M201" s="312"/>
      <c r="N201" s="282" t="e">
        <f>INDEX(IO[PLC],MATCH(TAG_DATA[[#This Row],[P1TAG]],IO[IO_Tag],))</f>
        <v>#N/A</v>
      </c>
      <c r="O201" s="282"/>
      <c r="P201" s="290" t="e">
        <f>INDEX(IO[Slot],MATCH(TAG_DATA[[#This Row],[P1TAG]],IO[IO_Tag],))</f>
        <v>#N/A</v>
      </c>
      <c r="Q201" s="282"/>
      <c r="R201" s="282" t="e">
        <f>INDEX(IO[CatalogNo],MATCH(TAG_DATA[[#This Row],[P1TAG]],IO[IO_Tag],))</f>
        <v>#N/A</v>
      </c>
      <c r="S201" s="282" t="e">
        <f>INDEX(IO[CatalogDesc1],MATCH(TAG_DATA[[#This Row],[P1TAG]],IO[IO_Tag],))</f>
        <v>#N/A</v>
      </c>
      <c r="T201" s="282" t="e">
        <f>INDEX(IO[CatalogDesc2],MATCH(TAG_DATA[[#This Row],[P1TAG]],IO[IO_Tag],))</f>
        <v>#N/A</v>
      </c>
      <c r="U201" s="282" t="str">
        <f>TAG_DATA[[#This Row],[Tag]]</f>
        <v>BB1GS859</v>
      </c>
      <c r="V201" s="282" t="str">
        <f>INDEX(DEVICES[DESC1],MATCH(TAG_DATA[[#This Row],[P1TAG]],DEVICES[TAG1],))</f>
        <v>BOTTOM ASH TO CONTAINER</v>
      </c>
      <c r="W201" s="282" t="str">
        <f>INDEX(DEVICES[DESC2],MATCH(TAG_DATA[[#This Row],[P1TAG]],DEVICES[TAG1],))</f>
        <v>IN PLACE</v>
      </c>
      <c r="X201" s="282" t="str">
        <f>INDEX(DEVICES[DESC3],MATCH(TAG_DATA[[#This Row],[P1TAG]],DEVICES[TAG1],))</f>
        <v/>
      </c>
      <c r="Y201" s="290" t="e">
        <f>INDEX(IO[Pin24V],MATCH(TAG_DATA[[#This Row],[P1TAG]],IO[IO_Tag],))</f>
        <v>#N/A</v>
      </c>
      <c r="Z201" s="290" t="e">
        <f>INDEX(IO[Pin0V],MATCH(TAG_DATA[[#This Row],[P1TAG]],IO[IO_Tag],))</f>
        <v>#N/A</v>
      </c>
      <c r="AA201" s="282"/>
      <c r="AB201" s="312" t="e">
        <f>INDEX(IO[Type],MATCH(TAG_DATA[[#This Row],[P1TAG]],IO[IO_Tag],))</f>
        <v>#N/A</v>
      </c>
      <c r="AC201" s="282" t="str">
        <f>TAG_DATA[[#This Row],[Tag]]</f>
        <v>BB1GS859</v>
      </c>
      <c r="AD201" s="282" t="str">
        <f>INDEX(DEVICES[DESC1],MATCH(TAG_DATA[[#This Row],[P1TAG]],DEVICES[TAG1],))</f>
        <v>BOTTOM ASH TO CONTAINER</v>
      </c>
      <c r="AE201" s="282" t="str">
        <f>INDEX(DEVICES[DESC2],MATCH(TAG_DATA[[#This Row],[P1TAG]],DEVICES[TAG1],))</f>
        <v>IN PLACE</v>
      </c>
      <c r="AF201" s="282" t="str">
        <f>INDEX(DEVICES[DESC3],MATCH(TAG_DATA[[#This Row],[P1TAG]],DEVICES[TAG1],))</f>
        <v/>
      </c>
      <c r="AG201" s="312"/>
      <c r="AH201" s="282" t="str">
        <f>_xlfn.TEXTJOIN("/",,TAG_DATA[[#This Row],[Tag]],"01")</f>
        <v>BB1GS859/01</v>
      </c>
      <c r="AI201" s="331"/>
    </row>
    <row r="202" spans="1:35" hidden="1" x14ac:dyDescent="0.4">
      <c r="A202" s="330" t="s">
        <v>215</v>
      </c>
      <c r="B202" s="260" t="s">
        <v>1127</v>
      </c>
      <c r="C202" s="349"/>
      <c r="D202" s="314" t="e">
        <f>INDEX(DRAWING[Prefix],MATCH(TAG_DATA[[#This Row],[Tag]],DRAWING[Tag],))</f>
        <v>#N/A</v>
      </c>
      <c r="E202" s="281" t="e">
        <f>INDEX(DRAWING[Suffix],MATCH(TAG_DATA[[#This Row],[Tag]],DRAWING[Tag],))</f>
        <v>#N/A</v>
      </c>
      <c r="F202" s="265"/>
      <c r="G202" s="305"/>
      <c r="H202" s="282"/>
      <c r="I202" s="282" t="e">
        <f>INDEX(PANEL[DESCRIPTION],MATCH(TAG_DATA[[#This Row],[X1NAME]],PANEL[TAG],))</f>
        <v>#N/A</v>
      </c>
      <c r="J202" s="282"/>
      <c r="K202" s="282"/>
      <c r="L202" s="282"/>
      <c r="M202" s="312"/>
      <c r="N202" s="282" t="e">
        <f>INDEX(IO[PLC],MATCH(TAG_DATA[[#This Row],[P1TAG]],IO[IO_Tag],))</f>
        <v>#N/A</v>
      </c>
      <c r="O202" s="282"/>
      <c r="P202" s="290" t="e">
        <f>INDEX(IO[Slot],MATCH(TAG_DATA[[#This Row],[P1TAG]],IO[IO_Tag],))</f>
        <v>#N/A</v>
      </c>
      <c r="Q202" s="282"/>
      <c r="R202" s="282" t="e">
        <f>INDEX(IO[CatalogNo],MATCH(TAG_DATA[[#This Row],[P1TAG]],IO[IO_Tag],))</f>
        <v>#N/A</v>
      </c>
      <c r="S202" s="282" t="e">
        <f>INDEX(IO[CatalogDesc1],MATCH(TAG_DATA[[#This Row],[P1TAG]],IO[IO_Tag],))</f>
        <v>#N/A</v>
      </c>
      <c r="T202" s="282" t="e">
        <f>INDEX(IO[CatalogDesc2],MATCH(TAG_DATA[[#This Row],[P1TAG]],IO[IO_Tag],))</f>
        <v>#N/A</v>
      </c>
      <c r="U202" s="282" t="str">
        <f>TAG_DATA[[#This Row],[Tag]]</f>
        <v>BB1HS101</v>
      </c>
      <c r="V202" s="282" t="str">
        <f>INDEX(DEVICES[DESC1],MATCH(TAG_DATA[[#This Row],[P1TAG]],DEVICES[TAG1],))</f>
        <v>BOILER EMERGENCY</v>
      </c>
      <c r="W202" s="282" t="str">
        <f>INDEX(DEVICES[DESC2],MATCH(TAG_DATA[[#This Row],[P1TAG]],DEVICES[TAG1],))</f>
        <v>SHUTDOWN SWITCH 1</v>
      </c>
      <c r="X202" s="282" t="str">
        <f>INDEX(DEVICES[DESC3],MATCH(TAG_DATA[[#This Row],[P1TAG]],DEVICES[TAG1],))</f>
        <v/>
      </c>
      <c r="Y202" s="290" t="e">
        <f>INDEX(IO[Pin24V],MATCH(TAG_DATA[[#This Row],[P1TAG]],IO[IO_Tag],))</f>
        <v>#N/A</v>
      </c>
      <c r="Z202" s="290" t="e">
        <f>INDEX(IO[Pin0V],MATCH(TAG_DATA[[#This Row],[P1TAG]],IO[IO_Tag],))</f>
        <v>#N/A</v>
      </c>
      <c r="AA202" s="282"/>
      <c r="AB202" s="312" t="e">
        <f>INDEX(IO[Type],MATCH(TAG_DATA[[#This Row],[P1TAG]],IO[IO_Tag],))</f>
        <v>#N/A</v>
      </c>
      <c r="AC202" s="282" t="str">
        <f>TAG_DATA[[#This Row],[Tag]]</f>
        <v>BB1HS101</v>
      </c>
      <c r="AD202" s="282" t="str">
        <f>INDEX(DEVICES[DESC1],MATCH(TAG_DATA[[#This Row],[P1TAG]],DEVICES[TAG1],))</f>
        <v>BOILER EMERGENCY</v>
      </c>
      <c r="AE202" s="282" t="str">
        <f>INDEX(DEVICES[DESC2],MATCH(TAG_DATA[[#This Row],[P1TAG]],DEVICES[TAG1],))</f>
        <v>SHUTDOWN SWITCH 1</v>
      </c>
      <c r="AF202" s="282" t="str">
        <f>INDEX(DEVICES[DESC3],MATCH(TAG_DATA[[#This Row],[P1TAG]],DEVICES[TAG1],))</f>
        <v/>
      </c>
      <c r="AG202" s="312"/>
      <c r="AH202" s="282" t="str">
        <f>_xlfn.TEXTJOIN("/",,TAG_DATA[[#This Row],[Tag]],"01")</f>
        <v>BB1HS101/01</v>
      </c>
      <c r="AI202" s="331"/>
    </row>
    <row r="203" spans="1:35" hidden="1" x14ac:dyDescent="0.4">
      <c r="A203" s="330" t="s">
        <v>227</v>
      </c>
      <c r="B203" s="260" t="s">
        <v>1127</v>
      </c>
      <c r="C203" s="349"/>
      <c r="D203" s="314" t="e">
        <f>INDEX(DRAWING[Prefix],MATCH(TAG_DATA[[#This Row],[Tag]],DRAWING[Tag],))</f>
        <v>#N/A</v>
      </c>
      <c r="E203" s="281" t="e">
        <f>INDEX(DRAWING[Suffix],MATCH(TAG_DATA[[#This Row],[Tag]],DRAWING[Tag],))</f>
        <v>#N/A</v>
      </c>
      <c r="F203" s="265"/>
      <c r="G203" s="305"/>
      <c r="H203" s="282"/>
      <c r="I203" s="282" t="e">
        <f>INDEX(PANEL[DESCRIPTION],MATCH(TAG_DATA[[#This Row],[X1NAME]],PANEL[TAG],))</f>
        <v>#N/A</v>
      </c>
      <c r="J203" s="282"/>
      <c r="K203" s="282"/>
      <c r="L203" s="282"/>
      <c r="M203" s="312"/>
      <c r="N203" s="282" t="e">
        <f>INDEX(IO[PLC],MATCH(TAG_DATA[[#This Row],[P1TAG]],IO[IO_Tag],))</f>
        <v>#N/A</v>
      </c>
      <c r="O203" s="282"/>
      <c r="P203" s="290" t="e">
        <f>INDEX(IO[Slot],MATCH(TAG_DATA[[#This Row],[P1TAG]],IO[IO_Tag],))</f>
        <v>#N/A</v>
      </c>
      <c r="Q203" s="282"/>
      <c r="R203" s="282" t="e">
        <f>INDEX(IO[CatalogNo],MATCH(TAG_DATA[[#This Row],[P1TAG]],IO[IO_Tag],))</f>
        <v>#N/A</v>
      </c>
      <c r="S203" s="282" t="e">
        <f>INDEX(IO[CatalogDesc1],MATCH(TAG_DATA[[#This Row],[P1TAG]],IO[IO_Tag],))</f>
        <v>#N/A</v>
      </c>
      <c r="T203" s="282" t="e">
        <f>INDEX(IO[CatalogDesc2],MATCH(TAG_DATA[[#This Row],[P1TAG]],IO[IO_Tag],))</f>
        <v>#N/A</v>
      </c>
      <c r="U203" s="282" t="str">
        <f>TAG_DATA[[#This Row],[Tag]]</f>
        <v>BB1HS102</v>
      </c>
      <c r="V203" s="282" t="str">
        <f>INDEX(DEVICES[DESC1],MATCH(TAG_DATA[[#This Row],[P1TAG]],DEVICES[TAG1],))</f>
        <v>BOILER EMERGENCY</v>
      </c>
      <c r="W203" s="282" t="str">
        <f>INDEX(DEVICES[DESC2],MATCH(TAG_DATA[[#This Row],[P1TAG]],DEVICES[TAG1],))</f>
        <v>SHUTDOWN SWITCH 2</v>
      </c>
      <c r="X203" s="282" t="str">
        <f>INDEX(DEVICES[DESC3],MATCH(TAG_DATA[[#This Row],[P1TAG]],DEVICES[TAG1],))</f>
        <v/>
      </c>
      <c r="Y203" s="290" t="e">
        <f>INDEX(IO[Pin24V],MATCH(TAG_DATA[[#This Row],[P1TAG]],IO[IO_Tag],))</f>
        <v>#N/A</v>
      </c>
      <c r="Z203" s="290" t="e">
        <f>INDEX(IO[Pin0V],MATCH(TAG_DATA[[#This Row],[P1TAG]],IO[IO_Tag],))</f>
        <v>#N/A</v>
      </c>
      <c r="AA203" s="282"/>
      <c r="AB203" s="312" t="e">
        <f>INDEX(IO[Type],MATCH(TAG_DATA[[#This Row],[P1TAG]],IO[IO_Tag],))</f>
        <v>#N/A</v>
      </c>
      <c r="AC203" s="282" t="str">
        <f>TAG_DATA[[#This Row],[Tag]]</f>
        <v>BB1HS102</v>
      </c>
      <c r="AD203" s="282" t="str">
        <f>INDEX(DEVICES[DESC1],MATCH(TAG_DATA[[#This Row],[P1TAG]],DEVICES[TAG1],))</f>
        <v>BOILER EMERGENCY</v>
      </c>
      <c r="AE203" s="282" t="str">
        <f>INDEX(DEVICES[DESC2],MATCH(TAG_DATA[[#This Row],[P1TAG]],DEVICES[TAG1],))</f>
        <v>SHUTDOWN SWITCH 2</v>
      </c>
      <c r="AF203" s="282" t="str">
        <f>INDEX(DEVICES[DESC3],MATCH(TAG_DATA[[#This Row],[P1TAG]],DEVICES[TAG1],))</f>
        <v/>
      </c>
      <c r="AG203" s="312"/>
      <c r="AH203" s="282" t="str">
        <f>_xlfn.TEXTJOIN("/",,TAG_DATA[[#This Row],[Tag]],"01")</f>
        <v>BB1HS102/01</v>
      </c>
      <c r="AI203" s="331"/>
    </row>
    <row r="204" spans="1:35" hidden="1" x14ac:dyDescent="0.4">
      <c r="A204" s="330" t="s">
        <v>220</v>
      </c>
      <c r="B204" s="260" t="s">
        <v>1127</v>
      </c>
      <c r="C204" s="349"/>
      <c r="D204" s="314" t="e">
        <f>INDEX(DRAWING[Prefix],MATCH(TAG_DATA[[#This Row],[Tag]],DRAWING[Tag],))</f>
        <v>#N/A</v>
      </c>
      <c r="E204" s="281" t="e">
        <f>INDEX(DRAWING[Suffix],MATCH(TAG_DATA[[#This Row],[Tag]],DRAWING[Tag],))</f>
        <v>#N/A</v>
      </c>
      <c r="F204" s="265"/>
      <c r="G204" s="305"/>
      <c r="H204" s="282"/>
      <c r="I204" s="282" t="e">
        <f>INDEX(PANEL[DESCRIPTION],MATCH(TAG_DATA[[#This Row],[X1NAME]],PANEL[TAG],))</f>
        <v>#N/A</v>
      </c>
      <c r="J204" s="282"/>
      <c r="K204" s="282"/>
      <c r="L204" s="282"/>
      <c r="M204" s="312"/>
      <c r="N204" s="282" t="e">
        <f>INDEX(IO[PLC],MATCH(TAG_DATA[[#This Row],[P1TAG]],IO[IO_Tag],))</f>
        <v>#N/A</v>
      </c>
      <c r="O204" s="282"/>
      <c r="P204" s="290" t="e">
        <f>INDEX(IO[Slot],MATCH(TAG_DATA[[#This Row],[P1TAG]],IO[IO_Tag],))</f>
        <v>#N/A</v>
      </c>
      <c r="Q204" s="282"/>
      <c r="R204" s="282" t="e">
        <f>INDEX(IO[CatalogNo],MATCH(TAG_DATA[[#This Row],[P1TAG]],IO[IO_Tag],))</f>
        <v>#N/A</v>
      </c>
      <c r="S204" s="282" t="e">
        <f>INDEX(IO[CatalogDesc1],MATCH(TAG_DATA[[#This Row],[P1TAG]],IO[IO_Tag],))</f>
        <v>#N/A</v>
      </c>
      <c r="T204" s="282" t="e">
        <f>INDEX(IO[CatalogDesc2],MATCH(TAG_DATA[[#This Row],[P1TAG]],IO[IO_Tag],))</f>
        <v>#N/A</v>
      </c>
      <c r="U204" s="282" t="str">
        <f>TAG_DATA[[#This Row],[Tag]]</f>
        <v>BB1HS103</v>
      </c>
      <c r="V204" s="282" t="str">
        <f>INDEX(DEVICES[DESC1],MATCH(TAG_DATA[[#This Row],[P1TAG]],DEVICES[TAG1],))</f>
        <v>BOILER EMERGENCY</v>
      </c>
      <c r="W204" s="282" t="str">
        <f>INDEX(DEVICES[DESC2],MATCH(TAG_DATA[[#This Row],[P1TAG]],DEVICES[TAG1],))</f>
        <v>SHUTDOWN SWITCH 3</v>
      </c>
      <c r="X204" s="282" t="str">
        <f>INDEX(DEVICES[DESC3],MATCH(TAG_DATA[[#This Row],[P1TAG]],DEVICES[TAG1],))</f>
        <v/>
      </c>
      <c r="Y204" s="290" t="e">
        <f>INDEX(IO[Pin24V],MATCH(TAG_DATA[[#This Row],[P1TAG]],IO[IO_Tag],))</f>
        <v>#N/A</v>
      </c>
      <c r="Z204" s="290" t="e">
        <f>INDEX(IO[Pin0V],MATCH(TAG_DATA[[#This Row],[P1TAG]],IO[IO_Tag],))</f>
        <v>#N/A</v>
      </c>
      <c r="AA204" s="282"/>
      <c r="AB204" s="312" t="e">
        <f>INDEX(IO[Type],MATCH(TAG_DATA[[#This Row],[P1TAG]],IO[IO_Tag],))</f>
        <v>#N/A</v>
      </c>
      <c r="AC204" s="282" t="str">
        <f>TAG_DATA[[#This Row],[Tag]]</f>
        <v>BB1HS103</v>
      </c>
      <c r="AD204" s="282" t="str">
        <f>INDEX(DEVICES[DESC1],MATCH(TAG_DATA[[#This Row],[P1TAG]],DEVICES[TAG1],))</f>
        <v>BOILER EMERGENCY</v>
      </c>
      <c r="AE204" s="282" t="str">
        <f>INDEX(DEVICES[DESC2],MATCH(TAG_DATA[[#This Row],[P1TAG]],DEVICES[TAG1],))</f>
        <v>SHUTDOWN SWITCH 3</v>
      </c>
      <c r="AF204" s="282" t="str">
        <f>INDEX(DEVICES[DESC3],MATCH(TAG_DATA[[#This Row],[P1TAG]],DEVICES[TAG1],))</f>
        <v/>
      </c>
      <c r="AG204" s="312"/>
      <c r="AH204" s="282" t="str">
        <f>_xlfn.TEXTJOIN("/",,TAG_DATA[[#This Row],[Tag]],"01")</f>
        <v>BB1HS103/01</v>
      </c>
      <c r="AI204" s="331"/>
    </row>
    <row r="205" spans="1:35" hidden="1" x14ac:dyDescent="0.4">
      <c r="A205" s="330" t="s">
        <v>225</v>
      </c>
      <c r="B205" s="260" t="s">
        <v>1127</v>
      </c>
      <c r="C205" s="349"/>
      <c r="D205" s="314" t="e">
        <f>INDEX(DRAWING[Prefix],MATCH(TAG_DATA[[#This Row],[Tag]],DRAWING[Tag],))</f>
        <v>#N/A</v>
      </c>
      <c r="E205" s="281" t="e">
        <f>INDEX(DRAWING[Suffix],MATCH(TAG_DATA[[#This Row],[Tag]],DRAWING[Tag],))</f>
        <v>#N/A</v>
      </c>
      <c r="F205" s="265"/>
      <c r="G205" s="305"/>
      <c r="H205" s="282"/>
      <c r="I205" s="282" t="e">
        <f>INDEX(PANEL[DESCRIPTION],MATCH(TAG_DATA[[#This Row],[X1NAME]],PANEL[TAG],))</f>
        <v>#N/A</v>
      </c>
      <c r="J205" s="282"/>
      <c r="K205" s="282"/>
      <c r="L205" s="282"/>
      <c r="M205" s="312"/>
      <c r="N205" s="282" t="e">
        <f>INDEX(IO[PLC],MATCH(TAG_DATA[[#This Row],[P1TAG]],IO[IO_Tag],))</f>
        <v>#N/A</v>
      </c>
      <c r="O205" s="282"/>
      <c r="P205" s="290" t="e">
        <f>INDEX(IO[Slot],MATCH(TAG_DATA[[#This Row],[P1TAG]],IO[IO_Tag],))</f>
        <v>#N/A</v>
      </c>
      <c r="Q205" s="282"/>
      <c r="R205" s="282" t="e">
        <f>INDEX(IO[CatalogNo],MATCH(TAG_DATA[[#This Row],[P1TAG]],IO[IO_Tag],))</f>
        <v>#N/A</v>
      </c>
      <c r="S205" s="282" t="e">
        <f>INDEX(IO[CatalogDesc1],MATCH(TAG_DATA[[#This Row],[P1TAG]],IO[IO_Tag],))</f>
        <v>#N/A</v>
      </c>
      <c r="T205" s="282" t="e">
        <f>INDEX(IO[CatalogDesc2],MATCH(TAG_DATA[[#This Row],[P1TAG]],IO[IO_Tag],))</f>
        <v>#N/A</v>
      </c>
      <c r="U205" s="282" t="str">
        <f>TAG_DATA[[#This Row],[Tag]]</f>
        <v>BB1HS104</v>
      </c>
      <c r="V205" s="282" t="str">
        <f>INDEX(DEVICES[DESC1],MATCH(TAG_DATA[[#This Row],[P1TAG]],DEVICES[TAG1],))</f>
        <v>BOILER EMERGENCY</v>
      </c>
      <c r="W205" s="282" t="str">
        <f>INDEX(DEVICES[DESC2],MATCH(TAG_DATA[[#This Row],[P1TAG]],DEVICES[TAG1],))</f>
        <v>SHUTDOWN SWITCH 4</v>
      </c>
      <c r="X205" s="282" t="str">
        <f>INDEX(DEVICES[DESC3],MATCH(TAG_DATA[[#This Row],[P1TAG]],DEVICES[TAG1],))</f>
        <v/>
      </c>
      <c r="Y205" s="290" t="e">
        <f>INDEX(IO[Pin24V],MATCH(TAG_DATA[[#This Row],[P1TAG]],IO[IO_Tag],))</f>
        <v>#N/A</v>
      </c>
      <c r="Z205" s="290" t="e">
        <f>INDEX(IO[Pin0V],MATCH(TAG_DATA[[#This Row],[P1TAG]],IO[IO_Tag],))</f>
        <v>#N/A</v>
      </c>
      <c r="AA205" s="282"/>
      <c r="AB205" s="312" t="e">
        <f>INDEX(IO[Type],MATCH(TAG_DATA[[#This Row],[P1TAG]],IO[IO_Tag],))</f>
        <v>#N/A</v>
      </c>
      <c r="AC205" s="282" t="str">
        <f>TAG_DATA[[#This Row],[Tag]]</f>
        <v>BB1HS104</v>
      </c>
      <c r="AD205" s="282" t="str">
        <f>INDEX(DEVICES[DESC1],MATCH(TAG_DATA[[#This Row],[P1TAG]],DEVICES[TAG1],))</f>
        <v>BOILER EMERGENCY</v>
      </c>
      <c r="AE205" s="282" t="str">
        <f>INDEX(DEVICES[DESC2],MATCH(TAG_DATA[[#This Row],[P1TAG]],DEVICES[TAG1],))</f>
        <v>SHUTDOWN SWITCH 4</v>
      </c>
      <c r="AF205" s="282" t="str">
        <f>INDEX(DEVICES[DESC3],MATCH(TAG_DATA[[#This Row],[P1TAG]],DEVICES[TAG1],))</f>
        <v/>
      </c>
      <c r="AG205" s="312"/>
      <c r="AH205" s="282" t="str">
        <f>_xlfn.TEXTJOIN("/",,TAG_DATA[[#This Row],[Tag]],"01")</f>
        <v>BB1HS104/01</v>
      </c>
      <c r="AI205" s="331"/>
    </row>
    <row r="206" spans="1:35" hidden="1" x14ac:dyDescent="0.4">
      <c r="A206" s="330" t="s">
        <v>230</v>
      </c>
      <c r="B206" s="260" t="s">
        <v>1127</v>
      </c>
      <c r="C206" s="349"/>
      <c r="D206" s="314" t="e">
        <f>INDEX(DRAWING[Prefix],MATCH(TAG_DATA[[#This Row],[Tag]],DRAWING[Tag],))</f>
        <v>#N/A</v>
      </c>
      <c r="E206" s="281" t="e">
        <f>INDEX(DRAWING[Suffix],MATCH(TAG_DATA[[#This Row],[Tag]],DRAWING[Tag],))</f>
        <v>#N/A</v>
      </c>
      <c r="F206" s="265"/>
      <c r="G206" s="305"/>
      <c r="H206" s="282"/>
      <c r="I206" s="282" t="e">
        <f>INDEX(PANEL[DESCRIPTION],MATCH(TAG_DATA[[#This Row],[X1NAME]],PANEL[TAG],))</f>
        <v>#N/A</v>
      </c>
      <c r="J206" s="282"/>
      <c r="K206" s="282"/>
      <c r="L206" s="282"/>
      <c r="M206" s="312"/>
      <c r="N206" s="282" t="e">
        <f>INDEX(IO[PLC],MATCH(TAG_DATA[[#This Row],[P1TAG]],IO[IO_Tag],))</f>
        <v>#N/A</v>
      </c>
      <c r="O206" s="282"/>
      <c r="P206" s="290" t="e">
        <f>INDEX(IO[Slot],MATCH(TAG_DATA[[#This Row],[P1TAG]],IO[IO_Tag],))</f>
        <v>#N/A</v>
      </c>
      <c r="Q206" s="282"/>
      <c r="R206" s="282" t="e">
        <f>INDEX(IO[CatalogNo],MATCH(TAG_DATA[[#This Row],[P1TAG]],IO[IO_Tag],))</f>
        <v>#N/A</v>
      </c>
      <c r="S206" s="282" t="e">
        <f>INDEX(IO[CatalogDesc1],MATCH(TAG_DATA[[#This Row],[P1TAG]],IO[IO_Tag],))</f>
        <v>#N/A</v>
      </c>
      <c r="T206" s="282" t="e">
        <f>INDEX(IO[CatalogDesc2],MATCH(TAG_DATA[[#This Row],[P1TAG]],IO[IO_Tag],))</f>
        <v>#N/A</v>
      </c>
      <c r="U206" s="282" t="str">
        <f>TAG_DATA[[#This Row],[Tag]]</f>
        <v>BB1HS105</v>
      </c>
      <c r="V206" s="282" t="str">
        <f>INDEX(DEVICES[DESC1],MATCH(TAG_DATA[[#This Row],[P1TAG]],DEVICES[TAG1],))</f>
        <v>BOILER EMERGENCY</v>
      </c>
      <c r="W206" s="282" t="str">
        <f>INDEX(DEVICES[DESC2],MATCH(TAG_DATA[[#This Row],[P1TAG]],DEVICES[TAG1],))</f>
        <v>SHUTDOWN SWITCH 5</v>
      </c>
      <c r="X206" s="282" t="str">
        <f>INDEX(DEVICES[DESC3],MATCH(TAG_DATA[[#This Row],[P1TAG]],DEVICES[TAG1],))</f>
        <v/>
      </c>
      <c r="Y206" s="290" t="e">
        <f>INDEX(IO[Pin24V],MATCH(TAG_DATA[[#This Row],[P1TAG]],IO[IO_Tag],))</f>
        <v>#N/A</v>
      </c>
      <c r="Z206" s="290" t="e">
        <f>INDEX(IO[Pin0V],MATCH(TAG_DATA[[#This Row],[P1TAG]],IO[IO_Tag],))</f>
        <v>#N/A</v>
      </c>
      <c r="AA206" s="282"/>
      <c r="AB206" s="312" t="e">
        <f>INDEX(IO[Type],MATCH(TAG_DATA[[#This Row],[P1TAG]],IO[IO_Tag],))</f>
        <v>#N/A</v>
      </c>
      <c r="AC206" s="282" t="str">
        <f>TAG_DATA[[#This Row],[Tag]]</f>
        <v>BB1HS105</v>
      </c>
      <c r="AD206" s="282" t="str">
        <f>INDEX(DEVICES[DESC1],MATCH(TAG_DATA[[#This Row],[P1TAG]],DEVICES[TAG1],))</f>
        <v>BOILER EMERGENCY</v>
      </c>
      <c r="AE206" s="282" t="str">
        <f>INDEX(DEVICES[DESC2],MATCH(TAG_DATA[[#This Row],[P1TAG]],DEVICES[TAG1],))</f>
        <v>SHUTDOWN SWITCH 5</v>
      </c>
      <c r="AF206" s="282" t="str">
        <f>INDEX(DEVICES[DESC3],MATCH(TAG_DATA[[#This Row],[P1TAG]],DEVICES[TAG1],))</f>
        <v/>
      </c>
      <c r="AG206" s="312"/>
      <c r="AH206" s="282" t="str">
        <f>_xlfn.TEXTJOIN("/",,TAG_DATA[[#This Row],[Tag]],"01")</f>
        <v>BB1HS105/01</v>
      </c>
      <c r="AI206" s="331"/>
    </row>
    <row r="207" spans="1:35" hidden="1" x14ac:dyDescent="0.4">
      <c r="A207" s="330" t="s">
        <v>233</v>
      </c>
      <c r="B207" s="260" t="s">
        <v>1127</v>
      </c>
      <c r="C207" s="349"/>
      <c r="D207" s="314" t="e">
        <f>INDEX(DRAWING[Prefix],MATCH(TAG_DATA[[#This Row],[Tag]],DRAWING[Tag],))</f>
        <v>#N/A</v>
      </c>
      <c r="E207" s="281" t="e">
        <f>INDEX(DRAWING[Suffix],MATCH(TAG_DATA[[#This Row],[Tag]],DRAWING[Tag],))</f>
        <v>#N/A</v>
      </c>
      <c r="F207" s="265"/>
      <c r="G207" s="305"/>
      <c r="H207" s="282"/>
      <c r="I207" s="282" t="e">
        <f>INDEX(PANEL[DESCRIPTION],MATCH(TAG_DATA[[#This Row],[X1NAME]],PANEL[TAG],))</f>
        <v>#N/A</v>
      </c>
      <c r="J207" s="282"/>
      <c r="K207" s="282"/>
      <c r="L207" s="282"/>
      <c r="M207" s="312"/>
      <c r="N207" s="282" t="e">
        <f>INDEX(IO[PLC],MATCH(TAG_DATA[[#This Row],[P1TAG]],IO[IO_Tag],))</f>
        <v>#N/A</v>
      </c>
      <c r="O207" s="282"/>
      <c r="P207" s="290" t="e">
        <f>INDEX(IO[Slot],MATCH(TAG_DATA[[#This Row],[P1TAG]],IO[IO_Tag],))</f>
        <v>#N/A</v>
      </c>
      <c r="Q207" s="282"/>
      <c r="R207" s="282" t="e">
        <f>INDEX(IO[CatalogNo],MATCH(TAG_DATA[[#This Row],[P1TAG]],IO[IO_Tag],))</f>
        <v>#N/A</v>
      </c>
      <c r="S207" s="282" t="e">
        <f>INDEX(IO[CatalogDesc1],MATCH(TAG_DATA[[#This Row],[P1TAG]],IO[IO_Tag],))</f>
        <v>#N/A</v>
      </c>
      <c r="T207" s="282" t="e">
        <f>INDEX(IO[CatalogDesc2],MATCH(TAG_DATA[[#This Row],[P1TAG]],IO[IO_Tag],))</f>
        <v>#N/A</v>
      </c>
      <c r="U207" s="282" t="str">
        <f>TAG_DATA[[#This Row],[Tag]]</f>
        <v>BB1HS106</v>
      </c>
      <c r="V207" s="282" t="str">
        <f>INDEX(DEVICES[DESC1],MATCH(TAG_DATA[[#This Row],[P1TAG]],DEVICES[TAG1],))</f>
        <v>BOILER EMERGENCY</v>
      </c>
      <c r="W207" s="282" t="str">
        <f>INDEX(DEVICES[DESC2],MATCH(TAG_DATA[[#This Row],[P1TAG]],DEVICES[TAG1],))</f>
        <v>SHUTDOWN SWITCH 6</v>
      </c>
      <c r="X207" s="282" t="str">
        <f>INDEX(DEVICES[DESC3],MATCH(TAG_DATA[[#This Row],[P1TAG]],DEVICES[TAG1],))</f>
        <v/>
      </c>
      <c r="Y207" s="290" t="e">
        <f>INDEX(IO[Pin24V],MATCH(TAG_DATA[[#This Row],[P1TAG]],IO[IO_Tag],))</f>
        <v>#N/A</v>
      </c>
      <c r="Z207" s="290" t="e">
        <f>INDEX(IO[Pin0V],MATCH(TAG_DATA[[#This Row],[P1TAG]],IO[IO_Tag],))</f>
        <v>#N/A</v>
      </c>
      <c r="AA207" s="282"/>
      <c r="AB207" s="312" t="e">
        <f>INDEX(IO[Type],MATCH(TAG_DATA[[#This Row],[P1TAG]],IO[IO_Tag],))</f>
        <v>#N/A</v>
      </c>
      <c r="AC207" s="282" t="str">
        <f>TAG_DATA[[#This Row],[Tag]]</f>
        <v>BB1HS106</v>
      </c>
      <c r="AD207" s="282" t="str">
        <f>INDEX(DEVICES[DESC1],MATCH(TAG_DATA[[#This Row],[P1TAG]],DEVICES[TAG1],))</f>
        <v>BOILER EMERGENCY</v>
      </c>
      <c r="AE207" s="282" t="str">
        <f>INDEX(DEVICES[DESC2],MATCH(TAG_DATA[[#This Row],[P1TAG]],DEVICES[TAG1],))</f>
        <v>SHUTDOWN SWITCH 6</v>
      </c>
      <c r="AF207" s="282" t="str">
        <f>INDEX(DEVICES[DESC3],MATCH(TAG_DATA[[#This Row],[P1TAG]],DEVICES[TAG1],))</f>
        <v/>
      </c>
      <c r="AG207" s="312"/>
      <c r="AH207" s="282" t="str">
        <f>_xlfn.TEXTJOIN("/",,TAG_DATA[[#This Row],[Tag]],"01")</f>
        <v>BB1HS106/01</v>
      </c>
      <c r="AI207" s="331"/>
    </row>
    <row r="208" spans="1:35" hidden="1" x14ac:dyDescent="0.4">
      <c r="A208" s="330" t="s">
        <v>236</v>
      </c>
      <c r="B208" s="260" t="s">
        <v>1127</v>
      </c>
      <c r="C208" s="349"/>
      <c r="D208" s="314" t="e">
        <f>INDEX(DRAWING[Prefix],MATCH(TAG_DATA[[#This Row],[Tag]],DRAWING[Tag],))</f>
        <v>#N/A</v>
      </c>
      <c r="E208" s="281" t="e">
        <f>INDEX(DRAWING[Suffix],MATCH(TAG_DATA[[#This Row],[Tag]],DRAWING[Tag],))</f>
        <v>#N/A</v>
      </c>
      <c r="F208" s="265"/>
      <c r="G208" s="305"/>
      <c r="H208" s="282"/>
      <c r="I208" s="282" t="e">
        <f>INDEX(PANEL[DESCRIPTION],MATCH(TAG_DATA[[#This Row],[X1NAME]],PANEL[TAG],))</f>
        <v>#N/A</v>
      </c>
      <c r="J208" s="282"/>
      <c r="K208" s="282"/>
      <c r="L208" s="282"/>
      <c r="M208" s="312"/>
      <c r="N208" s="282" t="e">
        <f>INDEX(IO[PLC],MATCH(TAG_DATA[[#This Row],[P1TAG]],IO[IO_Tag],))</f>
        <v>#N/A</v>
      </c>
      <c r="O208" s="282"/>
      <c r="P208" s="290" t="e">
        <f>INDEX(IO[Slot],MATCH(TAG_DATA[[#This Row],[P1TAG]],IO[IO_Tag],))</f>
        <v>#N/A</v>
      </c>
      <c r="Q208" s="282"/>
      <c r="R208" s="282" t="e">
        <f>INDEX(IO[CatalogNo],MATCH(TAG_DATA[[#This Row],[P1TAG]],IO[IO_Tag],))</f>
        <v>#N/A</v>
      </c>
      <c r="S208" s="282" t="e">
        <f>INDEX(IO[CatalogDesc1],MATCH(TAG_DATA[[#This Row],[P1TAG]],IO[IO_Tag],))</f>
        <v>#N/A</v>
      </c>
      <c r="T208" s="282" t="e">
        <f>INDEX(IO[CatalogDesc2],MATCH(TAG_DATA[[#This Row],[P1TAG]],IO[IO_Tag],))</f>
        <v>#N/A</v>
      </c>
      <c r="U208" s="282" t="str">
        <f>TAG_DATA[[#This Row],[Tag]]</f>
        <v>BB1HS107</v>
      </c>
      <c r="V208" s="282" t="str">
        <f>INDEX(DEVICES[DESC1],MATCH(TAG_DATA[[#This Row],[P1TAG]],DEVICES[TAG1],))</f>
        <v>BOILER EMERGENCY</v>
      </c>
      <c r="W208" s="282" t="str">
        <f>INDEX(DEVICES[DESC2],MATCH(TAG_DATA[[#This Row],[P1TAG]],DEVICES[TAG1],))</f>
        <v>SHUTDOWN SWITCH 7</v>
      </c>
      <c r="X208" s="282" t="str">
        <f>INDEX(DEVICES[DESC3],MATCH(TAG_DATA[[#This Row],[P1TAG]],DEVICES[TAG1],))</f>
        <v/>
      </c>
      <c r="Y208" s="290" t="e">
        <f>INDEX(IO[Pin24V],MATCH(TAG_DATA[[#This Row],[P1TAG]],IO[IO_Tag],))</f>
        <v>#N/A</v>
      </c>
      <c r="Z208" s="290" t="e">
        <f>INDEX(IO[Pin0V],MATCH(TAG_DATA[[#This Row],[P1TAG]],IO[IO_Tag],))</f>
        <v>#N/A</v>
      </c>
      <c r="AA208" s="282"/>
      <c r="AB208" s="312" t="e">
        <f>INDEX(IO[Type],MATCH(TAG_DATA[[#This Row],[P1TAG]],IO[IO_Tag],))</f>
        <v>#N/A</v>
      </c>
      <c r="AC208" s="282" t="str">
        <f>TAG_DATA[[#This Row],[Tag]]</f>
        <v>BB1HS107</v>
      </c>
      <c r="AD208" s="282" t="str">
        <f>INDEX(DEVICES[DESC1],MATCH(TAG_DATA[[#This Row],[P1TAG]],DEVICES[TAG1],))</f>
        <v>BOILER EMERGENCY</v>
      </c>
      <c r="AE208" s="282" t="str">
        <f>INDEX(DEVICES[DESC2],MATCH(TAG_DATA[[#This Row],[P1TAG]],DEVICES[TAG1],))</f>
        <v>SHUTDOWN SWITCH 7</v>
      </c>
      <c r="AF208" s="282" t="str">
        <f>INDEX(DEVICES[DESC3],MATCH(TAG_DATA[[#This Row],[P1TAG]],DEVICES[TAG1],))</f>
        <v/>
      </c>
      <c r="AG208" s="312"/>
      <c r="AH208" s="282" t="str">
        <f>_xlfn.TEXTJOIN("/",,TAG_DATA[[#This Row],[Tag]],"01")</f>
        <v>BB1HS107/01</v>
      </c>
      <c r="AI208" s="331"/>
    </row>
    <row r="209" spans="1:35" hidden="1" x14ac:dyDescent="0.4">
      <c r="A209" s="330" t="s">
        <v>239</v>
      </c>
      <c r="B209" s="260" t="s">
        <v>1127</v>
      </c>
      <c r="C209" s="349"/>
      <c r="D209" s="314" t="e">
        <f>INDEX(DRAWING[Prefix],MATCH(TAG_DATA[[#This Row],[Tag]],DRAWING[Tag],))</f>
        <v>#N/A</v>
      </c>
      <c r="E209" s="281" t="e">
        <f>INDEX(DRAWING[Suffix],MATCH(TAG_DATA[[#This Row],[Tag]],DRAWING[Tag],))</f>
        <v>#N/A</v>
      </c>
      <c r="F209" s="265"/>
      <c r="G209" s="305"/>
      <c r="H209" s="282"/>
      <c r="I209" s="282" t="e">
        <f>INDEX(PANEL[DESCRIPTION],MATCH(TAG_DATA[[#This Row],[X1NAME]],PANEL[TAG],))</f>
        <v>#N/A</v>
      </c>
      <c r="J209" s="282"/>
      <c r="K209" s="282"/>
      <c r="L209" s="282"/>
      <c r="M209" s="312"/>
      <c r="N209" s="282" t="e">
        <f>INDEX(IO[PLC],MATCH(TAG_DATA[[#This Row],[P1TAG]],IO[IO_Tag],))</f>
        <v>#N/A</v>
      </c>
      <c r="O209" s="282"/>
      <c r="P209" s="290" t="e">
        <f>INDEX(IO[Slot],MATCH(TAG_DATA[[#This Row],[P1TAG]],IO[IO_Tag],))</f>
        <v>#N/A</v>
      </c>
      <c r="Q209" s="282"/>
      <c r="R209" s="282" t="e">
        <f>INDEX(IO[CatalogNo],MATCH(TAG_DATA[[#This Row],[P1TAG]],IO[IO_Tag],))</f>
        <v>#N/A</v>
      </c>
      <c r="S209" s="282" t="e">
        <f>INDEX(IO[CatalogDesc1],MATCH(TAG_DATA[[#This Row],[P1TAG]],IO[IO_Tag],))</f>
        <v>#N/A</v>
      </c>
      <c r="T209" s="282" t="e">
        <f>INDEX(IO[CatalogDesc2],MATCH(TAG_DATA[[#This Row],[P1TAG]],IO[IO_Tag],))</f>
        <v>#N/A</v>
      </c>
      <c r="U209" s="282" t="str">
        <f>TAG_DATA[[#This Row],[Tag]]</f>
        <v>BB1HS108</v>
      </c>
      <c r="V209" s="282" t="str">
        <f>INDEX(DEVICES[DESC1],MATCH(TAG_DATA[[#This Row],[P1TAG]],DEVICES[TAG1],))</f>
        <v>BOILER EMERGENCY</v>
      </c>
      <c r="W209" s="282" t="str">
        <f>INDEX(DEVICES[DESC2],MATCH(TAG_DATA[[#This Row],[P1TAG]],DEVICES[TAG1],))</f>
        <v>SHUTDOWN SWITCH 8</v>
      </c>
      <c r="X209" s="282" t="str">
        <f>INDEX(DEVICES[DESC3],MATCH(TAG_DATA[[#This Row],[P1TAG]],DEVICES[TAG1],))</f>
        <v/>
      </c>
      <c r="Y209" s="290" t="e">
        <f>INDEX(IO[Pin24V],MATCH(TAG_DATA[[#This Row],[P1TAG]],IO[IO_Tag],))</f>
        <v>#N/A</v>
      </c>
      <c r="Z209" s="290" t="e">
        <f>INDEX(IO[Pin0V],MATCH(TAG_DATA[[#This Row],[P1TAG]],IO[IO_Tag],))</f>
        <v>#N/A</v>
      </c>
      <c r="AA209" s="282"/>
      <c r="AB209" s="312" t="e">
        <f>INDEX(IO[Type],MATCH(TAG_DATA[[#This Row],[P1TAG]],IO[IO_Tag],))</f>
        <v>#N/A</v>
      </c>
      <c r="AC209" s="282" t="str">
        <f>TAG_DATA[[#This Row],[Tag]]</f>
        <v>BB1HS108</v>
      </c>
      <c r="AD209" s="282" t="str">
        <f>INDEX(DEVICES[DESC1],MATCH(TAG_DATA[[#This Row],[P1TAG]],DEVICES[TAG1],))</f>
        <v>BOILER EMERGENCY</v>
      </c>
      <c r="AE209" s="282" t="str">
        <f>INDEX(DEVICES[DESC2],MATCH(TAG_DATA[[#This Row],[P1TAG]],DEVICES[TAG1],))</f>
        <v>SHUTDOWN SWITCH 8</v>
      </c>
      <c r="AF209" s="282" t="str">
        <f>INDEX(DEVICES[DESC3],MATCH(TAG_DATA[[#This Row],[P1TAG]],DEVICES[TAG1],))</f>
        <v/>
      </c>
      <c r="AG209" s="312"/>
      <c r="AH209" s="282" t="str">
        <f>_xlfn.TEXTJOIN("/",,TAG_DATA[[#This Row],[Tag]],"01")</f>
        <v>BB1HS108/01</v>
      </c>
      <c r="AI209" s="331"/>
    </row>
    <row r="210" spans="1:35" hidden="1" x14ac:dyDescent="0.4">
      <c r="A210" s="330" t="s">
        <v>242</v>
      </c>
      <c r="B210" s="260" t="s">
        <v>1127</v>
      </c>
      <c r="C210" s="349"/>
      <c r="D210" s="314" t="e">
        <f>INDEX(DRAWING[Prefix],MATCH(TAG_DATA[[#This Row],[Tag]],DRAWING[Tag],))</f>
        <v>#N/A</v>
      </c>
      <c r="E210" s="281" t="e">
        <f>INDEX(DRAWING[Suffix],MATCH(TAG_DATA[[#This Row],[Tag]],DRAWING[Tag],))</f>
        <v>#N/A</v>
      </c>
      <c r="F210" s="265"/>
      <c r="G210" s="305"/>
      <c r="H210" s="282"/>
      <c r="I210" s="282" t="e">
        <f>INDEX(PANEL[DESCRIPTION],MATCH(TAG_DATA[[#This Row],[X1NAME]],PANEL[TAG],))</f>
        <v>#N/A</v>
      </c>
      <c r="J210" s="282"/>
      <c r="K210" s="282"/>
      <c r="L210" s="282"/>
      <c r="M210" s="312"/>
      <c r="N210" s="282" t="e">
        <f>INDEX(IO[PLC],MATCH(TAG_DATA[[#This Row],[P1TAG]],IO[IO_Tag],))</f>
        <v>#N/A</v>
      </c>
      <c r="O210" s="282"/>
      <c r="P210" s="290" t="e">
        <f>INDEX(IO[Slot],MATCH(TAG_DATA[[#This Row],[P1TAG]],IO[IO_Tag],))</f>
        <v>#N/A</v>
      </c>
      <c r="Q210" s="282"/>
      <c r="R210" s="282" t="e">
        <f>INDEX(IO[CatalogNo],MATCH(TAG_DATA[[#This Row],[P1TAG]],IO[IO_Tag],))</f>
        <v>#N/A</v>
      </c>
      <c r="S210" s="282" t="e">
        <f>INDEX(IO[CatalogDesc1],MATCH(TAG_DATA[[#This Row],[P1TAG]],IO[IO_Tag],))</f>
        <v>#N/A</v>
      </c>
      <c r="T210" s="282" t="e">
        <f>INDEX(IO[CatalogDesc2],MATCH(TAG_DATA[[#This Row],[P1TAG]],IO[IO_Tag],))</f>
        <v>#N/A</v>
      </c>
      <c r="U210" s="282" t="str">
        <f>TAG_DATA[[#This Row],[Tag]]</f>
        <v>BB1HS109</v>
      </c>
      <c r="V210" s="282" t="str">
        <f>INDEX(DEVICES[DESC1],MATCH(TAG_DATA[[#This Row],[P1TAG]],DEVICES[TAG1],))</f>
        <v>BOILER EMERGENCY</v>
      </c>
      <c r="W210" s="282" t="str">
        <f>INDEX(DEVICES[DESC2],MATCH(TAG_DATA[[#This Row],[P1TAG]],DEVICES[TAG1],))</f>
        <v>SHUTDOWN SWITCH 9</v>
      </c>
      <c r="X210" s="282" t="str">
        <f>INDEX(DEVICES[DESC3],MATCH(TAG_DATA[[#This Row],[P1TAG]],DEVICES[TAG1],))</f>
        <v/>
      </c>
      <c r="Y210" s="290" t="e">
        <f>INDEX(IO[Pin24V],MATCH(TAG_DATA[[#This Row],[P1TAG]],IO[IO_Tag],))</f>
        <v>#N/A</v>
      </c>
      <c r="Z210" s="290" t="e">
        <f>INDEX(IO[Pin0V],MATCH(TAG_DATA[[#This Row],[P1TAG]],IO[IO_Tag],))</f>
        <v>#N/A</v>
      </c>
      <c r="AA210" s="282"/>
      <c r="AB210" s="312" t="e">
        <f>INDEX(IO[Type],MATCH(TAG_DATA[[#This Row],[P1TAG]],IO[IO_Tag],))</f>
        <v>#N/A</v>
      </c>
      <c r="AC210" s="282" t="str">
        <f>TAG_DATA[[#This Row],[Tag]]</f>
        <v>BB1HS109</v>
      </c>
      <c r="AD210" s="282" t="str">
        <f>INDEX(DEVICES[DESC1],MATCH(TAG_DATA[[#This Row],[P1TAG]],DEVICES[TAG1],))</f>
        <v>BOILER EMERGENCY</v>
      </c>
      <c r="AE210" s="282" t="str">
        <f>INDEX(DEVICES[DESC2],MATCH(TAG_DATA[[#This Row],[P1TAG]],DEVICES[TAG1],))</f>
        <v>SHUTDOWN SWITCH 9</v>
      </c>
      <c r="AF210" s="282" t="str">
        <f>INDEX(DEVICES[DESC3],MATCH(TAG_DATA[[#This Row],[P1TAG]],DEVICES[TAG1],))</f>
        <v/>
      </c>
      <c r="AG210" s="312"/>
      <c r="AH210" s="282" t="str">
        <f>_xlfn.TEXTJOIN("/",,TAG_DATA[[#This Row],[Tag]],"01")</f>
        <v>BB1HS109/01</v>
      </c>
      <c r="AI210" s="331"/>
    </row>
    <row r="211" spans="1:35" hidden="1" x14ac:dyDescent="0.4">
      <c r="A211" s="330" t="s">
        <v>245</v>
      </c>
      <c r="B211" s="260" t="s">
        <v>1127</v>
      </c>
      <c r="C211" s="349"/>
      <c r="D211" s="314" t="e">
        <f>INDEX(DRAWING[Prefix],MATCH(TAG_DATA[[#This Row],[Tag]],DRAWING[Tag],))</f>
        <v>#N/A</v>
      </c>
      <c r="E211" s="281" t="e">
        <f>INDEX(DRAWING[Suffix],MATCH(TAG_DATA[[#This Row],[Tag]],DRAWING[Tag],))</f>
        <v>#N/A</v>
      </c>
      <c r="F211" s="265"/>
      <c r="G211" s="305"/>
      <c r="H211" s="282"/>
      <c r="I211" s="282" t="e">
        <f>INDEX(PANEL[DESCRIPTION],MATCH(TAG_DATA[[#This Row],[X1NAME]],PANEL[TAG],))</f>
        <v>#N/A</v>
      </c>
      <c r="J211" s="282"/>
      <c r="K211" s="282"/>
      <c r="L211" s="282"/>
      <c r="M211" s="312"/>
      <c r="N211" s="282" t="e">
        <f>INDEX(IO[PLC],MATCH(TAG_DATA[[#This Row],[P1TAG]],IO[IO_Tag],))</f>
        <v>#N/A</v>
      </c>
      <c r="O211" s="282"/>
      <c r="P211" s="290" t="e">
        <f>INDEX(IO[Slot],MATCH(TAG_DATA[[#This Row],[P1TAG]],IO[IO_Tag],))</f>
        <v>#N/A</v>
      </c>
      <c r="Q211" s="282"/>
      <c r="R211" s="282" t="e">
        <f>INDEX(IO[CatalogNo],MATCH(TAG_DATA[[#This Row],[P1TAG]],IO[IO_Tag],))</f>
        <v>#N/A</v>
      </c>
      <c r="S211" s="282" t="e">
        <f>INDEX(IO[CatalogDesc1],MATCH(TAG_DATA[[#This Row],[P1TAG]],IO[IO_Tag],))</f>
        <v>#N/A</v>
      </c>
      <c r="T211" s="282" t="e">
        <f>INDEX(IO[CatalogDesc2],MATCH(TAG_DATA[[#This Row],[P1TAG]],IO[IO_Tag],))</f>
        <v>#N/A</v>
      </c>
      <c r="U211" s="282" t="str">
        <f>TAG_DATA[[#This Row],[Tag]]</f>
        <v>BB1HS110</v>
      </c>
      <c r="V211" s="282" t="str">
        <f>INDEX(DEVICES[DESC1],MATCH(TAG_DATA[[#This Row],[P1TAG]],DEVICES[TAG1],))</f>
        <v>BOILER EMERGENCY</v>
      </c>
      <c r="W211" s="282" t="str">
        <f>INDEX(DEVICES[DESC2],MATCH(TAG_DATA[[#This Row],[P1TAG]],DEVICES[TAG1],))</f>
        <v>SHUTDOWN SWITCH 10</v>
      </c>
      <c r="X211" s="282" t="str">
        <f>INDEX(DEVICES[DESC3],MATCH(TAG_DATA[[#This Row],[P1TAG]],DEVICES[TAG1],))</f>
        <v/>
      </c>
      <c r="Y211" s="290" t="e">
        <f>INDEX(IO[Pin24V],MATCH(TAG_DATA[[#This Row],[P1TAG]],IO[IO_Tag],))</f>
        <v>#N/A</v>
      </c>
      <c r="Z211" s="290" t="e">
        <f>INDEX(IO[Pin0V],MATCH(TAG_DATA[[#This Row],[P1TAG]],IO[IO_Tag],))</f>
        <v>#N/A</v>
      </c>
      <c r="AA211" s="282"/>
      <c r="AB211" s="312" t="e">
        <f>INDEX(IO[Type],MATCH(TAG_DATA[[#This Row],[P1TAG]],IO[IO_Tag],))</f>
        <v>#N/A</v>
      </c>
      <c r="AC211" s="282" t="str">
        <f>TAG_DATA[[#This Row],[Tag]]</f>
        <v>BB1HS110</v>
      </c>
      <c r="AD211" s="282" t="str">
        <f>INDEX(DEVICES[DESC1],MATCH(TAG_DATA[[#This Row],[P1TAG]],DEVICES[TAG1],))</f>
        <v>BOILER EMERGENCY</v>
      </c>
      <c r="AE211" s="282" t="str">
        <f>INDEX(DEVICES[DESC2],MATCH(TAG_DATA[[#This Row],[P1TAG]],DEVICES[TAG1],))</f>
        <v>SHUTDOWN SWITCH 10</v>
      </c>
      <c r="AF211" s="282" t="str">
        <f>INDEX(DEVICES[DESC3],MATCH(TAG_DATA[[#This Row],[P1TAG]],DEVICES[TAG1],))</f>
        <v/>
      </c>
      <c r="AG211" s="312"/>
      <c r="AH211" s="282" t="str">
        <f>_xlfn.TEXTJOIN("/",,TAG_DATA[[#This Row],[Tag]],"01")</f>
        <v>BB1HS110/01</v>
      </c>
      <c r="AI211" s="331"/>
    </row>
    <row r="212" spans="1:35" hidden="1" x14ac:dyDescent="0.4">
      <c r="A212" s="330" t="s">
        <v>248</v>
      </c>
      <c r="B212" s="260" t="s">
        <v>1127</v>
      </c>
      <c r="C212" s="349"/>
      <c r="D212" s="314" t="e">
        <f>INDEX(DRAWING[Prefix],MATCH(TAG_DATA[[#This Row],[Tag]],DRAWING[Tag],))</f>
        <v>#N/A</v>
      </c>
      <c r="E212" s="281" t="e">
        <f>INDEX(DRAWING[Suffix],MATCH(TAG_DATA[[#This Row],[Tag]],DRAWING[Tag],))</f>
        <v>#N/A</v>
      </c>
      <c r="F212" s="265"/>
      <c r="G212" s="305"/>
      <c r="H212" s="282"/>
      <c r="I212" s="282" t="e">
        <f>INDEX(PANEL[DESCRIPTION],MATCH(TAG_DATA[[#This Row],[X1NAME]],PANEL[TAG],))</f>
        <v>#N/A</v>
      </c>
      <c r="J212" s="282"/>
      <c r="K212" s="282"/>
      <c r="L212" s="282"/>
      <c r="M212" s="312"/>
      <c r="N212" s="282" t="e">
        <f>INDEX(IO[PLC],MATCH(TAG_DATA[[#This Row],[P1TAG]],IO[IO_Tag],))</f>
        <v>#N/A</v>
      </c>
      <c r="O212" s="282"/>
      <c r="P212" s="290" t="e">
        <f>INDEX(IO[Slot],MATCH(TAG_DATA[[#This Row],[P1TAG]],IO[IO_Tag],))</f>
        <v>#N/A</v>
      </c>
      <c r="Q212" s="282"/>
      <c r="R212" s="282" t="e">
        <f>INDEX(IO[CatalogNo],MATCH(TAG_DATA[[#This Row],[P1TAG]],IO[IO_Tag],))</f>
        <v>#N/A</v>
      </c>
      <c r="S212" s="282" t="e">
        <f>INDEX(IO[CatalogDesc1],MATCH(TAG_DATA[[#This Row],[P1TAG]],IO[IO_Tag],))</f>
        <v>#N/A</v>
      </c>
      <c r="T212" s="282" t="e">
        <f>INDEX(IO[CatalogDesc2],MATCH(TAG_DATA[[#This Row],[P1TAG]],IO[IO_Tag],))</f>
        <v>#N/A</v>
      </c>
      <c r="U212" s="282" t="str">
        <f>TAG_DATA[[#This Row],[Tag]]</f>
        <v>BB1HS111</v>
      </c>
      <c r="V212" s="282" t="str">
        <f>INDEX(DEVICES[DESC1],MATCH(TAG_DATA[[#This Row],[P1TAG]],DEVICES[TAG1],))</f>
        <v>BOILER EMERGENCY</v>
      </c>
      <c r="W212" s="282" t="str">
        <f>INDEX(DEVICES[DESC2],MATCH(TAG_DATA[[#This Row],[P1TAG]],DEVICES[TAG1],))</f>
        <v>SHUTDOWN SWITCH 11</v>
      </c>
      <c r="X212" s="282" t="str">
        <f>INDEX(DEVICES[DESC3],MATCH(TAG_DATA[[#This Row],[P1TAG]],DEVICES[TAG1],))</f>
        <v/>
      </c>
      <c r="Y212" s="290" t="e">
        <f>INDEX(IO[Pin24V],MATCH(TAG_DATA[[#This Row],[P1TAG]],IO[IO_Tag],))</f>
        <v>#N/A</v>
      </c>
      <c r="Z212" s="290" t="e">
        <f>INDEX(IO[Pin0V],MATCH(TAG_DATA[[#This Row],[P1TAG]],IO[IO_Tag],))</f>
        <v>#N/A</v>
      </c>
      <c r="AA212" s="282"/>
      <c r="AB212" s="312" t="e">
        <f>INDEX(IO[Type],MATCH(TAG_DATA[[#This Row],[P1TAG]],IO[IO_Tag],))</f>
        <v>#N/A</v>
      </c>
      <c r="AC212" s="282" t="str">
        <f>TAG_DATA[[#This Row],[Tag]]</f>
        <v>BB1HS111</v>
      </c>
      <c r="AD212" s="282" t="str">
        <f>INDEX(DEVICES[DESC1],MATCH(TAG_DATA[[#This Row],[P1TAG]],DEVICES[TAG1],))</f>
        <v>BOILER EMERGENCY</v>
      </c>
      <c r="AE212" s="282" t="str">
        <f>INDEX(DEVICES[DESC2],MATCH(TAG_DATA[[#This Row],[P1TAG]],DEVICES[TAG1],))</f>
        <v>SHUTDOWN SWITCH 11</v>
      </c>
      <c r="AF212" s="282" t="str">
        <f>INDEX(DEVICES[DESC3],MATCH(TAG_DATA[[#This Row],[P1TAG]],DEVICES[TAG1],))</f>
        <v/>
      </c>
      <c r="AG212" s="312"/>
      <c r="AH212" s="282" t="str">
        <f>_xlfn.TEXTJOIN("/",,TAG_DATA[[#This Row],[Tag]],"01")</f>
        <v>BB1HS111/01</v>
      </c>
      <c r="AI212" s="331"/>
    </row>
    <row r="213" spans="1:35" hidden="1" x14ac:dyDescent="0.4">
      <c r="A213" s="330" t="s">
        <v>251</v>
      </c>
      <c r="B213" s="260" t="s">
        <v>1127</v>
      </c>
      <c r="C213" s="349"/>
      <c r="D213" s="314" t="e">
        <f>INDEX(DRAWING[Prefix],MATCH(TAG_DATA[[#This Row],[Tag]],DRAWING[Tag],))</f>
        <v>#N/A</v>
      </c>
      <c r="E213" s="281" t="e">
        <f>INDEX(DRAWING[Suffix],MATCH(TAG_DATA[[#This Row],[Tag]],DRAWING[Tag],))</f>
        <v>#N/A</v>
      </c>
      <c r="F213" s="265"/>
      <c r="G213" s="305"/>
      <c r="H213" s="282"/>
      <c r="I213" s="282" t="e">
        <f>INDEX(PANEL[DESCRIPTION],MATCH(TAG_DATA[[#This Row],[X1NAME]],PANEL[TAG],))</f>
        <v>#N/A</v>
      </c>
      <c r="J213" s="282"/>
      <c r="K213" s="282"/>
      <c r="L213" s="282"/>
      <c r="M213" s="312"/>
      <c r="N213" s="282" t="e">
        <f>INDEX(IO[PLC],MATCH(TAG_DATA[[#This Row],[P1TAG]],IO[IO_Tag],))</f>
        <v>#N/A</v>
      </c>
      <c r="O213" s="282"/>
      <c r="P213" s="290" t="e">
        <f>INDEX(IO[Slot],MATCH(TAG_DATA[[#This Row],[P1TAG]],IO[IO_Tag],))</f>
        <v>#N/A</v>
      </c>
      <c r="Q213" s="282"/>
      <c r="R213" s="282" t="e">
        <f>INDEX(IO[CatalogNo],MATCH(TAG_DATA[[#This Row],[P1TAG]],IO[IO_Tag],))</f>
        <v>#N/A</v>
      </c>
      <c r="S213" s="282" t="e">
        <f>INDEX(IO[CatalogDesc1],MATCH(TAG_DATA[[#This Row],[P1TAG]],IO[IO_Tag],))</f>
        <v>#N/A</v>
      </c>
      <c r="T213" s="282" t="e">
        <f>INDEX(IO[CatalogDesc2],MATCH(TAG_DATA[[#This Row],[P1TAG]],IO[IO_Tag],))</f>
        <v>#N/A</v>
      </c>
      <c r="U213" s="282" t="str">
        <f>TAG_DATA[[#This Row],[Tag]]</f>
        <v>BB1HS112</v>
      </c>
      <c r="V213" s="282" t="str">
        <f>INDEX(DEVICES[DESC1],MATCH(TAG_DATA[[#This Row],[P1TAG]],DEVICES[TAG1],))</f>
        <v>BOILER EMERGENCY</v>
      </c>
      <c r="W213" s="282" t="str">
        <f>INDEX(DEVICES[DESC2],MATCH(TAG_DATA[[#This Row],[P1TAG]],DEVICES[TAG1],))</f>
        <v>SHUTDOWN SWITCH 12</v>
      </c>
      <c r="X213" s="282" t="str">
        <f>INDEX(DEVICES[DESC3],MATCH(TAG_DATA[[#This Row],[P1TAG]],DEVICES[TAG1],))</f>
        <v/>
      </c>
      <c r="Y213" s="290" t="e">
        <f>INDEX(IO[Pin24V],MATCH(TAG_DATA[[#This Row],[P1TAG]],IO[IO_Tag],))</f>
        <v>#N/A</v>
      </c>
      <c r="Z213" s="290" t="e">
        <f>INDEX(IO[Pin0V],MATCH(TAG_DATA[[#This Row],[P1TAG]],IO[IO_Tag],))</f>
        <v>#N/A</v>
      </c>
      <c r="AA213" s="282"/>
      <c r="AB213" s="312" t="e">
        <f>INDEX(IO[Type],MATCH(TAG_DATA[[#This Row],[P1TAG]],IO[IO_Tag],))</f>
        <v>#N/A</v>
      </c>
      <c r="AC213" s="282" t="str">
        <f>TAG_DATA[[#This Row],[Tag]]</f>
        <v>BB1HS112</v>
      </c>
      <c r="AD213" s="282" t="str">
        <f>INDEX(DEVICES[DESC1],MATCH(TAG_DATA[[#This Row],[P1TAG]],DEVICES[TAG1],))</f>
        <v>BOILER EMERGENCY</v>
      </c>
      <c r="AE213" s="282" t="str">
        <f>INDEX(DEVICES[DESC2],MATCH(TAG_DATA[[#This Row],[P1TAG]],DEVICES[TAG1],))</f>
        <v>SHUTDOWN SWITCH 12</v>
      </c>
      <c r="AF213" s="282" t="str">
        <f>INDEX(DEVICES[DESC3],MATCH(TAG_DATA[[#This Row],[P1TAG]],DEVICES[TAG1],))</f>
        <v/>
      </c>
      <c r="AG213" s="312"/>
      <c r="AH213" s="282" t="str">
        <f>_xlfn.TEXTJOIN("/",,TAG_DATA[[#This Row],[Tag]],"01")</f>
        <v>BB1HS112/01</v>
      </c>
      <c r="AI213" s="331"/>
    </row>
    <row r="214" spans="1:35" hidden="1" x14ac:dyDescent="0.4">
      <c r="A214" s="330" t="s">
        <v>1330</v>
      </c>
      <c r="B214" s="260" t="s">
        <v>1127</v>
      </c>
      <c r="C214" s="349"/>
      <c r="D214" s="314" t="e">
        <f>INDEX(DRAWING[Prefix],MATCH(TAG_DATA[[#This Row],[Tag]],DRAWING[Tag],))</f>
        <v>#N/A</v>
      </c>
      <c r="E214" s="281" t="e">
        <f>INDEX(DRAWING[Suffix],MATCH(TAG_DATA[[#This Row],[Tag]],DRAWING[Tag],))</f>
        <v>#N/A</v>
      </c>
      <c r="F214" s="265"/>
      <c r="G214" s="305"/>
      <c r="H214" s="282"/>
      <c r="I214" s="282" t="e">
        <f>INDEX(PANEL[DESCRIPTION],MATCH(TAG_DATA[[#This Row],[X1NAME]],PANEL[TAG],))</f>
        <v>#N/A</v>
      </c>
      <c r="J214" s="282"/>
      <c r="K214" s="282"/>
      <c r="L214" s="282"/>
      <c r="M214" s="312"/>
      <c r="N214" s="282" t="e">
        <f>INDEX(IO[PLC],MATCH(TAG_DATA[[#This Row],[P1TAG]],IO[IO_Tag],))</f>
        <v>#N/A</v>
      </c>
      <c r="O214" s="282"/>
      <c r="P214" s="290" t="e">
        <f>INDEX(IO[Slot],MATCH(TAG_DATA[[#This Row],[P1TAG]],IO[IO_Tag],))</f>
        <v>#N/A</v>
      </c>
      <c r="Q214" s="282"/>
      <c r="R214" s="282" t="e">
        <f>INDEX(IO[CatalogNo],MATCH(TAG_DATA[[#This Row],[P1TAG]],IO[IO_Tag],))</f>
        <v>#N/A</v>
      </c>
      <c r="S214" s="282" t="e">
        <f>INDEX(IO[CatalogDesc1],MATCH(TAG_DATA[[#This Row],[P1TAG]],IO[IO_Tag],))</f>
        <v>#N/A</v>
      </c>
      <c r="T214" s="282" t="e">
        <f>INDEX(IO[CatalogDesc2],MATCH(TAG_DATA[[#This Row],[P1TAG]],IO[IO_Tag],))</f>
        <v>#N/A</v>
      </c>
      <c r="U214" s="282" t="str">
        <f>TAG_DATA[[#This Row],[Tag]]</f>
        <v>BB1HS601</v>
      </c>
      <c r="V214" s="282" t="str">
        <f>INDEX(DEVICES[DESC1],MATCH(TAG_DATA[[#This Row],[P1TAG]],DEVICES[TAG1],))</f>
        <v>FUEL SYSTEM EMERGENCY</v>
      </c>
      <c r="W214" s="282" t="str">
        <f>INDEX(DEVICES[DESC2],MATCH(TAG_DATA[[#This Row],[P1TAG]],DEVICES[TAG1],))</f>
        <v>SHUTDOWN SWITCH 1</v>
      </c>
      <c r="X214" s="282" t="str">
        <f>INDEX(DEVICES[DESC3],MATCH(TAG_DATA[[#This Row],[P1TAG]],DEVICES[TAG1],))</f>
        <v/>
      </c>
      <c r="Y214" s="290" t="e">
        <f>INDEX(IO[Pin24V],MATCH(TAG_DATA[[#This Row],[P1TAG]],IO[IO_Tag],))</f>
        <v>#N/A</v>
      </c>
      <c r="Z214" s="290" t="e">
        <f>INDEX(IO[Pin0V],MATCH(TAG_DATA[[#This Row],[P1TAG]],IO[IO_Tag],))</f>
        <v>#N/A</v>
      </c>
      <c r="AA214" s="282"/>
      <c r="AB214" s="312" t="e">
        <f>INDEX(IO[Type],MATCH(TAG_DATA[[#This Row],[P1TAG]],IO[IO_Tag],))</f>
        <v>#N/A</v>
      </c>
      <c r="AC214" s="282" t="str">
        <f>TAG_DATA[[#This Row],[Tag]]</f>
        <v>BB1HS601</v>
      </c>
      <c r="AD214" s="282" t="str">
        <f>INDEX(DEVICES[DESC1],MATCH(TAG_DATA[[#This Row],[P1TAG]],DEVICES[TAG1],))</f>
        <v>FUEL SYSTEM EMERGENCY</v>
      </c>
      <c r="AE214" s="282" t="str">
        <f>INDEX(DEVICES[DESC2],MATCH(TAG_DATA[[#This Row],[P1TAG]],DEVICES[TAG1],))</f>
        <v>SHUTDOWN SWITCH 1</v>
      </c>
      <c r="AF214" s="282" t="str">
        <f>INDEX(DEVICES[DESC3],MATCH(TAG_DATA[[#This Row],[P1TAG]],DEVICES[TAG1],))</f>
        <v/>
      </c>
      <c r="AG214" s="312"/>
      <c r="AH214" s="282" t="str">
        <f>_xlfn.TEXTJOIN("/",,TAG_DATA[[#This Row],[Tag]],"01")</f>
        <v>BB1HS601/01</v>
      </c>
      <c r="AI214" s="331"/>
    </row>
    <row r="215" spans="1:35" hidden="1" x14ac:dyDescent="0.4">
      <c r="A215" s="330" t="s">
        <v>1333</v>
      </c>
      <c r="B215" s="260" t="s">
        <v>1127</v>
      </c>
      <c r="C215" s="349"/>
      <c r="D215" s="314" t="e">
        <f>INDEX(DRAWING[Prefix],MATCH(TAG_DATA[[#This Row],[Tag]],DRAWING[Tag],))</f>
        <v>#N/A</v>
      </c>
      <c r="E215" s="281" t="e">
        <f>INDEX(DRAWING[Suffix],MATCH(TAG_DATA[[#This Row],[Tag]],DRAWING[Tag],))</f>
        <v>#N/A</v>
      </c>
      <c r="F215" s="265"/>
      <c r="G215" s="305"/>
      <c r="H215" s="282"/>
      <c r="I215" s="282" t="e">
        <f>INDEX(PANEL[DESCRIPTION],MATCH(TAG_DATA[[#This Row],[X1NAME]],PANEL[TAG],))</f>
        <v>#N/A</v>
      </c>
      <c r="J215" s="282"/>
      <c r="K215" s="282"/>
      <c r="L215" s="282"/>
      <c r="M215" s="312"/>
      <c r="N215" s="282" t="e">
        <f>INDEX(IO[PLC],MATCH(TAG_DATA[[#This Row],[P1TAG]],IO[IO_Tag],))</f>
        <v>#N/A</v>
      </c>
      <c r="O215" s="282"/>
      <c r="P215" s="290" t="e">
        <f>INDEX(IO[Slot],MATCH(TAG_DATA[[#This Row],[P1TAG]],IO[IO_Tag],))</f>
        <v>#N/A</v>
      </c>
      <c r="Q215" s="282"/>
      <c r="R215" s="282" t="e">
        <f>INDEX(IO[CatalogNo],MATCH(TAG_DATA[[#This Row],[P1TAG]],IO[IO_Tag],))</f>
        <v>#N/A</v>
      </c>
      <c r="S215" s="282" t="e">
        <f>INDEX(IO[CatalogDesc1],MATCH(TAG_DATA[[#This Row],[P1TAG]],IO[IO_Tag],))</f>
        <v>#N/A</v>
      </c>
      <c r="T215" s="282" t="e">
        <f>INDEX(IO[CatalogDesc2],MATCH(TAG_DATA[[#This Row],[P1TAG]],IO[IO_Tag],))</f>
        <v>#N/A</v>
      </c>
      <c r="U215" s="282" t="str">
        <f>TAG_DATA[[#This Row],[Tag]]</f>
        <v>BB1HS602</v>
      </c>
      <c r="V215" s="282" t="str">
        <f>INDEX(DEVICES[DESC1],MATCH(TAG_DATA[[#This Row],[P1TAG]],DEVICES[TAG1],))</f>
        <v>FUEL SYSTEM EMERGENCY</v>
      </c>
      <c r="W215" s="282" t="str">
        <f>INDEX(DEVICES[DESC2],MATCH(TAG_DATA[[#This Row],[P1TAG]],DEVICES[TAG1],))</f>
        <v>SHUTDOWN SWITCH 2</v>
      </c>
      <c r="X215" s="282" t="str">
        <f>INDEX(DEVICES[DESC3],MATCH(TAG_DATA[[#This Row],[P1TAG]],DEVICES[TAG1],))</f>
        <v/>
      </c>
      <c r="Y215" s="290" t="e">
        <f>INDEX(IO[Pin24V],MATCH(TAG_DATA[[#This Row],[P1TAG]],IO[IO_Tag],))</f>
        <v>#N/A</v>
      </c>
      <c r="Z215" s="290" t="e">
        <f>INDEX(IO[Pin0V],MATCH(TAG_DATA[[#This Row],[P1TAG]],IO[IO_Tag],))</f>
        <v>#N/A</v>
      </c>
      <c r="AA215" s="282"/>
      <c r="AB215" s="312" t="e">
        <f>INDEX(IO[Type],MATCH(TAG_DATA[[#This Row],[P1TAG]],IO[IO_Tag],))</f>
        <v>#N/A</v>
      </c>
      <c r="AC215" s="282" t="str">
        <f>TAG_DATA[[#This Row],[Tag]]</f>
        <v>BB1HS602</v>
      </c>
      <c r="AD215" s="282" t="str">
        <f>INDEX(DEVICES[DESC1],MATCH(TAG_DATA[[#This Row],[P1TAG]],DEVICES[TAG1],))</f>
        <v>FUEL SYSTEM EMERGENCY</v>
      </c>
      <c r="AE215" s="282" t="str">
        <f>INDEX(DEVICES[DESC2],MATCH(TAG_DATA[[#This Row],[P1TAG]],DEVICES[TAG1],))</f>
        <v>SHUTDOWN SWITCH 2</v>
      </c>
      <c r="AF215" s="282" t="str">
        <f>INDEX(DEVICES[DESC3],MATCH(TAG_DATA[[#This Row],[P1TAG]],DEVICES[TAG1],))</f>
        <v/>
      </c>
      <c r="AG215" s="312"/>
      <c r="AH215" s="282" t="str">
        <f>_xlfn.TEXTJOIN("/",,TAG_DATA[[#This Row],[Tag]],"01")</f>
        <v>BB1HS602/01</v>
      </c>
      <c r="AI215" s="331"/>
    </row>
    <row r="216" spans="1:35" hidden="1" x14ac:dyDescent="0.4">
      <c r="A216" s="330" t="s">
        <v>1336</v>
      </c>
      <c r="B216" s="260" t="s">
        <v>1127</v>
      </c>
      <c r="C216" s="349"/>
      <c r="D216" s="314" t="e">
        <f>INDEX(DRAWING[Prefix],MATCH(TAG_DATA[[#This Row],[Tag]],DRAWING[Tag],))</f>
        <v>#N/A</v>
      </c>
      <c r="E216" s="281" t="e">
        <f>INDEX(DRAWING[Suffix],MATCH(TAG_DATA[[#This Row],[Tag]],DRAWING[Tag],))</f>
        <v>#N/A</v>
      </c>
      <c r="F216" s="265"/>
      <c r="G216" s="305"/>
      <c r="H216" s="282"/>
      <c r="I216" s="282" t="e">
        <f>INDEX(PANEL[DESCRIPTION],MATCH(TAG_DATA[[#This Row],[X1NAME]],PANEL[TAG],))</f>
        <v>#N/A</v>
      </c>
      <c r="J216" s="282"/>
      <c r="K216" s="282"/>
      <c r="L216" s="282"/>
      <c r="M216" s="312"/>
      <c r="N216" s="282" t="e">
        <f>INDEX(IO[PLC],MATCH(TAG_DATA[[#This Row],[P1TAG]],IO[IO_Tag],))</f>
        <v>#N/A</v>
      </c>
      <c r="O216" s="282"/>
      <c r="P216" s="290" t="e">
        <f>INDEX(IO[Slot],MATCH(TAG_DATA[[#This Row],[P1TAG]],IO[IO_Tag],))</f>
        <v>#N/A</v>
      </c>
      <c r="Q216" s="282"/>
      <c r="R216" s="282" t="e">
        <f>INDEX(IO[CatalogNo],MATCH(TAG_DATA[[#This Row],[P1TAG]],IO[IO_Tag],))</f>
        <v>#N/A</v>
      </c>
      <c r="S216" s="282" t="e">
        <f>INDEX(IO[CatalogDesc1],MATCH(TAG_DATA[[#This Row],[P1TAG]],IO[IO_Tag],))</f>
        <v>#N/A</v>
      </c>
      <c r="T216" s="282" t="e">
        <f>INDEX(IO[CatalogDesc2],MATCH(TAG_DATA[[#This Row],[P1TAG]],IO[IO_Tag],))</f>
        <v>#N/A</v>
      </c>
      <c r="U216" s="282" t="str">
        <f>TAG_DATA[[#This Row],[Tag]]</f>
        <v>BB1HS603</v>
      </c>
      <c r="V216" s="282" t="str">
        <f>INDEX(DEVICES[DESC1],MATCH(TAG_DATA[[#This Row],[P1TAG]],DEVICES[TAG1],))</f>
        <v>FUEL SYSTEM EMERGENCY</v>
      </c>
      <c r="W216" s="282" t="str">
        <f>INDEX(DEVICES[DESC2],MATCH(TAG_DATA[[#This Row],[P1TAG]],DEVICES[TAG1],))</f>
        <v>SHUTDOWN SWITCH 3</v>
      </c>
      <c r="X216" s="282" t="str">
        <f>INDEX(DEVICES[DESC3],MATCH(TAG_DATA[[#This Row],[P1TAG]],DEVICES[TAG1],))</f>
        <v/>
      </c>
      <c r="Y216" s="290" t="e">
        <f>INDEX(IO[Pin24V],MATCH(TAG_DATA[[#This Row],[P1TAG]],IO[IO_Tag],))</f>
        <v>#N/A</v>
      </c>
      <c r="Z216" s="290" t="e">
        <f>INDEX(IO[Pin0V],MATCH(TAG_DATA[[#This Row],[P1TAG]],IO[IO_Tag],))</f>
        <v>#N/A</v>
      </c>
      <c r="AA216" s="282"/>
      <c r="AB216" s="312" t="e">
        <f>INDEX(IO[Type],MATCH(TAG_DATA[[#This Row],[P1TAG]],IO[IO_Tag],))</f>
        <v>#N/A</v>
      </c>
      <c r="AC216" s="282" t="str">
        <f>TAG_DATA[[#This Row],[Tag]]</f>
        <v>BB1HS603</v>
      </c>
      <c r="AD216" s="282" t="str">
        <f>INDEX(DEVICES[DESC1],MATCH(TAG_DATA[[#This Row],[P1TAG]],DEVICES[TAG1],))</f>
        <v>FUEL SYSTEM EMERGENCY</v>
      </c>
      <c r="AE216" s="282" t="str">
        <f>INDEX(DEVICES[DESC2],MATCH(TAG_DATA[[#This Row],[P1TAG]],DEVICES[TAG1],))</f>
        <v>SHUTDOWN SWITCH 3</v>
      </c>
      <c r="AF216" s="282" t="str">
        <f>INDEX(DEVICES[DESC3],MATCH(TAG_DATA[[#This Row],[P1TAG]],DEVICES[TAG1],))</f>
        <v/>
      </c>
      <c r="AG216" s="312"/>
      <c r="AH216" s="282" t="str">
        <f>_xlfn.TEXTJOIN("/",,TAG_DATA[[#This Row],[Tag]],"01")</f>
        <v>BB1HS603/01</v>
      </c>
      <c r="AI216" s="331"/>
    </row>
    <row r="217" spans="1:35" hidden="1" x14ac:dyDescent="0.4">
      <c r="A217" s="330" t="s">
        <v>1339</v>
      </c>
      <c r="B217" s="260" t="s">
        <v>1127</v>
      </c>
      <c r="C217" s="349"/>
      <c r="D217" s="314" t="e">
        <f>INDEX(DRAWING[Prefix],MATCH(TAG_DATA[[#This Row],[Tag]],DRAWING[Tag],))</f>
        <v>#N/A</v>
      </c>
      <c r="E217" s="281" t="e">
        <f>INDEX(DRAWING[Suffix],MATCH(TAG_DATA[[#This Row],[Tag]],DRAWING[Tag],))</f>
        <v>#N/A</v>
      </c>
      <c r="F217" s="265"/>
      <c r="G217" s="305"/>
      <c r="H217" s="282"/>
      <c r="I217" s="282" t="e">
        <f>INDEX(PANEL[DESCRIPTION],MATCH(TAG_DATA[[#This Row],[X1NAME]],PANEL[TAG],))</f>
        <v>#N/A</v>
      </c>
      <c r="J217" s="282"/>
      <c r="K217" s="282"/>
      <c r="L217" s="282"/>
      <c r="M217" s="312"/>
      <c r="N217" s="282" t="e">
        <f>INDEX(IO[PLC],MATCH(TAG_DATA[[#This Row],[P1TAG]],IO[IO_Tag],))</f>
        <v>#N/A</v>
      </c>
      <c r="O217" s="282"/>
      <c r="P217" s="290" t="e">
        <f>INDEX(IO[Slot],MATCH(TAG_DATA[[#This Row],[P1TAG]],IO[IO_Tag],))</f>
        <v>#N/A</v>
      </c>
      <c r="Q217" s="282"/>
      <c r="R217" s="282" t="e">
        <f>INDEX(IO[CatalogNo],MATCH(TAG_DATA[[#This Row],[P1TAG]],IO[IO_Tag],))</f>
        <v>#N/A</v>
      </c>
      <c r="S217" s="282" t="e">
        <f>INDEX(IO[CatalogDesc1],MATCH(TAG_DATA[[#This Row],[P1TAG]],IO[IO_Tag],))</f>
        <v>#N/A</v>
      </c>
      <c r="T217" s="282" t="e">
        <f>INDEX(IO[CatalogDesc2],MATCH(TAG_DATA[[#This Row],[P1TAG]],IO[IO_Tag],))</f>
        <v>#N/A</v>
      </c>
      <c r="U217" s="282" t="str">
        <f>TAG_DATA[[#This Row],[Tag]]</f>
        <v>BB1HS604</v>
      </c>
      <c r="V217" s="282" t="str">
        <f>INDEX(DEVICES[DESC1],MATCH(TAG_DATA[[#This Row],[P1TAG]],DEVICES[TAG1],))</f>
        <v>FUEL SYSTEM EMERGENCY</v>
      </c>
      <c r="W217" s="282" t="str">
        <f>INDEX(DEVICES[DESC2],MATCH(TAG_DATA[[#This Row],[P1TAG]],DEVICES[TAG1],))</f>
        <v>SHUTDOWN SWITCH 4</v>
      </c>
      <c r="X217" s="282" t="str">
        <f>INDEX(DEVICES[DESC3],MATCH(TAG_DATA[[#This Row],[P1TAG]],DEVICES[TAG1],))</f>
        <v/>
      </c>
      <c r="Y217" s="290" t="e">
        <f>INDEX(IO[Pin24V],MATCH(TAG_DATA[[#This Row],[P1TAG]],IO[IO_Tag],))</f>
        <v>#N/A</v>
      </c>
      <c r="Z217" s="290" t="e">
        <f>INDEX(IO[Pin0V],MATCH(TAG_DATA[[#This Row],[P1TAG]],IO[IO_Tag],))</f>
        <v>#N/A</v>
      </c>
      <c r="AA217" s="282"/>
      <c r="AB217" s="312" t="e">
        <f>INDEX(IO[Type],MATCH(TAG_DATA[[#This Row],[P1TAG]],IO[IO_Tag],))</f>
        <v>#N/A</v>
      </c>
      <c r="AC217" s="282" t="str">
        <f>TAG_DATA[[#This Row],[Tag]]</f>
        <v>BB1HS604</v>
      </c>
      <c r="AD217" s="282" t="str">
        <f>INDEX(DEVICES[DESC1],MATCH(TAG_DATA[[#This Row],[P1TAG]],DEVICES[TAG1],))</f>
        <v>FUEL SYSTEM EMERGENCY</v>
      </c>
      <c r="AE217" s="282" t="str">
        <f>INDEX(DEVICES[DESC2],MATCH(TAG_DATA[[#This Row],[P1TAG]],DEVICES[TAG1],))</f>
        <v>SHUTDOWN SWITCH 4</v>
      </c>
      <c r="AF217" s="282" t="str">
        <f>INDEX(DEVICES[DESC3],MATCH(TAG_DATA[[#This Row],[P1TAG]],DEVICES[TAG1],))</f>
        <v/>
      </c>
      <c r="AG217" s="312"/>
      <c r="AH217" s="282" t="str">
        <f>_xlfn.TEXTJOIN("/",,TAG_DATA[[#This Row],[Tag]],"01")</f>
        <v>BB1HS604/01</v>
      </c>
      <c r="AI217" s="331"/>
    </row>
    <row r="218" spans="1:35" hidden="1" x14ac:dyDescent="0.4">
      <c r="A218" s="330" t="s">
        <v>757</v>
      </c>
      <c r="B218" s="260" t="s">
        <v>1129</v>
      </c>
      <c r="C218" s="349"/>
      <c r="D218" s="314" t="e">
        <f>INDEX(DRAWING[Prefix],MATCH(TAG_DATA[[#This Row],[Tag]],DRAWING[Tag],))</f>
        <v>#N/A</v>
      </c>
      <c r="E218" s="281" t="e">
        <f>INDEX(DRAWING[Suffix],MATCH(TAG_DATA[[#This Row],[Tag]],DRAWING[Tag],))</f>
        <v>#N/A</v>
      </c>
      <c r="F218" s="265" t="s">
        <v>1658</v>
      </c>
      <c r="G218" s="305" t="s">
        <v>1663</v>
      </c>
      <c r="H218" s="282"/>
      <c r="I218" s="282" t="e">
        <f>INDEX(PANEL[DESCRIPTION],MATCH(TAG_DATA[[#This Row],[X1NAME]],PANEL[TAG],))</f>
        <v>#N/A</v>
      </c>
      <c r="J218" s="282"/>
      <c r="K218" s="282"/>
      <c r="L218" s="282"/>
      <c r="M218" s="312"/>
      <c r="N218" s="282" t="e">
        <f>INDEX(IO[PLC],MATCH(TAG_DATA[[#This Row],[P1TAG]],IO[IO_Tag],))</f>
        <v>#N/A</v>
      </c>
      <c r="O218" s="282"/>
      <c r="P218" s="290" t="e">
        <f>INDEX(IO[Slot],MATCH(TAG_DATA[[#This Row],[P1TAG]],IO[IO_Tag],))</f>
        <v>#N/A</v>
      </c>
      <c r="Q218" s="282"/>
      <c r="R218" s="282" t="e">
        <f>INDEX(IO[CatalogNo],MATCH(TAG_DATA[[#This Row],[P1TAG]],IO[IO_Tag],))</f>
        <v>#N/A</v>
      </c>
      <c r="S218" s="282" t="e">
        <f>INDEX(IO[CatalogDesc1],MATCH(TAG_DATA[[#This Row],[P1TAG]],IO[IO_Tag],))</f>
        <v>#N/A</v>
      </c>
      <c r="T218" s="282" t="e">
        <f>INDEX(IO[CatalogDesc2],MATCH(TAG_DATA[[#This Row],[P1TAG]],IO[IO_Tag],))</f>
        <v>#N/A</v>
      </c>
      <c r="U218" s="282" t="str">
        <f>TAG_DATA[[#This Row],[Tag]]</f>
        <v>BB1IJ001</v>
      </c>
      <c r="V218" s="282" t="str">
        <f>INDEX(DEVICES[DESC1],MATCH(TAG_DATA[[#This Row],[P1TAG]],DEVICES[TAG1],))</f>
        <v>SCRAPER CONVEYOR 2</v>
      </c>
      <c r="W218" s="282" t="str">
        <f>INDEX(DEVICES[DESC2],MATCH(TAG_DATA[[#This Row],[P1TAG]],DEVICES[TAG1],))</f>
        <v>ALARM HORN AND LAMP</v>
      </c>
      <c r="X218" s="282" t="str">
        <f>INDEX(DEVICES[DESC3],MATCH(TAG_DATA[[#This Row],[P1TAG]],DEVICES[TAG1],))</f>
        <v/>
      </c>
      <c r="Y218" s="290" t="e">
        <f>INDEX(IO[Pin24V],MATCH(TAG_DATA[[#This Row],[P1TAG]],IO[IO_Tag],))</f>
        <v>#N/A</v>
      </c>
      <c r="Z218" s="290" t="e">
        <f>INDEX(IO[Pin0V],MATCH(TAG_DATA[[#This Row],[P1TAG]],IO[IO_Tag],))</f>
        <v>#N/A</v>
      </c>
      <c r="AA218" s="282"/>
      <c r="AB218" s="312" t="e">
        <f>INDEX(IO[Type],MATCH(TAG_DATA[[#This Row],[P1TAG]],IO[IO_Tag],))</f>
        <v>#N/A</v>
      </c>
      <c r="AC218" s="282" t="str">
        <f>TAG_DATA[[#This Row],[Tag]]</f>
        <v>BB1IJ001</v>
      </c>
      <c r="AD218" s="282" t="str">
        <f>INDEX(DEVICES[DESC1],MATCH(TAG_DATA[[#This Row],[P1TAG]],DEVICES[TAG1],))</f>
        <v>SCRAPER CONVEYOR 2</v>
      </c>
      <c r="AE218" s="282" t="str">
        <f>INDEX(DEVICES[DESC2],MATCH(TAG_DATA[[#This Row],[P1TAG]],DEVICES[TAG1],))</f>
        <v>ALARM HORN AND LAMP</v>
      </c>
      <c r="AF218" s="282" t="str">
        <f>INDEX(DEVICES[DESC3],MATCH(TAG_DATA[[#This Row],[P1TAG]],DEVICES[TAG1],))</f>
        <v/>
      </c>
      <c r="AG218" s="312"/>
      <c r="AH218" s="282" t="str">
        <f>_xlfn.TEXTJOIN("/",,TAG_DATA[[#This Row],[Tag]],"01")</f>
        <v>BB1IJ001/01</v>
      </c>
      <c r="AI218" s="331"/>
    </row>
    <row r="219" spans="1:35" hidden="1" x14ac:dyDescent="0.4">
      <c r="A219" s="330" t="s">
        <v>755</v>
      </c>
      <c r="B219" s="260" t="s">
        <v>1129</v>
      </c>
      <c r="C219" s="349"/>
      <c r="D219" s="314" t="e">
        <f>INDEX(DRAWING[Prefix],MATCH(TAG_DATA[[#This Row],[Tag]],DRAWING[Tag],))</f>
        <v>#N/A</v>
      </c>
      <c r="E219" s="281" t="e">
        <f>INDEX(DRAWING[Suffix],MATCH(TAG_DATA[[#This Row],[Tag]],DRAWING[Tag],))</f>
        <v>#N/A</v>
      </c>
      <c r="F219" s="265" t="s">
        <v>1658</v>
      </c>
      <c r="G219" s="305" t="s">
        <v>1663</v>
      </c>
      <c r="H219" s="282"/>
      <c r="I219" s="282" t="e">
        <f>INDEX(PANEL[DESCRIPTION],MATCH(TAG_DATA[[#This Row],[X1NAME]],PANEL[TAG],))</f>
        <v>#N/A</v>
      </c>
      <c r="J219" s="282"/>
      <c r="K219" s="282"/>
      <c r="L219" s="282"/>
      <c r="M219" s="312"/>
      <c r="N219" s="282" t="e">
        <f>INDEX(IO[PLC],MATCH(TAG_DATA[[#This Row],[P1TAG]],IO[IO_Tag],))</f>
        <v>#N/A</v>
      </c>
      <c r="O219" s="282"/>
      <c r="P219" s="290" t="e">
        <f>INDEX(IO[Slot],MATCH(TAG_DATA[[#This Row],[P1TAG]],IO[IO_Tag],))</f>
        <v>#N/A</v>
      </c>
      <c r="Q219" s="282"/>
      <c r="R219" s="282" t="e">
        <f>INDEX(IO[CatalogNo],MATCH(TAG_DATA[[#This Row],[P1TAG]],IO[IO_Tag],))</f>
        <v>#N/A</v>
      </c>
      <c r="S219" s="282" t="e">
        <f>INDEX(IO[CatalogDesc1],MATCH(TAG_DATA[[#This Row],[P1TAG]],IO[IO_Tag],))</f>
        <v>#N/A</v>
      </c>
      <c r="T219" s="282" t="e">
        <f>INDEX(IO[CatalogDesc2],MATCH(TAG_DATA[[#This Row],[P1TAG]],IO[IO_Tag],))</f>
        <v>#N/A</v>
      </c>
      <c r="U219" s="282" t="str">
        <f>TAG_DATA[[#This Row],[Tag]]</f>
        <v>BB1IJ002</v>
      </c>
      <c r="V219" s="282" t="str">
        <f>INDEX(DEVICES[DESC1],MATCH(TAG_DATA[[#This Row],[P1TAG]],DEVICES[TAG1],))</f>
        <v>SCRAPER CONVEYOR 1</v>
      </c>
      <c r="W219" s="282" t="str">
        <f>INDEX(DEVICES[DESC2],MATCH(TAG_DATA[[#This Row],[P1TAG]],DEVICES[TAG1],))</f>
        <v>ALARM HORN AND LAMP</v>
      </c>
      <c r="X219" s="282" t="str">
        <f>INDEX(DEVICES[DESC3],MATCH(TAG_DATA[[#This Row],[P1TAG]],DEVICES[TAG1],))</f>
        <v/>
      </c>
      <c r="Y219" s="290" t="e">
        <f>INDEX(IO[Pin24V],MATCH(TAG_DATA[[#This Row],[P1TAG]],IO[IO_Tag],))</f>
        <v>#N/A</v>
      </c>
      <c r="Z219" s="290" t="e">
        <f>INDEX(IO[Pin0V],MATCH(TAG_DATA[[#This Row],[P1TAG]],IO[IO_Tag],))</f>
        <v>#N/A</v>
      </c>
      <c r="AA219" s="282"/>
      <c r="AB219" s="312" t="e">
        <f>INDEX(IO[Type],MATCH(TAG_DATA[[#This Row],[P1TAG]],IO[IO_Tag],))</f>
        <v>#N/A</v>
      </c>
      <c r="AC219" s="282" t="str">
        <f>TAG_DATA[[#This Row],[Tag]]</f>
        <v>BB1IJ002</v>
      </c>
      <c r="AD219" s="282" t="str">
        <f>INDEX(DEVICES[DESC1],MATCH(TAG_DATA[[#This Row],[P1TAG]],DEVICES[TAG1],))</f>
        <v>SCRAPER CONVEYOR 1</v>
      </c>
      <c r="AE219" s="282" t="str">
        <f>INDEX(DEVICES[DESC2],MATCH(TAG_DATA[[#This Row],[P1TAG]],DEVICES[TAG1],))</f>
        <v>ALARM HORN AND LAMP</v>
      </c>
      <c r="AF219" s="282" t="str">
        <f>INDEX(DEVICES[DESC3],MATCH(TAG_DATA[[#This Row],[P1TAG]],DEVICES[TAG1],))</f>
        <v/>
      </c>
      <c r="AG219" s="312"/>
      <c r="AH219" s="282" t="str">
        <f>_xlfn.TEXTJOIN("/",,TAG_DATA[[#This Row],[Tag]],"01")</f>
        <v>BB1IJ002/01</v>
      </c>
      <c r="AI219" s="331"/>
    </row>
    <row r="220" spans="1:35" hidden="1" x14ac:dyDescent="0.4">
      <c r="A220" s="330" t="s">
        <v>1516</v>
      </c>
      <c r="B220" s="260" t="s">
        <v>1129</v>
      </c>
      <c r="C220" s="349"/>
      <c r="D220" s="314" t="e">
        <f>INDEX(DRAWING[Prefix],MATCH(TAG_DATA[[#This Row],[Tag]],DRAWING[Tag],))</f>
        <v>#N/A</v>
      </c>
      <c r="E220" s="281" t="e">
        <f>INDEX(DRAWING[Suffix],MATCH(TAG_DATA[[#This Row],[Tag]],DRAWING[Tag],))</f>
        <v>#N/A</v>
      </c>
      <c r="F220" s="265" t="s">
        <v>1661</v>
      </c>
      <c r="G220" s="305" t="s">
        <v>1663</v>
      </c>
      <c r="H220" s="282"/>
      <c r="I220" s="282" t="e">
        <f>INDEX(PANEL[DESCRIPTION],MATCH(TAG_DATA[[#This Row],[X1NAME]],PANEL[TAG],))</f>
        <v>#N/A</v>
      </c>
      <c r="J220" s="282"/>
      <c r="K220" s="282"/>
      <c r="L220" s="282"/>
      <c r="M220" s="312"/>
      <c r="N220" s="282" t="e">
        <f>INDEX(IO[PLC],MATCH(TAG_DATA[[#This Row],[P1TAG]],IO[IO_Tag],))</f>
        <v>#N/A</v>
      </c>
      <c r="O220" s="282"/>
      <c r="P220" s="290" t="e">
        <f>INDEX(IO[Slot],MATCH(TAG_DATA[[#This Row],[P1TAG]],IO[IO_Tag],))</f>
        <v>#N/A</v>
      </c>
      <c r="Q220" s="282"/>
      <c r="R220" s="282" t="e">
        <f>INDEX(IO[CatalogNo],MATCH(TAG_DATA[[#This Row],[P1TAG]],IO[IO_Tag],))</f>
        <v>#N/A</v>
      </c>
      <c r="S220" s="282" t="e">
        <f>INDEX(IO[CatalogDesc1],MATCH(TAG_DATA[[#This Row],[P1TAG]],IO[IO_Tag],))</f>
        <v>#N/A</v>
      </c>
      <c r="T220" s="282" t="e">
        <f>INDEX(IO[CatalogDesc2],MATCH(TAG_DATA[[#This Row],[P1TAG]],IO[IO_Tag],))</f>
        <v>#N/A</v>
      </c>
      <c r="U220" s="282" t="str">
        <f>TAG_DATA[[#This Row],[Tag]]</f>
        <v>BB1IJ004</v>
      </c>
      <c r="V220" s="282" t="str">
        <f>INDEX(DEVICES[DESC1],MATCH(TAG_DATA[[#This Row],[P1TAG]],DEVICES[TAG1],))</f>
        <v>BOTTOM ASH CONVEYOR</v>
      </c>
      <c r="W220" s="282" t="str">
        <f>INDEX(DEVICES[DESC2],MATCH(TAG_DATA[[#This Row],[P1TAG]],DEVICES[TAG1],))</f>
        <v>ALARM HORN AND LAMP</v>
      </c>
      <c r="X220" s="282" t="str">
        <f>INDEX(DEVICES[DESC3],MATCH(TAG_DATA[[#This Row],[P1TAG]],DEVICES[TAG1],))</f>
        <v/>
      </c>
      <c r="Y220" s="290" t="e">
        <f>INDEX(IO[Pin24V],MATCH(TAG_DATA[[#This Row],[P1TAG]],IO[IO_Tag],))</f>
        <v>#N/A</v>
      </c>
      <c r="Z220" s="290" t="e">
        <f>INDEX(IO[Pin0V],MATCH(TAG_DATA[[#This Row],[P1TAG]],IO[IO_Tag],))</f>
        <v>#N/A</v>
      </c>
      <c r="AA220" s="282"/>
      <c r="AB220" s="312" t="e">
        <f>INDEX(IO[Type],MATCH(TAG_DATA[[#This Row],[P1TAG]],IO[IO_Tag],))</f>
        <v>#N/A</v>
      </c>
      <c r="AC220" s="282" t="str">
        <f>TAG_DATA[[#This Row],[Tag]]</f>
        <v>BB1IJ004</v>
      </c>
      <c r="AD220" s="282" t="str">
        <f>INDEX(DEVICES[DESC1],MATCH(TAG_DATA[[#This Row],[P1TAG]],DEVICES[TAG1],))</f>
        <v>BOTTOM ASH CONVEYOR</v>
      </c>
      <c r="AE220" s="282" t="str">
        <f>INDEX(DEVICES[DESC2],MATCH(TAG_DATA[[#This Row],[P1TAG]],DEVICES[TAG1],))</f>
        <v>ALARM HORN AND LAMP</v>
      </c>
      <c r="AF220" s="282" t="str">
        <f>INDEX(DEVICES[DESC3],MATCH(TAG_DATA[[#This Row],[P1TAG]],DEVICES[TAG1],))</f>
        <v/>
      </c>
      <c r="AG220" s="312"/>
      <c r="AH220" s="282" t="str">
        <f>_xlfn.TEXTJOIN("/",,TAG_DATA[[#This Row],[Tag]],"01")</f>
        <v>BB1IJ004/01</v>
      </c>
      <c r="AI220" s="331"/>
    </row>
    <row r="221" spans="1:35" hidden="1" x14ac:dyDescent="0.4">
      <c r="A221" s="330" t="s">
        <v>553</v>
      </c>
      <c r="B221" s="260" t="s">
        <v>1129</v>
      </c>
      <c r="C221" s="349"/>
      <c r="D221" s="314" t="e">
        <f>INDEX(DRAWING[Prefix],MATCH(TAG_DATA[[#This Row],[Tag]],DRAWING[Tag],))</f>
        <v>#N/A</v>
      </c>
      <c r="E221" s="281" t="e">
        <f>INDEX(DRAWING[Suffix],MATCH(TAG_DATA[[#This Row],[Tag]],DRAWING[Tag],))</f>
        <v>#N/A</v>
      </c>
      <c r="F221" s="265" t="s">
        <v>1658</v>
      </c>
      <c r="G221" s="305" t="s">
        <v>1663</v>
      </c>
      <c r="H221" s="282"/>
      <c r="I221" s="282" t="e">
        <f>INDEX(PANEL[DESCRIPTION],MATCH(TAG_DATA[[#This Row],[X1NAME]],PANEL[TAG],))</f>
        <v>#N/A</v>
      </c>
      <c r="J221" s="282"/>
      <c r="K221" s="282"/>
      <c r="L221" s="282"/>
      <c r="M221" s="312"/>
      <c r="N221" s="282" t="e">
        <f>INDEX(IO[PLC],MATCH(TAG_DATA[[#This Row],[P1TAG]],IO[IO_Tag],))</f>
        <v>#N/A</v>
      </c>
      <c r="O221" s="282"/>
      <c r="P221" s="290" t="e">
        <f>INDEX(IO[Slot],MATCH(TAG_DATA[[#This Row],[P1TAG]],IO[IO_Tag],))</f>
        <v>#N/A</v>
      </c>
      <c r="Q221" s="282"/>
      <c r="R221" s="282" t="e">
        <f>INDEX(IO[CatalogNo],MATCH(TAG_DATA[[#This Row],[P1TAG]],IO[IO_Tag],))</f>
        <v>#N/A</v>
      </c>
      <c r="S221" s="282" t="e">
        <f>INDEX(IO[CatalogDesc1],MATCH(TAG_DATA[[#This Row],[P1TAG]],IO[IO_Tag],))</f>
        <v>#N/A</v>
      </c>
      <c r="T221" s="282" t="e">
        <f>INDEX(IO[CatalogDesc2],MATCH(TAG_DATA[[#This Row],[P1TAG]],IO[IO_Tag],))</f>
        <v>#N/A</v>
      </c>
      <c r="U221" s="282" t="str">
        <f>TAG_DATA[[#This Row],[Tag]]</f>
        <v>BB1IL001</v>
      </c>
      <c r="V221" s="282" t="str">
        <f>INDEX(DEVICES[DESC1],MATCH(TAG_DATA[[#This Row],[P1TAG]],DEVICES[TAG1],))</f>
        <v>ALARM HORN AND LIGHT</v>
      </c>
      <c r="W221" s="282" t="str">
        <f>INDEX(DEVICES[DESC2],MATCH(TAG_DATA[[#This Row],[P1TAG]],DEVICES[TAG1],))</f>
        <v>CO ALARM</v>
      </c>
      <c r="X221" s="282" t="str">
        <f>INDEX(DEVICES[DESC3],MATCH(TAG_DATA[[#This Row],[P1TAG]],DEVICES[TAG1],))</f>
        <v/>
      </c>
      <c r="Y221" s="290" t="e">
        <f>INDEX(IO[Pin24V],MATCH(TAG_DATA[[#This Row],[P1TAG]],IO[IO_Tag],))</f>
        <v>#N/A</v>
      </c>
      <c r="Z221" s="290" t="e">
        <f>INDEX(IO[Pin0V],MATCH(TAG_DATA[[#This Row],[P1TAG]],IO[IO_Tag],))</f>
        <v>#N/A</v>
      </c>
      <c r="AA221" s="282"/>
      <c r="AB221" s="312" t="e">
        <f>INDEX(IO[Type],MATCH(TAG_DATA[[#This Row],[P1TAG]],IO[IO_Tag],))</f>
        <v>#N/A</v>
      </c>
      <c r="AC221" s="282" t="str">
        <f>TAG_DATA[[#This Row],[Tag]]</f>
        <v>BB1IL001</v>
      </c>
      <c r="AD221" s="282" t="str">
        <f>INDEX(DEVICES[DESC1],MATCH(TAG_DATA[[#This Row],[P1TAG]],DEVICES[TAG1],))</f>
        <v>ALARM HORN AND LIGHT</v>
      </c>
      <c r="AE221" s="282" t="str">
        <f>INDEX(DEVICES[DESC2],MATCH(TAG_DATA[[#This Row],[P1TAG]],DEVICES[TAG1],))</f>
        <v>CO ALARM</v>
      </c>
      <c r="AF221" s="282" t="str">
        <f>INDEX(DEVICES[DESC3],MATCH(TAG_DATA[[#This Row],[P1TAG]],DEVICES[TAG1],))</f>
        <v/>
      </c>
      <c r="AG221" s="312"/>
      <c r="AH221" s="282" t="str">
        <f>_xlfn.TEXTJOIN("/",,TAG_DATA[[#This Row],[Tag]],"01")</f>
        <v>BB1IL001/01</v>
      </c>
      <c r="AI221" s="331"/>
    </row>
    <row r="222" spans="1:35" hidden="1" x14ac:dyDescent="0.4">
      <c r="A222" s="330" t="s">
        <v>134</v>
      </c>
      <c r="B222" s="260" t="s">
        <v>1128</v>
      </c>
      <c r="C222" s="349"/>
      <c r="D222" s="314" t="e">
        <f>INDEX(DRAWING[Prefix],MATCH(TAG_DATA[[#This Row],[Tag]],DRAWING[Tag],))</f>
        <v>#N/A</v>
      </c>
      <c r="E222" s="281" t="e">
        <f>INDEX(DRAWING[Suffix],MATCH(TAG_DATA[[#This Row],[Tag]],DRAWING[Tag],))</f>
        <v>#N/A</v>
      </c>
      <c r="F222" s="265"/>
      <c r="G222" s="305"/>
      <c r="H222" s="282"/>
      <c r="I222" s="282" t="e">
        <f>INDEX(PANEL[DESCRIPTION],MATCH(TAG_DATA[[#This Row],[X1NAME]],PANEL[TAG],))</f>
        <v>#N/A</v>
      </c>
      <c r="J222" s="282"/>
      <c r="K222" s="282"/>
      <c r="L222" s="282"/>
      <c r="M222" s="312"/>
      <c r="N222" s="282" t="e">
        <f>INDEX(IO[PLC],MATCH(TAG_DATA[[#This Row],[P1TAG]],IO[IO_Tag],))</f>
        <v>#N/A</v>
      </c>
      <c r="O222" s="282"/>
      <c r="P222" s="290" t="e">
        <f>INDEX(IO[Slot],MATCH(TAG_DATA[[#This Row],[P1TAG]],IO[IO_Tag],))</f>
        <v>#N/A</v>
      </c>
      <c r="Q222" s="282"/>
      <c r="R222" s="282" t="e">
        <f>INDEX(IO[CatalogNo],MATCH(TAG_DATA[[#This Row],[P1TAG]],IO[IO_Tag],))</f>
        <v>#N/A</v>
      </c>
      <c r="S222" s="282" t="e">
        <f>INDEX(IO[CatalogDesc1],MATCH(TAG_DATA[[#This Row],[P1TAG]],IO[IO_Tag],))</f>
        <v>#N/A</v>
      </c>
      <c r="T222" s="282" t="e">
        <f>INDEX(IO[CatalogDesc2],MATCH(TAG_DATA[[#This Row],[P1TAG]],IO[IO_Tag],))</f>
        <v>#N/A</v>
      </c>
      <c r="U222" s="282" t="str">
        <f>TAG_DATA[[#This Row],[Tag]]</f>
        <v>BB1IV002</v>
      </c>
      <c r="V222" s="282" t="str">
        <f>INDEX(DEVICES[DESC1],MATCH(TAG_DATA[[#This Row],[P1TAG]],DEVICES[TAG1],))</f>
        <v>FEEDWATER PUMP 1 ON-OFF</v>
      </c>
      <c r="W222" s="282" t="str">
        <f>INDEX(DEVICES[DESC2],MATCH(TAG_DATA[[#This Row],[P1TAG]],DEVICES[TAG1],))</f>
        <v>VALVE</v>
      </c>
      <c r="X222" s="282" t="str">
        <f>INDEX(DEVICES[DESC3],MATCH(TAG_DATA[[#This Row],[P1TAG]],DEVICES[TAG1],))</f>
        <v/>
      </c>
      <c r="Y222" s="290" t="e">
        <f>INDEX(IO[Pin24V],MATCH(TAG_DATA[[#This Row],[P1TAG]],IO[IO_Tag],))</f>
        <v>#N/A</v>
      </c>
      <c r="Z222" s="290" t="e">
        <f>INDEX(IO[Pin0V],MATCH(TAG_DATA[[#This Row],[P1TAG]],IO[IO_Tag],))</f>
        <v>#N/A</v>
      </c>
      <c r="AA222" s="282"/>
      <c r="AB222" s="312" t="e">
        <f>INDEX(IO[Type],MATCH(TAG_DATA[[#This Row],[P1TAG]],IO[IO_Tag],))</f>
        <v>#N/A</v>
      </c>
      <c r="AC222" s="282" t="str">
        <f>TAG_DATA[[#This Row],[Tag]]</f>
        <v>BB1IV002</v>
      </c>
      <c r="AD222" s="282" t="str">
        <f>INDEX(DEVICES[DESC1],MATCH(TAG_DATA[[#This Row],[P1TAG]],DEVICES[TAG1],))</f>
        <v>FEEDWATER PUMP 1 ON-OFF</v>
      </c>
      <c r="AE222" s="282" t="str">
        <f>INDEX(DEVICES[DESC2],MATCH(TAG_DATA[[#This Row],[P1TAG]],DEVICES[TAG1],))</f>
        <v>VALVE</v>
      </c>
      <c r="AF222" s="282" t="str">
        <f>INDEX(DEVICES[DESC3],MATCH(TAG_DATA[[#This Row],[P1TAG]],DEVICES[TAG1],))</f>
        <v/>
      </c>
      <c r="AG222" s="312"/>
      <c r="AH222" s="282" t="str">
        <f>_xlfn.TEXTJOIN("/",,TAG_DATA[[#This Row],[Tag]],"01")</f>
        <v>BB1IV002/01</v>
      </c>
      <c r="AI222" s="331"/>
    </row>
    <row r="223" spans="1:35" hidden="1" x14ac:dyDescent="0.4">
      <c r="A223" s="330" t="s">
        <v>151</v>
      </c>
      <c r="B223" s="260" t="s">
        <v>1128</v>
      </c>
      <c r="C223" s="349"/>
      <c r="D223" s="314" t="e">
        <f>INDEX(DRAWING[Prefix],MATCH(TAG_DATA[[#This Row],[Tag]],DRAWING[Tag],))</f>
        <v>#N/A</v>
      </c>
      <c r="E223" s="281" t="e">
        <f>INDEX(DRAWING[Suffix],MATCH(TAG_DATA[[#This Row],[Tag]],DRAWING[Tag],))</f>
        <v>#N/A</v>
      </c>
      <c r="F223" s="265"/>
      <c r="G223" s="305"/>
      <c r="H223" s="282"/>
      <c r="I223" s="282" t="e">
        <f>INDEX(PANEL[DESCRIPTION],MATCH(TAG_DATA[[#This Row],[X1NAME]],PANEL[TAG],))</f>
        <v>#N/A</v>
      </c>
      <c r="J223" s="282"/>
      <c r="K223" s="282"/>
      <c r="L223" s="282"/>
      <c r="M223" s="312"/>
      <c r="N223" s="282" t="e">
        <f>INDEX(IO[PLC],MATCH(TAG_DATA[[#This Row],[P1TAG]],IO[IO_Tag],))</f>
        <v>#N/A</v>
      </c>
      <c r="O223" s="282"/>
      <c r="P223" s="290" t="e">
        <f>INDEX(IO[Slot],MATCH(TAG_DATA[[#This Row],[P1TAG]],IO[IO_Tag],))</f>
        <v>#N/A</v>
      </c>
      <c r="Q223" s="282"/>
      <c r="R223" s="282" t="e">
        <f>INDEX(IO[CatalogNo],MATCH(TAG_DATA[[#This Row],[P1TAG]],IO[IO_Tag],))</f>
        <v>#N/A</v>
      </c>
      <c r="S223" s="282" t="e">
        <f>INDEX(IO[CatalogDesc1],MATCH(TAG_DATA[[#This Row],[P1TAG]],IO[IO_Tag],))</f>
        <v>#N/A</v>
      </c>
      <c r="T223" s="282" t="e">
        <f>INDEX(IO[CatalogDesc2],MATCH(TAG_DATA[[#This Row],[P1TAG]],IO[IO_Tag],))</f>
        <v>#N/A</v>
      </c>
      <c r="U223" s="282" t="str">
        <f>TAG_DATA[[#This Row],[Tag]]</f>
        <v>BB1IV003</v>
      </c>
      <c r="V223" s="282" t="str">
        <f>INDEX(DEVICES[DESC1],MATCH(TAG_DATA[[#This Row],[P1TAG]],DEVICES[TAG1],))</f>
        <v>FEED WATER PUMP 2 ON-OFF</v>
      </c>
      <c r="W223" s="282" t="str">
        <f>INDEX(DEVICES[DESC2],MATCH(TAG_DATA[[#This Row],[P1TAG]],DEVICES[TAG1],))</f>
        <v>VALVE</v>
      </c>
      <c r="X223" s="282" t="str">
        <f>INDEX(DEVICES[DESC3],MATCH(TAG_DATA[[#This Row],[P1TAG]],DEVICES[TAG1],))</f>
        <v/>
      </c>
      <c r="Y223" s="290" t="e">
        <f>INDEX(IO[Pin24V],MATCH(TAG_DATA[[#This Row],[P1TAG]],IO[IO_Tag],))</f>
        <v>#N/A</v>
      </c>
      <c r="Z223" s="290" t="e">
        <f>INDEX(IO[Pin0V],MATCH(TAG_DATA[[#This Row],[P1TAG]],IO[IO_Tag],))</f>
        <v>#N/A</v>
      </c>
      <c r="AA223" s="282"/>
      <c r="AB223" s="312" t="e">
        <f>INDEX(IO[Type],MATCH(TAG_DATA[[#This Row],[P1TAG]],IO[IO_Tag],))</f>
        <v>#N/A</v>
      </c>
      <c r="AC223" s="282" t="str">
        <f>TAG_DATA[[#This Row],[Tag]]</f>
        <v>BB1IV003</v>
      </c>
      <c r="AD223" s="282" t="str">
        <f>INDEX(DEVICES[DESC1],MATCH(TAG_DATA[[#This Row],[P1TAG]],DEVICES[TAG1],))</f>
        <v>FEED WATER PUMP 2 ON-OFF</v>
      </c>
      <c r="AE223" s="282" t="str">
        <f>INDEX(DEVICES[DESC2],MATCH(TAG_DATA[[#This Row],[P1TAG]],DEVICES[TAG1],))</f>
        <v>VALVE</v>
      </c>
      <c r="AF223" s="282" t="str">
        <f>INDEX(DEVICES[DESC3],MATCH(TAG_DATA[[#This Row],[P1TAG]],DEVICES[TAG1],))</f>
        <v/>
      </c>
      <c r="AG223" s="312"/>
      <c r="AH223" s="282" t="str">
        <f>_xlfn.TEXTJOIN("/",,TAG_DATA[[#This Row],[Tag]],"01")</f>
        <v>BB1IV003/01</v>
      </c>
      <c r="AI223" s="331"/>
    </row>
    <row r="224" spans="1:35" hidden="1" x14ac:dyDescent="0.4">
      <c r="A224" s="330" t="s">
        <v>196</v>
      </c>
      <c r="B224" s="260" t="s">
        <v>1124</v>
      </c>
      <c r="C224" s="349"/>
      <c r="D224" s="314" t="e">
        <f>INDEX(DRAWING[Prefix],MATCH(TAG_DATA[[#This Row],[Tag]],DRAWING[Tag],))</f>
        <v>#N/A</v>
      </c>
      <c r="E224" s="281" t="e">
        <f>INDEX(DRAWING[Suffix],MATCH(TAG_DATA[[#This Row],[Tag]],DRAWING[Tag],))</f>
        <v>#N/A</v>
      </c>
      <c r="F224" s="265"/>
      <c r="G224" s="305"/>
      <c r="H224" s="282"/>
      <c r="I224" s="282" t="e">
        <f>INDEX(PANEL[DESCRIPTION],MATCH(TAG_DATA[[#This Row],[X1NAME]],PANEL[TAG],))</f>
        <v>#N/A</v>
      </c>
      <c r="J224" s="282"/>
      <c r="K224" s="282"/>
      <c r="L224" s="282"/>
      <c r="M224" s="312"/>
      <c r="N224" s="282" t="e">
        <f>INDEX(IO[PLC],MATCH(TAG_DATA[[#This Row],[P1TAG]],IO[IO_Tag],))</f>
        <v>#N/A</v>
      </c>
      <c r="O224" s="282"/>
      <c r="P224" s="290" t="e">
        <f>INDEX(IO[Slot],MATCH(TAG_DATA[[#This Row],[P1TAG]],IO[IO_Tag],))</f>
        <v>#N/A</v>
      </c>
      <c r="Q224" s="282"/>
      <c r="R224" s="282" t="e">
        <f>INDEX(IO[CatalogNo],MATCH(TAG_DATA[[#This Row],[P1TAG]],IO[IO_Tag],))</f>
        <v>#N/A</v>
      </c>
      <c r="S224" s="282" t="e">
        <f>INDEX(IO[CatalogDesc1],MATCH(TAG_DATA[[#This Row],[P1TAG]],IO[IO_Tag],))</f>
        <v>#N/A</v>
      </c>
      <c r="T224" s="282" t="e">
        <f>INDEX(IO[CatalogDesc2],MATCH(TAG_DATA[[#This Row],[P1TAG]],IO[IO_Tag],))</f>
        <v>#N/A</v>
      </c>
      <c r="U224" s="282" t="str">
        <f>TAG_DATA[[#This Row],[Tag]]</f>
        <v>BB1IV004</v>
      </c>
      <c r="V224" s="282" t="str">
        <f>INDEX(DEVICES[DESC1],MATCH(TAG_DATA[[#This Row],[P1TAG]],DEVICES[TAG1],))</f>
        <v>BOILER BOTTOM BLOW DOWN</v>
      </c>
      <c r="W224" s="282" t="str">
        <f>INDEX(DEVICES[DESC2],MATCH(TAG_DATA[[#This Row],[P1TAG]],DEVICES[TAG1],))</f>
        <v>ON-OFF VALVE</v>
      </c>
      <c r="X224" s="282" t="str">
        <f>INDEX(DEVICES[DESC3],MATCH(TAG_DATA[[#This Row],[P1TAG]],DEVICES[TAG1],))</f>
        <v/>
      </c>
      <c r="Y224" s="290" t="e">
        <f>INDEX(IO[Pin24V],MATCH(TAG_DATA[[#This Row],[P1TAG]],IO[IO_Tag],))</f>
        <v>#N/A</v>
      </c>
      <c r="Z224" s="290" t="e">
        <f>INDEX(IO[Pin0V],MATCH(TAG_DATA[[#This Row],[P1TAG]],IO[IO_Tag],))</f>
        <v>#N/A</v>
      </c>
      <c r="AA224" s="282"/>
      <c r="AB224" s="312" t="e">
        <f>INDEX(IO[Type],MATCH(TAG_DATA[[#This Row],[P1TAG]],IO[IO_Tag],))</f>
        <v>#N/A</v>
      </c>
      <c r="AC224" s="282" t="str">
        <f>TAG_DATA[[#This Row],[Tag]]</f>
        <v>BB1IV004</v>
      </c>
      <c r="AD224" s="282" t="str">
        <f>INDEX(DEVICES[DESC1],MATCH(TAG_DATA[[#This Row],[P1TAG]],DEVICES[TAG1],))</f>
        <v>BOILER BOTTOM BLOW DOWN</v>
      </c>
      <c r="AE224" s="282" t="str">
        <f>INDEX(DEVICES[DESC2],MATCH(TAG_DATA[[#This Row],[P1TAG]],DEVICES[TAG1],))</f>
        <v>ON-OFF VALVE</v>
      </c>
      <c r="AF224" s="282" t="str">
        <f>INDEX(DEVICES[DESC3],MATCH(TAG_DATA[[#This Row],[P1TAG]],DEVICES[TAG1],))</f>
        <v/>
      </c>
      <c r="AG224" s="312"/>
      <c r="AH224" s="282" t="str">
        <f>_xlfn.TEXTJOIN("/",,TAG_DATA[[#This Row],[Tag]],"01")</f>
        <v>BB1IV004/01</v>
      </c>
      <c r="AI224" s="331"/>
    </row>
    <row r="225" spans="1:35" hidden="1" x14ac:dyDescent="0.4">
      <c r="A225" s="330" t="s">
        <v>273</v>
      </c>
      <c r="B225" s="260" t="s">
        <v>1128</v>
      </c>
      <c r="C225" s="349"/>
      <c r="D225" s="314" t="e">
        <f>INDEX(DRAWING[Prefix],MATCH(TAG_DATA[[#This Row],[Tag]],DRAWING[Tag],))</f>
        <v>#N/A</v>
      </c>
      <c r="E225" s="281" t="e">
        <f>INDEX(DRAWING[Suffix],MATCH(TAG_DATA[[#This Row],[Tag]],DRAWING[Tag],))</f>
        <v>#N/A</v>
      </c>
      <c r="F225" s="265"/>
      <c r="G225" s="305"/>
      <c r="H225" s="282"/>
      <c r="I225" s="282" t="e">
        <f>INDEX(PANEL[DESCRIPTION],MATCH(TAG_DATA[[#This Row],[X1NAME]],PANEL[TAG],))</f>
        <v>#N/A</v>
      </c>
      <c r="J225" s="282"/>
      <c r="K225" s="282"/>
      <c r="L225" s="282"/>
      <c r="M225" s="312"/>
      <c r="N225" s="282" t="e">
        <f>INDEX(IO[PLC],MATCH(TAG_DATA[[#This Row],[P1TAG]],IO[IO_Tag],))</f>
        <v>#N/A</v>
      </c>
      <c r="O225" s="282"/>
      <c r="P225" s="290" t="e">
        <f>INDEX(IO[Slot],MATCH(TAG_DATA[[#This Row],[P1TAG]],IO[IO_Tag],))</f>
        <v>#N/A</v>
      </c>
      <c r="Q225" s="282"/>
      <c r="R225" s="282" t="e">
        <f>INDEX(IO[CatalogNo],MATCH(TAG_DATA[[#This Row],[P1TAG]],IO[IO_Tag],))</f>
        <v>#N/A</v>
      </c>
      <c r="S225" s="282" t="e">
        <f>INDEX(IO[CatalogDesc1],MATCH(TAG_DATA[[#This Row],[P1TAG]],IO[IO_Tag],))</f>
        <v>#N/A</v>
      </c>
      <c r="T225" s="282" t="e">
        <f>INDEX(IO[CatalogDesc2],MATCH(TAG_DATA[[#This Row],[P1TAG]],IO[IO_Tag],))</f>
        <v>#N/A</v>
      </c>
      <c r="U225" s="282" t="str">
        <f>TAG_DATA[[#This Row],[Tag]]</f>
        <v>BB1IV200</v>
      </c>
      <c r="V225" s="282" t="str">
        <f>INDEX(DEVICES[DESC1],MATCH(TAG_DATA[[#This Row],[P1TAG]],DEVICES[TAG1],))</f>
        <v>START-UP CHECK VALVE</v>
      </c>
      <c r="W225" s="282" t="str">
        <f>INDEX(DEVICES[DESC2],MATCH(TAG_DATA[[#This Row],[P1TAG]],DEVICES[TAG1],))</f>
        <v/>
      </c>
      <c r="X225" s="282" t="str">
        <f>INDEX(DEVICES[DESC3],MATCH(TAG_DATA[[#This Row],[P1TAG]],DEVICES[TAG1],))</f>
        <v/>
      </c>
      <c r="Y225" s="290" t="e">
        <f>INDEX(IO[Pin24V],MATCH(TAG_DATA[[#This Row],[P1TAG]],IO[IO_Tag],))</f>
        <v>#N/A</v>
      </c>
      <c r="Z225" s="290" t="e">
        <f>INDEX(IO[Pin0V],MATCH(TAG_DATA[[#This Row],[P1TAG]],IO[IO_Tag],))</f>
        <v>#N/A</v>
      </c>
      <c r="AA225" s="282"/>
      <c r="AB225" s="312" t="e">
        <f>INDEX(IO[Type],MATCH(TAG_DATA[[#This Row],[P1TAG]],IO[IO_Tag],))</f>
        <v>#N/A</v>
      </c>
      <c r="AC225" s="282" t="str">
        <f>TAG_DATA[[#This Row],[Tag]]</f>
        <v>BB1IV200</v>
      </c>
      <c r="AD225" s="282" t="str">
        <f>INDEX(DEVICES[DESC1],MATCH(TAG_DATA[[#This Row],[P1TAG]],DEVICES[TAG1],))</f>
        <v>START-UP CHECK VALVE</v>
      </c>
      <c r="AE225" s="282" t="str">
        <f>INDEX(DEVICES[DESC2],MATCH(TAG_DATA[[#This Row],[P1TAG]],DEVICES[TAG1],))</f>
        <v/>
      </c>
      <c r="AF225" s="282" t="str">
        <f>INDEX(DEVICES[DESC3],MATCH(TAG_DATA[[#This Row],[P1TAG]],DEVICES[TAG1],))</f>
        <v/>
      </c>
      <c r="AG225" s="312"/>
      <c r="AH225" s="282" t="str">
        <f>_xlfn.TEXTJOIN("/",,TAG_DATA[[#This Row],[Tag]],"01")</f>
        <v>BB1IV200/01</v>
      </c>
      <c r="AI225" s="331"/>
    </row>
    <row r="226" spans="1:35" hidden="1" x14ac:dyDescent="0.4">
      <c r="A226" s="330" t="s">
        <v>269</v>
      </c>
      <c r="B226" s="260" t="s">
        <v>1128</v>
      </c>
      <c r="C226" s="349"/>
      <c r="D226" s="314" t="e">
        <f>INDEX(DRAWING[Prefix],MATCH(TAG_DATA[[#This Row],[Tag]],DRAWING[Tag],))</f>
        <v>#N/A</v>
      </c>
      <c r="E226" s="281" t="e">
        <f>INDEX(DRAWING[Suffix],MATCH(TAG_DATA[[#This Row],[Tag]],DRAWING[Tag],))</f>
        <v>#N/A</v>
      </c>
      <c r="F226" s="265"/>
      <c r="G226" s="305"/>
      <c r="H226" s="282"/>
      <c r="I226" s="282" t="e">
        <f>INDEX(PANEL[DESCRIPTION],MATCH(TAG_DATA[[#This Row],[X1NAME]],PANEL[TAG],))</f>
        <v>#N/A</v>
      </c>
      <c r="J226" s="282"/>
      <c r="K226" s="282"/>
      <c r="L226" s="282"/>
      <c r="M226" s="312"/>
      <c r="N226" s="282" t="e">
        <f>INDEX(IO[PLC],MATCH(TAG_DATA[[#This Row],[P1TAG]],IO[IO_Tag],))</f>
        <v>#N/A</v>
      </c>
      <c r="O226" s="282"/>
      <c r="P226" s="290" t="e">
        <f>INDEX(IO[Slot],MATCH(TAG_DATA[[#This Row],[P1TAG]],IO[IO_Tag],))</f>
        <v>#N/A</v>
      </c>
      <c r="Q226" s="282"/>
      <c r="R226" s="282" t="e">
        <f>INDEX(IO[CatalogNo],MATCH(TAG_DATA[[#This Row],[P1TAG]],IO[IO_Tag],))</f>
        <v>#N/A</v>
      </c>
      <c r="S226" s="282" t="e">
        <f>INDEX(IO[CatalogDesc1],MATCH(TAG_DATA[[#This Row],[P1TAG]],IO[IO_Tag],))</f>
        <v>#N/A</v>
      </c>
      <c r="T226" s="282" t="e">
        <f>INDEX(IO[CatalogDesc2],MATCH(TAG_DATA[[#This Row],[P1TAG]],IO[IO_Tag],))</f>
        <v>#N/A</v>
      </c>
      <c r="U226" s="282" t="str">
        <f>TAG_DATA[[#This Row],[Tag]]</f>
        <v>BB1IV201</v>
      </c>
      <c r="V226" s="282" t="str">
        <f>INDEX(DEVICES[DESC1],MATCH(TAG_DATA[[#This Row],[P1TAG]],DEVICES[TAG1],))</f>
        <v>MAIN STEAM VALVE</v>
      </c>
      <c r="W226" s="282" t="str">
        <f>INDEX(DEVICES[DESC2],MATCH(TAG_DATA[[#This Row],[P1TAG]],DEVICES[TAG1],))</f>
        <v/>
      </c>
      <c r="X226" s="282" t="str">
        <f>INDEX(DEVICES[DESC3],MATCH(TAG_DATA[[#This Row],[P1TAG]],DEVICES[TAG1],))</f>
        <v/>
      </c>
      <c r="Y226" s="290" t="e">
        <f>INDEX(IO[Pin24V],MATCH(TAG_DATA[[#This Row],[P1TAG]],IO[IO_Tag],))</f>
        <v>#N/A</v>
      </c>
      <c r="Z226" s="290" t="e">
        <f>INDEX(IO[Pin0V],MATCH(TAG_DATA[[#This Row],[P1TAG]],IO[IO_Tag],))</f>
        <v>#N/A</v>
      </c>
      <c r="AA226" s="282"/>
      <c r="AB226" s="312" t="e">
        <f>INDEX(IO[Type],MATCH(TAG_DATA[[#This Row],[P1TAG]],IO[IO_Tag],))</f>
        <v>#N/A</v>
      </c>
      <c r="AC226" s="282" t="str">
        <f>TAG_DATA[[#This Row],[Tag]]</f>
        <v>BB1IV201</v>
      </c>
      <c r="AD226" s="282" t="str">
        <f>INDEX(DEVICES[DESC1],MATCH(TAG_DATA[[#This Row],[P1TAG]],DEVICES[TAG1],))</f>
        <v>MAIN STEAM VALVE</v>
      </c>
      <c r="AE226" s="282" t="str">
        <f>INDEX(DEVICES[DESC2],MATCH(TAG_DATA[[#This Row],[P1TAG]],DEVICES[TAG1],))</f>
        <v/>
      </c>
      <c r="AF226" s="282" t="str">
        <f>INDEX(DEVICES[DESC3],MATCH(TAG_DATA[[#This Row],[P1TAG]],DEVICES[TAG1],))</f>
        <v/>
      </c>
      <c r="AG226" s="312"/>
      <c r="AH226" s="282" t="str">
        <f>_xlfn.TEXTJOIN("/",,TAG_DATA[[#This Row],[Tag]],"01")</f>
        <v>BB1IV201/01</v>
      </c>
      <c r="AI226" s="331"/>
    </row>
    <row r="227" spans="1:35" hidden="1" x14ac:dyDescent="0.4">
      <c r="A227" s="330" t="s">
        <v>258</v>
      </c>
      <c r="B227" s="260" t="s">
        <v>1128</v>
      </c>
      <c r="C227" s="349"/>
      <c r="D227" s="314" t="e">
        <f>INDEX(DRAWING[Prefix],MATCH(TAG_DATA[[#This Row],[Tag]],DRAWING[Tag],))</f>
        <v>#N/A</v>
      </c>
      <c r="E227" s="281" t="e">
        <f>INDEX(DRAWING[Suffix],MATCH(TAG_DATA[[#This Row],[Tag]],DRAWING[Tag],))</f>
        <v>#N/A</v>
      </c>
      <c r="F227" s="265"/>
      <c r="G227" s="305"/>
      <c r="H227" s="282"/>
      <c r="I227" s="282" t="e">
        <f>INDEX(PANEL[DESCRIPTION],MATCH(TAG_DATA[[#This Row],[X1NAME]],PANEL[TAG],))</f>
        <v>#N/A</v>
      </c>
      <c r="J227" s="282"/>
      <c r="K227" s="282"/>
      <c r="L227" s="282"/>
      <c r="M227" s="312"/>
      <c r="N227" s="282" t="e">
        <f>INDEX(IO[PLC],MATCH(TAG_DATA[[#This Row],[P1TAG]],IO[IO_Tag],))</f>
        <v>#N/A</v>
      </c>
      <c r="O227" s="282"/>
      <c r="P227" s="290" t="e">
        <f>INDEX(IO[Slot],MATCH(TAG_DATA[[#This Row],[P1TAG]],IO[IO_Tag],))</f>
        <v>#N/A</v>
      </c>
      <c r="Q227" s="282"/>
      <c r="R227" s="282" t="e">
        <f>INDEX(IO[CatalogNo],MATCH(TAG_DATA[[#This Row],[P1TAG]],IO[IO_Tag],))</f>
        <v>#N/A</v>
      </c>
      <c r="S227" s="282" t="e">
        <f>INDEX(IO[CatalogDesc1],MATCH(TAG_DATA[[#This Row],[P1TAG]],IO[IO_Tag],))</f>
        <v>#N/A</v>
      </c>
      <c r="T227" s="282" t="e">
        <f>INDEX(IO[CatalogDesc2],MATCH(TAG_DATA[[#This Row],[P1TAG]],IO[IO_Tag],))</f>
        <v>#N/A</v>
      </c>
      <c r="U227" s="282" t="str">
        <f>TAG_DATA[[#This Row],[Tag]]</f>
        <v>BB1IV202</v>
      </c>
      <c r="V227" s="282" t="str">
        <f>INDEX(DEVICES[DESC1],MATCH(TAG_DATA[[#This Row],[P1TAG]],DEVICES[TAG1],))</f>
        <v>MAIN STEAM VALVE BY-PASS</v>
      </c>
      <c r="W227" s="282" t="str">
        <f>INDEX(DEVICES[DESC2],MATCH(TAG_DATA[[#This Row],[P1TAG]],DEVICES[TAG1],))</f>
        <v>VALVE</v>
      </c>
      <c r="X227" s="282" t="str">
        <f>INDEX(DEVICES[DESC3],MATCH(TAG_DATA[[#This Row],[P1TAG]],DEVICES[TAG1],))</f>
        <v/>
      </c>
      <c r="Y227" s="290" t="e">
        <f>INDEX(IO[Pin24V],MATCH(TAG_DATA[[#This Row],[P1TAG]],IO[IO_Tag],))</f>
        <v>#N/A</v>
      </c>
      <c r="Z227" s="290" t="e">
        <f>INDEX(IO[Pin0V],MATCH(TAG_DATA[[#This Row],[P1TAG]],IO[IO_Tag],))</f>
        <v>#N/A</v>
      </c>
      <c r="AA227" s="282"/>
      <c r="AB227" s="312" t="e">
        <f>INDEX(IO[Type],MATCH(TAG_DATA[[#This Row],[P1TAG]],IO[IO_Tag],))</f>
        <v>#N/A</v>
      </c>
      <c r="AC227" s="282" t="str">
        <f>TAG_DATA[[#This Row],[Tag]]</f>
        <v>BB1IV202</v>
      </c>
      <c r="AD227" s="282" t="str">
        <f>INDEX(DEVICES[DESC1],MATCH(TAG_DATA[[#This Row],[P1TAG]],DEVICES[TAG1],))</f>
        <v>MAIN STEAM VALVE BY-PASS</v>
      </c>
      <c r="AE227" s="282" t="str">
        <f>INDEX(DEVICES[DESC2],MATCH(TAG_DATA[[#This Row],[P1TAG]],DEVICES[TAG1],))</f>
        <v>VALVE</v>
      </c>
      <c r="AF227" s="282" t="str">
        <f>INDEX(DEVICES[DESC3],MATCH(TAG_DATA[[#This Row],[P1TAG]],DEVICES[TAG1],))</f>
        <v/>
      </c>
      <c r="AG227" s="312"/>
      <c r="AH227" s="282" t="str">
        <f>_xlfn.TEXTJOIN("/",,TAG_DATA[[#This Row],[Tag]],"01")</f>
        <v>BB1IV202/01</v>
      </c>
      <c r="AI227" s="331"/>
    </row>
    <row r="228" spans="1:35" hidden="1" x14ac:dyDescent="0.4">
      <c r="A228" s="330" t="s">
        <v>333</v>
      </c>
      <c r="B228" s="260" t="s">
        <v>1128</v>
      </c>
      <c r="C228" s="349"/>
      <c r="D228" s="314" t="e">
        <f>INDEX(DRAWING[Prefix],MATCH(TAG_DATA[[#This Row],[Tag]],DRAWING[Tag],))</f>
        <v>#N/A</v>
      </c>
      <c r="E228" s="281" t="e">
        <f>INDEX(DRAWING[Suffix],MATCH(TAG_DATA[[#This Row],[Tag]],DRAWING[Tag],))</f>
        <v>#N/A</v>
      </c>
      <c r="F228" s="265"/>
      <c r="G228" s="305"/>
      <c r="H228" s="282"/>
      <c r="I228" s="282" t="e">
        <f>INDEX(PANEL[DESCRIPTION],MATCH(TAG_DATA[[#This Row],[X1NAME]],PANEL[TAG],))</f>
        <v>#N/A</v>
      </c>
      <c r="J228" s="282"/>
      <c r="K228" s="282"/>
      <c r="L228" s="282"/>
      <c r="M228" s="312"/>
      <c r="N228" s="282" t="e">
        <f>INDEX(IO[PLC],MATCH(TAG_DATA[[#This Row],[P1TAG]],IO[IO_Tag],))</f>
        <v>#N/A</v>
      </c>
      <c r="O228" s="282"/>
      <c r="P228" s="290" t="e">
        <f>INDEX(IO[Slot],MATCH(TAG_DATA[[#This Row],[P1TAG]],IO[IO_Tag],))</f>
        <v>#N/A</v>
      </c>
      <c r="Q228" s="282"/>
      <c r="R228" s="282" t="e">
        <f>INDEX(IO[CatalogNo],MATCH(TAG_DATA[[#This Row],[P1TAG]],IO[IO_Tag],))</f>
        <v>#N/A</v>
      </c>
      <c r="S228" s="282" t="e">
        <f>INDEX(IO[CatalogDesc1],MATCH(TAG_DATA[[#This Row],[P1TAG]],IO[IO_Tag],))</f>
        <v>#N/A</v>
      </c>
      <c r="T228" s="282" t="e">
        <f>INDEX(IO[CatalogDesc2],MATCH(TAG_DATA[[#This Row],[P1TAG]],IO[IO_Tag],))</f>
        <v>#N/A</v>
      </c>
      <c r="U228" s="282" t="str">
        <f>TAG_DATA[[#This Row],[Tag]]</f>
        <v>BB1IV203</v>
      </c>
      <c r="V228" s="282" t="str">
        <f>INDEX(DEVICES[DESC1],MATCH(TAG_DATA[[#This Row],[P1TAG]],DEVICES[TAG1],))</f>
        <v>SOOTBLOWING LINE ON-OFF</v>
      </c>
      <c r="W228" s="282" t="str">
        <f>INDEX(DEVICES[DESC2],MATCH(TAG_DATA[[#This Row],[P1TAG]],DEVICES[TAG1],))</f>
        <v>VALVE</v>
      </c>
      <c r="X228" s="282" t="str">
        <f>INDEX(DEVICES[DESC3],MATCH(TAG_DATA[[#This Row],[P1TAG]],DEVICES[TAG1],))</f>
        <v/>
      </c>
      <c r="Y228" s="290" t="e">
        <f>INDEX(IO[Pin24V],MATCH(TAG_DATA[[#This Row],[P1TAG]],IO[IO_Tag],))</f>
        <v>#N/A</v>
      </c>
      <c r="Z228" s="290" t="e">
        <f>INDEX(IO[Pin0V],MATCH(TAG_DATA[[#This Row],[P1TAG]],IO[IO_Tag],))</f>
        <v>#N/A</v>
      </c>
      <c r="AA228" s="282"/>
      <c r="AB228" s="312" t="e">
        <f>INDEX(IO[Type],MATCH(TAG_DATA[[#This Row],[P1TAG]],IO[IO_Tag],))</f>
        <v>#N/A</v>
      </c>
      <c r="AC228" s="282" t="str">
        <f>TAG_DATA[[#This Row],[Tag]]</f>
        <v>BB1IV203</v>
      </c>
      <c r="AD228" s="282" t="str">
        <f>INDEX(DEVICES[DESC1],MATCH(TAG_DATA[[#This Row],[P1TAG]],DEVICES[TAG1],))</f>
        <v>SOOTBLOWING LINE ON-OFF</v>
      </c>
      <c r="AE228" s="282" t="str">
        <f>INDEX(DEVICES[DESC2],MATCH(TAG_DATA[[#This Row],[P1TAG]],DEVICES[TAG1],))</f>
        <v>VALVE</v>
      </c>
      <c r="AF228" s="282" t="str">
        <f>INDEX(DEVICES[DESC3],MATCH(TAG_DATA[[#This Row],[P1TAG]],DEVICES[TAG1],))</f>
        <v/>
      </c>
      <c r="AG228" s="312"/>
      <c r="AH228" s="282" t="str">
        <f>_xlfn.TEXTJOIN("/",,TAG_DATA[[#This Row],[Tag]],"01")</f>
        <v>BB1IV203/01</v>
      </c>
      <c r="AI228" s="331"/>
    </row>
    <row r="229" spans="1:35" hidden="1" x14ac:dyDescent="0.4">
      <c r="A229" s="330" t="s">
        <v>386</v>
      </c>
      <c r="B229" s="260" t="s">
        <v>1128</v>
      </c>
      <c r="C229" s="349"/>
      <c r="D229" s="314" t="e">
        <f>INDEX(DRAWING[Prefix],MATCH(TAG_DATA[[#This Row],[Tag]],DRAWING[Tag],))</f>
        <v>#N/A</v>
      </c>
      <c r="E229" s="281" t="e">
        <f>INDEX(DRAWING[Suffix],MATCH(TAG_DATA[[#This Row],[Tag]],DRAWING[Tag],))</f>
        <v>#N/A</v>
      </c>
      <c r="F229" s="265"/>
      <c r="G229" s="305"/>
      <c r="H229" s="282"/>
      <c r="I229" s="282" t="e">
        <f>INDEX(PANEL[DESCRIPTION],MATCH(TAG_DATA[[#This Row],[X1NAME]],PANEL[TAG],))</f>
        <v>#N/A</v>
      </c>
      <c r="J229" s="282"/>
      <c r="K229" s="282"/>
      <c r="L229" s="282"/>
      <c r="M229" s="312"/>
      <c r="N229" s="282" t="e">
        <f>INDEX(IO[PLC],MATCH(TAG_DATA[[#This Row],[P1TAG]],IO[IO_Tag],))</f>
        <v>#N/A</v>
      </c>
      <c r="O229" s="282"/>
      <c r="P229" s="290" t="e">
        <f>INDEX(IO[Slot],MATCH(TAG_DATA[[#This Row],[P1TAG]],IO[IO_Tag],))</f>
        <v>#N/A</v>
      </c>
      <c r="Q229" s="282"/>
      <c r="R229" s="282" t="e">
        <f>INDEX(IO[CatalogNo],MATCH(TAG_DATA[[#This Row],[P1TAG]],IO[IO_Tag],))</f>
        <v>#N/A</v>
      </c>
      <c r="S229" s="282" t="e">
        <f>INDEX(IO[CatalogDesc1],MATCH(TAG_DATA[[#This Row],[P1TAG]],IO[IO_Tag],))</f>
        <v>#N/A</v>
      </c>
      <c r="T229" s="282" t="e">
        <f>INDEX(IO[CatalogDesc2],MATCH(TAG_DATA[[#This Row],[P1TAG]],IO[IO_Tag],))</f>
        <v>#N/A</v>
      </c>
      <c r="U229" s="282" t="str">
        <f>TAG_DATA[[#This Row],[Tag]]</f>
        <v>BB1IV204</v>
      </c>
      <c r="V229" s="282" t="str">
        <f>INDEX(DEVICES[DESC1],MATCH(TAG_DATA[[#This Row],[P1TAG]],DEVICES[TAG1],))</f>
        <v>MAIN STEAM LINE</v>
      </c>
      <c r="W229" s="282" t="str">
        <f>INDEX(DEVICES[DESC2],MATCH(TAG_DATA[[#This Row],[P1TAG]],DEVICES[TAG1],))</f>
        <v>ACCUMULATOR BYPASS ON-OFF</v>
      </c>
      <c r="X229" s="282" t="str">
        <f>INDEX(DEVICES[DESC3],MATCH(TAG_DATA[[#This Row],[P1TAG]],DEVICES[TAG1],))</f>
        <v>VALVE</v>
      </c>
      <c r="Y229" s="290" t="e">
        <f>INDEX(IO[Pin24V],MATCH(TAG_DATA[[#This Row],[P1TAG]],IO[IO_Tag],))</f>
        <v>#N/A</v>
      </c>
      <c r="Z229" s="290" t="e">
        <f>INDEX(IO[Pin0V],MATCH(TAG_DATA[[#This Row],[P1TAG]],IO[IO_Tag],))</f>
        <v>#N/A</v>
      </c>
      <c r="AA229" s="282"/>
      <c r="AB229" s="312" t="e">
        <f>INDEX(IO[Type],MATCH(TAG_DATA[[#This Row],[P1TAG]],IO[IO_Tag],))</f>
        <v>#N/A</v>
      </c>
      <c r="AC229" s="282" t="str">
        <f>TAG_DATA[[#This Row],[Tag]]</f>
        <v>BB1IV204</v>
      </c>
      <c r="AD229" s="282" t="str">
        <f>INDEX(DEVICES[DESC1],MATCH(TAG_DATA[[#This Row],[P1TAG]],DEVICES[TAG1],))</f>
        <v>MAIN STEAM LINE</v>
      </c>
      <c r="AE229" s="282" t="str">
        <f>INDEX(DEVICES[DESC2],MATCH(TAG_DATA[[#This Row],[P1TAG]],DEVICES[TAG1],))</f>
        <v>ACCUMULATOR BYPASS ON-OFF</v>
      </c>
      <c r="AF229" s="282" t="str">
        <f>INDEX(DEVICES[DESC3],MATCH(TAG_DATA[[#This Row],[P1TAG]],DEVICES[TAG1],))</f>
        <v>VALVE</v>
      </c>
      <c r="AG229" s="312"/>
      <c r="AH229" s="282" t="str">
        <f>_xlfn.TEXTJOIN("/",,TAG_DATA[[#This Row],[Tag]],"01")</f>
        <v>BB1IV204/01</v>
      </c>
      <c r="AI229" s="331"/>
    </row>
    <row r="230" spans="1:35" hidden="1" x14ac:dyDescent="0.4">
      <c r="A230" s="330" t="s">
        <v>393</v>
      </c>
      <c r="B230" s="260" t="s">
        <v>1128</v>
      </c>
      <c r="C230" s="349"/>
      <c r="D230" s="314" t="e">
        <f>INDEX(DRAWING[Prefix],MATCH(TAG_DATA[[#This Row],[Tag]],DRAWING[Tag],))</f>
        <v>#N/A</v>
      </c>
      <c r="E230" s="281" t="e">
        <f>INDEX(DRAWING[Suffix],MATCH(TAG_DATA[[#This Row],[Tag]],DRAWING[Tag],))</f>
        <v>#N/A</v>
      </c>
      <c r="F230" s="265"/>
      <c r="G230" s="305"/>
      <c r="H230" s="282"/>
      <c r="I230" s="282" t="e">
        <f>INDEX(PANEL[DESCRIPTION],MATCH(TAG_DATA[[#This Row],[X1NAME]],PANEL[TAG],))</f>
        <v>#N/A</v>
      </c>
      <c r="J230" s="282"/>
      <c r="K230" s="282"/>
      <c r="L230" s="282"/>
      <c r="M230" s="312"/>
      <c r="N230" s="282" t="e">
        <f>INDEX(IO[PLC],MATCH(TAG_DATA[[#This Row],[P1TAG]],IO[IO_Tag],))</f>
        <v>#N/A</v>
      </c>
      <c r="O230" s="282"/>
      <c r="P230" s="290" t="e">
        <f>INDEX(IO[Slot],MATCH(TAG_DATA[[#This Row],[P1TAG]],IO[IO_Tag],))</f>
        <v>#N/A</v>
      </c>
      <c r="Q230" s="282"/>
      <c r="R230" s="282" t="e">
        <f>INDEX(IO[CatalogNo],MATCH(TAG_DATA[[#This Row],[P1TAG]],IO[IO_Tag],))</f>
        <v>#N/A</v>
      </c>
      <c r="S230" s="282" t="e">
        <f>INDEX(IO[CatalogDesc1],MATCH(TAG_DATA[[#This Row],[P1TAG]],IO[IO_Tag],))</f>
        <v>#N/A</v>
      </c>
      <c r="T230" s="282" t="e">
        <f>INDEX(IO[CatalogDesc2],MATCH(TAG_DATA[[#This Row],[P1TAG]],IO[IO_Tag],))</f>
        <v>#N/A</v>
      </c>
      <c r="U230" s="282" t="str">
        <f>TAG_DATA[[#This Row],[Tag]]</f>
        <v>BB1IV205</v>
      </c>
      <c r="V230" s="282" t="str">
        <f>INDEX(DEVICES[DESC1],MATCH(TAG_DATA[[#This Row],[P1TAG]],DEVICES[TAG1],))</f>
        <v>STEAM ACCUMULATOR ON-OFF</v>
      </c>
      <c r="W230" s="282" t="str">
        <f>INDEX(DEVICES[DESC2],MATCH(TAG_DATA[[#This Row],[P1TAG]],DEVICES[TAG1],))</f>
        <v>ISOLATING VALVE</v>
      </c>
      <c r="X230" s="282" t="str">
        <f>INDEX(DEVICES[DESC3],MATCH(TAG_DATA[[#This Row],[P1TAG]],DEVICES[TAG1],))</f>
        <v/>
      </c>
      <c r="Y230" s="290" t="e">
        <f>INDEX(IO[Pin24V],MATCH(TAG_DATA[[#This Row],[P1TAG]],IO[IO_Tag],))</f>
        <v>#N/A</v>
      </c>
      <c r="Z230" s="290" t="e">
        <f>INDEX(IO[Pin0V],MATCH(TAG_DATA[[#This Row],[P1TAG]],IO[IO_Tag],))</f>
        <v>#N/A</v>
      </c>
      <c r="AA230" s="282"/>
      <c r="AB230" s="312" t="e">
        <f>INDEX(IO[Type],MATCH(TAG_DATA[[#This Row],[P1TAG]],IO[IO_Tag],))</f>
        <v>#N/A</v>
      </c>
      <c r="AC230" s="282" t="str">
        <f>TAG_DATA[[#This Row],[Tag]]</f>
        <v>BB1IV205</v>
      </c>
      <c r="AD230" s="282" t="str">
        <f>INDEX(DEVICES[DESC1],MATCH(TAG_DATA[[#This Row],[P1TAG]],DEVICES[TAG1],))</f>
        <v>STEAM ACCUMULATOR ON-OFF</v>
      </c>
      <c r="AE230" s="282" t="str">
        <f>INDEX(DEVICES[DESC2],MATCH(TAG_DATA[[#This Row],[P1TAG]],DEVICES[TAG1],))</f>
        <v>ISOLATING VALVE</v>
      </c>
      <c r="AF230" s="282" t="str">
        <f>INDEX(DEVICES[DESC3],MATCH(TAG_DATA[[#This Row],[P1TAG]],DEVICES[TAG1],))</f>
        <v/>
      </c>
      <c r="AG230" s="312"/>
      <c r="AH230" s="282" t="str">
        <f>_xlfn.TEXTJOIN("/",,TAG_DATA[[#This Row],[Tag]],"01")</f>
        <v>BB1IV205/01</v>
      </c>
      <c r="AI230" s="331"/>
    </row>
    <row r="231" spans="1:35" hidden="1" x14ac:dyDescent="0.4">
      <c r="A231" s="330" t="s">
        <v>542</v>
      </c>
      <c r="B231" s="260" t="s">
        <v>1128</v>
      </c>
      <c r="C231" s="349"/>
      <c r="D231" s="314" t="e">
        <f>INDEX(DRAWING[Prefix],MATCH(TAG_DATA[[#This Row],[Tag]],DRAWING[Tag],))</f>
        <v>#N/A</v>
      </c>
      <c r="E231" s="281" t="e">
        <f>INDEX(DRAWING[Suffix],MATCH(TAG_DATA[[#This Row],[Tag]],DRAWING[Tag],))</f>
        <v>#N/A</v>
      </c>
      <c r="F231" s="265"/>
      <c r="G231" s="305"/>
      <c r="H231" s="282"/>
      <c r="I231" s="282" t="e">
        <f>INDEX(PANEL[DESCRIPTION],MATCH(TAG_DATA[[#This Row],[X1NAME]],PANEL[TAG],))</f>
        <v>#N/A</v>
      </c>
      <c r="J231" s="282"/>
      <c r="K231" s="282"/>
      <c r="L231" s="282"/>
      <c r="M231" s="312"/>
      <c r="N231" s="282" t="e">
        <f>INDEX(IO[PLC],MATCH(TAG_DATA[[#This Row],[P1TAG]],IO[IO_Tag],))</f>
        <v>#N/A</v>
      </c>
      <c r="O231" s="282"/>
      <c r="P231" s="290" t="e">
        <f>INDEX(IO[Slot],MATCH(TAG_DATA[[#This Row],[P1TAG]],IO[IO_Tag],))</f>
        <v>#N/A</v>
      </c>
      <c r="Q231" s="282"/>
      <c r="R231" s="282" t="e">
        <f>INDEX(IO[CatalogNo],MATCH(TAG_DATA[[#This Row],[P1TAG]],IO[IO_Tag],))</f>
        <v>#N/A</v>
      </c>
      <c r="S231" s="282" t="e">
        <f>INDEX(IO[CatalogDesc1],MATCH(TAG_DATA[[#This Row],[P1TAG]],IO[IO_Tag],))</f>
        <v>#N/A</v>
      </c>
      <c r="T231" s="282" t="e">
        <f>INDEX(IO[CatalogDesc2],MATCH(TAG_DATA[[#This Row],[P1TAG]],IO[IO_Tag],))</f>
        <v>#N/A</v>
      </c>
      <c r="U231" s="282" t="str">
        <f>TAG_DATA[[#This Row],[Tag]]</f>
        <v>BB1IV206</v>
      </c>
      <c r="V231" s="282" t="str">
        <f>INDEX(DEVICES[DESC1],MATCH(TAG_DATA[[#This Row],[P1TAG]],DEVICES[TAG1],))</f>
        <v>PRIMARY AIR PREHEATER</v>
      </c>
      <c r="W231" s="282" t="str">
        <f>INDEX(DEVICES[DESC2],MATCH(TAG_DATA[[#This Row],[P1TAG]],DEVICES[TAG1],))</f>
        <v>ON-OFF VALVE</v>
      </c>
      <c r="X231" s="282" t="str">
        <f>INDEX(DEVICES[DESC3],MATCH(TAG_DATA[[#This Row],[P1TAG]],DEVICES[TAG1],))</f>
        <v/>
      </c>
      <c r="Y231" s="290" t="e">
        <f>INDEX(IO[Pin24V],MATCH(TAG_DATA[[#This Row],[P1TAG]],IO[IO_Tag],))</f>
        <v>#N/A</v>
      </c>
      <c r="Z231" s="290" t="e">
        <f>INDEX(IO[Pin0V],MATCH(TAG_DATA[[#This Row],[P1TAG]],IO[IO_Tag],))</f>
        <v>#N/A</v>
      </c>
      <c r="AA231" s="282"/>
      <c r="AB231" s="312" t="e">
        <f>INDEX(IO[Type],MATCH(TAG_DATA[[#This Row],[P1TAG]],IO[IO_Tag],))</f>
        <v>#N/A</v>
      </c>
      <c r="AC231" s="282" t="str">
        <f>TAG_DATA[[#This Row],[Tag]]</f>
        <v>BB1IV206</v>
      </c>
      <c r="AD231" s="282" t="str">
        <f>INDEX(DEVICES[DESC1],MATCH(TAG_DATA[[#This Row],[P1TAG]],DEVICES[TAG1],))</f>
        <v>PRIMARY AIR PREHEATER</v>
      </c>
      <c r="AE231" s="282" t="str">
        <f>INDEX(DEVICES[DESC2],MATCH(TAG_DATA[[#This Row],[P1TAG]],DEVICES[TAG1],))</f>
        <v>ON-OFF VALVE</v>
      </c>
      <c r="AF231" s="282" t="str">
        <f>INDEX(DEVICES[DESC3],MATCH(TAG_DATA[[#This Row],[P1TAG]],DEVICES[TAG1],))</f>
        <v/>
      </c>
      <c r="AG231" s="312"/>
      <c r="AH231" s="282" t="str">
        <f>_xlfn.TEXTJOIN("/",,TAG_DATA[[#This Row],[Tag]],"01")</f>
        <v>BB1IV206/01</v>
      </c>
      <c r="AI231" s="331"/>
    </row>
    <row r="232" spans="1:35" hidden="1" x14ac:dyDescent="0.4">
      <c r="A232" s="330" t="s">
        <v>1447</v>
      </c>
      <c r="B232" s="260" t="s">
        <v>1133</v>
      </c>
      <c r="C232" s="349"/>
      <c r="D232" s="314" t="e">
        <f>INDEX(DRAWING[Prefix],MATCH(TAG_DATA[[#This Row],[Tag]],DRAWING[Tag],))</f>
        <v>#N/A</v>
      </c>
      <c r="E232" s="281" t="e">
        <f>INDEX(DRAWING[Suffix],MATCH(TAG_DATA[[#This Row],[Tag]],DRAWING[Tag],))</f>
        <v>#N/A</v>
      </c>
      <c r="F232" s="265"/>
      <c r="G232" s="305"/>
      <c r="H232" s="282"/>
      <c r="I232" s="282" t="e">
        <f>INDEX(PANEL[DESCRIPTION],MATCH(TAG_DATA[[#This Row],[X1NAME]],PANEL[TAG],))</f>
        <v>#N/A</v>
      </c>
      <c r="J232" s="282"/>
      <c r="K232" s="282"/>
      <c r="L232" s="282"/>
      <c r="M232" s="312"/>
      <c r="N232" s="282" t="e">
        <f>INDEX(IO[PLC],MATCH(TAG_DATA[[#This Row],[P1TAG]],IO[IO_Tag],))</f>
        <v>#N/A</v>
      </c>
      <c r="O232" s="282"/>
      <c r="P232" s="290" t="e">
        <f>INDEX(IO[Slot],MATCH(TAG_DATA[[#This Row],[P1TAG]],IO[IO_Tag],))</f>
        <v>#N/A</v>
      </c>
      <c r="Q232" s="282"/>
      <c r="R232" s="282" t="e">
        <f>INDEX(IO[CatalogNo],MATCH(TAG_DATA[[#This Row],[P1TAG]],IO[IO_Tag],))</f>
        <v>#N/A</v>
      </c>
      <c r="S232" s="282" t="e">
        <f>INDEX(IO[CatalogDesc1],MATCH(TAG_DATA[[#This Row],[P1TAG]],IO[IO_Tag],))</f>
        <v>#N/A</v>
      </c>
      <c r="T232" s="282" t="e">
        <f>INDEX(IO[CatalogDesc2],MATCH(TAG_DATA[[#This Row],[P1TAG]],IO[IO_Tag],))</f>
        <v>#N/A</v>
      </c>
      <c r="U232" s="282" t="str">
        <f>TAG_DATA[[#This Row],[Tag]]</f>
        <v>BB1IV650</v>
      </c>
      <c r="V232" s="282" t="str">
        <f>INDEX(DEVICES[DESC1],MATCH(TAG_DATA[[#This Row],[P1TAG]],DEVICES[TAG1],))</f>
        <v>SLIDE GATE VALVE</v>
      </c>
      <c r="W232" s="282" t="str">
        <f>INDEX(DEVICES[DESC2],MATCH(TAG_DATA[[#This Row],[P1TAG]],DEVICES[TAG1],))</f>
        <v/>
      </c>
      <c r="X232" s="282" t="str">
        <f>INDEX(DEVICES[DESC3],MATCH(TAG_DATA[[#This Row],[P1TAG]],DEVICES[TAG1],))</f>
        <v/>
      </c>
      <c r="Y232" s="290" t="e">
        <f>INDEX(IO[Pin24V],MATCH(TAG_DATA[[#This Row],[P1TAG]],IO[IO_Tag],))</f>
        <v>#N/A</v>
      </c>
      <c r="Z232" s="290" t="e">
        <f>INDEX(IO[Pin0V],MATCH(TAG_DATA[[#This Row],[P1TAG]],IO[IO_Tag],))</f>
        <v>#N/A</v>
      </c>
      <c r="AA232" s="282"/>
      <c r="AB232" s="312" t="e">
        <f>INDEX(IO[Type],MATCH(TAG_DATA[[#This Row],[P1TAG]],IO[IO_Tag],))</f>
        <v>#N/A</v>
      </c>
      <c r="AC232" s="282" t="str">
        <f>TAG_DATA[[#This Row],[Tag]]</f>
        <v>BB1IV650</v>
      </c>
      <c r="AD232" s="282" t="str">
        <f>INDEX(DEVICES[DESC1],MATCH(TAG_DATA[[#This Row],[P1TAG]],DEVICES[TAG1],))</f>
        <v>SLIDE GATE VALVE</v>
      </c>
      <c r="AE232" s="282" t="str">
        <f>INDEX(DEVICES[DESC2],MATCH(TAG_DATA[[#This Row],[P1TAG]],DEVICES[TAG1],))</f>
        <v/>
      </c>
      <c r="AF232" s="282" t="str">
        <f>INDEX(DEVICES[DESC3],MATCH(TAG_DATA[[#This Row],[P1TAG]],DEVICES[TAG1],))</f>
        <v/>
      </c>
      <c r="AG232" s="312"/>
      <c r="AH232" s="282" t="str">
        <f>_xlfn.TEXTJOIN("/",,TAG_DATA[[#This Row],[Tag]],"01")</f>
        <v>BB1IV650/01</v>
      </c>
      <c r="AI232" s="331"/>
    </row>
    <row r="233" spans="1:35" hidden="1" x14ac:dyDescent="0.4">
      <c r="A233" s="330" t="s">
        <v>1212</v>
      </c>
      <c r="B233" s="260" t="s">
        <v>1127</v>
      </c>
      <c r="C233" s="349"/>
      <c r="D233" s="314" t="e">
        <f>INDEX(DRAWING[Prefix],MATCH(TAG_DATA[[#This Row],[Tag]],DRAWING[Tag],))</f>
        <v>#N/A</v>
      </c>
      <c r="E233" s="281" t="e">
        <f>INDEX(DRAWING[Suffix],MATCH(TAG_DATA[[#This Row],[Tag]],DRAWING[Tag],))</f>
        <v>#N/A</v>
      </c>
      <c r="F233" s="265"/>
      <c r="G233" s="305"/>
      <c r="H233" s="282"/>
      <c r="I233" s="282" t="e">
        <f>INDEX(PANEL[DESCRIPTION],MATCH(TAG_DATA[[#This Row],[X1NAME]],PANEL[TAG],))</f>
        <v>#N/A</v>
      </c>
      <c r="J233" s="282"/>
      <c r="K233" s="282"/>
      <c r="L233" s="282"/>
      <c r="M233" s="312"/>
      <c r="N233" s="282" t="e">
        <f>INDEX(IO[PLC],MATCH(TAG_DATA[[#This Row],[P1TAG]],IO[IO_Tag],))</f>
        <v>#N/A</v>
      </c>
      <c r="O233" s="282"/>
      <c r="P233" s="290" t="e">
        <f>INDEX(IO[Slot],MATCH(TAG_DATA[[#This Row],[P1TAG]],IO[IO_Tag],))</f>
        <v>#N/A</v>
      </c>
      <c r="Q233" s="282"/>
      <c r="R233" s="282" t="e">
        <f>INDEX(IO[CatalogNo],MATCH(TAG_DATA[[#This Row],[P1TAG]],IO[IO_Tag],))</f>
        <v>#N/A</v>
      </c>
      <c r="S233" s="282" t="e">
        <f>INDEX(IO[CatalogDesc1],MATCH(TAG_DATA[[#This Row],[P1TAG]],IO[IO_Tag],))</f>
        <v>#N/A</v>
      </c>
      <c r="T233" s="282" t="e">
        <f>INDEX(IO[CatalogDesc2],MATCH(TAG_DATA[[#This Row],[P1TAG]],IO[IO_Tag],))</f>
        <v>#N/A</v>
      </c>
      <c r="U233" s="282" t="str">
        <f>TAG_DATA[[#This Row],[Tag]]</f>
        <v>BB1LS103</v>
      </c>
      <c r="V233" s="282" t="str">
        <f>INDEX(DEVICES[DESC1],MATCH(TAG_DATA[[#This Row],[P1TAG]],DEVICES[TAG1],))</f>
        <v>STEAM DRUM LEVEL SWITCH 1</v>
      </c>
      <c r="W233" s="282" t="str">
        <f>INDEX(DEVICES[DESC2],MATCH(TAG_DATA[[#This Row],[P1TAG]],DEVICES[TAG1],))</f>
        <v/>
      </c>
      <c r="X233" s="282" t="str">
        <f>INDEX(DEVICES[DESC3],MATCH(TAG_DATA[[#This Row],[P1TAG]],DEVICES[TAG1],))</f>
        <v/>
      </c>
      <c r="Y233" s="290" t="e">
        <f>INDEX(IO[Pin24V],MATCH(TAG_DATA[[#This Row],[P1TAG]],IO[IO_Tag],))</f>
        <v>#N/A</v>
      </c>
      <c r="Z233" s="290" t="e">
        <f>INDEX(IO[Pin0V],MATCH(TAG_DATA[[#This Row],[P1TAG]],IO[IO_Tag],))</f>
        <v>#N/A</v>
      </c>
      <c r="AA233" s="282"/>
      <c r="AB233" s="312" t="e">
        <f>INDEX(IO[Type],MATCH(TAG_DATA[[#This Row],[P1TAG]],IO[IO_Tag],))</f>
        <v>#N/A</v>
      </c>
      <c r="AC233" s="282" t="str">
        <f>TAG_DATA[[#This Row],[Tag]]</f>
        <v>BB1LS103</v>
      </c>
      <c r="AD233" s="282" t="str">
        <f>INDEX(DEVICES[DESC1],MATCH(TAG_DATA[[#This Row],[P1TAG]],DEVICES[TAG1],))</f>
        <v>STEAM DRUM LEVEL SWITCH 1</v>
      </c>
      <c r="AE233" s="282" t="str">
        <f>INDEX(DEVICES[DESC2],MATCH(TAG_DATA[[#This Row],[P1TAG]],DEVICES[TAG1],))</f>
        <v/>
      </c>
      <c r="AF233" s="282" t="str">
        <f>INDEX(DEVICES[DESC3],MATCH(TAG_DATA[[#This Row],[P1TAG]],DEVICES[TAG1],))</f>
        <v/>
      </c>
      <c r="AG233" s="312"/>
      <c r="AH233" s="282" t="str">
        <f>_xlfn.TEXTJOIN("/",,TAG_DATA[[#This Row],[Tag]],"01")</f>
        <v>BB1LS103/01</v>
      </c>
      <c r="AI233" s="331"/>
    </row>
    <row r="234" spans="1:35" hidden="1" x14ac:dyDescent="0.4">
      <c r="A234" s="330" t="s">
        <v>1215</v>
      </c>
      <c r="B234" s="260" t="s">
        <v>1127</v>
      </c>
      <c r="C234" s="349"/>
      <c r="D234" s="314" t="e">
        <f>INDEX(DRAWING[Prefix],MATCH(TAG_DATA[[#This Row],[Tag]],DRAWING[Tag],))</f>
        <v>#N/A</v>
      </c>
      <c r="E234" s="281" t="e">
        <f>INDEX(DRAWING[Suffix],MATCH(TAG_DATA[[#This Row],[Tag]],DRAWING[Tag],))</f>
        <v>#N/A</v>
      </c>
      <c r="F234" s="265"/>
      <c r="G234" s="305"/>
      <c r="H234" s="282"/>
      <c r="I234" s="282" t="e">
        <f>INDEX(PANEL[DESCRIPTION],MATCH(TAG_DATA[[#This Row],[X1NAME]],PANEL[TAG],))</f>
        <v>#N/A</v>
      </c>
      <c r="J234" s="282"/>
      <c r="K234" s="282"/>
      <c r="L234" s="282"/>
      <c r="M234" s="312"/>
      <c r="N234" s="282" t="e">
        <f>INDEX(IO[PLC],MATCH(TAG_DATA[[#This Row],[P1TAG]],IO[IO_Tag],))</f>
        <v>#N/A</v>
      </c>
      <c r="O234" s="282"/>
      <c r="P234" s="290" t="e">
        <f>INDEX(IO[Slot],MATCH(TAG_DATA[[#This Row],[P1TAG]],IO[IO_Tag],))</f>
        <v>#N/A</v>
      </c>
      <c r="Q234" s="282"/>
      <c r="R234" s="282" t="e">
        <f>INDEX(IO[CatalogNo],MATCH(TAG_DATA[[#This Row],[P1TAG]],IO[IO_Tag],))</f>
        <v>#N/A</v>
      </c>
      <c r="S234" s="282" t="e">
        <f>INDEX(IO[CatalogDesc1],MATCH(TAG_DATA[[#This Row],[P1TAG]],IO[IO_Tag],))</f>
        <v>#N/A</v>
      </c>
      <c r="T234" s="282" t="e">
        <f>INDEX(IO[CatalogDesc2],MATCH(TAG_DATA[[#This Row],[P1TAG]],IO[IO_Tag],))</f>
        <v>#N/A</v>
      </c>
      <c r="U234" s="282" t="str">
        <f>TAG_DATA[[#This Row],[Tag]]</f>
        <v>BB1LS104</v>
      </c>
      <c r="V234" s="282" t="str">
        <f>INDEX(DEVICES[DESC1],MATCH(TAG_DATA[[#This Row],[P1TAG]],DEVICES[TAG1],))</f>
        <v>STEAM DRUM LEVEL SWITCH 2</v>
      </c>
      <c r="W234" s="282" t="str">
        <f>INDEX(DEVICES[DESC2],MATCH(TAG_DATA[[#This Row],[P1TAG]],DEVICES[TAG1],))</f>
        <v/>
      </c>
      <c r="X234" s="282" t="str">
        <f>INDEX(DEVICES[DESC3],MATCH(TAG_DATA[[#This Row],[P1TAG]],DEVICES[TAG1],))</f>
        <v/>
      </c>
      <c r="Y234" s="290" t="e">
        <f>INDEX(IO[Pin24V],MATCH(TAG_DATA[[#This Row],[P1TAG]],IO[IO_Tag],))</f>
        <v>#N/A</v>
      </c>
      <c r="Z234" s="290" t="e">
        <f>INDEX(IO[Pin0V],MATCH(TAG_DATA[[#This Row],[P1TAG]],IO[IO_Tag],))</f>
        <v>#N/A</v>
      </c>
      <c r="AA234" s="282"/>
      <c r="AB234" s="312" t="e">
        <f>INDEX(IO[Type],MATCH(TAG_DATA[[#This Row],[P1TAG]],IO[IO_Tag],))</f>
        <v>#N/A</v>
      </c>
      <c r="AC234" s="282" t="str">
        <f>TAG_DATA[[#This Row],[Tag]]</f>
        <v>BB1LS104</v>
      </c>
      <c r="AD234" s="282" t="str">
        <f>INDEX(DEVICES[DESC1],MATCH(TAG_DATA[[#This Row],[P1TAG]],DEVICES[TAG1],))</f>
        <v>STEAM DRUM LEVEL SWITCH 2</v>
      </c>
      <c r="AE234" s="282" t="str">
        <f>INDEX(DEVICES[DESC2],MATCH(TAG_DATA[[#This Row],[P1TAG]],DEVICES[TAG1],))</f>
        <v/>
      </c>
      <c r="AF234" s="282" t="str">
        <f>INDEX(DEVICES[DESC3],MATCH(TAG_DATA[[#This Row],[P1TAG]],DEVICES[TAG1],))</f>
        <v/>
      </c>
      <c r="AG234" s="312"/>
      <c r="AH234" s="282" t="str">
        <f>_xlfn.TEXTJOIN("/",,TAG_DATA[[#This Row],[Tag]],"01")</f>
        <v>BB1LS104/01</v>
      </c>
      <c r="AI234" s="331"/>
    </row>
    <row r="235" spans="1:35" x14ac:dyDescent="0.4">
      <c r="A235" s="316" t="s">
        <v>631</v>
      </c>
      <c r="B235" s="309" t="s">
        <v>1125</v>
      </c>
      <c r="C235" s="328" t="s">
        <v>2527</v>
      </c>
      <c r="D235" s="314" t="str">
        <f>INDEX(DRAWING[Prefix],MATCH(TAG_DATA[[#This Row],[Tag]],DRAWING[Tag],))</f>
        <v>38025-ELE</v>
      </c>
      <c r="E235" s="281" t="str">
        <f>INDEX(DRAWING[Suffix],MATCH(TAG_DATA[[#This Row],[Tag]],DRAWING[Tag],))</f>
        <v>01-396_.L0</v>
      </c>
      <c r="F235" s="265" t="str">
        <f>INDEX(DRAWING[WireName24V],MATCH(TAG_DATA[[#This Row],[Tag]],DRAWING[Tag],))</f>
        <v>RIO_01:13.DI:V+ BB1LS600</v>
      </c>
      <c r="G235" s="305" t="str">
        <f>INDEX(DRAWING[WireNameIO],MATCH(TAG_DATA[[#This Row],[Tag]],DRAWING[Tag],))</f>
        <v>RIO_01:13.DI:00 BB1LS600</v>
      </c>
      <c r="H235" s="266" t="s">
        <v>2323</v>
      </c>
      <c r="I235" s="266" t="str">
        <f>INDEX(PANEL[DESCRIPTION],MATCH(TAG_DATA[[#This Row],[X1NAME]],PANEL[TAG],))</f>
        <v>KPA NON ASSIGNED IO</v>
      </c>
      <c r="J235" s="334"/>
      <c r="K235" s="334"/>
      <c r="L235" s="334"/>
      <c r="M235" s="335"/>
      <c r="N235" s="266" t="str">
        <f>INDEX(IO[PLC],MATCH(TAG_DATA[[#This Row],[P1TAG]],IO[IO_Tag],))</f>
        <v>RIO_</v>
      </c>
      <c r="O235" s="284" t="str">
        <f>INDEX(IO[Rack],MATCH(TAG_DATA[[#This Row],[P1TAG]],IO[IO_Tag],))</f>
        <v>01</v>
      </c>
      <c r="P235" s="284" t="str">
        <f>INDEX(IO[Slot],MATCH(TAG_DATA[[#This Row],[P1TAG]],IO[IO_Tag],))</f>
        <v>13</v>
      </c>
      <c r="Q235" s="282" t="str">
        <f>INDEX(IO[Channel],MATCH(TAG_DATA[[#This Row],[P1TAG]],IO[IO_Tag],))</f>
        <v>00</v>
      </c>
      <c r="R235" s="266" t="str">
        <f>INDEX(IO[CatalogNo],MATCH(TAG_DATA[[#This Row],[P1TAG]],IO[IO_Tag],))</f>
        <v>1734-IB8*1</v>
      </c>
      <c r="S235" s="266" t="str">
        <f>INDEX(IO[CatalogDesc1],MATCH(TAG_DATA[[#This Row],[P1TAG]],IO[IO_Tag],))</f>
        <v>AB 1734-IB8</v>
      </c>
      <c r="T235" s="266" t="str">
        <f>INDEX(IO[CatalogDesc2],MATCH(TAG_DATA[[#This Row],[P1TAG]],IO[IO_Tag],))</f>
        <v>24VDC 8-Point Sink Input Module</v>
      </c>
      <c r="U235" s="266" t="str">
        <f>TAG_DATA[[#This Row],[Tag]]</f>
        <v>BB1LS600</v>
      </c>
      <c r="V235" s="266" t="str">
        <f>INDEX(DEVICES[DESC1],MATCH(TAG_DATA[[#This Row],[P1TAG]],DEVICES[TAG1],))</f>
        <v>HYDRAULICS UNIT 1,</v>
      </c>
      <c r="W235" s="266" t="str">
        <f>INDEX(DEVICES[DESC2],MATCH(TAG_DATA[[#This Row],[P1TAG]],DEVICES[TAG1],))</f>
        <v>LEAKING POOL</v>
      </c>
      <c r="X235" s="266" t="str">
        <f>INDEX(DEVICES[DESC3],MATCH(TAG_DATA[[#This Row],[P1TAG]],DEVICES[TAG1],))</f>
        <v>LIMIT SWITCH</v>
      </c>
      <c r="Y235" s="284">
        <f>INDEX(IO[Pin24V],MATCH(TAG_DATA[[#This Row],[P1TAG]],IO[IO_Tag],))</f>
        <v>6</v>
      </c>
      <c r="Z235" s="290">
        <f>INDEX(IO[Pin0V],MATCH(TAG_DATA[[#This Row],[P1TAG]],IO[IO_Tag],))</f>
        <v>4</v>
      </c>
      <c r="AA235" s="266" t="s">
        <v>2403</v>
      </c>
      <c r="AB235" s="305" t="str">
        <f>INDEX(IO[Type],MATCH(TAG_DATA[[#This Row],[P1TAG]],IO[IO_Tag],))</f>
        <v>DI</v>
      </c>
      <c r="AC235" s="266" t="str">
        <f>TAG_DATA[[#This Row],[Tag]]</f>
        <v>BB1LS600</v>
      </c>
      <c r="AD235" s="266" t="str">
        <f>INDEX(DEVICES[DESC1],MATCH(TAG_DATA[[#This Row],[P1TAG]],DEVICES[TAG1],))</f>
        <v>HYDRAULICS UNIT 1,</v>
      </c>
      <c r="AE235" s="266" t="str">
        <f>INDEX(DEVICES[DESC2],MATCH(TAG_DATA[[#This Row],[P1TAG]],DEVICES[TAG1],))</f>
        <v>LEAKING POOL</v>
      </c>
      <c r="AF235" s="266" t="str">
        <f>INDEX(DEVICES[DESC3],MATCH(TAG_DATA[[#This Row],[P1TAG]],DEVICES[TAG1],))</f>
        <v>LIMIT SWITCH</v>
      </c>
      <c r="AG235" s="305" t="s">
        <v>2541</v>
      </c>
      <c r="AH235" s="266" t="str">
        <f>INDEX(DRAWING[CableName1],MATCH(TAG_DATA[[#This Row],[Tag]],DRAWING[Tag],))</f>
        <v>BB1LS600/01</v>
      </c>
      <c r="AI235" s="331"/>
    </row>
    <row r="236" spans="1:35" x14ac:dyDescent="0.4">
      <c r="A236" s="316" t="s">
        <v>625</v>
      </c>
      <c r="B236" s="309" t="s">
        <v>1125</v>
      </c>
      <c r="C236" s="328" t="s">
        <v>2527</v>
      </c>
      <c r="D236" s="314" t="str">
        <f>INDEX(DRAWING[Prefix],MATCH(TAG_DATA[[#This Row],[Tag]],DRAWING[Tag],))</f>
        <v>38025-ELE</v>
      </c>
      <c r="E236" s="281" t="str">
        <f>INDEX(DRAWING[Suffix],MATCH(TAG_DATA[[#This Row],[Tag]],DRAWING[Tag],))</f>
        <v>01-397_.L0</v>
      </c>
      <c r="F236" s="265" t="str">
        <f>INDEX(DRAWING[WireName24V],MATCH(TAG_DATA[[#This Row],[Tag]],DRAWING[Tag],))</f>
        <v>RIO_01:13.DI:V+ BB1LS608</v>
      </c>
      <c r="G236" s="305" t="str">
        <f>INDEX(DRAWING[WireNameIO],MATCH(TAG_DATA[[#This Row],[Tag]],DRAWING[Tag],))</f>
        <v>RIO_01:13.DI:01 BB1LS608</v>
      </c>
      <c r="H236" s="266" t="s">
        <v>2323</v>
      </c>
      <c r="I236" s="266" t="str">
        <f>INDEX(PANEL[DESCRIPTION],MATCH(TAG_DATA[[#This Row],[X1NAME]],PANEL[TAG],))</f>
        <v>KPA NON ASSIGNED IO</v>
      </c>
      <c r="J236" s="334"/>
      <c r="K236" s="334"/>
      <c r="L236" s="334"/>
      <c r="M236" s="335"/>
      <c r="N236" s="266" t="str">
        <f>INDEX(IO[PLC],MATCH(TAG_DATA[[#This Row],[P1TAG]],IO[IO_Tag],))</f>
        <v>RIO_</v>
      </c>
      <c r="O236" s="284" t="str">
        <f>INDEX(IO[Rack],MATCH(TAG_DATA[[#This Row],[P1TAG]],IO[IO_Tag],))</f>
        <v>01</v>
      </c>
      <c r="P236" s="284" t="str">
        <f>INDEX(IO[Slot],MATCH(TAG_DATA[[#This Row],[P1TAG]],IO[IO_Tag],))</f>
        <v>13</v>
      </c>
      <c r="Q236" s="282" t="str">
        <f>INDEX(IO[Channel],MATCH(TAG_DATA[[#This Row],[P1TAG]],IO[IO_Tag],))</f>
        <v>01</v>
      </c>
      <c r="R236" s="266" t="str">
        <f>INDEX(IO[CatalogNo],MATCH(TAG_DATA[[#This Row],[P1TAG]],IO[IO_Tag],))</f>
        <v>1734-IB8*1</v>
      </c>
      <c r="S236" s="266" t="str">
        <f>INDEX(IO[CatalogDesc1],MATCH(TAG_DATA[[#This Row],[P1TAG]],IO[IO_Tag],))</f>
        <v>AB 1734-IB8</v>
      </c>
      <c r="T236" s="266" t="str">
        <f>INDEX(IO[CatalogDesc2],MATCH(TAG_DATA[[#This Row],[P1TAG]],IO[IO_Tag],))</f>
        <v>24VDC 8-Point Sink Input Module</v>
      </c>
      <c r="U236" s="266" t="str">
        <f>TAG_DATA[[#This Row],[Tag]]</f>
        <v>BB1LS608</v>
      </c>
      <c r="V236" s="266" t="str">
        <f>INDEX(DEVICES[DESC1],MATCH(TAG_DATA[[#This Row],[P1TAG]],DEVICES[TAG1],))</f>
        <v>HYDRAULICS UNIT 1,</v>
      </c>
      <c r="W236" s="266" t="str">
        <f>INDEX(DEVICES[DESC2],MATCH(TAG_DATA[[#This Row],[P1TAG]],DEVICES[TAG1],))</f>
        <v>LOW OIL LEVEL ALARM</v>
      </c>
      <c r="X236" s="266" t="str">
        <f>INDEX(DEVICES[DESC3],MATCH(TAG_DATA[[#This Row],[P1TAG]],DEVICES[TAG1],))</f>
        <v/>
      </c>
      <c r="Y236" s="284">
        <f>INDEX(IO[Pin24V],MATCH(TAG_DATA[[#This Row],[P1TAG]],IO[IO_Tag],))</f>
        <v>6</v>
      </c>
      <c r="Z236" s="290">
        <f>INDEX(IO[Pin0V],MATCH(TAG_DATA[[#This Row],[P1TAG]],IO[IO_Tag],))</f>
        <v>4</v>
      </c>
      <c r="AA236" s="266" t="s">
        <v>2403</v>
      </c>
      <c r="AB236" s="305" t="str">
        <f>INDEX(IO[Type],MATCH(TAG_DATA[[#This Row],[P1TAG]],IO[IO_Tag],))</f>
        <v>DI</v>
      </c>
      <c r="AC236" s="266" t="str">
        <f>TAG_DATA[[#This Row],[Tag]]</f>
        <v>BB1LS608</v>
      </c>
      <c r="AD236" s="266" t="str">
        <f>INDEX(DEVICES[DESC1],MATCH(TAG_DATA[[#This Row],[P1TAG]],DEVICES[TAG1],))</f>
        <v>HYDRAULICS UNIT 1,</v>
      </c>
      <c r="AE236" s="266" t="str">
        <f>INDEX(DEVICES[DESC2],MATCH(TAG_DATA[[#This Row],[P1TAG]],DEVICES[TAG1],))</f>
        <v>LOW OIL LEVEL ALARM</v>
      </c>
      <c r="AF236" s="266" t="str">
        <f>INDEX(DEVICES[DESC3],MATCH(TAG_DATA[[#This Row],[P1TAG]],DEVICES[TAG1],))</f>
        <v/>
      </c>
      <c r="AG236" s="305" t="s">
        <v>2541</v>
      </c>
      <c r="AH236" s="266" t="str">
        <f>INDEX(DRAWING[CableName1],MATCH(TAG_DATA[[#This Row],[Tag]],DRAWING[Tag],))</f>
        <v>BB1LS608/01</v>
      </c>
      <c r="AI236" s="331"/>
    </row>
    <row r="237" spans="1:35" x14ac:dyDescent="0.4">
      <c r="A237" s="316" t="s">
        <v>636</v>
      </c>
      <c r="B237" s="309" t="s">
        <v>1125</v>
      </c>
      <c r="C237" s="328" t="s">
        <v>2527</v>
      </c>
      <c r="D237" s="314" t="str">
        <f>INDEX(DRAWING[Prefix],MATCH(TAG_DATA[[#This Row],[Tag]],DRAWING[Tag],))</f>
        <v>38025-ELE</v>
      </c>
      <c r="E237" s="281" t="str">
        <f>INDEX(DRAWING[Suffix],MATCH(TAG_DATA[[#This Row],[Tag]],DRAWING[Tag],))</f>
        <v>01-398_.L0</v>
      </c>
      <c r="F237" s="265" t="str">
        <f>INDEX(DRAWING[WireName24V],MATCH(TAG_DATA[[#This Row],[Tag]],DRAWING[Tag],))</f>
        <v>RIO_01:13.DI:V+ BB1LS650</v>
      </c>
      <c r="G237" s="305" t="str">
        <f>INDEX(DRAWING[WireNameIO],MATCH(TAG_DATA[[#This Row],[Tag]],DRAWING[Tag],))</f>
        <v>RIO_01:13.DI:02 BB1LS650</v>
      </c>
      <c r="H237" s="266" t="s">
        <v>2323</v>
      </c>
      <c r="I237" s="266" t="str">
        <f>INDEX(PANEL[DESCRIPTION],MATCH(TAG_DATA[[#This Row],[X1NAME]],PANEL[TAG],))</f>
        <v>KPA NON ASSIGNED IO</v>
      </c>
      <c r="J237" s="334"/>
      <c r="K237" s="334"/>
      <c r="L237" s="334"/>
      <c r="M237" s="335"/>
      <c r="N237" s="266" t="str">
        <f>INDEX(IO[PLC],MATCH(TAG_DATA[[#This Row],[P1TAG]],IO[IO_Tag],))</f>
        <v>RIO_</v>
      </c>
      <c r="O237" s="284" t="str">
        <f>INDEX(IO[Rack],MATCH(TAG_DATA[[#This Row],[P1TAG]],IO[IO_Tag],))</f>
        <v>01</v>
      </c>
      <c r="P237" s="284" t="str">
        <f>INDEX(IO[Slot],MATCH(TAG_DATA[[#This Row],[P1TAG]],IO[IO_Tag],))</f>
        <v>13</v>
      </c>
      <c r="Q237" s="282" t="str">
        <f>INDEX(IO[Channel],MATCH(TAG_DATA[[#This Row],[P1TAG]],IO[IO_Tag],))</f>
        <v>02</v>
      </c>
      <c r="R237" s="266" t="str">
        <f>INDEX(IO[CatalogNo],MATCH(TAG_DATA[[#This Row],[P1TAG]],IO[IO_Tag],))</f>
        <v>1734-IB8*1</v>
      </c>
      <c r="S237" s="266" t="str">
        <f>INDEX(IO[CatalogDesc1],MATCH(TAG_DATA[[#This Row],[P1TAG]],IO[IO_Tag],))</f>
        <v>AB 1734-IB8</v>
      </c>
      <c r="T237" s="266" t="str">
        <f>INDEX(IO[CatalogDesc2],MATCH(TAG_DATA[[#This Row],[P1TAG]],IO[IO_Tag],))</f>
        <v>24VDC 8-Point Sink Input Module</v>
      </c>
      <c r="U237" s="266" t="str">
        <f>TAG_DATA[[#This Row],[Tag]]</f>
        <v>BB1LS650</v>
      </c>
      <c r="V237" s="266" t="str">
        <f>INDEX(DEVICES[DESC1],MATCH(TAG_DATA[[#This Row],[P1TAG]],DEVICES[TAG1],))</f>
        <v>SCRAPER CONVEYOR 1</v>
      </c>
      <c r="W237" s="266" t="str">
        <f>INDEX(DEVICES[DESC2],MATCH(TAG_DATA[[#This Row],[P1TAG]],DEVICES[TAG1],))</f>
        <v>BED HEIGHT LEVEL SWITCH</v>
      </c>
      <c r="X237" s="266" t="str">
        <f>INDEX(DEVICES[DESC3],MATCH(TAG_DATA[[#This Row],[P1TAG]],DEVICES[TAG1],))</f>
        <v/>
      </c>
      <c r="Y237" s="284">
        <f>INDEX(IO[Pin24V],MATCH(TAG_DATA[[#This Row],[P1TAG]],IO[IO_Tag],))</f>
        <v>6</v>
      </c>
      <c r="Z237" s="290">
        <f>INDEX(IO[Pin0V],MATCH(TAG_DATA[[#This Row],[P1TAG]],IO[IO_Tag],))</f>
        <v>4</v>
      </c>
      <c r="AA237" s="266" t="s">
        <v>2403</v>
      </c>
      <c r="AB237" s="305" t="str">
        <f>INDEX(IO[Type],MATCH(TAG_DATA[[#This Row],[P1TAG]],IO[IO_Tag],))</f>
        <v>DI</v>
      </c>
      <c r="AC237" s="266" t="str">
        <f>TAG_DATA[[#This Row],[Tag]]</f>
        <v>BB1LS650</v>
      </c>
      <c r="AD237" s="266" t="str">
        <f>INDEX(DEVICES[DESC1],MATCH(TAG_DATA[[#This Row],[P1TAG]],DEVICES[TAG1],))</f>
        <v>SCRAPER CONVEYOR 1</v>
      </c>
      <c r="AE237" s="266" t="str">
        <f>INDEX(DEVICES[DESC2],MATCH(TAG_DATA[[#This Row],[P1TAG]],DEVICES[TAG1],))</f>
        <v>BED HEIGHT LEVEL SWITCH</v>
      </c>
      <c r="AF237" s="266" t="str">
        <f>INDEX(DEVICES[DESC3],MATCH(TAG_DATA[[#This Row],[P1TAG]],DEVICES[TAG1],))</f>
        <v/>
      </c>
      <c r="AG237" s="305" t="s">
        <v>2541</v>
      </c>
      <c r="AH237" s="266" t="str">
        <f>INDEX(DRAWING[CableName1],MATCH(TAG_DATA[[#This Row],[Tag]],DRAWING[Tag],))</f>
        <v>BB1LS650/01</v>
      </c>
      <c r="AI237" s="331"/>
    </row>
    <row r="238" spans="1:35" x14ac:dyDescent="0.4">
      <c r="A238" s="316" t="s">
        <v>641</v>
      </c>
      <c r="B238" s="309" t="s">
        <v>1125</v>
      </c>
      <c r="C238" s="328" t="s">
        <v>2527</v>
      </c>
      <c r="D238" s="314" t="str">
        <f>INDEX(DRAWING[Prefix],MATCH(TAG_DATA[[#This Row],[Tag]],DRAWING[Tag],))</f>
        <v>38025-ELE</v>
      </c>
      <c r="E238" s="281" t="str">
        <f>INDEX(DRAWING[Suffix],MATCH(TAG_DATA[[#This Row],[Tag]],DRAWING[Tag],))</f>
        <v>01-399_.L0</v>
      </c>
      <c r="F238" s="265" t="str">
        <f>INDEX(DRAWING[WireName24V],MATCH(TAG_DATA[[#This Row],[Tag]],DRAWING[Tag],))</f>
        <v>RIO_01:13.DI:V+ BB1LS651</v>
      </c>
      <c r="G238" s="305" t="str">
        <f>INDEX(DRAWING[WireNameIO],MATCH(TAG_DATA[[#This Row],[Tag]],DRAWING[Tag],))</f>
        <v>RIO_01:13.DI:03 BB1LS651</v>
      </c>
      <c r="H238" s="266" t="s">
        <v>2323</v>
      </c>
      <c r="I238" s="266" t="str">
        <f>INDEX(PANEL[DESCRIPTION],MATCH(TAG_DATA[[#This Row],[X1NAME]],PANEL[TAG],))</f>
        <v>KPA NON ASSIGNED IO</v>
      </c>
      <c r="J238" s="334"/>
      <c r="K238" s="334"/>
      <c r="L238" s="334"/>
      <c r="M238" s="335"/>
      <c r="N238" s="266" t="str">
        <f>INDEX(IO[PLC],MATCH(TAG_DATA[[#This Row],[P1TAG]],IO[IO_Tag],))</f>
        <v>RIO_</v>
      </c>
      <c r="O238" s="284" t="str">
        <f>INDEX(IO[Rack],MATCH(TAG_DATA[[#This Row],[P1TAG]],IO[IO_Tag],))</f>
        <v>01</v>
      </c>
      <c r="P238" s="284" t="str">
        <f>INDEX(IO[Slot],MATCH(TAG_DATA[[#This Row],[P1TAG]],IO[IO_Tag],))</f>
        <v>13</v>
      </c>
      <c r="Q238" s="282" t="str">
        <f>INDEX(IO[Channel],MATCH(TAG_DATA[[#This Row],[P1TAG]],IO[IO_Tag],))</f>
        <v>03</v>
      </c>
      <c r="R238" s="266" t="str">
        <f>INDEX(IO[CatalogNo],MATCH(TAG_DATA[[#This Row],[P1TAG]],IO[IO_Tag],))</f>
        <v>1734-IB8*1</v>
      </c>
      <c r="S238" s="266" t="str">
        <f>INDEX(IO[CatalogDesc1],MATCH(TAG_DATA[[#This Row],[P1TAG]],IO[IO_Tag],))</f>
        <v>AB 1734-IB8</v>
      </c>
      <c r="T238" s="266" t="str">
        <f>INDEX(IO[CatalogDesc2],MATCH(TAG_DATA[[#This Row],[P1TAG]],IO[IO_Tag],))</f>
        <v>24VDC 8-Point Sink Input Module</v>
      </c>
      <c r="U238" s="266" t="str">
        <f>TAG_DATA[[#This Row],[Tag]]</f>
        <v>BB1LS651</v>
      </c>
      <c r="V238" s="266" t="str">
        <f>INDEX(DEVICES[DESC1],MATCH(TAG_DATA[[#This Row],[P1TAG]],DEVICES[TAG1],))</f>
        <v>UNLOADING STATION 3,</v>
      </c>
      <c r="W238" s="266" t="str">
        <f>INDEX(DEVICES[DESC2],MATCH(TAG_DATA[[#This Row],[P1TAG]],DEVICES[TAG1],))</f>
        <v>BLOCK 3, BLOCKAGE GUARD</v>
      </c>
      <c r="X238" s="266" t="str">
        <f>INDEX(DEVICES[DESC3],MATCH(TAG_DATA[[#This Row],[P1TAG]],DEVICES[TAG1],))</f>
        <v/>
      </c>
      <c r="Y238" s="284">
        <f>INDEX(IO[Pin24V],MATCH(TAG_DATA[[#This Row],[P1TAG]],IO[IO_Tag],))</f>
        <v>6</v>
      </c>
      <c r="Z238" s="290">
        <f>INDEX(IO[Pin0V],MATCH(TAG_DATA[[#This Row],[P1TAG]],IO[IO_Tag],))</f>
        <v>4</v>
      </c>
      <c r="AA238" s="266" t="s">
        <v>2403</v>
      </c>
      <c r="AB238" s="305" t="str">
        <f>INDEX(IO[Type],MATCH(TAG_DATA[[#This Row],[P1TAG]],IO[IO_Tag],))</f>
        <v>DI</v>
      </c>
      <c r="AC238" s="266" t="str">
        <f>TAG_DATA[[#This Row],[Tag]]</f>
        <v>BB1LS651</v>
      </c>
      <c r="AD238" s="266" t="str">
        <f>INDEX(DEVICES[DESC1],MATCH(TAG_DATA[[#This Row],[P1TAG]],DEVICES[TAG1],))</f>
        <v>UNLOADING STATION 3,</v>
      </c>
      <c r="AE238" s="266" t="str">
        <f>INDEX(DEVICES[DESC2],MATCH(TAG_DATA[[#This Row],[P1TAG]],DEVICES[TAG1],))</f>
        <v>BLOCK 3, BLOCKAGE GUARD</v>
      </c>
      <c r="AF238" s="266" t="str">
        <f>INDEX(DEVICES[DESC3],MATCH(TAG_DATA[[#This Row],[P1TAG]],DEVICES[TAG1],))</f>
        <v/>
      </c>
      <c r="AG238" s="305" t="s">
        <v>2541</v>
      </c>
      <c r="AH238" s="266" t="str">
        <f>INDEX(DRAWING[CableName1],MATCH(TAG_DATA[[#This Row],[Tag]],DRAWING[Tag],))</f>
        <v>BB1LS651/01</v>
      </c>
      <c r="AI238" s="331"/>
    </row>
    <row r="239" spans="1:35" x14ac:dyDescent="0.4">
      <c r="A239" s="316" t="s">
        <v>620</v>
      </c>
      <c r="B239" s="309" t="s">
        <v>1125</v>
      </c>
      <c r="C239" s="328" t="s">
        <v>2527</v>
      </c>
      <c r="D239" s="314" t="str">
        <f>INDEX(DRAWING[Prefix],MATCH(TAG_DATA[[#This Row],[Tag]],DRAWING[Tag],))</f>
        <v>38025-ELE</v>
      </c>
      <c r="E239" s="281" t="str">
        <f>INDEX(DRAWING[Suffix],MATCH(TAG_DATA[[#This Row],[Tag]],DRAWING[Tag],))</f>
        <v>01-400_.L0</v>
      </c>
      <c r="F239" s="265" t="str">
        <f>INDEX(DRAWING[WireName24V],MATCH(TAG_DATA[[#This Row],[Tag]],DRAWING[Tag],))</f>
        <v>RIO_01:13.DI:V+ BB1LS652</v>
      </c>
      <c r="G239" s="305" t="str">
        <f>INDEX(DRAWING[WireNameIO],MATCH(TAG_DATA[[#This Row],[Tag]],DRAWING[Tag],))</f>
        <v>RIO_01:13.DI:04 BB1LS652</v>
      </c>
      <c r="H239" s="266" t="s">
        <v>2323</v>
      </c>
      <c r="I239" s="266" t="str">
        <f>INDEX(PANEL[DESCRIPTION],MATCH(TAG_DATA[[#This Row],[X1NAME]],PANEL[TAG],))</f>
        <v>KPA NON ASSIGNED IO</v>
      </c>
      <c r="J239" s="334"/>
      <c r="K239" s="334"/>
      <c r="L239" s="334"/>
      <c r="M239" s="335"/>
      <c r="N239" s="266" t="str">
        <f>INDEX(IO[PLC],MATCH(TAG_DATA[[#This Row],[P1TAG]],IO[IO_Tag],))</f>
        <v>RIO_</v>
      </c>
      <c r="O239" s="284" t="str">
        <f>INDEX(IO[Rack],MATCH(TAG_DATA[[#This Row],[P1TAG]],IO[IO_Tag],))</f>
        <v>01</v>
      </c>
      <c r="P239" s="284" t="str">
        <f>INDEX(IO[Slot],MATCH(TAG_DATA[[#This Row],[P1TAG]],IO[IO_Tag],))</f>
        <v>13</v>
      </c>
      <c r="Q239" s="282" t="str">
        <f>INDEX(IO[Channel],MATCH(TAG_DATA[[#This Row],[P1TAG]],IO[IO_Tag],))</f>
        <v>04</v>
      </c>
      <c r="R239" s="266" t="str">
        <f>INDEX(IO[CatalogNo],MATCH(TAG_DATA[[#This Row],[P1TAG]],IO[IO_Tag],))</f>
        <v>1734-IB8*1</v>
      </c>
      <c r="S239" s="266" t="str">
        <f>INDEX(IO[CatalogDesc1],MATCH(TAG_DATA[[#This Row],[P1TAG]],IO[IO_Tag],))</f>
        <v>AB 1734-IB8</v>
      </c>
      <c r="T239" s="266" t="str">
        <f>INDEX(IO[CatalogDesc2],MATCH(TAG_DATA[[#This Row],[P1TAG]],IO[IO_Tag],))</f>
        <v>24VDC 8-Point Sink Input Module</v>
      </c>
      <c r="U239" s="266" t="str">
        <f>TAG_DATA[[#This Row],[Tag]]</f>
        <v>BB1LS652</v>
      </c>
      <c r="V239" s="266" t="str">
        <f>INDEX(DEVICES[DESC1],MATCH(TAG_DATA[[#This Row],[P1TAG]],DEVICES[TAG1],))</f>
        <v>UNLOADING STATION 2,</v>
      </c>
      <c r="W239" s="266" t="str">
        <f>INDEX(DEVICES[DESC2],MATCH(TAG_DATA[[#This Row],[P1TAG]],DEVICES[TAG1],))</f>
        <v>BLOCK 2, BLOCKAGE GUARD</v>
      </c>
      <c r="X239" s="266" t="str">
        <f>INDEX(DEVICES[DESC3],MATCH(TAG_DATA[[#This Row],[P1TAG]],DEVICES[TAG1],))</f>
        <v/>
      </c>
      <c r="Y239" s="284">
        <f>INDEX(IO[Pin24V],MATCH(TAG_DATA[[#This Row],[P1TAG]],IO[IO_Tag],))</f>
        <v>6</v>
      </c>
      <c r="Z239" s="290">
        <f>INDEX(IO[Pin0V],MATCH(TAG_DATA[[#This Row],[P1TAG]],IO[IO_Tag],))</f>
        <v>4</v>
      </c>
      <c r="AA239" s="266" t="s">
        <v>2403</v>
      </c>
      <c r="AB239" s="305" t="str">
        <f>INDEX(IO[Type],MATCH(TAG_DATA[[#This Row],[P1TAG]],IO[IO_Tag],))</f>
        <v>DI</v>
      </c>
      <c r="AC239" s="266" t="str">
        <f>TAG_DATA[[#This Row],[Tag]]</f>
        <v>BB1LS652</v>
      </c>
      <c r="AD239" s="266" t="str">
        <f>INDEX(DEVICES[DESC1],MATCH(TAG_DATA[[#This Row],[P1TAG]],DEVICES[TAG1],))</f>
        <v>UNLOADING STATION 2,</v>
      </c>
      <c r="AE239" s="266" t="str">
        <f>INDEX(DEVICES[DESC2],MATCH(TAG_DATA[[#This Row],[P1TAG]],DEVICES[TAG1],))</f>
        <v>BLOCK 2, BLOCKAGE GUARD</v>
      </c>
      <c r="AF239" s="266" t="str">
        <f>INDEX(DEVICES[DESC3],MATCH(TAG_DATA[[#This Row],[P1TAG]],DEVICES[TAG1],))</f>
        <v/>
      </c>
      <c r="AG239" s="305" t="s">
        <v>2541</v>
      </c>
      <c r="AH239" s="266" t="str">
        <f>INDEX(DRAWING[CableName1],MATCH(TAG_DATA[[#This Row],[Tag]],DRAWING[Tag],))</f>
        <v>BB1LS652/01</v>
      </c>
      <c r="AI239" s="331"/>
    </row>
    <row r="240" spans="1:35" x14ac:dyDescent="0.4">
      <c r="A240" s="316" t="s">
        <v>666</v>
      </c>
      <c r="B240" s="309" t="s">
        <v>1125</v>
      </c>
      <c r="C240" s="328" t="s">
        <v>2527</v>
      </c>
      <c r="D240" s="314" t="str">
        <f>INDEX(DRAWING[Prefix],MATCH(TAG_DATA[[#This Row],[Tag]],DRAWING[Tag],))</f>
        <v>38025-ELE</v>
      </c>
      <c r="E240" s="281" t="str">
        <f>INDEX(DRAWING[Suffix],MATCH(TAG_DATA[[#This Row],[Tag]],DRAWING[Tag],))</f>
        <v>01-401_.L0</v>
      </c>
      <c r="F240" s="265" t="str">
        <f>INDEX(DRAWING[WireName24V],MATCH(TAG_DATA[[#This Row],[Tag]],DRAWING[Tag],))</f>
        <v>RIO_01:13.DI:V+ BB1LS653</v>
      </c>
      <c r="G240" s="305" t="str">
        <f>INDEX(DRAWING[WireNameIO],MATCH(TAG_DATA[[#This Row],[Tag]],DRAWING[Tag],))</f>
        <v>RIO_01:13.DI:05 BB1LS653</v>
      </c>
      <c r="H240" s="266" t="s">
        <v>2323</v>
      </c>
      <c r="I240" s="266" t="str">
        <f>INDEX(PANEL[DESCRIPTION],MATCH(TAG_DATA[[#This Row],[X1NAME]],PANEL[TAG],))</f>
        <v>KPA NON ASSIGNED IO</v>
      </c>
      <c r="J240" s="334"/>
      <c r="K240" s="334"/>
      <c r="L240" s="334"/>
      <c r="M240" s="335"/>
      <c r="N240" s="266" t="str">
        <f>INDEX(IO[PLC],MATCH(TAG_DATA[[#This Row],[P1TAG]],IO[IO_Tag],))</f>
        <v>RIO_</v>
      </c>
      <c r="O240" s="284" t="str">
        <f>INDEX(IO[Rack],MATCH(TAG_DATA[[#This Row],[P1TAG]],IO[IO_Tag],))</f>
        <v>01</v>
      </c>
      <c r="P240" s="284" t="str">
        <f>INDEX(IO[Slot],MATCH(TAG_DATA[[#This Row],[P1TAG]],IO[IO_Tag],))</f>
        <v>13</v>
      </c>
      <c r="Q240" s="282" t="str">
        <f>INDEX(IO[Channel],MATCH(TAG_DATA[[#This Row],[P1TAG]],IO[IO_Tag],))</f>
        <v>05</v>
      </c>
      <c r="R240" s="266" t="str">
        <f>INDEX(IO[CatalogNo],MATCH(TAG_DATA[[#This Row],[P1TAG]],IO[IO_Tag],))</f>
        <v>1734-IB8*1</v>
      </c>
      <c r="S240" s="266" t="str">
        <f>INDEX(IO[CatalogDesc1],MATCH(TAG_DATA[[#This Row],[P1TAG]],IO[IO_Tag],))</f>
        <v>AB 1734-IB8</v>
      </c>
      <c r="T240" s="266" t="str">
        <f>INDEX(IO[CatalogDesc2],MATCH(TAG_DATA[[#This Row],[P1TAG]],IO[IO_Tag],))</f>
        <v>24VDC 8-Point Sink Input Module</v>
      </c>
      <c r="U240" s="266" t="str">
        <f>TAG_DATA[[#This Row],[Tag]]</f>
        <v>BB1LS653</v>
      </c>
      <c r="V240" s="266" t="str">
        <f>INDEX(DEVICES[DESC1],MATCH(TAG_DATA[[#This Row],[P1TAG]],DEVICES[TAG1],))</f>
        <v>UNLOADING STATION 1,</v>
      </c>
      <c r="W240" s="266" t="str">
        <f>INDEX(DEVICES[DESC2],MATCH(TAG_DATA[[#This Row],[P1TAG]],DEVICES[TAG1],))</f>
        <v>BLOCK 1, BLOCKAGE GUARD</v>
      </c>
      <c r="X240" s="266" t="str">
        <f>INDEX(DEVICES[DESC3],MATCH(TAG_DATA[[#This Row],[P1TAG]],DEVICES[TAG1],))</f>
        <v/>
      </c>
      <c r="Y240" s="284">
        <f>INDEX(IO[Pin24V],MATCH(TAG_DATA[[#This Row],[P1TAG]],IO[IO_Tag],))</f>
        <v>6</v>
      </c>
      <c r="Z240" s="290">
        <f>INDEX(IO[Pin0V],MATCH(TAG_DATA[[#This Row],[P1TAG]],IO[IO_Tag],))</f>
        <v>4</v>
      </c>
      <c r="AA240" s="266" t="s">
        <v>2403</v>
      </c>
      <c r="AB240" s="305" t="str">
        <f>INDEX(IO[Type],MATCH(TAG_DATA[[#This Row],[P1TAG]],IO[IO_Tag],))</f>
        <v>DI</v>
      </c>
      <c r="AC240" s="266" t="str">
        <f>TAG_DATA[[#This Row],[Tag]]</f>
        <v>BB1LS653</v>
      </c>
      <c r="AD240" s="266" t="str">
        <f>INDEX(DEVICES[DESC1],MATCH(TAG_DATA[[#This Row],[P1TAG]],DEVICES[TAG1],))</f>
        <v>UNLOADING STATION 1,</v>
      </c>
      <c r="AE240" s="266" t="str">
        <f>INDEX(DEVICES[DESC2],MATCH(TAG_DATA[[#This Row],[P1TAG]],DEVICES[TAG1],))</f>
        <v>BLOCK 1, BLOCKAGE GUARD</v>
      </c>
      <c r="AF240" s="266" t="str">
        <f>INDEX(DEVICES[DESC3],MATCH(TAG_DATA[[#This Row],[P1TAG]],DEVICES[TAG1],))</f>
        <v/>
      </c>
      <c r="AG240" s="305" t="s">
        <v>2541</v>
      </c>
      <c r="AH240" s="266" t="str">
        <f>INDEX(DRAWING[CableName1],MATCH(TAG_DATA[[#This Row],[Tag]],DRAWING[Tag],))</f>
        <v>BB1LS653/01</v>
      </c>
      <c r="AI240" s="331"/>
    </row>
    <row r="241" spans="1:35" x14ac:dyDescent="0.4">
      <c r="A241" s="316" t="s">
        <v>647</v>
      </c>
      <c r="B241" s="309" t="s">
        <v>1125</v>
      </c>
      <c r="C241" s="328" t="s">
        <v>2527</v>
      </c>
      <c r="D241" s="314" t="str">
        <f>INDEX(DRAWING[Prefix],MATCH(TAG_DATA[[#This Row],[Tag]],DRAWING[Tag],))</f>
        <v>38025-ELE</v>
      </c>
      <c r="E241" s="281" t="str">
        <f>INDEX(DRAWING[Suffix],MATCH(TAG_DATA[[#This Row],[Tag]],DRAWING[Tag],))</f>
        <v>01-402_.L0</v>
      </c>
      <c r="F241" s="265" t="str">
        <f>INDEX(DRAWING[WireName24V],MATCH(TAG_DATA[[#This Row],[Tag]],DRAWING[Tag],))</f>
        <v>RIO_01:13.DI:V+ BB1LS654</v>
      </c>
      <c r="G241" s="305" t="str">
        <f>INDEX(DRAWING[WireNameIO],MATCH(TAG_DATA[[#This Row],[Tag]],DRAWING[Tag],))</f>
        <v>RIO_01:13.DI:06 BB1LS654</v>
      </c>
      <c r="H241" s="266" t="s">
        <v>2323</v>
      </c>
      <c r="I241" s="266" t="str">
        <f>INDEX(PANEL[DESCRIPTION],MATCH(TAG_DATA[[#This Row],[X1NAME]],PANEL[TAG],))</f>
        <v>KPA NON ASSIGNED IO</v>
      </c>
      <c r="J241" s="334"/>
      <c r="K241" s="334"/>
      <c r="L241" s="334"/>
      <c r="M241" s="335"/>
      <c r="N241" s="266" t="str">
        <f>INDEX(IO[PLC],MATCH(TAG_DATA[[#This Row],[P1TAG]],IO[IO_Tag],))</f>
        <v>RIO_</v>
      </c>
      <c r="O241" s="284" t="str">
        <f>INDEX(IO[Rack],MATCH(TAG_DATA[[#This Row],[P1TAG]],IO[IO_Tag],))</f>
        <v>01</v>
      </c>
      <c r="P241" s="284" t="str">
        <f>INDEX(IO[Slot],MATCH(TAG_DATA[[#This Row],[P1TAG]],IO[IO_Tag],))</f>
        <v>13</v>
      </c>
      <c r="Q241" s="282" t="str">
        <f>INDEX(IO[Channel],MATCH(TAG_DATA[[#This Row],[P1TAG]],IO[IO_Tag],))</f>
        <v>06</v>
      </c>
      <c r="R241" s="266" t="str">
        <f>INDEX(IO[CatalogNo],MATCH(TAG_DATA[[#This Row],[P1TAG]],IO[IO_Tag],))</f>
        <v>1734-IB8*1</v>
      </c>
      <c r="S241" s="266" t="str">
        <f>INDEX(IO[CatalogDesc1],MATCH(TAG_DATA[[#This Row],[P1TAG]],IO[IO_Tag],))</f>
        <v>AB 1734-IB8</v>
      </c>
      <c r="T241" s="266" t="str">
        <f>INDEX(IO[CatalogDesc2],MATCH(TAG_DATA[[#This Row],[P1TAG]],IO[IO_Tag],))</f>
        <v>24VDC 8-Point Sink Input Module</v>
      </c>
      <c r="U241" s="266" t="str">
        <f>TAG_DATA[[#This Row],[Tag]]</f>
        <v>BB1LS654</v>
      </c>
      <c r="V241" s="266" t="str">
        <f>INDEX(DEVICES[DESC1],MATCH(TAG_DATA[[#This Row],[P1TAG]],DEVICES[TAG1],))</f>
        <v>SCRAPER CONVEYOR 1,</v>
      </c>
      <c r="W241" s="266" t="str">
        <f>INDEX(DEVICES[DESC2],MATCH(TAG_DATA[[#This Row],[P1TAG]],DEVICES[TAG1],))</f>
        <v>BLOCKAGE GUARD</v>
      </c>
      <c r="X241" s="266" t="str">
        <f>INDEX(DEVICES[DESC3],MATCH(TAG_DATA[[#This Row],[P1TAG]],DEVICES[TAG1],))</f>
        <v/>
      </c>
      <c r="Y241" s="284">
        <f>INDEX(IO[Pin24V],MATCH(TAG_DATA[[#This Row],[P1TAG]],IO[IO_Tag],))</f>
        <v>6</v>
      </c>
      <c r="Z241" s="290">
        <f>INDEX(IO[Pin0V],MATCH(TAG_DATA[[#This Row],[P1TAG]],IO[IO_Tag],))</f>
        <v>4</v>
      </c>
      <c r="AA241" s="266" t="s">
        <v>2403</v>
      </c>
      <c r="AB241" s="305" t="str">
        <f>INDEX(IO[Type],MATCH(TAG_DATA[[#This Row],[P1TAG]],IO[IO_Tag],))</f>
        <v>DI</v>
      </c>
      <c r="AC241" s="266" t="str">
        <f>TAG_DATA[[#This Row],[Tag]]</f>
        <v>BB1LS654</v>
      </c>
      <c r="AD241" s="266" t="str">
        <f>INDEX(DEVICES[DESC1],MATCH(TAG_DATA[[#This Row],[P1TAG]],DEVICES[TAG1],))</f>
        <v>SCRAPER CONVEYOR 1,</v>
      </c>
      <c r="AE241" s="266" t="str">
        <f>INDEX(DEVICES[DESC2],MATCH(TAG_DATA[[#This Row],[P1TAG]],DEVICES[TAG1],))</f>
        <v>BLOCKAGE GUARD</v>
      </c>
      <c r="AF241" s="266" t="str">
        <f>INDEX(DEVICES[DESC3],MATCH(TAG_DATA[[#This Row],[P1TAG]],DEVICES[TAG1],))</f>
        <v/>
      </c>
      <c r="AG241" s="305" t="s">
        <v>2541</v>
      </c>
      <c r="AH241" s="266" t="str">
        <f>INDEX(DRAWING[CableName1],MATCH(TAG_DATA[[#This Row],[Tag]],DRAWING[Tag],))</f>
        <v>BB1LS654/01</v>
      </c>
      <c r="AI241" s="331"/>
    </row>
    <row r="242" spans="1:35" x14ac:dyDescent="0.4">
      <c r="A242" s="316" t="s">
        <v>611</v>
      </c>
      <c r="B242" s="309" t="s">
        <v>1125</v>
      </c>
      <c r="C242" s="328" t="s">
        <v>2527</v>
      </c>
      <c r="D242" s="314" t="str">
        <f>INDEX(DRAWING[Prefix],MATCH(TAG_DATA[[#This Row],[Tag]],DRAWING[Tag],))</f>
        <v>38025-ELE</v>
      </c>
      <c r="E242" s="281" t="str">
        <f>INDEX(DRAWING[Suffix],MATCH(TAG_DATA[[#This Row],[Tag]],DRAWING[Tag],))</f>
        <v>01-403_.L0</v>
      </c>
      <c r="F242" s="265" t="str">
        <f>INDEX(DRAWING[WireName24V],MATCH(TAG_DATA[[#This Row],[Tag]],DRAWING[Tag],))</f>
        <v>RIO_01:13.DI:V+ BB1LS655</v>
      </c>
      <c r="G242" s="305" t="str">
        <f>INDEX(DRAWING[WireNameIO],MATCH(TAG_DATA[[#This Row],[Tag]],DRAWING[Tag],))</f>
        <v>RIO_01:13.DI:07 BB1LS655</v>
      </c>
      <c r="H242" s="266" t="s">
        <v>2323</v>
      </c>
      <c r="I242" s="266" t="str">
        <f>INDEX(PANEL[DESCRIPTION],MATCH(TAG_DATA[[#This Row],[X1NAME]],PANEL[TAG],))</f>
        <v>KPA NON ASSIGNED IO</v>
      </c>
      <c r="J242" s="334"/>
      <c r="K242" s="334"/>
      <c r="L242" s="334"/>
      <c r="M242" s="335"/>
      <c r="N242" s="266" t="str">
        <f>INDEX(IO[PLC],MATCH(TAG_DATA[[#This Row],[P1TAG]],IO[IO_Tag],))</f>
        <v>RIO_</v>
      </c>
      <c r="O242" s="284" t="str">
        <f>INDEX(IO[Rack],MATCH(TAG_DATA[[#This Row],[P1TAG]],IO[IO_Tag],))</f>
        <v>01</v>
      </c>
      <c r="P242" s="284" t="str">
        <f>INDEX(IO[Slot],MATCH(TAG_DATA[[#This Row],[P1TAG]],IO[IO_Tag],))</f>
        <v>13</v>
      </c>
      <c r="Q242" s="282" t="str">
        <f>INDEX(IO[Channel],MATCH(TAG_DATA[[#This Row],[P1TAG]],IO[IO_Tag],))</f>
        <v>07</v>
      </c>
      <c r="R242" s="266" t="str">
        <f>INDEX(IO[CatalogNo],MATCH(TAG_DATA[[#This Row],[P1TAG]],IO[IO_Tag],))</f>
        <v>1734-IB8*1</v>
      </c>
      <c r="S242" s="266" t="str">
        <f>INDEX(IO[CatalogDesc1],MATCH(TAG_DATA[[#This Row],[P1TAG]],IO[IO_Tag],))</f>
        <v>AB 1734-IB8</v>
      </c>
      <c r="T242" s="266" t="str">
        <f>INDEX(IO[CatalogDesc2],MATCH(TAG_DATA[[#This Row],[P1TAG]],IO[IO_Tag],))</f>
        <v>24VDC 8-Point Sink Input Module</v>
      </c>
      <c r="U242" s="266" t="str">
        <f>TAG_DATA[[#This Row],[Tag]]</f>
        <v>BB1LS655</v>
      </c>
      <c r="V242" s="266" t="str">
        <f>INDEX(DEVICES[DESC1],MATCH(TAG_DATA[[#This Row],[P1TAG]],DEVICES[TAG1],))</f>
        <v>SCRAPER CONVEYOR 2,</v>
      </c>
      <c r="W242" s="266" t="str">
        <f>INDEX(DEVICES[DESC2],MATCH(TAG_DATA[[#This Row],[P1TAG]],DEVICES[TAG1],))</f>
        <v>TURNING POINT BLOCKAGE GU</v>
      </c>
      <c r="X242" s="266" t="str">
        <f>INDEX(DEVICES[DESC3],MATCH(TAG_DATA[[#This Row],[P1TAG]],DEVICES[TAG1],))</f>
        <v>ARD</v>
      </c>
      <c r="Y242" s="284">
        <f>INDEX(IO[Pin24V],MATCH(TAG_DATA[[#This Row],[P1TAG]],IO[IO_Tag],))</f>
        <v>6</v>
      </c>
      <c r="Z242" s="290">
        <f>INDEX(IO[Pin0V],MATCH(TAG_DATA[[#This Row],[P1TAG]],IO[IO_Tag],))</f>
        <v>4</v>
      </c>
      <c r="AA242" s="266" t="s">
        <v>2403</v>
      </c>
      <c r="AB242" s="305" t="str">
        <f>INDEX(IO[Type],MATCH(TAG_DATA[[#This Row],[P1TAG]],IO[IO_Tag],))</f>
        <v>DI</v>
      </c>
      <c r="AC242" s="266" t="str">
        <f>TAG_DATA[[#This Row],[Tag]]</f>
        <v>BB1LS655</v>
      </c>
      <c r="AD242" s="266" t="str">
        <f>INDEX(DEVICES[DESC1],MATCH(TAG_DATA[[#This Row],[P1TAG]],DEVICES[TAG1],))</f>
        <v>SCRAPER CONVEYOR 2,</v>
      </c>
      <c r="AE242" s="266" t="str">
        <f>INDEX(DEVICES[DESC2],MATCH(TAG_DATA[[#This Row],[P1TAG]],DEVICES[TAG1],))</f>
        <v>TURNING POINT BLOCKAGE GU</v>
      </c>
      <c r="AF242" s="266" t="str">
        <f>INDEX(DEVICES[DESC3],MATCH(TAG_DATA[[#This Row],[P1TAG]],DEVICES[TAG1],))</f>
        <v>ARD</v>
      </c>
      <c r="AG242" s="305" t="s">
        <v>2541</v>
      </c>
      <c r="AH242" s="266" t="str">
        <f>INDEX(DRAWING[CableName1],MATCH(TAG_DATA[[#This Row],[Tag]],DRAWING[Tag],))</f>
        <v>BB1LS655/01</v>
      </c>
      <c r="AI242" s="331"/>
    </row>
    <row r="243" spans="1:35" x14ac:dyDescent="0.4">
      <c r="A243" s="316" t="s">
        <v>628</v>
      </c>
      <c r="B243" s="309" t="s">
        <v>1125</v>
      </c>
      <c r="C243" s="328" t="s">
        <v>2527</v>
      </c>
      <c r="D243" s="314" t="str">
        <f>INDEX(DRAWING[Prefix],MATCH(TAG_DATA[[#This Row],[Tag]],DRAWING[Tag],))</f>
        <v>38025-ELE</v>
      </c>
      <c r="E243" s="281" t="str">
        <f>INDEX(DRAWING[Suffix],MATCH(TAG_DATA[[#This Row],[Tag]],DRAWING[Tag],))</f>
        <v>01-404_.L0</v>
      </c>
      <c r="F243" s="265" t="str">
        <f>INDEX(DRAWING[WireName24V],MATCH(TAG_DATA[[#This Row],[Tag]],DRAWING[Tag],))</f>
        <v>RIO_01:14.DI:V+ BB1LS656</v>
      </c>
      <c r="G243" s="305" t="str">
        <f>INDEX(DRAWING[WireNameIO],MATCH(TAG_DATA[[#This Row],[Tag]],DRAWING[Tag],))</f>
        <v>RIO_01:14.DI:00 BB1LS656</v>
      </c>
      <c r="H243" s="266" t="s">
        <v>2323</v>
      </c>
      <c r="I243" s="266" t="str">
        <f>INDEX(PANEL[DESCRIPTION],MATCH(TAG_DATA[[#This Row],[X1NAME]],PANEL[TAG],))</f>
        <v>KPA NON ASSIGNED IO</v>
      </c>
      <c r="J243" s="334"/>
      <c r="K243" s="334"/>
      <c r="L243" s="334"/>
      <c r="M243" s="335"/>
      <c r="N243" s="266" t="str">
        <f>INDEX(IO[PLC],MATCH(TAG_DATA[[#This Row],[P1TAG]],IO[IO_Tag],))</f>
        <v>RIO_</v>
      </c>
      <c r="O243" s="284" t="str">
        <f>INDEX(IO[Rack],MATCH(TAG_DATA[[#This Row],[P1TAG]],IO[IO_Tag],))</f>
        <v>01</v>
      </c>
      <c r="P243" s="284" t="str">
        <f>INDEX(IO[Slot],MATCH(TAG_DATA[[#This Row],[P1TAG]],IO[IO_Tag],))</f>
        <v>14</v>
      </c>
      <c r="Q243" s="282" t="str">
        <f>INDEX(IO[Channel],MATCH(TAG_DATA[[#This Row],[P1TAG]],IO[IO_Tag],))</f>
        <v>00</v>
      </c>
      <c r="R243" s="266" t="str">
        <f>INDEX(IO[CatalogNo],MATCH(TAG_DATA[[#This Row],[P1TAG]],IO[IO_Tag],))</f>
        <v>1734-IB8*1</v>
      </c>
      <c r="S243" s="266" t="str">
        <f>INDEX(IO[CatalogDesc1],MATCH(TAG_DATA[[#This Row],[P1TAG]],IO[IO_Tag],))</f>
        <v>AB 1734-IB8</v>
      </c>
      <c r="T243" s="266" t="str">
        <f>INDEX(IO[CatalogDesc2],MATCH(TAG_DATA[[#This Row],[P1TAG]],IO[IO_Tag],))</f>
        <v>24VDC 8-Point Sink Input Module</v>
      </c>
      <c r="U243" s="266" t="str">
        <f>TAG_DATA[[#This Row],[Tag]]</f>
        <v>BB1LS656</v>
      </c>
      <c r="V243" s="266" t="str">
        <f>INDEX(DEVICES[DESC1],MATCH(TAG_DATA[[#This Row],[P1TAG]],DEVICES[TAG1],))</f>
        <v>SCRAPER CONVEYOR 2,</v>
      </c>
      <c r="W243" s="266" t="str">
        <f>INDEX(DEVICES[DESC2],MATCH(TAG_DATA[[#This Row],[P1TAG]],DEVICES[TAG1],))</f>
        <v>FUEL SILO SIDE</v>
      </c>
      <c r="X243" s="266" t="str">
        <f>INDEX(DEVICES[DESC3],MATCH(TAG_DATA[[#This Row],[P1TAG]],DEVICES[TAG1],))</f>
        <v>BLOCKAGE GUARD</v>
      </c>
      <c r="Y243" s="284">
        <f>INDEX(IO[Pin24V],MATCH(TAG_DATA[[#This Row],[P1TAG]],IO[IO_Tag],))</f>
        <v>6</v>
      </c>
      <c r="Z243" s="290">
        <f>INDEX(IO[Pin0V],MATCH(TAG_DATA[[#This Row],[P1TAG]],IO[IO_Tag],))</f>
        <v>4</v>
      </c>
      <c r="AA243" s="266" t="s">
        <v>2403</v>
      </c>
      <c r="AB243" s="305" t="str">
        <f>INDEX(IO[Type],MATCH(TAG_DATA[[#This Row],[P1TAG]],IO[IO_Tag],))</f>
        <v>DI</v>
      </c>
      <c r="AC243" s="266" t="str">
        <f>TAG_DATA[[#This Row],[Tag]]</f>
        <v>BB1LS656</v>
      </c>
      <c r="AD243" s="266" t="str">
        <f>INDEX(DEVICES[DESC1],MATCH(TAG_DATA[[#This Row],[P1TAG]],DEVICES[TAG1],))</f>
        <v>SCRAPER CONVEYOR 2,</v>
      </c>
      <c r="AE243" s="266" t="str">
        <f>INDEX(DEVICES[DESC2],MATCH(TAG_DATA[[#This Row],[P1TAG]],DEVICES[TAG1],))</f>
        <v>FUEL SILO SIDE</v>
      </c>
      <c r="AF243" s="266" t="str">
        <f>INDEX(DEVICES[DESC3],MATCH(TAG_DATA[[#This Row],[P1TAG]],DEVICES[TAG1],))</f>
        <v>BLOCKAGE GUARD</v>
      </c>
      <c r="AG243" s="305" t="s">
        <v>2541</v>
      </c>
      <c r="AH243" s="266" t="str">
        <f>INDEX(DRAWING[CableName1],MATCH(TAG_DATA[[#This Row],[Tag]],DRAWING[Tag],))</f>
        <v>BB1LS656/01</v>
      </c>
      <c r="AI243" s="331"/>
    </row>
    <row r="244" spans="1:35" x14ac:dyDescent="0.4">
      <c r="A244" s="316" t="s">
        <v>779</v>
      </c>
      <c r="B244" s="309" t="s">
        <v>1125</v>
      </c>
      <c r="C244" s="328" t="s">
        <v>2527</v>
      </c>
      <c r="D244" s="314" t="str">
        <f>INDEX(DRAWING[Prefix],MATCH(TAG_DATA[[#This Row],[Tag]],DRAWING[Tag],))</f>
        <v>38025-ELE</v>
      </c>
      <c r="E244" s="281" t="str">
        <f>INDEX(DRAWING[Suffix],MATCH(TAG_DATA[[#This Row],[Tag]],DRAWING[Tag],))</f>
        <v>01-405_.L0</v>
      </c>
      <c r="F244" s="265" t="str">
        <f>INDEX(DRAWING[WireName24V],MATCH(TAG_DATA[[#This Row],[Tag]],DRAWING[Tag],))</f>
        <v>RIO_01:14.DI:V+ BB1LS657</v>
      </c>
      <c r="G244" s="305" t="str">
        <f>INDEX(DRAWING[WireNameIO],MATCH(TAG_DATA[[#This Row],[Tag]],DRAWING[Tag],))</f>
        <v>RIO_01:14.DI:01 BB1LS657</v>
      </c>
      <c r="H244" s="266" t="s">
        <v>2323</v>
      </c>
      <c r="I244" s="266" t="str">
        <f>INDEX(PANEL[DESCRIPTION],MATCH(TAG_DATA[[#This Row],[X1NAME]],PANEL[TAG],))</f>
        <v>KPA NON ASSIGNED IO</v>
      </c>
      <c r="J244" s="334"/>
      <c r="K244" s="334"/>
      <c r="L244" s="334"/>
      <c r="M244" s="335"/>
      <c r="N244" s="266" t="str">
        <f>INDEX(IO[PLC],MATCH(TAG_DATA[[#This Row],[P1TAG]],IO[IO_Tag],))</f>
        <v>RIO_</v>
      </c>
      <c r="O244" s="284" t="str">
        <f>INDEX(IO[Rack],MATCH(TAG_DATA[[#This Row],[P1TAG]],IO[IO_Tag],))</f>
        <v>01</v>
      </c>
      <c r="P244" s="284" t="str">
        <f>INDEX(IO[Slot],MATCH(TAG_DATA[[#This Row],[P1TAG]],IO[IO_Tag],))</f>
        <v>14</v>
      </c>
      <c r="Q244" s="282" t="str">
        <f>INDEX(IO[Channel],MATCH(TAG_DATA[[#This Row],[P1TAG]],IO[IO_Tag],))</f>
        <v>01</v>
      </c>
      <c r="R244" s="266" t="str">
        <f>INDEX(IO[CatalogNo],MATCH(TAG_DATA[[#This Row],[P1TAG]],IO[IO_Tag],))</f>
        <v>1734-IB8*1</v>
      </c>
      <c r="S244" s="266" t="str">
        <f>INDEX(IO[CatalogDesc1],MATCH(TAG_DATA[[#This Row],[P1TAG]],IO[IO_Tag],))</f>
        <v>AB 1734-IB8</v>
      </c>
      <c r="T244" s="266" t="str">
        <f>INDEX(IO[CatalogDesc2],MATCH(TAG_DATA[[#This Row],[P1TAG]],IO[IO_Tag],))</f>
        <v>24VDC 8-Point Sink Input Module</v>
      </c>
      <c r="U244" s="266" t="str">
        <f>TAG_DATA[[#This Row],[Tag]]</f>
        <v>BB1LS657</v>
      </c>
      <c r="V244" s="266" t="str">
        <f>INDEX(DEVICES[DESC1],MATCH(TAG_DATA[[#This Row],[P1TAG]],DEVICES[TAG1],))</f>
        <v>FUEL SILO DISCHARGE</v>
      </c>
      <c r="W244" s="266" t="str">
        <f>INDEX(DEVICES[DESC2],MATCH(TAG_DATA[[#This Row],[P1TAG]],DEVICES[TAG1],))</f>
        <v>SCREW BLOCKAGE SWITCH</v>
      </c>
      <c r="X244" s="266" t="str">
        <f>INDEX(DEVICES[DESC3],MATCH(TAG_DATA[[#This Row],[P1TAG]],DEVICES[TAG1],))</f>
        <v/>
      </c>
      <c r="Y244" s="284">
        <f>INDEX(IO[Pin24V],MATCH(TAG_DATA[[#This Row],[P1TAG]],IO[IO_Tag],))</f>
        <v>6</v>
      </c>
      <c r="Z244" s="290">
        <f>INDEX(IO[Pin0V],MATCH(TAG_DATA[[#This Row],[P1TAG]],IO[IO_Tag],))</f>
        <v>4</v>
      </c>
      <c r="AA244" s="266" t="s">
        <v>2403</v>
      </c>
      <c r="AB244" s="305" t="str">
        <f>INDEX(IO[Type],MATCH(TAG_DATA[[#This Row],[P1TAG]],IO[IO_Tag],))</f>
        <v>DI</v>
      </c>
      <c r="AC244" s="266" t="str">
        <f>TAG_DATA[[#This Row],[Tag]]</f>
        <v>BB1LS657</v>
      </c>
      <c r="AD244" s="266" t="str">
        <f>INDEX(DEVICES[DESC1],MATCH(TAG_DATA[[#This Row],[P1TAG]],DEVICES[TAG1],))</f>
        <v>FUEL SILO DISCHARGE</v>
      </c>
      <c r="AE244" s="266" t="str">
        <f>INDEX(DEVICES[DESC2],MATCH(TAG_DATA[[#This Row],[P1TAG]],DEVICES[TAG1],))</f>
        <v>SCREW BLOCKAGE SWITCH</v>
      </c>
      <c r="AF244" s="266" t="str">
        <f>INDEX(DEVICES[DESC3],MATCH(TAG_DATA[[#This Row],[P1TAG]],DEVICES[TAG1],))</f>
        <v/>
      </c>
      <c r="AG244" s="305" t="s">
        <v>2541</v>
      </c>
      <c r="AH244" s="266" t="str">
        <f>INDEX(DRAWING[CableName1],MATCH(TAG_DATA[[#This Row],[Tag]],DRAWING[Tag],))</f>
        <v>BB1LS657/01</v>
      </c>
      <c r="AI244" s="331"/>
    </row>
    <row r="245" spans="1:35" x14ac:dyDescent="0.4">
      <c r="A245" s="316" t="s">
        <v>782</v>
      </c>
      <c r="B245" s="309" t="s">
        <v>1125</v>
      </c>
      <c r="C245" s="328" t="s">
        <v>2527</v>
      </c>
      <c r="D245" s="314" t="str">
        <f>INDEX(DRAWING[Prefix],MATCH(TAG_DATA[[#This Row],[Tag]],DRAWING[Tag],))</f>
        <v>38025-ELE</v>
      </c>
      <c r="E245" s="281" t="str">
        <f>INDEX(DRAWING[Suffix],MATCH(TAG_DATA[[#This Row],[Tag]],DRAWING[Tag],))</f>
        <v>01-406_.L0</v>
      </c>
      <c r="F245" s="265" t="str">
        <f>INDEX(DRAWING[WireName24V],MATCH(TAG_DATA[[#This Row],[Tag]],DRAWING[Tag],))</f>
        <v>RIO_01:14.DI:V+ BB1LS658</v>
      </c>
      <c r="G245" s="305" t="str">
        <f>INDEX(DRAWING[WireNameIO],MATCH(TAG_DATA[[#This Row],[Tag]],DRAWING[Tag],))</f>
        <v>RIO_01:14.DI:02 BB1LS658</v>
      </c>
      <c r="H245" s="266" t="s">
        <v>2323</v>
      </c>
      <c r="I245" s="266" t="str">
        <f>INDEX(PANEL[DESCRIPTION],MATCH(TAG_DATA[[#This Row],[X1NAME]],PANEL[TAG],))</f>
        <v>KPA NON ASSIGNED IO</v>
      </c>
      <c r="J245" s="334"/>
      <c r="K245" s="334"/>
      <c r="L245" s="334"/>
      <c r="M245" s="335"/>
      <c r="N245" s="266" t="str">
        <f>INDEX(IO[PLC],MATCH(TAG_DATA[[#This Row],[P1TAG]],IO[IO_Tag],))</f>
        <v>RIO_</v>
      </c>
      <c r="O245" s="284" t="str">
        <f>INDEX(IO[Rack],MATCH(TAG_DATA[[#This Row],[P1TAG]],IO[IO_Tag],))</f>
        <v>01</v>
      </c>
      <c r="P245" s="284" t="str">
        <f>INDEX(IO[Slot],MATCH(TAG_DATA[[#This Row],[P1TAG]],IO[IO_Tag],))</f>
        <v>14</v>
      </c>
      <c r="Q245" s="282" t="str">
        <f>INDEX(IO[Channel],MATCH(TAG_DATA[[#This Row],[P1TAG]],IO[IO_Tag],))</f>
        <v>02</v>
      </c>
      <c r="R245" s="266" t="str">
        <f>INDEX(IO[CatalogNo],MATCH(TAG_DATA[[#This Row],[P1TAG]],IO[IO_Tag],))</f>
        <v>1734-IB8*1</v>
      </c>
      <c r="S245" s="266" t="str">
        <f>INDEX(IO[CatalogDesc1],MATCH(TAG_DATA[[#This Row],[P1TAG]],IO[IO_Tag],))</f>
        <v>AB 1734-IB8</v>
      </c>
      <c r="T245" s="266" t="str">
        <f>INDEX(IO[CatalogDesc2],MATCH(TAG_DATA[[#This Row],[P1TAG]],IO[IO_Tag],))</f>
        <v>24VDC 8-Point Sink Input Module</v>
      </c>
      <c r="U245" s="266" t="str">
        <f>TAG_DATA[[#This Row],[Tag]]</f>
        <v>BB1LS658</v>
      </c>
      <c r="V245" s="266" t="str">
        <f>INDEX(DEVICES[DESC1],MATCH(TAG_DATA[[#This Row],[P1TAG]],DEVICES[TAG1],))</f>
        <v>FUEL SILO CROSS CONVEYOR</v>
      </c>
      <c r="W245" s="266" t="str">
        <f>INDEX(DEVICES[DESC2],MATCH(TAG_DATA[[#This Row],[P1TAG]],DEVICES[TAG1],))</f>
        <v>BLOCKAGE SWITCH</v>
      </c>
      <c r="X245" s="266" t="str">
        <f>INDEX(DEVICES[DESC3],MATCH(TAG_DATA[[#This Row],[P1TAG]],DEVICES[TAG1],))</f>
        <v/>
      </c>
      <c r="Y245" s="284">
        <f>INDEX(IO[Pin24V],MATCH(TAG_DATA[[#This Row],[P1TAG]],IO[IO_Tag],))</f>
        <v>6</v>
      </c>
      <c r="Z245" s="290">
        <f>INDEX(IO[Pin0V],MATCH(TAG_DATA[[#This Row],[P1TAG]],IO[IO_Tag],))</f>
        <v>4</v>
      </c>
      <c r="AA245" s="266" t="s">
        <v>2403</v>
      </c>
      <c r="AB245" s="305" t="str">
        <f>INDEX(IO[Type],MATCH(TAG_DATA[[#This Row],[P1TAG]],IO[IO_Tag],))</f>
        <v>DI</v>
      </c>
      <c r="AC245" s="266" t="str">
        <f>TAG_DATA[[#This Row],[Tag]]</f>
        <v>BB1LS658</v>
      </c>
      <c r="AD245" s="266" t="str">
        <f>INDEX(DEVICES[DESC1],MATCH(TAG_DATA[[#This Row],[P1TAG]],DEVICES[TAG1],))</f>
        <v>FUEL SILO CROSS CONVEYOR</v>
      </c>
      <c r="AE245" s="266" t="str">
        <f>INDEX(DEVICES[DESC2],MATCH(TAG_DATA[[#This Row],[P1TAG]],DEVICES[TAG1],))</f>
        <v>BLOCKAGE SWITCH</v>
      </c>
      <c r="AF245" s="266" t="str">
        <f>INDEX(DEVICES[DESC3],MATCH(TAG_DATA[[#This Row],[P1TAG]],DEVICES[TAG1],))</f>
        <v/>
      </c>
      <c r="AG245" s="305" t="s">
        <v>2541</v>
      </c>
      <c r="AH245" s="266" t="str">
        <f>INDEX(DRAWING[CableName1],MATCH(TAG_DATA[[#This Row],[Tag]],DRAWING[Tag],))</f>
        <v>BB1LS658/01</v>
      </c>
      <c r="AI245" s="331"/>
    </row>
    <row r="246" spans="1:35" x14ac:dyDescent="0.4">
      <c r="A246" s="316" t="s">
        <v>784</v>
      </c>
      <c r="B246" s="309" t="s">
        <v>1125</v>
      </c>
      <c r="C246" s="328" t="s">
        <v>2527</v>
      </c>
      <c r="D246" s="314" t="str">
        <f>INDEX(DRAWING[Prefix],MATCH(TAG_DATA[[#This Row],[Tag]],DRAWING[Tag],))</f>
        <v>38025-ELE</v>
      </c>
      <c r="E246" s="281" t="str">
        <f>INDEX(DRAWING[Suffix],MATCH(TAG_DATA[[#This Row],[Tag]],DRAWING[Tag],))</f>
        <v>01-407_.L0</v>
      </c>
      <c r="F246" s="265" t="str">
        <f>INDEX(DRAWING[WireName24V],MATCH(TAG_DATA[[#This Row],[Tag]],DRAWING[Tag],))</f>
        <v>RIO_01:14.DI:V+ BB1LS659</v>
      </c>
      <c r="G246" s="305" t="str">
        <f>INDEX(DRAWING[WireNameIO],MATCH(TAG_DATA[[#This Row],[Tag]],DRAWING[Tag],))</f>
        <v>RIO_01:14.DI:03 BB1LS659</v>
      </c>
      <c r="H246" s="266" t="s">
        <v>2323</v>
      </c>
      <c r="I246" s="266" t="str">
        <f>INDEX(PANEL[DESCRIPTION],MATCH(TAG_DATA[[#This Row],[X1NAME]],PANEL[TAG],))</f>
        <v>KPA NON ASSIGNED IO</v>
      </c>
      <c r="J246" s="334"/>
      <c r="K246" s="334"/>
      <c r="L246" s="334"/>
      <c r="M246" s="335"/>
      <c r="N246" s="266" t="str">
        <f>INDEX(IO[PLC],MATCH(TAG_DATA[[#This Row],[P1TAG]],IO[IO_Tag],))</f>
        <v>RIO_</v>
      </c>
      <c r="O246" s="284" t="str">
        <f>INDEX(IO[Rack],MATCH(TAG_DATA[[#This Row],[P1TAG]],IO[IO_Tag],))</f>
        <v>01</v>
      </c>
      <c r="P246" s="284" t="str">
        <f>INDEX(IO[Slot],MATCH(TAG_DATA[[#This Row],[P1TAG]],IO[IO_Tag],))</f>
        <v>14</v>
      </c>
      <c r="Q246" s="282" t="str">
        <f>INDEX(IO[Channel],MATCH(TAG_DATA[[#This Row],[P1TAG]],IO[IO_Tag],))</f>
        <v>03</v>
      </c>
      <c r="R246" s="266" t="str">
        <f>INDEX(IO[CatalogNo],MATCH(TAG_DATA[[#This Row],[P1TAG]],IO[IO_Tag],))</f>
        <v>1734-IB8*1</v>
      </c>
      <c r="S246" s="266" t="str">
        <f>INDEX(IO[CatalogDesc1],MATCH(TAG_DATA[[#This Row],[P1TAG]],IO[IO_Tag],))</f>
        <v>AB 1734-IB8</v>
      </c>
      <c r="T246" s="266" t="str">
        <f>INDEX(IO[CatalogDesc2],MATCH(TAG_DATA[[#This Row],[P1TAG]],IO[IO_Tag],))</f>
        <v>24VDC 8-Point Sink Input Module</v>
      </c>
      <c r="U246" s="266" t="str">
        <f>TAG_DATA[[#This Row],[Tag]]</f>
        <v>BB1LS659</v>
      </c>
      <c r="V246" s="266" t="str">
        <f>INDEX(DEVICES[DESC1],MATCH(TAG_DATA[[#This Row],[P1TAG]],DEVICES[TAG1],))</f>
        <v>FUEL FEEDING SCREW 1</v>
      </c>
      <c r="W246" s="266" t="str">
        <f>INDEX(DEVICES[DESC2],MATCH(TAG_DATA[[#This Row],[P1TAG]],DEVICES[TAG1],))</f>
        <v>BLOCKAGE SWITCH</v>
      </c>
      <c r="X246" s="266" t="str">
        <f>INDEX(DEVICES[DESC3],MATCH(TAG_DATA[[#This Row],[P1TAG]],DEVICES[TAG1],))</f>
        <v/>
      </c>
      <c r="Y246" s="284">
        <f>INDEX(IO[Pin24V],MATCH(TAG_DATA[[#This Row],[P1TAG]],IO[IO_Tag],))</f>
        <v>6</v>
      </c>
      <c r="Z246" s="290">
        <f>INDEX(IO[Pin0V],MATCH(TAG_DATA[[#This Row],[P1TAG]],IO[IO_Tag],))</f>
        <v>4</v>
      </c>
      <c r="AA246" s="266" t="s">
        <v>2403</v>
      </c>
      <c r="AB246" s="305" t="str">
        <f>INDEX(IO[Type],MATCH(TAG_DATA[[#This Row],[P1TAG]],IO[IO_Tag],))</f>
        <v>DI</v>
      </c>
      <c r="AC246" s="266" t="str">
        <f>TAG_DATA[[#This Row],[Tag]]</f>
        <v>BB1LS659</v>
      </c>
      <c r="AD246" s="266" t="str">
        <f>INDEX(DEVICES[DESC1],MATCH(TAG_DATA[[#This Row],[P1TAG]],DEVICES[TAG1],))</f>
        <v>FUEL FEEDING SCREW 1</v>
      </c>
      <c r="AE246" s="266" t="str">
        <f>INDEX(DEVICES[DESC2],MATCH(TAG_DATA[[#This Row],[P1TAG]],DEVICES[TAG1],))</f>
        <v>BLOCKAGE SWITCH</v>
      </c>
      <c r="AF246" s="266" t="str">
        <f>INDEX(DEVICES[DESC3],MATCH(TAG_DATA[[#This Row],[P1TAG]],DEVICES[TAG1],))</f>
        <v/>
      </c>
      <c r="AG246" s="305" t="s">
        <v>2541</v>
      </c>
      <c r="AH246" s="266" t="str">
        <f>INDEX(DRAWING[CableName1],MATCH(TAG_DATA[[#This Row],[Tag]],DRAWING[Tag],))</f>
        <v>BB1LS659/01</v>
      </c>
      <c r="AI246" s="331"/>
    </row>
    <row r="247" spans="1:35" x14ac:dyDescent="0.4">
      <c r="A247" s="316" t="s">
        <v>787</v>
      </c>
      <c r="B247" s="309" t="s">
        <v>1125</v>
      </c>
      <c r="C247" s="328" t="s">
        <v>2527</v>
      </c>
      <c r="D247" s="314" t="str">
        <f>INDEX(DRAWING[Prefix],MATCH(TAG_DATA[[#This Row],[Tag]],DRAWING[Tag],))</f>
        <v>38025-ELE</v>
      </c>
      <c r="E247" s="281" t="str">
        <f>INDEX(DRAWING[Suffix],MATCH(TAG_DATA[[#This Row],[Tag]],DRAWING[Tag],))</f>
        <v>01-408_.L0</v>
      </c>
      <c r="F247" s="265" t="str">
        <f>INDEX(DRAWING[WireName24V],MATCH(TAG_DATA[[#This Row],[Tag]],DRAWING[Tag],))</f>
        <v>RIO_01:14.DI:V+ BB1LS660</v>
      </c>
      <c r="G247" s="305" t="str">
        <f>INDEX(DRAWING[WireNameIO],MATCH(TAG_DATA[[#This Row],[Tag]],DRAWING[Tag],))</f>
        <v>RIO_01:14.DI:04 BB1LS660</v>
      </c>
      <c r="H247" s="266" t="s">
        <v>2323</v>
      </c>
      <c r="I247" s="266" t="str">
        <f>INDEX(PANEL[DESCRIPTION],MATCH(TAG_DATA[[#This Row],[X1NAME]],PANEL[TAG],))</f>
        <v>KPA NON ASSIGNED IO</v>
      </c>
      <c r="J247" s="334"/>
      <c r="K247" s="334"/>
      <c r="L247" s="334"/>
      <c r="M247" s="335"/>
      <c r="N247" s="266" t="str">
        <f>INDEX(IO[PLC],MATCH(TAG_DATA[[#This Row],[P1TAG]],IO[IO_Tag],))</f>
        <v>RIO_</v>
      </c>
      <c r="O247" s="284" t="str">
        <f>INDEX(IO[Rack],MATCH(TAG_DATA[[#This Row],[P1TAG]],IO[IO_Tag],))</f>
        <v>01</v>
      </c>
      <c r="P247" s="284" t="str">
        <f>INDEX(IO[Slot],MATCH(TAG_DATA[[#This Row],[P1TAG]],IO[IO_Tag],))</f>
        <v>14</v>
      </c>
      <c r="Q247" s="282" t="str">
        <f>INDEX(IO[Channel],MATCH(TAG_DATA[[#This Row],[P1TAG]],IO[IO_Tag],))</f>
        <v>04</v>
      </c>
      <c r="R247" s="266" t="str">
        <f>INDEX(IO[CatalogNo],MATCH(TAG_DATA[[#This Row],[P1TAG]],IO[IO_Tag],))</f>
        <v>1734-IB8*1</v>
      </c>
      <c r="S247" s="266" t="str">
        <f>INDEX(IO[CatalogDesc1],MATCH(TAG_DATA[[#This Row],[P1TAG]],IO[IO_Tag],))</f>
        <v>AB 1734-IB8</v>
      </c>
      <c r="T247" s="266" t="str">
        <f>INDEX(IO[CatalogDesc2],MATCH(TAG_DATA[[#This Row],[P1TAG]],IO[IO_Tag],))</f>
        <v>24VDC 8-Point Sink Input Module</v>
      </c>
      <c r="U247" s="266" t="str">
        <f>TAG_DATA[[#This Row],[Tag]]</f>
        <v>BB1LS660</v>
      </c>
      <c r="V247" s="266" t="str">
        <f>INDEX(DEVICES[DESC1],MATCH(TAG_DATA[[#This Row],[P1TAG]],DEVICES[TAG1],))</f>
        <v>FUEL FEEDING SCREW 2</v>
      </c>
      <c r="W247" s="266" t="str">
        <f>INDEX(DEVICES[DESC2],MATCH(TAG_DATA[[#This Row],[P1TAG]],DEVICES[TAG1],))</f>
        <v>BLOCKAGE SWITCH</v>
      </c>
      <c r="X247" s="266" t="str">
        <f>INDEX(DEVICES[DESC3],MATCH(TAG_DATA[[#This Row],[P1TAG]],DEVICES[TAG1],))</f>
        <v/>
      </c>
      <c r="Y247" s="284">
        <f>INDEX(IO[Pin24V],MATCH(TAG_DATA[[#This Row],[P1TAG]],IO[IO_Tag],))</f>
        <v>6</v>
      </c>
      <c r="Z247" s="290">
        <f>INDEX(IO[Pin0V],MATCH(TAG_DATA[[#This Row],[P1TAG]],IO[IO_Tag],))</f>
        <v>4</v>
      </c>
      <c r="AA247" s="266" t="s">
        <v>2403</v>
      </c>
      <c r="AB247" s="305" t="str">
        <f>INDEX(IO[Type],MATCH(TAG_DATA[[#This Row],[P1TAG]],IO[IO_Tag],))</f>
        <v>DI</v>
      </c>
      <c r="AC247" s="266" t="str">
        <f>TAG_DATA[[#This Row],[Tag]]</f>
        <v>BB1LS660</v>
      </c>
      <c r="AD247" s="266" t="str">
        <f>INDEX(DEVICES[DESC1],MATCH(TAG_DATA[[#This Row],[P1TAG]],DEVICES[TAG1],))</f>
        <v>FUEL FEEDING SCREW 2</v>
      </c>
      <c r="AE247" s="266" t="str">
        <f>INDEX(DEVICES[DESC2],MATCH(TAG_DATA[[#This Row],[P1TAG]],DEVICES[TAG1],))</f>
        <v>BLOCKAGE SWITCH</v>
      </c>
      <c r="AF247" s="266" t="str">
        <f>INDEX(DEVICES[DESC3],MATCH(TAG_DATA[[#This Row],[P1TAG]],DEVICES[TAG1],))</f>
        <v/>
      </c>
      <c r="AG247" s="305" t="s">
        <v>2541</v>
      </c>
      <c r="AH247" s="266" t="str">
        <f>INDEX(DRAWING[CableName1],MATCH(TAG_DATA[[#This Row],[Tag]],DRAWING[Tag],))</f>
        <v>BB1LS660/01</v>
      </c>
      <c r="AI247" s="331"/>
    </row>
    <row r="248" spans="1:35" x14ac:dyDescent="0.4">
      <c r="A248" s="316" t="s">
        <v>1471</v>
      </c>
      <c r="B248" s="309" t="s">
        <v>1125</v>
      </c>
      <c r="C248" s="328" t="s">
        <v>2527</v>
      </c>
      <c r="D248" s="314" t="str">
        <f>INDEX(DRAWING[Prefix],MATCH(TAG_DATA[[#This Row],[Tag]],DRAWING[Tag],))</f>
        <v>38025-ELE</v>
      </c>
      <c r="E248" s="281" t="str">
        <f>INDEX(DRAWING[Suffix],MATCH(TAG_DATA[[#This Row],[Tag]],DRAWING[Tag],))</f>
        <v>01-409_.L0</v>
      </c>
      <c r="F248" s="265" t="str">
        <f>INDEX(DRAWING[WireName24V],MATCH(TAG_DATA[[#This Row],[Tag]],DRAWING[Tag],))</f>
        <v>RIO_01:14.DI:V+ BB1LS661</v>
      </c>
      <c r="G248" s="305" t="str">
        <f>INDEX(DRAWING[WireNameIO],MATCH(TAG_DATA[[#This Row],[Tag]],DRAWING[Tag],))</f>
        <v>RIO_01:14.DI:05 BB1LS661</v>
      </c>
      <c r="H248" s="266" t="s">
        <v>2323</v>
      </c>
      <c r="I248" s="266" t="str">
        <f>INDEX(PANEL[DESCRIPTION],MATCH(TAG_DATA[[#This Row],[X1NAME]],PANEL[TAG],))</f>
        <v>KPA NON ASSIGNED IO</v>
      </c>
      <c r="J248" s="334"/>
      <c r="K248" s="334"/>
      <c r="L248" s="334"/>
      <c r="M248" s="335"/>
      <c r="N248" s="266" t="str">
        <f>INDEX(IO[PLC],MATCH(TAG_DATA[[#This Row],[P1TAG]],IO[IO_Tag],))</f>
        <v>RIO_</v>
      </c>
      <c r="O248" s="284" t="str">
        <f>INDEX(IO[Rack],MATCH(TAG_DATA[[#This Row],[P1TAG]],IO[IO_Tag],))</f>
        <v>01</v>
      </c>
      <c r="P248" s="284" t="str">
        <f>INDEX(IO[Slot],MATCH(TAG_DATA[[#This Row],[P1TAG]],IO[IO_Tag],))</f>
        <v>14</v>
      </c>
      <c r="Q248" s="282" t="str">
        <f>INDEX(IO[Channel],MATCH(TAG_DATA[[#This Row],[P1TAG]],IO[IO_Tag],))</f>
        <v>05</v>
      </c>
      <c r="R248" s="266" t="str">
        <f>INDEX(IO[CatalogNo],MATCH(TAG_DATA[[#This Row],[P1TAG]],IO[IO_Tag],))</f>
        <v>1734-IB8*1</v>
      </c>
      <c r="S248" s="266" t="str">
        <f>INDEX(IO[CatalogDesc1],MATCH(TAG_DATA[[#This Row],[P1TAG]],IO[IO_Tag],))</f>
        <v>AB 1734-IB8</v>
      </c>
      <c r="T248" s="266" t="str">
        <f>INDEX(IO[CatalogDesc2],MATCH(TAG_DATA[[#This Row],[P1TAG]],IO[IO_Tag],))</f>
        <v>24VDC 8-Point Sink Input Module</v>
      </c>
      <c r="U248" s="266" t="str">
        <f>TAG_DATA[[#This Row],[Tag]]</f>
        <v>BB1LS661</v>
      </c>
      <c r="V248" s="266" t="str">
        <f>INDEX(DEVICES[DESC1],MATCH(TAG_DATA[[#This Row],[P1TAG]],DEVICES[TAG1],))</f>
        <v>LUBRICATION ALARM</v>
      </c>
      <c r="W248" s="266" t="str">
        <f>INDEX(DEVICES[DESC2],MATCH(TAG_DATA[[#This Row],[P1TAG]],DEVICES[TAG1],))</f>
        <v>SCREW DISCHARGER</v>
      </c>
      <c r="X248" s="266" t="str">
        <f>INDEX(DEVICES[DESC3],MATCH(TAG_DATA[[#This Row],[P1TAG]],DEVICES[TAG1],))</f>
        <v/>
      </c>
      <c r="Y248" s="284">
        <f>INDEX(IO[Pin24V],MATCH(TAG_DATA[[#This Row],[P1TAG]],IO[IO_Tag],))</f>
        <v>6</v>
      </c>
      <c r="Z248" s="290">
        <f>INDEX(IO[Pin0V],MATCH(TAG_DATA[[#This Row],[P1TAG]],IO[IO_Tag],))</f>
        <v>4</v>
      </c>
      <c r="AA248" s="266" t="s">
        <v>2403</v>
      </c>
      <c r="AB248" s="305" t="str">
        <f>INDEX(IO[Type],MATCH(TAG_DATA[[#This Row],[P1TAG]],IO[IO_Tag],))</f>
        <v>DI</v>
      </c>
      <c r="AC248" s="266" t="str">
        <f>TAG_DATA[[#This Row],[Tag]]</f>
        <v>BB1LS661</v>
      </c>
      <c r="AD248" s="266" t="str">
        <f>INDEX(DEVICES[DESC1],MATCH(TAG_DATA[[#This Row],[P1TAG]],DEVICES[TAG1],))</f>
        <v>LUBRICATION ALARM</v>
      </c>
      <c r="AE248" s="266" t="str">
        <f>INDEX(DEVICES[DESC2],MATCH(TAG_DATA[[#This Row],[P1TAG]],DEVICES[TAG1],))</f>
        <v>SCREW DISCHARGER</v>
      </c>
      <c r="AF248" s="266" t="str">
        <f>INDEX(DEVICES[DESC3],MATCH(TAG_DATA[[#This Row],[P1TAG]],DEVICES[TAG1],))</f>
        <v/>
      </c>
      <c r="AG248" s="305" t="s">
        <v>2541</v>
      </c>
      <c r="AH248" s="266" t="str">
        <f>INDEX(DRAWING[CableName1],MATCH(TAG_DATA[[#This Row],[Tag]],DRAWING[Tag],))</f>
        <v>BB1LS661/01</v>
      </c>
      <c r="AI248" s="331"/>
    </row>
    <row r="249" spans="1:35" x14ac:dyDescent="0.4">
      <c r="A249" s="316" t="s">
        <v>1177</v>
      </c>
      <c r="B249" s="309" t="s">
        <v>1125</v>
      </c>
      <c r="C249" s="328" t="s">
        <v>2527</v>
      </c>
      <c r="D249" s="314" t="str">
        <f>INDEX(DRAWING[Prefix],MATCH(TAG_DATA[[#This Row],[Tag]],DRAWING[Tag],))</f>
        <v>38025-ELE</v>
      </c>
      <c r="E249" s="281" t="str">
        <f>INDEX(DRAWING[Suffix],MATCH(TAG_DATA[[#This Row],[Tag]],DRAWING[Tag],))</f>
        <v>01-410_.L0</v>
      </c>
      <c r="F249" s="265" t="str">
        <f>INDEX(DRAWING[WireName24V],MATCH(TAG_DATA[[#This Row],[Tag]],DRAWING[Tag],))</f>
        <v>RIO_01:14.DI:V+ BB1LS700</v>
      </c>
      <c r="G249" s="305" t="str">
        <f>INDEX(DRAWING[WireNameIO],MATCH(TAG_DATA[[#This Row],[Tag]],DRAWING[Tag],))</f>
        <v>RIO_01:14.DI:06 BB1LS700</v>
      </c>
      <c r="H249" s="266" t="s">
        <v>2323</v>
      </c>
      <c r="I249" s="266" t="str">
        <f>INDEX(PANEL[DESCRIPTION],MATCH(TAG_DATA[[#This Row],[X1NAME]],PANEL[TAG],))</f>
        <v>KPA NON ASSIGNED IO</v>
      </c>
      <c r="J249" s="334"/>
      <c r="K249" s="334"/>
      <c r="L249" s="334"/>
      <c r="M249" s="335"/>
      <c r="N249" s="266" t="str">
        <f>INDEX(IO[PLC],MATCH(TAG_DATA[[#This Row],[P1TAG]],IO[IO_Tag],))</f>
        <v>RIO_</v>
      </c>
      <c r="O249" s="284" t="str">
        <f>INDEX(IO[Rack],MATCH(TAG_DATA[[#This Row],[P1TAG]],IO[IO_Tag],))</f>
        <v>01</v>
      </c>
      <c r="P249" s="284" t="str">
        <f>INDEX(IO[Slot],MATCH(TAG_DATA[[#This Row],[P1TAG]],IO[IO_Tag],))</f>
        <v>14</v>
      </c>
      <c r="Q249" s="282" t="str">
        <f>INDEX(IO[Channel],MATCH(TAG_DATA[[#This Row],[P1TAG]],IO[IO_Tag],))</f>
        <v>06</v>
      </c>
      <c r="R249" s="266" t="str">
        <f>INDEX(IO[CatalogNo],MATCH(TAG_DATA[[#This Row],[P1TAG]],IO[IO_Tag],))</f>
        <v>1734-IB8*1</v>
      </c>
      <c r="S249" s="266" t="str">
        <f>INDEX(IO[CatalogDesc1],MATCH(TAG_DATA[[#This Row],[P1TAG]],IO[IO_Tag],))</f>
        <v>AB 1734-IB8</v>
      </c>
      <c r="T249" s="266" t="str">
        <f>INDEX(IO[CatalogDesc2],MATCH(TAG_DATA[[#This Row],[P1TAG]],IO[IO_Tag],))</f>
        <v>24VDC 8-Point Sink Input Module</v>
      </c>
      <c r="U249" s="266" t="str">
        <f>TAG_DATA[[#This Row],[Tag]]</f>
        <v>BB1LS700</v>
      </c>
      <c r="V249" s="266" t="str">
        <f>INDEX(DEVICES[DESC1],MATCH(TAG_DATA[[#This Row],[P1TAG]],DEVICES[TAG1],))</f>
        <v>CHEMICAL TANK 1</v>
      </c>
      <c r="W249" s="266" t="str">
        <f>INDEX(DEVICES[DESC2],MATCH(TAG_DATA[[#This Row],[P1TAG]],DEVICES[TAG1],))</f>
        <v>LEVEL SWITCH</v>
      </c>
      <c r="X249" s="266" t="str">
        <f>INDEX(DEVICES[DESC3],MATCH(TAG_DATA[[#This Row],[P1TAG]],DEVICES[TAG1],))</f>
        <v/>
      </c>
      <c r="Y249" s="284">
        <f>INDEX(IO[Pin24V],MATCH(TAG_DATA[[#This Row],[P1TAG]],IO[IO_Tag],))</f>
        <v>6</v>
      </c>
      <c r="Z249" s="290">
        <f>INDEX(IO[Pin0V],MATCH(TAG_DATA[[#This Row],[P1TAG]],IO[IO_Tag],))</f>
        <v>4</v>
      </c>
      <c r="AA249" s="266" t="s">
        <v>2403</v>
      </c>
      <c r="AB249" s="305" t="str">
        <f>INDEX(IO[Type],MATCH(TAG_DATA[[#This Row],[P1TAG]],IO[IO_Tag],))</f>
        <v>DI</v>
      </c>
      <c r="AC249" s="266" t="str">
        <f>TAG_DATA[[#This Row],[Tag]]</f>
        <v>BB1LS700</v>
      </c>
      <c r="AD249" s="266" t="str">
        <f>INDEX(DEVICES[DESC1],MATCH(TAG_DATA[[#This Row],[P1TAG]],DEVICES[TAG1],))</f>
        <v>CHEMICAL TANK 1</v>
      </c>
      <c r="AE249" s="266" t="str">
        <f>INDEX(DEVICES[DESC2],MATCH(TAG_DATA[[#This Row],[P1TAG]],DEVICES[TAG1],))</f>
        <v>LEVEL SWITCH</v>
      </c>
      <c r="AF249" s="266" t="str">
        <f>INDEX(DEVICES[DESC3],MATCH(TAG_DATA[[#This Row],[P1TAG]],DEVICES[TAG1],))</f>
        <v/>
      </c>
      <c r="AG249" s="305" t="s">
        <v>2541</v>
      </c>
      <c r="AH249" s="266" t="str">
        <f>INDEX(DRAWING[CableName1],MATCH(TAG_DATA[[#This Row],[Tag]],DRAWING[Tag],))</f>
        <v>BB1LS700/01</v>
      </c>
      <c r="AI249" s="331"/>
    </row>
    <row r="250" spans="1:35" x14ac:dyDescent="0.4">
      <c r="A250" s="316" t="s">
        <v>1181</v>
      </c>
      <c r="B250" s="309" t="s">
        <v>1125</v>
      </c>
      <c r="C250" s="328" t="s">
        <v>2527</v>
      </c>
      <c r="D250" s="314" t="str">
        <f>INDEX(DRAWING[Prefix],MATCH(TAG_DATA[[#This Row],[Tag]],DRAWING[Tag],))</f>
        <v>38025-ELE</v>
      </c>
      <c r="E250" s="281" t="str">
        <f>INDEX(DRAWING[Suffix],MATCH(TAG_DATA[[#This Row],[Tag]],DRAWING[Tag],))</f>
        <v>01-411_.L0</v>
      </c>
      <c r="F250" s="265" t="str">
        <f>INDEX(DRAWING[WireName24V],MATCH(TAG_DATA[[#This Row],[Tag]],DRAWING[Tag],))</f>
        <v>RIO_01:14.DI:V+ BB1LS701</v>
      </c>
      <c r="G250" s="305" t="str">
        <f>INDEX(DRAWING[WireNameIO],MATCH(TAG_DATA[[#This Row],[Tag]],DRAWING[Tag],))</f>
        <v>RIO_01:14.DI:07 BB1LS701</v>
      </c>
      <c r="H250" s="266" t="s">
        <v>2323</v>
      </c>
      <c r="I250" s="266" t="str">
        <f>INDEX(PANEL[DESCRIPTION],MATCH(TAG_DATA[[#This Row],[X1NAME]],PANEL[TAG],))</f>
        <v>KPA NON ASSIGNED IO</v>
      </c>
      <c r="J250" s="334"/>
      <c r="K250" s="334"/>
      <c r="L250" s="334"/>
      <c r="M250" s="335"/>
      <c r="N250" s="266" t="str">
        <f>INDEX(IO[PLC],MATCH(TAG_DATA[[#This Row],[P1TAG]],IO[IO_Tag],))</f>
        <v>RIO_</v>
      </c>
      <c r="O250" s="284" t="str">
        <f>INDEX(IO[Rack],MATCH(TAG_DATA[[#This Row],[P1TAG]],IO[IO_Tag],))</f>
        <v>01</v>
      </c>
      <c r="P250" s="284" t="str">
        <f>INDEX(IO[Slot],MATCH(TAG_DATA[[#This Row],[P1TAG]],IO[IO_Tag],))</f>
        <v>14</v>
      </c>
      <c r="Q250" s="282" t="str">
        <f>INDEX(IO[Channel],MATCH(TAG_DATA[[#This Row],[P1TAG]],IO[IO_Tag],))</f>
        <v>07</v>
      </c>
      <c r="R250" s="266" t="str">
        <f>INDEX(IO[CatalogNo],MATCH(TAG_DATA[[#This Row],[P1TAG]],IO[IO_Tag],))</f>
        <v>1734-IB8*1</v>
      </c>
      <c r="S250" s="266" t="str">
        <f>INDEX(IO[CatalogDesc1],MATCH(TAG_DATA[[#This Row],[P1TAG]],IO[IO_Tag],))</f>
        <v>AB 1734-IB8</v>
      </c>
      <c r="T250" s="266" t="str">
        <f>INDEX(IO[CatalogDesc2],MATCH(TAG_DATA[[#This Row],[P1TAG]],IO[IO_Tag],))</f>
        <v>24VDC 8-Point Sink Input Module</v>
      </c>
      <c r="U250" s="266" t="str">
        <f>TAG_DATA[[#This Row],[Tag]]</f>
        <v>BB1LS701</v>
      </c>
      <c r="V250" s="266" t="str">
        <f>INDEX(DEVICES[DESC1],MATCH(TAG_DATA[[#This Row],[P1TAG]],DEVICES[TAG1],))</f>
        <v>CHEMICAL TANK 2</v>
      </c>
      <c r="W250" s="266" t="str">
        <f>INDEX(DEVICES[DESC2],MATCH(TAG_DATA[[#This Row],[P1TAG]],DEVICES[TAG1],))</f>
        <v>LEVEL SWITCH</v>
      </c>
      <c r="X250" s="266" t="str">
        <f>INDEX(DEVICES[DESC3],MATCH(TAG_DATA[[#This Row],[P1TAG]],DEVICES[TAG1],))</f>
        <v/>
      </c>
      <c r="Y250" s="284">
        <f>INDEX(IO[Pin24V],MATCH(TAG_DATA[[#This Row],[P1TAG]],IO[IO_Tag],))</f>
        <v>6</v>
      </c>
      <c r="Z250" s="290">
        <f>INDEX(IO[Pin0V],MATCH(TAG_DATA[[#This Row],[P1TAG]],IO[IO_Tag],))</f>
        <v>4</v>
      </c>
      <c r="AA250" s="266" t="s">
        <v>2403</v>
      </c>
      <c r="AB250" s="305" t="str">
        <f>INDEX(IO[Type],MATCH(TAG_DATA[[#This Row],[P1TAG]],IO[IO_Tag],))</f>
        <v>DI</v>
      </c>
      <c r="AC250" s="266" t="str">
        <f>TAG_DATA[[#This Row],[Tag]]</f>
        <v>BB1LS701</v>
      </c>
      <c r="AD250" s="266" t="str">
        <f>INDEX(DEVICES[DESC1],MATCH(TAG_DATA[[#This Row],[P1TAG]],DEVICES[TAG1],))</f>
        <v>CHEMICAL TANK 2</v>
      </c>
      <c r="AE250" s="266" t="str">
        <f>INDEX(DEVICES[DESC2],MATCH(TAG_DATA[[#This Row],[P1TAG]],DEVICES[TAG1],))</f>
        <v>LEVEL SWITCH</v>
      </c>
      <c r="AF250" s="266" t="str">
        <f>INDEX(DEVICES[DESC3],MATCH(TAG_DATA[[#This Row],[P1TAG]],DEVICES[TAG1],))</f>
        <v/>
      </c>
      <c r="AG250" s="305" t="s">
        <v>2541</v>
      </c>
      <c r="AH250" s="266" t="str">
        <f>INDEX(DRAWING[CableName1],MATCH(TAG_DATA[[#This Row],[Tag]],DRAWING[Tag],))</f>
        <v>BB1LS701/01</v>
      </c>
      <c r="AI250" s="331"/>
    </row>
    <row r="251" spans="1:35" x14ac:dyDescent="0.4">
      <c r="A251" s="316" t="s">
        <v>1018</v>
      </c>
      <c r="B251" s="309" t="s">
        <v>1125</v>
      </c>
      <c r="C251" s="328" t="s">
        <v>2527</v>
      </c>
      <c r="D251" s="314" t="str">
        <f>INDEX(DRAWING[Prefix],MATCH(TAG_DATA[[#This Row],[Tag]],DRAWING[Tag],))</f>
        <v>38025-ELE</v>
      </c>
      <c r="E251" s="281" t="str">
        <f>INDEX(DRAWING[Suffix],MATCH(TAG_DATA[[#This Row],[Tag]],DRAWING[Tag],))</f>
        <v>01-412_.L0</v>
      </c>
      <c r="F251" s="265" t="str">
        <f>INDEX(DRAWING[WireName24V],MATCH(TAG_DATA[[#This Row],[Tag]],DRAWING[Tag],))</f>
        <v>RIO_01:14.DI:V+ BB1LS850</v>
      </c>
      <c r="G251" s="305" t="str">
        <f>INDEX(DRAWING[WireNameIO],MATCH(TAG_DATA[[#This Row],[Tag]],DRAWING[Tag],))</f>
        <v>RIO_01:14.DI:00 BB1LS850</v>
      </c>
      <c r="H251" s="266" t="s">
        <v>2323</v>
      </c>
      <c r="I251" s="266" t="str">
        <f>INDEX(PANEL[DESCRIPTION],MATCH(TAG_DATA[[#This Row],[X1NAME]],PANEL[TAG],))</f>
        <v>KPA NON ASSIGNED IO</v>
      </c>
      <c r="J251" s="334"/>
      <c r="K251" s="334"/>
      <c r="L251" s="334"/>
      <c r="M251" s="335"/>
      <c r="N251" s="266" t="str">
        <f>INDEX(IO[PLC],MATCH(TAG_DATA[[#This Row],[P1TAG]],IO[IO_Tag],))</f>
        <v>RIO_</v>
      </c>
      <c r="O251" s="284" t="str">
        <f>INDEX(IO[Rack],MATCH(TAG_DATA[[#This Row],[P1TAG]],IO[IO_Tag],))</f>
        <v>01</v>
      </c>
      <c r="P251" s="284" t="str">
        <f>INDEX(IO[Slot],MATCH(TAG_DATA[[#This Row],[P1TAG]],IO[IO_Tag],))</f>
        <v>14</v>
      </c>
      <c r="Q251" s="282" t="str">
        <f>INDEX(IO[Channel],MATCH(TAG_DATA[[#This Row],[P1TAG]],IO[IO_Tag],))</f>
        <v>00</v>
      </c>
      <c r="R251" s="266" t="str">
        <f>INDEX(IO[CatalogNo],MATCH(TAG_DATA[[#This Row],[P1TAG]],IO[IO_Tag],))</f>
        <v>1734-IB8*1</v>
      </c>
      <c r="S251" s="266" t="str">
        <f>INDEX(IO[CatalogDesc1],MATCH(TAG_DATA[[#This Row],[P1TAG]],IO[IO_Tag],))</f>
        <v>AB 1734-IB8</v>
      </c>
      <c r="T251" s="266" t="str">
        <f>INDEX(IO[CatalogDesc2],MATCH(TAG_DATA[[#This Row],[P1TAG]],IO[IO_Tag],))</f>
        <v>24VDC 8-Point Sink Input Module</v>
      </c>
      <c r="U251" s="266" t="str">
        <f>TAG_DATA[[#This Row],[Tag]]</f>
        <v>BB1LS850</v>
      </c>
      <c r="V251" s="266" t="str">
        <f>INDEX(DEVICES[DESC1],MATCH(TAG_DATA[[#This Row],[P1TAG]],DEVICES[TAG1],))</f>
        <v>BOTTOM ASH CONTAINER</v>
      </c>
      <c r="W251" s="266" t="str">
        <f>INDEX(DEVICES[DESC2],MATCH(TAG_DATA[[#This Row],[P1TAG]],DEVICES[TAG1],))</f>
        <v>LEVEL SWITCH</v>
      </c>
      <c r="X251" s="266" t="str">
        <f>INDEX(DEVICES[DESC3],MATCH(TAG_DATA[[#This Row],[P1TAG]],DEVICES[TAG1],))</f>
        <v/>
      </c>
      <c r="Y251" s="284">
        <f>INDEX(IO[Pin24V],MATCH(TAG_DATA[[#This Row],[P1TAG]],IO[IO_Tag],))</f>
        <v>6</v>
      </c>
      <c r="Z251" s="290">
        <f>INDEX(IO[Pin0V],MATCH(TAG_DATA[[#This Row],[P1TAG]],IO[IO_Tag],))</f>
        <v>4</v>
      </c>
      <c r="AA251" s="266" t="s">
        <v>2403</v>
      </c>
      <c r="AB251" s="305" t="str">
        <f>INDEX(IO[Type],MATCH(TAG_DATA[[#This Row],[P1TAG]],IO[IO_Tag],))</f>
        <v>DI</v>
      </c>
      <c r="AC251" s="266" t="str">
        <f>TAG_DATA[[#This Row],[Tag]]</f>
        <v>BB1LS850</v>
      </c>
      <c r="AD251" s="266" t="str">
        <f>INDEX(DEVICES[DESC1],MATCH(TAG_DATA[[#This Row],[P1TAG]],DEVICES[TAG1],))</f>
        <v>BOTTOM ASH CONTAINER</v>
      </c>
      <c r="AE251" s="266" t="str">
        <f>INDEX(DEVICES[DESC2],MATCH(TAG_DATA[[#This Row],[P1TAG]],DEVICES[TAG1],))</f>
        <v>LEVEL SWITCH</v>
      </c>
      <c r="AF251" s="266" t="str">
        <f>INDEX(DEVICES[DESC3],MATCH(TAG_DATA[[#This Row],[P1TAG]],DEVICES[TAG1],))</f>
        <v/>
      </c>
      <c r="AG251" s="305" t="s">
        <v>2541</v>
      </c>
      <c r="AH251" s="266" t="str">
        <f>INDEX(DRAWING[CableName1],MATCH(TAG_DATA[[#This Row],[Tag]],DRAWING[Tag],))</f>
        <v>BB1LS850/01</v>
      </c>
      <c r="AI251" s="331"/>
    </row>
    <row r="252" spans="1:35" x14ac:dyDescent="0.4">
      <c r="A252" s="316" t="s">
        <v>1020</v>
      </c>
      <c r="B252" s="309" t="s">
        <v>1125</v>
      </c>
      <c r="C252" s="328" t="s">
        <v>2527</v>
      </c>
      <c r="D252" s="314" t="str">
        <f>INDEX(DRAWING[Prefix],MATCH(TAG_DATA[[#This Row],[Tag]],DRAWING[Tag],))</f>
        <v>38025-ELE</v>
      </c>
      <c r="E252" s="281" t="str">
        <f>INDEX(DRAWING[Suffix],MATCH(TAG_DATA[[#This Row],[Tag]],DRAWING[Tag],))</f>
        <v>01-413_.L0</v>
      </c>
      <c r="F252" s="265" t="str">
        <f>INDEX(DRAWING[WireName24V],MATCH(TAG_DATA[[#This Row],[Tag]],DRAWING[Tag],))</f>
        <v>RIO_01:15.DI:V+ BB1LS851</v>
      </c>
      <c r="G252" s="305" t="str">
        <f>INDEX(DRAWING[WireNameIO],MATCH(TAG_DATA[[#This Row],[Tag]],DRAWING[Tag],))</f>
        <v>RIO_01:15.DI:01 BB1LS851</v>
      </c>
      <c r="H252" s="266" t="s">
        <v>2323</v>
      </c>
      <c r="I252" s="266" t="str">
        <f>INDEX(PANEL[DESCRIPTION],MATCH(TAG_DATA[[#This Row],[X1NAME]],PANEL[TAG],))</f>
        <v>KPA NON ASSIGNED IO</v>
      </c>
      <c r="J252" s="334"/>
      <c r="K252" s="334"/>
      <c r="L252" s="334"/>
      <c r="M252" s="335"/>
      <c r="N252" s="266" t="str">
        <f>INDEX(IO[PLC],MATCH(TAG_DATA[[#This Row],[P1TAG]],IO[IO_Tag],))</f>
        <v>RIO_</v>
      </c>
      <c r="O252" s="284" t="str">
        <f>INDEX(IO[Rack],MATCH(TAG_DATA[[#This Row],[P1TAG]],IO[IO_Tag],))</f>
        <v>01</v>
      </c>
      <c r="P252" s="284" t="str">
        <f>INDEX(IO[Slot],MATCH(TAG_DATA[[#This Row],[P1TAG]],IO[IO_Tag],))</f>
        <v>15</v>
      </c>
      <c r="Q252" s="282" t="str">
        <f>INDEX(IO[Channel],MATCH(TAG_DATA[[#This Row],[P1TAG]],IO[IO_Tag],))</f>
        <v>01</v>
      </c>
      <c r="R252" s="266" t="str">
        <f>INDEX(IO[CatalogNo],MATCH(TAG_DATA[[#This Row],[P1TAG]],IO[IO_Tag],))</f>
        <v>1734-IB8*1</v>
      </c>
      <c r="S252" s="266" t="str">
        <f>INDEX(IO[CatalogDesc1],MATCH(TAG_DATA[[#This Row],[P1TAG]],IO[IO_Tag],))</f>
        <v>AB 1734-IB8</v>
      </c>
      <c r="T252" s="266" t="str">
        <f>INDEX(IO[CatalogDesc2],MATCH(TAG_DATA[[#This Row],[P1TAG]],IO[IO_Tag],))</f>
        <v>24VDC 8-Point Sink Input Module</v>
      </c>
      <c r="U252" s="266" t="str">
        <f>TAG_DATA[[#This Row],[Tag]]</f>
        <v>BB1LS851</v>
      </c>
      <c r="V252" s="266" t="str">
        <f>INDEX(DEVICES[DESC1],MATCH(TAG_DATA[[#This Row],[P1TAG]],DEVICES[TAG1],))</f>
        <v>BOTTOM ASH CONTAINER</v>
      </c>
      <c r="W252" s="266" t="str">
        <f>INDEX(DEVICES[DESC2],MATCH(TAG_DATA[[#This Row],[P1TAG]],DEVICES[TAG1],))</f>
        <v>LEVEL SWITCH</v>
      </c>
      <c r="X252" s="266" t="str">
        <f>INDEX(DEVICES[DESC3],MATCH(TAG_DATA[[#This Row],[P1TAG]],DEVICES[TAG1],))</f>
        <v/>
      </c>
      <c r="Y252" s="284">
        <f>INDEX(IO[Pin24V],MATCH(TAG_DATA[[#This Row],[P1TAG]],IO[IO_Tag],))</f>
        <v>6</v>
      </c>
      <c r="Z252" s="290">
        <f>INDEX(IO[Pin0V],MATCH(TAG_DATA[[#This Row],[P1TAG]],IO[IO_Tag],))</f>
        <v>4</v>
      </c>
      <c r="AA252" s="266" t="s">
        <v>2403</v>
      </c>
      <c r="AB252" s="305" t="str">
        <f>INDEX(IO[Type],MATCH(TAG_DATA[[#This Row],[P1TAG]],IO[IO_Tag],))</f>
        <v>DI</v>
      </c>
      <c r="AC252" s="266" t="str">
        <f>TAG_DATA[[#This Row],[Tag]]</f>
        <v>BB1LS851</v>
      </c>
      <c r="AD252" s="266" t="str">
        <f>INDEX(DEVICES[DESC1],MATCH(TAG_DATA[[#This Row],[P1TAG]],DEVICES[TAG1],))</f>
        <v>BOTTOM ASH CONTAINER</v>
      </c>
      <c r="AE252" s="266" t="str">
        <f>INDEX(DEVICES[DESC2],MATCH(TAG_DATA[[#This Row],[P1TAG]],DEVICES[TAG1],))</f>
        <v>LEVEL SWITCH</v>
      </c>
      <c r="AF252" s="266" t="str">
        <f>INDEX(DEVICES[DESC3],MATCH(TAG_DATA[[#This Row],[P1TAG]],DEVICES[TAG1],))</f>
        <v/>
      </c>
      <c r="AG252" s="305" t="s">
        <v>2541</v>
      </c>
      <c r="AH252" s="266" t="str">
        <f>INDEX(DRAWING[CableName1],MATCH(TAG_DATA[[#This Row],[Tag]],DRAWING[Tag],))</f>
        <v>BB1LS851/01</v>
      </c>
      <c r="AI252" s="331"/>
    </row>
    <row r="253" spans="1:35" hidden="1" x14ac:dyDescent="0.4">
      <c r="A253" s="329" t="s">
        <v>860</v>
      </c>
      <c r="B253" s="261" t="s">
        <v>1125</v>
      </c>
      <c r="C253" s="348"/>
      <c r="D253" s="314" t="e">
        <f>INDEX(DRAWING[Prefix],MATCH(TAG_DATA[[#This Row],[Tag]],DRAWING[Tag],))</f>
        <v>#N/A</v>
      </c>
      <c r="E253" s="281" t="e">
        <f>INDEX(DRAWING[Suffix],MATCH(TAG_DATA[[#This Row],[Tag]],DRAWING[Tag],))</f>
        <v>#N/A</v>
      </c>
      <c r="F253" s="265"/>
      <c r="G253" s="305"/>
      <c r="H253" s="282"/>
      <c r="I253" s="282" t="e">
        <f>INDEX(PANEL[DESCRIPTION],MATCH(TAG_DATA[[#This Row],[X1NAME]],PANEL[TAG],))</f>
        <v>#N/A</v>
      </c>
      <c r="J253" s="282"/>
      <c r="K253" s="282"/>
      <c r="L253" s="282"/>
      <c r="M253" s="312"/>
      <c r="N253" s="282" t="e">
        <f>INDEX(IO[PLC],MATCH(TAG_DATA[[#This Row],[P1TAG]],IO[IO_Tag],))</f>
        <v>#N/A</v>
      </c>
      <c r="O253" s="282"/>
      <c r="P253" s="290" t="e">
        <f>INDEX(IO[Slot],MATCH(TAG_DATA[[#This Row],[P1TAG]],IO[IO_Tag],))</f>
        <v>#N/A</v>
      </c>
      <c r="Q253" s="282"/>
      <c r="R253" s="282" t="e">
        <f>INDEX(IO[CatalogNo],MATCH(TAG_DATA[[#This Row],[P1TAG]],IO[IO_Tag],))</f>
        <v>#N/A</v>
      </c>
      <c r="S253" s="282" t="e">
        <f>INDEX(IO[CatalogDesc1],MATCH(TAG_DATA[[#This Row],[P1TAG]],IO[IO_Tag],))</f>
        <v>#N/A</v>
      </c>
      <c r="T253" s="282" t="e">
        <f>INDEX(IO[CatalogDesc2],MATCH(TAG_DATA[[#This Row],[P1TAG]],IO[IO_Tag],))</f>
        <v>#N/A</v>
      </c>
      <c r="U253" s="282" t="str">
        <f>TAG_DATA[[#This Row],[Tag]]</f>
        <v>BB1LS852</v>
      </c>
      <c r="V253" s="282" t="str">
        <f>INDEX(DEVICES[DESC1],MATCH(TAG_DATA[[#This Row],[P1TAG]],DEVICES[TAG1],))</f>
        <v>FLY ASH CONTAINER</v>
      </c>
      <c r="W253" s="282" t="str">
        <f>INDEX(DEVICES[DESC2],MATCH(TAG_DATA[[#This Row],[P1TAG]],DEVICES[TAG1],))</f>
        <v>LEVEL SWITCH</v>
      </c>
      <c r="X253" s="282" t="str">
        <f>INDEX(DEVICES[DESC3],MATCH(TAG_DATA[[#This Row],[P1TAG]],DEVICES[TAG1],))</f>
        <v/>
      </c>
      <c r="Y253" s="290" t="e">
        <f>INDEX(IO[Pin24V],MATCH(TAG_DATA[[#This Row],[P1TAG]],IO[IO_Tag],))</f>
        <v>#N/A</v>
      </c>
      <c r="Z253" s="290" t="e">
        <f>INDEX(IO[Pin0V],MATCH(TAG_DATA[[#This Row],[P1TAG]],IO[IO_Tag],))</f>
        <v>#N/A</v>
      </c>
      <c r="AA253" s="282"/>
      <c r="AB253" s="312" t="e">
        <f>INDEX(IO[Type],MATCH(TAG_DATA[[#This Row],[P1TAG]],IO[IO_Tag],))</f>
        <v>#N/A</v>
      </c>
      <c r="AC253" s="282" t="str">
        <f>TAG_DATA[[#This Row],[Tag]]</f>
        <v>BB1LS852</v>
      </c>
      <c r="AD253" s="282" t="str">
        <f>INDEX(DEVICES[DESC1],MATCH(TAG_DATA[[#This Row],[P1TAG]],DEVICES[TAG1],))</f>
        <v>FLY ASH CONTAINER</v>
      </c>
      <c r="AE253" s="282" t="str">
        <f>INDEX(DEVICES[DESC2],MATCH(TAG_DATA[[#This Row],[P1TAG]],DEVICES[TAG1],))</f>
        <v>LEVEL SWITCH</v>
      </c>
      <c r="AF253" s="282" t="str">
        <f>INDEX(DEVICES[DESC3],MATCH(TAG_DATA[[#This Row],[P1TAG]],DEVICES[TAG1],))</f>
        <v/>
      </c>
      <c r="AG253" s="312"/>
      <c r="AH253" s="282" t="str">
        <f>_xlfn.TEXTJOIN("/",,TAG_DATA[[#This Row],[Tag]],"01")</f>
        <v>BB1LS852/01</v>
      </c>
      <c r="AI253" s="331"/>
    </row>
    <row r="254" spans="1:35" x14ac:dyDescent="0.4">
      <c r="A254" s="316" t="s">
        <v>112</v>
      </c>
      <c r="B254" s="309" t="s">
        <v>1122</v>
      </c>
      <c r="C254" s="328" t="s">
        <v>2570</v>
      </c>
      <c r="D254" s="314" t="e">
        <f>INDEX(DRAWING[Prefix],MATCH(TAG_DATA[[#This Row],[Tag]],DRAWING[Tag],))</f>
        <v>#N/A</v>
      </c>
      <c r="E254" s="281" t="e">
        <f>INDEX(DRAWING[Suffix],MATCH(TAG_DATA[[#This Row],[Tag]],DRAWING[Tag],))</f>
        <v>#N/A</v>
      </c>
      <c r="F254" s="265"/>
      <c r="G254" s="305"/>
      <c r="H254" s="282"/>
      <c r="I254" s="282" t="e">
        <f>INDEX(PANEL[DESCRIPTION],MATCH(TAG_DATA[[#This Row],[X1NAME]],PANEL[TAG],))</f>
        <v>#N/A</v>
      </c>
      <c r="J254" s="282"/>
      <c r="K254" s="282"/>
      <c r="L254" s="282"/>
      <c r="M254" s="312"/>
      <c r="N254" s="282" t="e">
        <f>INDEX(IO[PLC],MATCH(TAG_DATA[[#This Row],[P1TAG]],IO[IO_Tag],))</f>
        <v>#N/A</v>
      </c>
      <c r="O254" s="282"/>
      <c r="P254" s="290" t="e">
        <f>INDEX(IO[Slot],MATCH(TAG_DATA[[#This Row],[P1TAG]],IO[IO_Tag],))</f>
        <v>#N/A</v>
      </c>
      <c r="Q254" s="282"/>
      <c r="R254" s="282" t="e">
        <f>INDEX(IO[CatalogNo],MATCH(TAG_DATA[[#This Row],[P1TAG]],IO[IO_Tag],))</f>
        <v>#N/A</v>
      </c>
      <c r="S254" s="282" t="e">
        <f>INDEX(IO[CatalogDesc1],MATCH(TAG_DATA[[#This Row],[P1TAG]],IO[IO_Tag],))</f>
        <v>#N/A</v>
      </c>
      <c r="T254" s="282" t="e">
        <f>INDEX(IO[CatalogDesc2],MATCH(TAG_DATA[[#This Row],[P1TAG]],IO[IO_Tag],))</f>
        <v>#N/A</v>
      </c>
      <c r="U254" s="282" t="str">
        <f>TAG_DATA[[#This Row],[Tag]]</f>
        <v>BB1LT001</v>
      </c>
      <c r="V254" s="282" t="str">
        <f>INDEX(DEVICES[DESC1],MATCH(TAG_DATA[[#This Row],[P1TAG]],DEVICES[TAG1],))</f>
        <v>FEED WATER TANK LEVEL 1</v>
      </c>
      <c r="W254" s="282" t="str">
        <f>INDEX(DEVICES[DESC2],MATCH(TAG_DATA[[#This Row],[P1TAG]],DEVICES[TAG1],))</f>
        <v/>
      </c>
      <c r="X254" s="282" t="str">
        <f>INDEX(DEVICES[DESC3],MATCH(TAG_DATA[[#This Row],[P1TAG]],DEVICES[TAG1],))</f>
        <v/>
      </c>
      <c r="Y254" s="290" t="e">
        <f>INDEX(IO[Pin24V],MATCH(TAG_DATA[[#This Row],[P1TAG]],IO[IO_Tag],))</f>
        <v>#N/A</v>
      </c>
      <c r="Z254" s="290" t="e">
        <f>INDEX(IO[Pin0V],MATCH(TAG_DATA[[#This Row],[P1TAG]],IO[IO_Tag],))</f>
        <v>#N/A</v>
      </c>
      <c r="AA254" s="282"/>
      <c r="AB254" s="312" t="e">
        <f>INDEX(IO[Type],MATCH(TAG_DATA[[#This Row],[P1TAG]],IO[IO_Tag],))</f>
        <v>#N/A</v>
      </c>
      <c r="AC254" s="282" t="str">
        <f>TAG_DATA[[#This Row],[Tag]]</f>
        <v>BB1LT001</v>
      </c>
      <c r="AD254" s="282" t="str">
        <f>INDEX(DEVICES[DESC1],MATCH(TAG_DATA[[#This Row],[P1TAG]],DEVICES[TAG1],))</f>
        <v>FEED WATER TANK LEVEL 1</v>
      </c>
      <c r="AE254" s="282" t="str">
        <f>INDEX(DEVICES[DESC2],MATCH(TAG_DATA[[#This Row],[P1TAG]],DEVICES[TAG1],))</f>
        <v/>
      </c>
      <c r="AF254" s="282" t="str">
        <f>INDEX(DEVICES[DESC3],MATCH(TAG_DATA[[#This Row],[P1TAG]],DEVICES[TAG1],))</f>
        <v/>
      </c>
      <c r="AG254" s="312"/>
      <c r="AH254" s="282" t="str">
        <f>_xlfn.TEXTJOIN("/",,TAG_DATA[[#This Row],[Tag]],"01")</f>
        <v>BB1LT001/01</v>
      </c>
      <c r="AI254" s="331"/>
    </row>
    <row r="255" spans="1:35" x14ac:dyDescent="0.4">
      <c r="A255" s="316" t="s">
        <v>115</v>
      </c>
      <c r="B255" s="309" t="s">
        <v>1122</v>
      </c>
      <c r="C255" s="328" t="s">
        <v>2570</v>
      </c>
      <c r="D255" s="314" t="e">
        <f>INDEX(DRAWING[Prefix],MATCH(TAG_DATA[[#This Row],[Tag]],DRAWING[Tag],))</f>
        <v>#N/A</v>
      </c>
      <c r="E255" s="281" t="e">
        <f>INDEX(DRAWING[Suffix],MATCH(TAG_DATA[[#This Row],[Tag]],DRAWING[Tag],))</f>
        <v>#N/A</v>
      </c>
      <c r="F255" s="265"/>
      <c r="G255" s="305"/>
      <c r="H255" s="282"/>
      <c r="I255" s="282" t="e">
        <f>INDEX(PANEL[DESCRIPTION],MATCH(TAG_DATA[[#This Row],[X1NAME]],PANEL[TAG],))</f>
        <v>#N/A</v>
      </c>
      <c r="J255" s="282"/>
      <c r="K255" s="282"/>
      <c r="L255" s="282"/>
      <c r="M255" s="312"/>
      <c r="N255" s="282" t="e">
        <f>INDEX(IO[PLC],MATCH(TAG_DATA[[#This Row],[P1TAG]],IO[IO_Tag],))</f>
        <v>#N/A</v>
      </c>
      <c r="O255" s="282"/>
      <c r="P255" s="290" t="e">
        <f>INDEX(IO[Slot],MATCH(TAG_DATA[[#This Row],[P1TAG]],IO[IO_Tag],))</f>
        <v>#N/A</v>
      </c>
      <c r="Q255" s="282"/>
      <c r="R255" s="282" t="e">
        <f>INDEX(IO[CatalogNo],MATCH(TAG_DATA[[#This Row],[P1TAG]],IO[IO_Tag],))</f>
        <v>#N/A</v>
      </c>
      <c r="S255" s="282" t="e">
        <f>INDEX(IO[CatalogDesc1],MATCH(TAG_DATA[[#This Row],[P1TAG]],IO[IO_Tag],))</f>
        <v>#N/A</v>
      </c>
      <c r="T255" s="282" t="e">
        <f>INDEX(IO[CatalogDesc2],MATCH(TAG_DATA[[#This Row],[P1TAG]],IO[IO_Tag],))</f>
        <v>#N/A</v>
      </c>
      <c r="U255" s="282" t="str">
        <f>TAG_DATA[[#This Row],[Tag]]</f>
        <v>BB1LT002</v>
      </c>
      <c r="V255" s="282" t="str">
        <f>INDEX(DEVICES[DESC1],MATCH(TAG_DATA[[#This Row],[P1TAG]],DEVICES[TAG1],))</f>
        <v>FEED WATER TANK LEVEL 2</v>
      </c>
      <c r="W255" s="282" t="str">
        <f>INDEX(DEVICES[DESC2],MATCH(TAG_DATA[[#This Row],[P1TAG]],DEVICES[TAG1],))</f>
        <v/>
      </c>
      <c r="X255" s="282" t="str">
        <f>INDEX(DEVICES[DESC3],MATCH(TAG_DATA[[#This Row],[P1TAG]],DEVICES[TAG1],))</f>
        <v/>
      </c>
      <c r="Y255" s="290" t="e">
        <f>INDEX(IO[Pin24V],MATCH(TAG_DATA[[#This Row],[P1TAG]],IO[IO_Tag],))</f>
        <v>#N/A</v>
      </c>
      <c r="Z255" s="290" t="e">
        <f>INDEX(IO[Pin0V],MATCH(TAG_DATA[[#This Row],[P1TAG]],IO[IO_Tag],))</f>
        <v>#N/A</v>
      </c>
      <c r="AA255" s="282"/>
      <c r="AB255" s="312" t="e">
        <f>INDEX(IO[Type],MATCH(TAG_DATA[[#This Row],[P1TAG]],IO[IO_Tag],))</f>
        <v>#N/A</v>
      </c>
      <c r="AC255" s="282" t="str">
        <f>TAG_DATA[[#This Row],[Tag]]</f>
        <v>BB1LT002</v>
      </c>
      <c r="AD255" s="282" t="str">
        <f>INDEX(DEVICES[DESC1],MATCH(TAG_DATA[[#This Row],[P1TAG]],DEVICES[TAG1],))</f>
        <v>FEED WATER TANK LEVEL 2</v>
      </c>
      <c r="AE255" s="282" t="str">
        <f>INDEX(DEVICES[DESC2],MATCH(TAG_DATA[[#This Row],[P1TAG]],DEVICES[TAG1],))</f>
        <v/>
      </c>
      <c r="AF255" s="282" t="str">
        <f>INDEX(DEVICES[DESC3],MATCH(TAG_DATA[[#This Row],[P1TAG]],DEVICES[TAG1],))</f>
        <v/>
      </c>
      <c r="AG255" s="312"/>
      <c r="AH255" s="282" t="str">
        <f>_xlfn.TEXTJOIN("/",,TAG_DATA[[#This Row],[Tag]],"01")</f>
        <v>BB1LT002/01</v>
      </c>
      <c r="AI255" s="331"/>
    </row>
    <row r="256" spans="1:35" x14ac:dyDescent="0.4">
      <c r="A256" s="316" t="s">
        <v>391</v>
      </c>
      <c r="B256" s="309" t="s">
        <v>1122</v>
      </c>
      <c r="C256" s="328" t="s">
        <v>2570</v>
      </c>
      <c r="D256" s="314" t="e">
        <f>INDEX(DRAWING[Prefix],MATCH(TAG_DATA[[#This Row],[Tag]],DRAWING[Tag],))</f>
        <v>#N/A</v>
      </c>
      <c r="E256" s="281" t="e">
        <f>INDEX(DRAWING[Suffix],MATCH(TAG_DATA[[#This Row],[Tag]],DRAWING[Tag],))</f>
        <v>#N/A</v>
      </c>
      <c r="F256" s="265"/>
      <c r="G256" s="305"/>
      <c r="H256" s="282"/>
      <c r="I256" s="282" t="e">
        <f>INDEX(PANEL[DESCRIPTION],MATCH(TAG_DATA[[#This Row],[X1NAME]],PANEL[TAG],))</f>
        <v>#N/A</v>
      </c>
      <c r="J256" s="282"/>
      <c r="K256" s="282"/>
      <c r="L256" s="282"/>
      <c r="M256" s="312"/>
      <c r="N256" s="282" t="e">
        <f>INDEX(IO[PLC],MATCH(TAG_DATA[[#This Row],[P1TAG]],IO[IO_Tag],))</f>
        <v>#N/A</v>
      </c>
      <c r="O256" s="282"/>
      <c r="P256" s="290" t="e">
        <f>INDEX(IO[Slot],MATCH(TAG_DATA[[#This Row],[P1TAG]],IO[IO_Tag],))</f>
        <v>#N/A</v>
      </c>
      <c r="Q256" s="282"/>
      <c r="R256" s="282" t="e">
        <f>INDEX(IO[CatalogNo],MATCH(TAG_DATA[[#This Row],[P1TAG]],IO[IO_Tag],))</f>
        <v>#N/A</v>
      </c>
      <c r="S256" s="282" t="e">
        <f>INDEX(IO[CatalogDesc1],MATCH(TAG_DATA[[#This Row],[P1TAG]],IO[IO_Tag],))</f>
        <v>#N/A</v>
      </c>
      <c r="T256" s="282" t="e">
        <f>INDEX(IO[CatalogDesc2],MATCH(TAG_DATA[[#This Row],[P1TAG]],IO[IO_Tag],))</f>
        <v>#N/A</v>
      </c>
      <c r="U256" s="282" t="str">
        <f>TAG_DATA[[#This Row],[Tag]]</f>
        <v>BB1LT003</v>
      </c>
      <c r="V256" s="282" t="str">
        <f>INDEX(DEVICES[DESC1],MATCH(TAG_DATA[[#This Row],[P1TAG]],DEVICES[TAG1],))</f>
        <v>STEAM ACCUMULATOR LEVEL 1</v>
      </c>
      <c r="W256" s="282" t="str">
        <f>INDEX(DEVICES[DESC2],MATCH(TAG_DATA[[#This Row],[P1TAG]],DEVICES[TAG1],))</f>
        <v/>
      </c>
      <c r="X256" s="282" t="str">
        <f>INDEX(DEVICES[DESC3],MATCH(TAG_DATA[[#This Row],[P1TAG]],DEVICES[TAG1],))</f>
        <v/>
      </c>
      <c r="Y256" s="290" t="e">
        <f>INDEX(IO[Pin24V],MATCH(TAG_DATA[[#This Row],[P1TAG]],IO[IO_Tag],))</f>
        <v>#N/A</v>
      </c>
      <c r="Z256" s="290" t="e">
        <f>INDEX(IO[Pin0V],MATCH(TAG_DATA[[#This Row],[P1TAG]],IO[IO_Tag],))</f>
        <v>#N/A</v>
      </c>
      <c r="AA256" s="282"/>
      <c r="AB256" s="312" t="e">
        <f>INDEX(IO[Type],MATCH(TAG_DATA[[#This Row],[P1TAG]],IO[IO_Tag],))</f>
        <v>#N/A</v>
      </c>
      <c r="AC256" s="282" t="str">
        <f>TAG_DATA[[#This Row],[Tag]]</f>
        <v>BB1LT003</v>
      </c>
      <c r="AD256" s="282" t="str">
        <f>INDEX(DEVICES[DESC1],MATCH(TAG_DATA[[#This Row],[P1TAG]],DEVICES[TAG1],))</f>
        <v>STEAM ACCUMULATOR LEVEL 1</v>
      </c>
      <c r="AE256" s="282" t="str">
        <f>INDEX(DEVICES[DESC2],MATCH(TAG_DATA[[#This Row],[P1TAG]],DEVICES[TAG1],))</f>
        <v/>
      </c>
      <c r="AF256" s="282" t="str">
        <f>INDEX(DEVICES[DESC3],MATCH(TAG_DATA[[#This Row],[P1TAG]],DEVICES[TAG1],))</f>
        <v/>
      </c>
      <c r="AG256" s="312"/>
      <c r="AH256" s="282" t="str">
        <f>_xlfn.TEXTJOIN("/",,TAG_DATA[[#This Row],[Tag]],"01")</f>
        <v>BB1LT003/01</v>
      </c>
      <c r="AI256" s="331"/>
    </row>
    <row r="257" spans="1:35" x14ac:dyDescent="0.4">
      <c r="A257" s="316" t="s">
        <v>384</v>
      </c>
      <c r="B257" s="309" t="s">
        <v>1122</v>
      </c>
      <c r="C257" s="328" t="s">
        <v>2570</v>
      </c>
      <c r="D257" s="314" t="e">
        <f>INDEX(DRAWING[Prefix],MATCH(TAG_DATA[[#This Row],[Tag]],DRAWING[Tag],))</f>
        <v>#N/A</v>
      </c>
      <c r="E257" s="281" t="e">
        <f>INDEX(DRAWING[Suffix],MATCH(TAG_DATA[[#This Row],[Tag]],DRAWING[Tag],))</f>
        <v>#N/A</v>
      </c>
      <c r="F257" s="265"/>
      <c r="G257" s="305"/>
      <c r="H257" s="282"/>
      <c r="I257" s="282" t="e">
        <f>INDEX(PANEL[DESCRIPTION],MATCH(TAG_DATA[[#This Row],[X1NAME]],PANEL[TAG],))</f>
        <v>#N/A</v>
      </c>
      <c r="J257" s="282"/>
      <c r="K257" s="282"/>
      <c r="L257" s="282"/>
      <c r="M257" s="312"/>
      <c r="N257" s="282" t="e">
        <f>INDEX(IO[PLC],MATCH(TAG_DATA[[#This Row],[P1TAG]],IO[IO_Tag],))</f>
        <v>#N/A</v>
      </c>
      <c r="O257" s="282"/>
      <c r="P257" s="290" t="e">
        <f>INDEX(IO[Slot],MATCH(TAG_DATA[[#This Row],[P1TAG]],IO[IO_Tag],))</f>
        <v>#N/A</v>
      </c>
      <c r="Q257" s="282"/>
      <c r="R257" s="282" t="e">
        <f>INDEX(IO[CatalogNo],MATCH(TAG_DATA[[#This Row],[P1TAG]],IO[IO_Tag],))</f>
        <v>#N/A</v>
      </c>
      <c r="S257" s="282" t="e">
        <f>INDEX(IO[CatalogDesc1],MATCH(TAG_DATA[[#This Row],[P1TAG]],IO[IO_Tag],))</f>
        <v>#N/A</v>
      </c>
      <c r="T257" s="282" t="e">
        <f>INDEX(IO[CatalogDesc2],MATCH(TAG_DATA[[#This Row],[P1TAG]],IO[IO_Tag],))</f>
        <v>#N/A</v>
      </c>
      <c r="U257" s="282" t="str">
        <f>TAG_DATA[[#This Row],[Tag]]</f>
        <v>BB1LT004</v>
      </c>
      <c r="V257" s="282" t="str">
        <f>INDEX(DEVICES[DESC1],MATCH(TAG_DATA[[#This Row],[P1TAG]],DEVICES[TAG1],))</f>
        <v>STEAM ACCUMULATOR LEVEL 2</v>
      </c>
      <c r="W257" s="282" t="str">
        <f>INDEX(DEVICES[DESC2],MATCH(TAG_DATA[[#This Row],[P1TAG]],DEVICES[TAG1],))</f>
        <v/>
      </c>
      <c r="X257" s="282" t="str">
        <f>INDEX(DEVICES[DESC3],MATCH(TAG_DATA[[#This Row],[P1TAG]],DEVICES[TAG1],))</f>
        <v/>
      </c>
      <c r="Y257" s="290" t="e">
        <f>INDEX(IO[Pin24V],MATCH(TAG_DATA[[#This Row],[P1TAG]],IO[IO_Tag],))</f>
        <v>#N/A</v>
      </c>
      <c r="Z257" s="290" t="e">
        <f>INDEX(IO[Pin0V],MATCH(TAG_DATA[[#This Row],[P1TAG]],IO[IO_Tag],))</f>
        <v>#N/A</v>
      </c>
      <c r="AA257" s="282"/>
      <c r="AB257" s="312" t="e">
        <f>INDEX(IO[Type],MATCH(TAG_DATA[[#This Row],[P1TAG]],IO[IO_Tag],))</f>
        <v>#N/A</v>
      </c>
      <c r="AC257" s="282" t="str">
        <f>TAG_DATA[[#This Row],[Tag]]</f>
        <v>BB1LT004</v>
      </c>
      <c r="AD257" s="282" t="str">
        <f>INDEX(DEVICES[DESC1],MATCH(TAG_DATA[[#This Row],[P1TAG]],DEVICES[TAG1],))</f>
        <v>STEAM ACCUMULATOR LEVEL 2</v>
      </c>
      <c r="AE257" s="282" t="str">
        <f>INDEX(DEVICES[DESC2],MATCH(TAG_DATA[[#This Row],[P1TAG]],DEVICES[TAG1],))</f>
        <v/>
      </c>
      <c r="AF257" s="282" t="str">
        <f>INDEX(DEVICES[DESC3],MATCH(TAG_DATA[[#This Row],[P1TAG]],DEVICES[TAG1],))</f>
        <v/>
      </c>
      <c r="AG257" s="312"/>
      <c r="AH257" s="282" t="str">
        <f>_xlfn.TEXTJOIN("/",,TAG_DATA[[#This Row],[Tag]],"01")</f>
        <v>BB1LT004/01</v>
      </c>
      <c r="AI257" s="331"/>
    </row>
    <row r="258" spans="1:35" hidden="1" x14ac:dyDescent="0.4">
      <c r="A258" s="329" t="s">
        <v>1207</v>
      </c>
      <c r="B258" s="261" t="s">
        <v>1126</v>
      </c>
      <c r="C258" s="349"/>
      <c r="D258" s="314" t="e">
        <f>INDEX(DRAWING[Prefix],MATCH(TAG_DATA[[#This Row],[Tag]],DRAWING[Tag],))</f>
        <v>#N/A</v>
      </c>
      <c r="E258" s="281" t="e">
        <f>INDEX(DRAWING[Suffix],MATCH(TAG_DATA[[#This Row],[Tag]],DRAWING[Tag],))</f>
        <v>#N/A</v>
      </c>
      <c r="F258" s="265"/>
      <c r="G258" s="305"/>
      <c r="H258" s="282"/>
      <c r="I258" s="282" t="e">
        <f>INDEX(PANEL[DESCRIPTION],MATCH(TAG_DATA[[#This Row],[X1NAME]],PANEL[TAG],))</f>
        <v>#N/A</v>
      </c>
      <c r="J258" s="282"/>
      <c r="K258" s="282"/>
      <c r="L258" s="282"/>
      <c r="M258" s="312"/>
      <c r="N258" s="282" t="e">
        <f>INDEX(IO[PLC],MATCH(TAG_DATA[[#This Row],[P1TAG]],IO[IO_Tag],))</f>
        <v>#N/A</v>
      </c>
      <c r="O258" s="282"/>
      <c r="P258" s="290" t="e">
        <f>INDEX(IO[Slot],MATCH(TAG_DATA[[#This Row],[P1TAG]],IO[IO_Tag],))</f>
        <v>#N/A</v>
      </c>
      <c r="Q258" s="282"/>
      <c r="R258" s="282" t="e">
        <f>INDEX(IO[CatalogNo],MATCH(TAG_DATA[[#This Row],[P1TAG]],IO[IO_Tag],))</f>
        <v>#N/A</v>
      </c>
      <c r="S258" s="282" t="e">
        <f>INDEX(IO[CatalogDesc1],MATCH(TAG_DATA[[#This Row],[P1TAG]],IO[IO_Tag],))</f>
        <v>#N/A</v>
      </c>
      <c r="T258" s="282" t="e">
        <f>INDEX(IO[CatalogDesc2],MATCH(TAG_DATA[[#This Row],[P1TAG]],IO[IO_Tag],))</f>
        <v>#N/A</v>
      </c>
      <c r="U258" s="282" t="str">
        <f>TAG_DATA[[#This Row],[Tag]]</f>
        <v>BB1LT101</v>
      </c>
      <c r="V258" s="282" t="str">
        <f>INDEX(DEVICES[DESC1],MATCH(TAG_DATA[[#This Row],[P1TAG]],DEVICES[TAG1],))</f>
        <v>STEAM DRUM LEVEL 1</v>
      </c>
      <c r="W258" s="282" t="str">
        <f>INDEX(DEVICES[DESC2],MATCH(TAG_DATA[[#This Row],[P1TAG]],DEVICES[TAG1],))</f>
        <v/>
      </c>
      <c r="X258" s="282" t="str">
        <f>INDEX(DEVICES[DESC3],MATCH(TAG_DATA[[#This Row],[P1TAG]],DEVICES[TAG1],))</f>
        <v/>
      </c>
      <c r="Y258" s="290" t="e">
        <f>INDEX(IO[Pin24V],MATCH(TAG_DATA[[#This Row],[P1TAG]],IO[IO_Tag],))</f>
        <v>#N/A</v>
      </c>
      <c r="Z258" s="290" t="e">
        <f>INDEX(IO[Pin0V],MATCH(TAG_DATA[[#This Row],[P1TAG]],IO[IO_Tag],))</f>
        <v>#N/A</v>
      </c>
      <c r="AA258" s="282"/>
      <c r="AB258" s="312" t="e">
        <f>INDEX(IO[Type],MATCH(TAG_DATA[[#This Row],[P1TAG]],IO[IO_Tag],))</f>
        <v>#N/A</v>
      </c>
      <c r="AC258" s="282" t="str">
        <f>TAG_DATA[[#This Row],[Tag]]</f>
        <v>BB1LT101</v>
      </c>
      <c r="AD258" s="282" t="str">
        <f>INDEX(DEVICES[DESC1],MATCH(TAG_DATA[[#This Row],[P1TAG]],DEVICES[TAG1],))</f>
        <v>STEAM DRUM LEVEL 1</v>
      </c>
      <c r="AE258" s="282" t="str">
        <f>INDEX(DEVICES[DESC2],MATCH(TAG_DATA[[#This Row],[P1TAG]],DEVICES[TAG1],))</f>
        <v/>
      </c>
      <c r="AF258" s="282" t="str">
        <f>INDEX(DEVICES[DESC3],MATCH(TAG_DATA[[#This Row],[P1TAG]],DEVICES[TAG1],))</f>
        <v/>
      </c>
      <c r="AG258" s="312"/>
      <c r="AH258" s="282" t="str">
        <f>_xlfn.TEXTJOIN("/",,TAG_DATA[[#This Row],[Tag]],"01")</f>
        <v>BB1LT101/01</v>
      </c>
      <c r="AI258" s="331"/>
    </row>
    <row r="259" spans="1:35" hidden="1" x14ac:dyDescent="0.4">
      <c r="A259" s="330" t="s">
        <v>1224</v>
      </c>
      <c r="B259" s="260" t="s">
        <v>1126</v>
      </c>
      <c r="C259" s="349"/>
      <c r="D259" s="314" t="e">
        <f>INDEX(DRAWING[Prefix],MATCH(TAG_DATA[[#This Row],[Tag]],DRAWING[Tag],))</f>
        <v>#N/A</v>
      </c>
      <c r="E259" s="281" t="e">
        <f>INDEX(DRAWING[Suffix],MATCH(TAG_DATA[[#This Row],[Tag]],DRAWING[Tag],))</f>
        <v>#N/A</v>
      </c>
      <c r="F259" s="265"/>
      <c r="G259" s="305"/>
      <c r="H259" s="282"/>
      <c r="I259" s="282" t="e">
        <f>INDEX(PANEL[DESCRIPTION],MATCH(TAG_DATA[[#This Row],[X1NAME]],PANEL[TAG],))</f>
        <v>#N/A</v>
      </c>
      <c r="J259" s="282"/>
      <c r="K259" s="282"/>
      <c r="L259" s="282"/>
      <c r="M259" s="312"/>
      <c r="N259" s="282" t="e">
        <f>INDEX(IO[PLC],MATCH(TAG_DATA[[#This Row],[P1TAG]],IO[IO_Tag],))</f>
        <v>#N/A</v>
      </c>
      <c r="O259" s="282"/>
      <c r="P259" s="290" t="e">
        <f>INDEX(IO[Slot],MATCH(TAG_DATA[[#This Row],[P1TAG]],IO[IO_Tag],))</f>
        <v>#N/A</v>
      </c>
      <c r="Q259" s="282"/>
      <c r="R259" s="282" t="e">
        <f>INDEX(IO[CatalogNo],MATCH(TAG_DATA[[#This Row],[P1TAG]],IO[IO_Tag],))</f>
        <v>#N/A</v>
      </c>
      <c r="S259" s="282" t="e">
        <f>INDEX(IO[CatalogDesc1],MATCH(TAG_DATA[[#This Row],[P1TAG]],IO[IO_Tag],))</f>
        <v>#N/A</v>
      </c>
      <c r="T259" s="282" t="e">
        <f>INDEX(IO[CatalogDesc2],MATCH(TAG_DATA[[#This Row],[P1TAG]],IO[IO_Tag],))</f>
        <v>#N/A</v>
      </c>
      <c r="U259" s="282" t="str">
        <f>TAG_DATA[[#This Row],[Tag]]</f>
        <v>BB1LT102</v>
      </c>
      <c r="V259" s="282" t="str">
        <f>INDEX(DEVICES[DESC1],MATCH(TAG_DATA[[#This Row],[P1TAG]],DEVICES[TAG1],))</f>
        <v>STEAM DRUM LEVEL 2</v>
      </c>
      <c r="W259" s="282" t="str">
        <f>INDEX(DEVICES[DESC2],MATCH(TAG_DATA[[#This Row],[P1TAG]],DEVICES[TAG1],))</f>
        <v/>
      </c>
      <c r="X259" s="282" t="str">
        <f>INDEX(DEVICES[DESC3],MATCH(TAG_DATA[[#This Row],[P1TAG]],DEVICES[TAG1],))</f>
        <v/>
      </c>
      <c r="Y259" s="290" t="e">
        <f>INDEX(IO[Pin24V],MATCH(TAG_DATA[[#This Row],[P1TAG]],IO[IO_Tag],))</f>
        <v>#N/A</v>
      </c>
      <c r="Z259" s="290" t="e">
        <f>INDEX(IO[Pin0V],MATCH(TAG_DATA[[#This Row],[P1TAG]],IO[IO_Tag],))</f>
        <v>#N/A</v>
      </c>
      <c r="AA259" s="282"/>
      <c r="AB259" s="312" t="e">
        <f>INDEX(IO[Type],MATCH(TAG_DATA[[#This Row],[P1TAG]],IO[IO_Tag],))</f>
        <v>#N/A</v>
      </c>
      <c r="AC259" s="282" t="str">
        <f>TAG_DATA[[#This Row],[Tag]]</f>
        <v>BB1LT102</v>
      </c>
      <c r="AD259" s="282" t="str">
        <f>INDEX(DEVICES[DESC1],MATCH(TAG_DATA[[#This Row],[P1TAG]],DEVICES[TAG1],))</f>
        <v>STEAM DRUM LEVEL 2</v>
      </c>
      <c r="AE259" s="282" t="str">
        <f>INDEX(DEVICES[DESC2],MATCH(TAG_DATA[[#This Row],[P1TAG]],DEVICES[TAG1],))</f>
        <v/>
      </c>
      <c r="AF259" s="282" t="str">
        <f>INDEX(DEVICES[DESC3],MATCH(TAG_DATA[[#This Row],[P1TAG]],DEVICES[TAG1],))</f>
        <v/>
      </c>
      <c r="AG259" s="312"/>
      <c r="AH259" s="282" t="str">
        <f>_xlfn.TEXTJOIN("/",,TAG_DATA[[#This Row],[Tag]],"01")</f>
        <v>BB1LT102/01</v>
      </c>
      <c r="AI259" s="331"/>
    </row>
    <row r="260" spans="1:35" hidden="1" x14ac:dyDescent="0.4">
      <c r="A260" s="330" t="s">
        <v>1225</v>
      </c>
      <c r="B260" s="260" t="s">
        <v>1126</v>
      </c>
      <c r="C260" s="349"/>
      <c r="D260" s="314" t="e">
        <f>INDEX(DRAWING[Prefix],MATCH(TAG_DATA[[#This Row],[Tag]],DRAWING[Tag],))</f>
        <v>#N/A</v>
      </c>
      <c r="E260" s="281" t="e">
        <f>INDEX(DRAWING[Suffix],MATCH(TAG_DATA[[#This Row],[Tag]],DRAWING[Tag],))</f>
        <v>#N/A</v>
      </c>
      <c r="F260" s="265"/>
      <c r="G260" s="305"/>
      <c r="H260" s="282"/>
      <c r="I260" s="282" t="e">
        <f>INDEX(PANEL[DESCRIPTION],MATCH(TAG_DATA[[#This Row],[X1NAME]],PANEL[TAG],))</f>
        <v>#N/A</v>
      </c>
      <c r="J260" s="282"/>
      <c r="K260" s="282"/>
      <c r="L260" s="282"/>
      <c r="M260" s="312"/>
      <c r="N260" s="282" t="e">
        <f>INDEX(IO[PLC],MATCH(TAG_DATA[[#This Row],[P1TAG]],IO[IO_Tag],))</f>
        <v>#N/A</v>
      </c>
      <c r="O260" s="282"/>
      <c r="P260" s="290" t="e">
        <f>INDEX(IO[Slot],MATCH(TAG_DATA[[#This Row],[P1TAG]],IO[IO_Tag],))</f>
        <v>#N/A</v>
      </c>
      <c r="Q260" s="282"/>
      <c r="R260" s="282" t="e">
        <f>INDEX(IO[CatalogNo],MATCH(TAG_DATA[[#This Row],[P1TAG]],IO[IO_Tag],))</f>
        <v>#N/A</v>
      </c>
      <c r="S260" s="282" t="e">
        <f>INDEX(IO[CatalogDesc1],MATCH(TAG_DATA[[#This Row],[P1TAG]],IO[IO_Tag],))</f>
        <v>#N/A</v>
      </c>
      <c r="T260" s="282" t="e">
        <f>INDEX(IO[CatalogDesc2],MATCH(TAG_DATA[[#This Row],[P1TAG]],IO[IO_Tag],))</f>
        <v>#N/A</v>
      </c>
      <c r="U260" s="282" t="str">
        <f>TAG_DATA[[#This Row],[Tag]]</f>
        <v>BB1LT103</v>
      </c>
      <c r="V260" s="282" t="str">
        <f>INDEX(DEVICES[DESC1],MATCH(TAG_DATA[[#This Row],[P1TAG]],DEVICES[TAG1],))</f>
        <v>STEAM DRUM LEVEL 3</v>
      </c>
      <c r="W260" s="282" t="str">
        <f>INDEX(DEVICES[DESC2],MATCH(TAG_DATA[[#This Row],[P1TAG]],DEVICES[TAG1],))</f>
        <v/>
      </c>
      <c r="X260" s="282" t="str">
        <f>INDEX(DEVICES[DESC3],MATCH(TAG_DATA[[#This Row],[P1TAG]],DEVICES[TAG1],))</f>
        <v/>
      </c>
      <c r="Y260" s="290" t="e">
        <f>INDEX(IO[Pin24V],MATCH(TAG_DATA[[#This Row],[P1TAG]],IO[IO_Tag],))</f>
        <v>#N/A</v>
      </c>
      <c r="Z260" s="290" t="e">
        <f>INDEX(IO[Pin0V],MATCH(TAG_DATA[[#This Row],[P1TAG]],IO[IO_Tag],))</f>
        <v>#N/A</v>
      </c>
      <c r="AA260" s="282"/>
      <c r="AB260" s="312" t="e">
        <f>INDEX(IO[Type],MATCH(TAG_DATA[[#This Row],[P1TAG]],IO[IO_Tag],))</f>
        <v>#N/A</v>
      </c>
      <c r="AC260" s="282" t="str">
        <f>TAG_DATA[[#This Row],[Tag]]</f>
        <v>BB1LT103</v>
      </c>
      <c r="AD260" s="282" t="str">
        <f>INDEX(DEVICES[DESC1],MATCH(TAG_DATA[[#This Row],[P1TAG]],DEVICES[TAG1],))</f>
        <v>STEAM DRUM LEVEL 3</v>
      </c>
      <c r="AE260" s="282" t="str">
        <f>INDEX(DEVICES[DESC2],MATCH(TAG_DATA[[#This Row],[P1TAG]],DEVICES[TAG1],))</f>
        <v/>
      </c>
      <c r="AF260" s="282" t="str">
        <f>INDEX(DEVICES[DESC3],MATCH(TAG_DATA[[#This Row],[P1TAG]],DEVICES[TAG1],))</f>
        <v/>
      </c>
      <c r="AG260" s="312"/>
      <c r="AH260" s="282" t="str">
        <f>_xlfn.TEXTJOIN("/",,TAG_DATA[[#This Row],[Tag]],"01")</f>
        <v>BB1LT103/01</v>
      </c>
      <c r="AI260" s="331"/>
    </row>
    <row r="261" spans="1:35" x14ac:dyDescent="0.4">
      <c r="A261" s="316" t="s">
        <v>1347</v>
      </c>
      <c r="B261" s="309" t="s">
        <v>1122</v>
      </c>
      <c r="C261" s="328" t="s">
        <v>2570</v>
      </c>
      <c r="D261" s="314" t="e">
        <f>INDEX(DRAWING[Prefix],MATCH(TAG_DATA[[#This Row],[Tag]],DRAWING[Tag],))</f>
        <v>#N/A</v>
      </c>
      <c r="E261" s="281" t="e">
        <f>INDEX(DRAWING[Suffix],MATCH(TAG_DATA[[#This Row],[Tag]],DRAWING[Tag],))</f>
        <v>#N/A</v>
      </c>
      <c r="F261" s="265"/>
      <c r="G261" s="305"/>
      <c r="H261" s="282"/>
      <c r="I261" s="282" t="e">
        <f>INDEX(PANEL[DESCRIPTION],MATCH(TAG_DATA[[#This Row],[X1NAME]],PANEL[TAG],))</f>
        <v>#N/A</v>
      </c>
      <c r="J261" s="282"/>
      <c r="K261" s="282"/>
      <c r="L261" s="282"/>
      <c r="M261" s="312"/>
      <c r="N261" s="282" t="e">
        <f>INDEX(IO[PLC],MATCH(TAG_DATA[[#This Row],[P1TAG]],IO[IO_Tag],))</f>
        <v>#N/A</v>
      </c>
      <c r="O261" s="282"/>
      <c r="P261" s="290" t="e">
        <f>INDEX(IO[Slot],MATCH(TAG_DATA[[#This Row],[P1TAG]],IO[IO_Tag],))</f>
        <v>#N/A</v>
      </c>
      <c r="Q261" s="282"/>
      <c r="R261" s="282" t="e">
        <f>INDEX(IO[CatalogNo],MATCH(TAG_DATA[[#This Row],[P1TAG]],IO[IO_Tag],))</f>
        <v>#N/A</v>
      </c>
      <c r="S261" s="282" t="e">
        <f>INDEX(IO[CatalogDesc1],MATCH(TAG_DATA[[#This Row],[P1TAG]],IO[IO_Tag],))</f>
        <v>#N/A</v>
      </c>
      <c r="T261" s="282" t="e">
        <f>INDEX(IO[CatalogDesc2],MATCH(TAG_DATA[[#This Row],[P1TAG]],IO[IO_Tag],))</f>
        <v>#N/A</v>
      </c>
      <c r="U261" s="282" t="str">
        <f>TAG_DATA[[#This Row],[Tag]]</f>
        <v>BB1LT611</v>
      </c>
      <c r="V261" s="282" t="str">
        <f>INDEX(DEVICES[DESC1],MATCH(TAG_DATA[[#This Row],[P1TAG]],DEVICES[TAG1],))</f>
        <v>UNLOADING STATION 1 LEVEL</v>
      </c>
      <c r="W261" s="282" t="str">
        <f>INDEX(DEVICES[DESC2],MATCH(TAG_DATA[[#This Row],[P1TAG]],DEVICES[TAG1],))</f>
        <v/>
      </c>
      <c r="X261" s="282" t="str">
        <f>INDEX(DEVICES[DESC3],MATCH(TAG_DATA[[#This Row],[P1TAG]],DEVICES[TAG1],))</f>
        <v/>
      </c>
      <c r="Y261" s="290" t="e">
        <f>INDEX(IO[Pin24V],MATCH(TAG_DATA[[#This Row],[P1TAG]],IO[IO_Tag],))</f>
        <v>#N/A</v>
      </c>
      <c r="Z261" s="290" t="e">
        <f>INDEX(IO[Pin0V],MATCH(TAG_DATA[[#This Row],[P1TAG]],IO[IO_Tag],))</f>
        <v>#N/A</v>
      </c>
      <c r="AA261" s="282"/>
      <c r="AB261" s="312" t="e">
        <f>INDEX(IO[Type],MATCH(TAG_DATA[[#This Row],[P1TAG]],IO[IO_Tag],))</f>
        <v>#N/A</v>
      </c>
      <c r="AC261" s="282" t="str">
        <f>TAG_DATA[[#This Row],[Tag]]</f>
        <v>BB1LT611</v>
      </c>
      <c r="AD261" s="282" t="str">
        <f>INDEX(DEVICES[DESC1],MATCH(TAG_DATA[[#This Row],[P1TAG]],DEVICES[TAG1],))</f>
        <v>UNLOADING STATION 1 LEVEL</v>
      </c>
      <c r="AE261" s="282" t="str">
        <f>INDEX(DEVICES[DESC2],MATCH(TAG_DATA[[#This Row],[P1TAG]],DEVICES[TAG1],))</f>
        <v/>
      </c>
      <c r="AF261" s="282" t="str">
        <f>INDEX(DEVICES[DESC3],MATCH(TAG_DATA[[#This Row],[P1TAG]],DEVICES[TAG1],))</f>
        <v/>
      </c>
      <c r="AG261" s="312"/>
      <c r="AH261" s="282" t="str">
        <f>_xlfn.TEXTJOIN("/",,TAG_DATA[[#This Row],[Tag]],"01")</f>
        <v>BB1LT611/01</v>
      </c>
      <c r="AI261" s="331"/>
    </row>
    <row r="262" spans="1:35" x14ac:dyDescent="0.4">
      <c r="A262" s="316" t="s">
        <v>1348</v>
      </c>
      <c r="B262" s="309" t="s">
        <v>1122</v>
      </c>
      <c r="C262" s="328" t="s">
        <v>2570</v>
      </c>
      <c r="D262" s="314" t="e">
        <f>INDEX(DRAWING[Prefix],MATCH(TAG_DATA[[#This Row],[Tag]],DRAWING[Tag],))</f>
        <v>#N/A</v>
      </c>
      <c r="E262" s="281" t="e">
        <f>INDEX(DRAWING[Suffix],MATCH(TAG_DATA[[#This Row],[Tag]],DRAWING[Tag],))</f>
        <v>#N/A</v>
      </c>
      <c r="F262" s="265"/>
      <c r="G262" s="305"/>
      <c r="H262" s="282"/>
      <c r="I262" s="282" t="e">
        <f>INDEX(PANEL[DESCRIPTION],MATCH(TAG_DATA[[#This Row],[X1NAME]],PANEL[TAG],))</f>
        <v>#N/A</v>
      </c>
      <c r="J262" s="282"/>
      <c r="K262" s="282"/>
      <c r="L262" s="282"/>
      <c r="M262" s="312"/>
      <c r="N262" s="282" t="e">
        <f>INDEX(IO[PLC],MATCH(TAG_DATA[[#This Row],[P1TAG]],IO[IO_Tag],))</f>
        <v>#N/A</v>
      </c>
      <c r="O262" s="282"/>
      <c r="P262" s="290" t="e">
        <f>INDEX(IO[Slot],MATCH(TAG_DATA[[#This Row],[P1TAG]],IO[IO_Tag],))</f>
        <v>#N/A</v>
      </c>
      <c r="Q262" s="282"/>
      <c r="R262" s="282" t="e">
        <f>INDEX(IO[CatalogNo],MATCH(TAG_DATA[[#This Row],[P1TAG]],IO[IO_Tag],))</f>
        <v>#N/A</v>
      </c>
      <c r="S262" s="282" t="e">
        <f>INDEX(IO[CatalogDesc1],MATCH(TAG_DATA[[#This Row],[P1TAG]],IO[IO_Tag],))</f>
        <v>#N/A</v>
      </c>
      <c r="T262" s="282" t="e">
        <f>INDEX(IO[CatalogDesc2],MATCH(TAG_DATA[[#This Row],[P1TAG]],IO[IO_Tag],))</f>
        <v>#N/A</v>
      </c>
      <c r="U262" s="282" t="str">
        <f>TAG_DATA[[#This Row],[Tag]]</f>
        <v>BB1LT612</v>
      </c>
      <c r="V262" s="282" t="str">
        <f>INDEX(DEVICES[DESC1],MATCH(TAG_DATA[[#This Row],[P1TAG]],DEVICES[TAG1],))</f>
        <v>UNLOADING STATION 3 LEVEL</v>
      </c>
      <c r="W262" s="282" t="str">
        <f>INDEX(DEVICES[DESC2],MATCH(TAG_DATA[[#This Row],[P1TAG]],DEVICES[TAG1],))</f>
        <v/>
      </c>
      <c r="X262" s="282" t="str">
        <f>INDEX(DEVICES[DESC3],MATCH(TAG_DATA[[#This Row],[P1TAG]],DEVICES[TAG1],))</f>
        <v/>
      </c>
      <c r="Y262" s="290" t="e">
        <f>INDEX(IO[Pin24V],MATCH(TAG_DATA[[#This Row],[P1TAG]],IO[IO_Tag],))</f>
        <v>#N/A</v>
      </c>
      <c r="Z262" s="290" t="e">
        <f>INDEX(IO[Pin0V],MATCH(TAG_DATA[[#This Row],[P1TAG]],IO[IO_Tag],))</f>
        <v>#N/A</v>
      </c>
      <c r="AA262" s="282"/>
      <c r="AB262" s="312" t="e">
        <f>INDEX(IO[Type],MATCH(TAG_DATA[[#This Row],[P1TAG]],IO[IO_Tag],))</f>
        <v>#N/A</v>
      </c>
      <c r="AC262" s="282" t="str">
        <f>TAG_DATA[[#This Row],[Tag]]</f>
        <v>BB1LT612</v>
      </c>
      <c r="AD262" s="282" t="str">
        <f>INDEX(DEVICES[DESC1],MATCH(TAG_DATA[[#This Row],[P1TAG]],DEVICES[TAG1],))</f>
        <v>UNLOADING STATION 3 LEVEL</v>
      </c>
      <c r="AE262" s="282" t="str">
        <f>INDEX(DEVICES[DESC2],MATCH(TAG_DATA[[#This Row],[P1TAG]],DEVICES[TAG1],))</f>
        <v/>
      </c>
      <c r="AF262" s="282" t="str">
        <f>INDEX(DEVICES[DESC3],MATCH(TAG_DATA[[#This Row],[P1TAG]],DEVICES[TAG1],))</f>
        <v/>
      </c>
      <c r="AG262" s="312"/>
      <c r="AH262" s="282" t="str">
        <f>_xlfn.TEXTJOIN("/",,TAG_DATA[[#This Row],[Tag]],"01")</f>
        <v>BB1LT612/01</v>
      </c>
      <c r="AI262" s="331"/>
    </row>
    <row r="263" spans="1:35" x14ac:dyDescent="0.4">
      <c r="A263" s="316" t="s">
        <v>1349</v>
      </c>
      <c r="B263" s="309" t="s">
        <v>1122</v>
      </c>
      <c r="C263" s="328" t="s">
        <v>2570</v>
      </c>
      <c r="D263" s="314" t="e">
        <f>INDEX(DRAWING[Prefix],MATCH(TAG_DATA[[#This Row],[Tag]],DRAWING[Tag],))</f>
        <v>#N/A</v>
      </c>
      <c r="E263" s="281" t="e">
        <f>INDEX(DRAWING[Suffix],MATCH(TAG_DATA[[#This Row],[Tag]],DRAWING[Tag],))</f>
        <v>#N/A</v>
      </c>
      <c r="F263" s="265"/>
      <c r="G263" s="305"/>
      <c r="H263" s="282"/>
      <c r="I263" s="282" t="e">
        <f>INDEX(PANEL[DESCRIPTION],MATCH(TAG_DATA[[#This Row],[X1NAME]],PANEL[TAG],))</f>
        <v>#N/A</v>
      </c>
      <c r="J263" s="282"/>
      <c r="K263" s="282"/>
      <c r="L263" s="282"/>
      <c r="M263" s="312"/>
      <c r="N263" s="282" t="e">
        <f>INDEX(IO[PLC],MATCH(TAG_DATA[[#This Row],[P1TAG]],IO[IO_Tag],))</f>
        <v>#N/A</v>
      </c>
      <c r="O263" s="282"/>
      <c r="P263" s="290" t="e">
        <f>INDEX(IO[Slot],MATCH(TAG_DATA[[#This Row],[P1TAG]],IO[IO_Tag],))</f>
        <v>#N/A</v>
      </c>
      <c r="Q263" s="282"/>
      <c r="R263" s="282" t="e">
        <f>INDEX(IO[CatalogNo],MATCH(TAG_DATA[[#This Row],[P1TAG]],IO[IO_Tag],))</f>
        <v>#N/A</v>
      </c>
      <c r="S263" s="282" t="e">
        <f>INDEX(IO[CatalogDesc1],MATCH(TAG_DATA[[#This Row],[P1TAG]],IO[IO_Tag],))</f>
        <v>#N/A</v>
      </c>
      <c r="T263" s="282" t="e">
        <f>INDEX(IO[CatalogDesc2],MATCH(TAG_DATA[[#This Row],[P1TAG]],IO[IO_Tag],))</f>
        <v>#N/A</v>
      </c>
      <c r="U263" s="282" t="str">
        <f>TAG_DATA[[#This Row],[Tag]]</f>
        <v>BB1LT613</v>
      </c>
      <c r="V263" s="282" t="str">
        <f>INDEX(DEVICES[DESC1],MATCH(TAG_DATA[[#This Row],[P1TAG]],DEVICES[TAG1],))</f>
        <v>UNLOADING STATION 2 LEVEL</v>
      </c>
      <c r="W263" s="282" t="str">
        <f>INDEX(DEVICES[DESC2],MATCH(TAG_DATA[[#This Row],[P1TAG]],DEVICES[TAG1],))</f>
        <v/>
      </c>
      <c r="X263" s="282" t="str">
        <f>INDEX(DEVICES[DESC3],MATCH(TAG_DATA[[#This Row],[P1TAG]],DEVICES[TAG1],))</f>
        <v/>
      </c>
      <c r="Y263" s="290" t="e">
        <f>INDEX(IO[Pin24V],MATCH(TAG_DATA[[#This Row],[P1TAG]],IO[IO_Tag],))</f>
        <v>#N/A</v>
      </c>
      <c r="Z263" s="290" t="e">
        <f>INDEX(IO[Pin0V],MATCH(TAG_DATA[[#This Row],[P1TAG]],IO[IO_Tag],))</f>
        <v>#N/A</v>
      </c>
      <c r="AA263" s="282"/>
      <c r="AB263" s="312" t="e">
        <f>INDEX(IO[Type],MATCH(TAG_DATA[[#This Row],[P1TAG]],IO[IO_Tag],))</f>
        <v>#N/A</v>
      </c>
      <c r="AC263" s="282" t="str">
        <f>TAG_DATA[[#This Row],[Tag]]</f>
        <v>BB1LT613</v>
      </c>
      <c r="AD263" s="282" t="str">
        <f>INDEX(DEVICES[DESC1],MATCH(TAG_DATA[[#This Row],[P1TAG]],DEVICES[TAG1],))</f>
        <v>UNLOADING STATION 2 LEVEL</v>
      </c>
      <c r="AE263" s="282" t="str">
        <f>INDEX(DEVICES[DESC2],MATCH(TAG_DATA[[#This Row],[P1TAG]],DEVICES[TAG1],))</f>
        <v/>
      </c>
      <c r="AF263" s="282" t="str">
        <f>INDEX(DEVICES[DESC3],MATCH(TAG_DATA[[#This Row],[P1TAG]],DEVICES[TAG1],))</f>
        <v/>
      </c>
      <c r="AG263" s="312"/>
      <c r="AH263" s="282" t="str">
        <f>_xlfn.TEXTJOIN("/",,TAG_DATA[[#This Row],[Tag]],"01")</f>
        <v>BB1LT613/01</v>
      </c>
      <c r="AI263" s="331"/>
    </row>
    <row r="264" spans="1:35" x14ac:dyDescent="0.4">
      <c r="A264" s="316" t="s">
        <v>789</v>
      </c>
      <c r="B264" s="309" t="s">
        <v>1122</v>
      </c>
      <c r="C264" s="328" t="s">
        <v>2570</v>
      </c>
      <c r="D264" s="314" t="e">
        <f>INDEX(DRAWING[Prefix],MATCH(TAG_DATA[[#This Row],[Tag]],DRAWING[Tag],))</f>
        <v>#N/A</v>
      </c>
      <c r="E264" s="281" t="e">
        <f>INDEX(DRAWING[Suffix],MATCH(TAG_DATA[[#This Row],[Tag]],DRAWING[Tag],))</f>
        <v>#N/A</v>
      </c>
      <c r="F264" s="265"/>
      <c r="G264" s="305"/>
      <c r="H264" s="282"/>
      <c r="I264" s="282" t="e">
        <f>INDEX(PANEL[DESCRIPTION],MATCH(TAG_DATA[[#This Row],[X1NAME]],PANEL[TAG],))</f>
        <v>#N/A</v>
      </c>
      <c r="J264" s="282"/>
      <c r="K264" s="282"/>
      <c r="L264" s="282"/>
      <c r="M264" s="312"/>
      <c r="N264" s="282" t="e">
        <f>INDEX(IO[PLC],MATCH(TAG_DATA[[#This Row],[P1TAG]],IO[IO_Tag],))</f>
        <v>#N/A</v>
      </c>
      <c r="O264" s="282"/>
      <c r="P264" s="290" t="e">
        <f>INDEX(IO[Slot],MATCH(TAG_DATA[[#This Row],[P1TAG]],IO[IO_Tag],))</f>
        <v>#N/A</v>
      </c>
      <c r="Q264" s="282"/>
      <c r="R264" s="282" t="e">
        <f>INDEX(IO[CatalogNo],MATCH(TAG_DATA[[#This Row],[P1TAG]],IO[IO_Tag],))</f>
        <v>#N/A</v>
      </c>
      <c r="S264" s="282" t="e">
        <f>INDEX(IO[CatalogDesc1],MATCH(TAG_DATA[[#This Row],[P1TAG]],IO[IO_Tag],))</f>
        <v>#N/A</v>
      </c>
      <c r="T264" s="282" t="e">
        <f>INDEX(IO[CatalogDesc2],MATCH(TAG_DATA[[#This Row],[P1TAG]],IO[IO_Tag],))</f>
        <v>#N/A</v>
      </c>
      <c r="U264" s="282" t="str">
        <f>TAG_DATA[[#This Row],[Tag]]</f>
        <v>BB1LT650</v>
      </c>
      <c r="V264" s="282" t="str">
        <f>INDEX(DEVICES[DESC1],MATCH(TAG_DATA[[#This Row],[P1TAG]],DEVICES[TAG1],))</f>
        <v>FUEL SILO LEVEL RADAR 1</v>
      </c>
      <c r="W264" s="282" t="str">
        <f>INDEX(DEVICES[DESC2],MATCH(TAG_DATA[[#This Row],[P1TAG]],DEVICES[TAG1],))</f>
        <v/>
      </c>
      <c r="X264" s="282" t="str">
        <f>INDEX(DEVICES[DESC3],MATCH(TAG_DATA[[#This Row],[P1TAG]],DEVICES[TAG1],))</f>
        <v/>
      </c>
      <c r="Y264" s="290" t="e">
        <f>INDEX(IO[Pin24V],MATCH(TAG_DATA[[#This Row],[P1TAG]],IO[IO_Tag],))</f>
        <v>#N/A</v>
      </c>
      <c r="Z264" s="290" t="e">
        <f>INDEX(IO[Pin0V],MATCH(TAG_DATA[[#This Row],[P1TAG]],IO[IO_Tag],))</f>
        <v>#N/A</v>
      </c>
      <c r="AA264" s="282"/>
      <c r="AB264" s="312" t="e">
        <f>INDEX(IO[Type],MATCH(TAG_DATA[[#This Row],[P1TAG]],IO[IO_Tag],))</f>
        <v>#N/A</v>
      </c>
      <c r="AC264" s="282" t="str">
        <f>TAG_DATA[[#This Row],[Tag]]</f>
        <v>BB1LT650</v>
      </c>
      <c r="AD264" s="282" t="str">
        <f>INDEX(DEVICES[DESC1],MATCH(TAG_DATA[[#This Row],[P1TAG]],DEVICES[TAG1],))</f>
        <v>FUEL SILO LEVEL RADAR 1</v>
      </c>
      <c r="AE264" s="282" t="str">
        <f>INDEX(DEVICES[DESC2],MATCH(TAG_DATA[[#This Row],[P1TAG]],DEVICES[TAG1],))</f>
        <v/>
      </c>
      <c r="AF264" s="282" t="str">
        <f>INDEX(DEVICES[DESC3],MATCH(TAG_DATA[[#This Row],[P1TAG]],DEVICES[TAG1],))</f>
        <v/>
      </c>
      <c r="AG264" s="312"/>
      <c r="AH264" s="282" t="str">
        <f>_xlfn.TEXTJOIN("/",,TAG_DATA[[#This Row],[Tag]],"01")</f>
        <v>BB1LT650/01</v>
      </c>
      <c r="AI264" s="331"/>
    </row>
    <row r="265" spans="1:35" x14ac:dyDescent="0.4">
      <c r="A265" s="316" t="s">
        <v>1440</v>
      </c>
      <c r="B265" s="309" t="s">
        <v>1122</v>
      </c>
      <c r="C265" s="328" t="s">
        <v>2570</v>
      </c>
      <c r="D265" s="314" t="e">
        <f>INDEX(DRAWING[Prefix],MATCH(TAG_DATA[[#This Row],[Tag]],DRAWING[Tag],))</f>
        <v>#N/A</v>
      </c>
      <c r="E265" s="281" t="e">
        <f>INDEX(DRAWING[Suffix],MATCH(TAG_DATA[[#This Row],[Tag]],DRAWING[Tag],))</f>
        <v>#N/A</v>
      </c>
      <c r="F265" s="265"/>
      <c r="G265" s="305"/>
      <c r="H265" s="282"/>
      <c r="I265" s="282" t="e">
        <f>INDEX(PANEL[DESCRIPTION],MATCH(TAG_DATA[[#This Row],[X1NAME]],PANEL[TAG],))</f>
        <v>#N/A</v>
      </c>
      <c r="J265" s="282"/>
      <c r="K265" s="282"/>
      <c r="L265" s="282"/>
      <c r="M265" s="312"/>
      <c r="N265" s="282" t="e">
        <f>INDEX(IO[PLC],MATCH(TAG_DATA[[#This Row],[P1TAG]],IO[IO_Tag],))</f>
        <v>#N/A</v>
      </c>
      <c r="O265" s="282"/>
      <c r="P265" s="290" t="e">
        <f>INDEX(IO[Slot],MATCH(TAG_DATA[[#This Row],[P1TAG]],IO[IO_Tag],))</f>
        <v>#N/A</v>
      </c>
      <c r="Q265" s="282"/>
      <c r="R265" s="282" t="e">
        <f>INDEX(IO[CatalogNo],MATCH(TAG_DATA[[#This Row],[P1TAG]],IO[IO_Tag],))</f>
        <v>#N/A</v>
      </c>
      <c r="S265" s="282" t="e">
        <f>INDEX(IO[CatalogDesc1],MATCH(TAG_DATA[[#This Row],[P1TAG]],IO[IO_Tag],))</f>
        <v>#N/A</v>
      </c>
      <c r="T265" s="282" t="e">
        <f>INDEX(IO[CatalogDesc2],MATCH(TAG_DATA[[#This Row],[P1TAG]],IO[IO_Tag],))</f>
        <v>#N/A</v>
      </c>
      <c r="U265" s="282" t="str">
        <f>TAG_DATA[[#This Row],[Tag]]</f>
        <v>BB1LT651</v>
      </c>
      <c r="V265" s="282" t="str">
        <f>INDEX(DEVICES[DESC1],MATCH(TAG_DATA[[#This Row],[P1TAG]],DEVICES[TAG1],))</f>
        <v>FUEL SILO LEVEL RADAR 2</v>
      </c>
      <c r="W265" s="282" t="str">
        <f>INDEX(DEVICES[DESC2],MATCH(TAG_DATA[[#This Row],[P1TAG]],DEVICES[TAG1],))</f>
        <v/>
      </c>
      <c r="X265" s="282" t="str">
        <f>INDEX(DEVICES[DESC3],MATCH(TAG_DATA[[#This Row],[P1TAG]],DEVICES[TAG1],))</f>
        <v/>
      </c>
      <c r="Y265" s="290" t="e">
        <f>INDEX(IO[Pin24V],MATCH(TAG_DATA[[#This Row],[P1TAG]],IO[IO_Tag],))</f>
        <v>#N/A</v>
      </c>
      <c r="Z265" s="290" t="e">
        <f>INDEX(IO[Pin0V],MATCH(TAG_DATA[[#This Row],[P1TAG]],IO[IO_Tag],))</f>
        <v>#N/A</v>
      </c>
      <c r="AA265" s="282"/>
      <c r="AB265" s="312" t="e">
        <f>INDEX(IO[Type],MATCH(TAG_DATA[[#This Row],[P1TAG]],IO[IO_Tag],))</f>
        <v>#N/A</v>
      </c>
      <c r="AC265" s="282" t="str">
        <f>TAG_DATA[[#This Row],[Tag]]</f>
        <v>BB1LT651</v>
      </c>
      <c r="AD265" s="282" t="str">
        <f>INDEX(DEVICES[DESC1],MATCH(TAG_DATA[[#This Row],[P1TAG]],DEVICES[TAG1],))</f>
        <v>FUEL SILO LEVEL RADAR 2</v>
      </c>
      <c r="AE265" s="282" t="str">
        <f>INDEX(DEVICES[DESC2],MATCH(TAG_DATA[[#This Row],[P1TAG]],DEVICES[TAG1],))</f>
        <v/>
      </c>
      <c r="AF265" s="282" t="str">
        <f>INDEX(DEVICES[DESC3],MATCH(TAG_DATA[[#This Row],[P1TAG]],DEVICES[TAG1],))</f>
        <v/>
      </c>
      <c r="AG265" s="312"/>
      <c r="AH265" s="282" t="str">
        <f>_xlfn.TEXTJOIN("/",,TAG_DATA[[#This Row],[Tag]],"01")</f>
        <v>BB1LT651/01</v>
      </c>
      <c r="AI265" s="331"/>
    </row>
    <row r="266" spans="1:35" x14ac:dyDescent="0.4">
      <c r="A266" s="316" t="s">
        <v>790</v>
      </c>
      <c r="B266" s="309" t="s">
        <v>1122</v>
      </c>
      <c r="C266" s="328" t="s">
        <v>2570</v>
      </c>
      <c r="D266" s="314" t="e">
        <f>INDEX(DRAWING[Prefix],MATCH(TAG_DATA[[#This Row],[Tag]],DRAWING[Tag],))</f>
        <v>#N/A</v>
      </c>
      <c r="E266" s="281" t="e">
        <f>INDEX(DRAWING[Suffix],MATCH(TAG_DATA[[#This Row],[Tag]],DRAWING[Tag],))</f>
        <v>#N/A</v>
      </c>
      <c r="F266" s="265"/>
      <c r="G266" s="305"/>
      <c r="H266" s="282"/>
      <c r="I266" s="282" t="e">
        <f>INDEX(PANEL[DESCRIPTION],MATCH(TAG_DATA[[#This Row],[X1NAME]],PANEL[TAG],))</f>
        <v>#N/A</v>
      </c>
      <c r="J266" s="282"/>
      <c r="K266" s="282"/>
      <c r="L266" s="282"/>
      <c r="M266" s="312"/>
      <c r="N266" s="282" t="e">
        <f>INDEX(IO[PLC],MATCH(TAG_DATA[[#This Row],[P1TAG]],IO[IO_Tag],))</f>
        <v>#N/A</v>
      </c>
      <c r="O266" s="282"/>
      <c r="P266" s="290" t="e">
        <f>INDEX(IO[Slot],MATCH(TAG_DATA[[#This Row],[P1TAG]],IO[IO_Tag],))</f>
        <v>#N/A</v>
      </c>
      <c r="Q266" s="282"/>
      <c r="R266" s="282" t="e">
        <f>INDEX(IO[CatalogNo],MATCH(TAG_DATA[[#This Row],[P1TAG]],IO[IO_Tag],))</f>
        <v>#N/A</v>
      </c>
      <c r="S266" s="282" t="e">
        <f>INDEX(IO[CatalogDesc1],MATCH(TAG_DATA[[#This Row],[P1TAG]],IO[IO_Tag],))</f>
        <v>#N/A</v>
      </c>
      <c r="T266" s="282" t="e">
        <f>INDEX(IO[CatalogDesc2],MATCH(TAG_DATA[[#This Row],[P1TAG]],IO[IO_Tag],))</f>
        <v>#N/A</v>
      </c>
      <c r="U266" s="282" t="str">
        <f>TAG_DATA[[#This Row],[Tag]]</f>
        <v>BB1LT652</v>
      </c>
      <c r="V266" s="282" t="str">
        <f>INDEX(DEVICES[DESC1],MATCH(TAG_DATA[[#This Row],[P1TAG]],DEVICES[TAG1],))</f>
        <v>FUEL POCKET LEVEL</v>
      </c>
      <c r="W266" s="282" t="str">
        <f>INDEX(DEVICES[DESC2],MATCH(TAG_DATA[[#This Row],[P1TAG]],DEVICES[TAG1],))</f>
        <v/>
      </c>
      <c r="X266" s="282" t="str">
        <f>INDEX(DEVICES[DESC3],MATCH(TAG_DATA[[#This Row],[P1TAG]],DEVICES[TAG1],))</f>
        <v/>
      </c>
      <c r="Y266" s="290" t="e">
        <f>INDEX(IO[Pin24V],MATCH(TAG_DATA[[#This Row],[P1TAG]],IO[IO_Tag],))</f>
        <v>#N/A</v>
      </c>
      <c r="Z266" s="290" t="e">
        <f>INDEX(IO[Pin0V],MATCH(TAG_DATA[[#This Row],[P1TAG]],IO[IO_Tag],))</f>
        <v>#N/A</v>
      </c>
      <c r="AA266" s="282"/>
      <c r="AB266" s="312" t="e">
        <f>INDEX(IO[Type],MATCH(TAG_DATA[[#This Row],[P1TAG]],IO[IO_Tag],))</f>
        <v>#N/A</v>
      </c>
      <c r="AC266" s="282" t="str">
        <f>TAG_DATA[[#This Row],[Tag]]</f>
        <v>BB1LT652</v>
      </c>
      <c r="AD266" s="282" t="str">
        <f>INDEX(DEVICES[DESC1],MATCH(TAG_DATA[[#This Row],[P1TAG]],DEVICES[TAG1],))</f>
        <v>FUEL POCKET LEVEL</v>
      </c>
      <c r="AE266" s="282" t="str">
        <f>INDEX(DEVICES[DESC2],MATCH(TAG_DATA[[#This Row],[P1TAG]],DEVICES[TAG1],))</f>
        <v/>
      </c>
      <c r="AF266" s="282" t="str">
        <f>INDEX(DEVICES[DESC3],MATCH(TAG_DATA[[#This Row],[P1TAG]],DEVICES[TAG1],))</f>
        <v/>
      </c>
      <c r="AG266" s="312"/>
      <c r="AH266" s="282" t="str">
        <f>_xlfn.TEXTJOIN("/",,TAG_DATA[[#This Row],[Tag]],"01")</f>
        <v>BB1LT652/01</v>
      </c>
      <c r="AI266" s="331"/>
    </row>
    <row r="267" spans="1:35" x14ac:dyDescent="0.4">
      <c r="A267" s="316" t="s">
        <v>1021</v>
      </c>
      <c r="B267" s="309" t="s">
        <v>1122</v>
      </c>
      <c r="C267" s="328" t="s">
        <v>2570</v>
      </c>
      <c r="D267" s="314" t="e">
        <f>INDEX(DRAWING[Prefix],MATCH(TAG_DATA[[#This Row],[Tag]],DRAWING[Tag],))</f>
        <v>#N/A</v>
      </c>
      <c r="E267" s="281" t="e">
        <f>INDEX(DRAWING[Suffix],MATCH(TAG_DATA[[#This Row],[Tag]],DRAWING[Tag],))</f>
        <v>#N/A</v>
      </c>
      <c r="F267" s="265"/>
      <c r="G267" s="305"/>
      <c r="H267" s="282"/>
      <c r="I267" s="282" t="e">
        <f>INDEX(PANEL[DESCRIPTION],MATCH(TAG_DATA[[#This Row],[X1NAME]],PANEL[TAG],))</f>
        <v>#N/A</v>
      </c>
      <c r="J267" s="282"/>
      <c r="K267" s="282"/>
      <c r="L267" s="282"/>
      <c r="M267" s="312"/>
      <c r="N267" s="282" t="e">
        <f>INDEX(IO[PLC],MATCH(TAG_DATA[[#This Row],[P1TAG]],IO[IO_Tag],))</f>
        <v>#N/A</v>
      </c>
      <c r="O267" s="282"/>
      <c r="P267" s="290" t="e">
        <f>INDEX(IO[Slot],MATCH(TAG_DATA[[#This Row],[P1TAG]],IO[IO_Tag],))</f>
        <v>#N/A</v>
      </c>
      <c r="Q267" s="282"/>
      <c r="R267" s="282" t="e">
        <f>INDEX(IO[CatalogNo],MATCH(TAG_DATA[[#This Row],[P1TAG]],IO[IO_Tag],))</f>
        <v>#N/A</v>
      </c>
      <c r="S267" s="282" t="e">
        <f>INDEX(IO[CatalogDesc1],MATCH(TAG_DATA[[#This Row],[P1TAG]],IO[IO_Tag],))</f>
        <v>#N/A</v>
      </c>
      <c r="T267" s="282" t="e">
        <f>INDEX(IO[CatalogDesc2],MATCH(TAG_DATA[[#This Row],[P1TAG]],IO[IO_Tag],))</f>
        <v>#N/A</v>
      </c>
      <c r="U267" s="282" t="str">
        <f>TAG_DATA[[#This Row],[Tag]]</f>
        <v>BB1LT800</v>
      </c>
      <c r="V267" s="282" t="str">
        <f>INDEX(DEVICES[DESC1],MATCH(TAG_DATA[[#This Row],[P1TAG]],DEVICES[TAG1],))</f>
        <v>RECYCLED BED MATERIAL</v>
      </c>
      <c r="W267" s="282" t="str">
        <f>INDEX(DEVICES[DESC2],MATCH(TAG_DATA[[#This Row],[P1TAG]],DEVICES[TAG1],))</f>
        <v>HOPPER LEVEL SWITCH</v>
      </c>
      <c r="X267" s="282" t="str">
        <f>INDEX(DEVICES[DESC3],MATCH(TAG_DATA[[#This Row],[P1TAG]],DEVICES[TAG1],))</f>
        <v/>
      </c>
      <c r="Y267" s="290" t="e">
        <f>INDEX(IO[Pin24V],MATCH(TAG_DATA[[#This Row],[P1TAG]],IO[IO_Tag],))</f>
        <v>#N/A</v>
      </c>
      <c r="Z267" s="290" t="e">
        <f>INDEX(IO[Pin0V],MATCH(TAG_DATA[[#This Row],[P1TAG]],IO[IO_Tag],))</f>
        <v>#N/A</v>
      </c>
      <c r="AA267" s="282"/>
      <c r="AB267" s="312" t="e">
        <f>INDEX(IO[Type],MATCH(TAG_DATA[[#This Row],[P1TAG]],IO[IO_Tag],))</f>
        <v>#N/A</v>
      </c>
      <c r="AC267" s="282" t="str">
        <f>TAG_DATA[[#This Row],[Tag]]</f>
        <v>BB1LT800</v>
      </c>
      <c r="AD267" s="282" t="str">
        <f>INDEX(DEVICES[DESC1],MATCH(TAG_DATA[[#This Row],[P1TAG]],DEVICES[TAG1],))</f>
        <v>RECYCLED BED MATERIAL</v>
      </c>
      <c r="AE267" s="282" t="str">
        <f>INDEX(DEVICES[DESC2],MATCH(TAG_DATA[[#This Row],[P1TAG]],DEVICES[TAG1],))</f>
        <v>HOPPER LEVEL SWITCH</v>
      </c>
      <c r="AF267" s="282" t="str">
        <f>INDEX(DEVICES[DESC3],MATCH(TAG_DATA[[#This Row],[P1TAG]],DEVICES[TAG1],))</f>
        <v/>
      </c>
      <c r="AG267" s="312"/>
      <c r="AH267" s="282" t="str">
        <f>_xlfn.TEXTJOIN("/",,TAG_DATA[[#This Row],[Tag]],"01")</f>
        <v>BB1LT800/01</v>
      </c>
      <c r="AI267" s="331"/>
    </row>
    <row r="268" spans="1:35" x14ac:dyDescent="0.4">
      <c r="A268" s="316" t="s">
        <v>1023</v>
      </c>
      <c r="B268" s="309" t="s">
        <v>1122</v>
      </c>
      <c r="C268" s="328" t="s">
        <v>2570</v>
      </c>
      <c r="D268" s="314" t="e">
        <f>INDEX(DRAWING[Prefix],MATCH(TAG_DATA[[#This Row],[Tag]],DRAWING[Tag],))</f>
        <v>#N/A</v>
      </c>
      <c r="E268" s="281" t="e">
        <f>INDEX(DRAWING[Suffix],MATCH(TAG_DATA[[#This Row],[Tag]],DRAWING[Tag],))</f>
        <v>#N/A</v>
      </c>
      <c r="F268" s="265"/>
      <c r="G268" s="305"/>
      <c r="H268" s="282"/>
      <c r="I268" s="282" t="e">
        <f>INDEX(PANEL[DESCRIPTION],MATCH(TAG_DATA[[#This Row],[X1NAME]],PANEL[TAG],))</f>
        <v>#N/A</v>
      </c>
      <c r="J268" s="282"/>
      <c r="K268" s="282"/>
      <c r="L268" s="282"/>
      <c r="M268" s="312"/>
      <c r="N268" s="282" t="e">
        <f>INDEX(IO[PLC],MATCH(TAG_DATA[[#This Row],[P1TAG]],IO[IO_Tag],))</f>
        <v>#N/A</v>
      </c>
      <c r="O268" s="282"/>
      <c r="P268" s="290" t="e">
        <f>INDEX(IO[Slot],MATCH(TAG_DATA[[#This Row],[P1TAG]],IO[IO_Tag],))</f>
        <v>#N/A</v>
      </c>
      <c r="Q268" s="282"/>
      <c r="R268" s="282" t="e">
        <f>INDEX(IO[CatalogNo],MATCH(TAG_DATA[[#This Row],[P1TAG]],IO[IO_Tag],))</f>
        <v>#N/A</v>
      </c>
      <c r="S268" s="282" t="e">
        <f>INDEX(IO[CatalogDesc1],MATCH(TAG_DATA[[#This Row],[P1TAG]],IO[IO_Tag],))</f>
        <v>#N/A</v>
      </c>
      <c r="T268" s="282" t="e">
        <f>INDEX(IO[CatalogDesc2],MATCH(TAG_DATA[[#This Row],[P1TAG]],IO[IO_Tag],))</f>
        <v>#N/A</v>
      </c>
      <c r="U268" s="282" t="str">
        <f>TAG_DATA[[#This Row],[Tag]]</f>
        <v>BB1LT802</v>
      </c>
      <c r="V268" s="282" t="str">
        <f>INDEX(DEVICES[DESC1],MATCH(TAG_DATA[[#This Row],[P1TAG]],DEVICES[TAG1],))</f>
        <v>SAND SILO LEVEL</v>
      </c>
      <c r="W268" s="282" t="str">
        <f>INDEX(DEVICES[DESC2],MATCH(TAG_DATA[[#This Row],[P1TAG]],DEVICES[TAG1],))</f>
        <v>MEASUREMENT</v>
      </c>
      <c r="X268" s="282" t="str">
        <f>INDEX(DEVICES[DESC3],MATCH(TAG_DATA[[#This Row],[P1TAG]],DEVICES[TAG1],))</f>
        <v/>
      </c>
      <c r="Y268" s="290" t="e">
        <f>INDEX(IO[Pin24V],MATCH(TAG_DATA[[#This Row],[P1TAG]],IO[IO_Tag],))</f>
        <v>#N/A</v>
      </c>
      <c r="Z268" s="290" t="e">
        <f>INDEX(IO[Pin0V],MATCH(TAG_DATA[[#This Row],[P1TAG]],IO[IO_Tag],))</f>
        <v>#N/A</v>
      </c>
      <c r="AA268" s="282"/>
      <c r="AB268" s="312" t="e">
        <f>INDEX(IO[Type],MATCH(TAG_DATA[[#This Row],[P1TAG]],IO[IO_Tag],))</f>
        <v>#N/A</v>
      </c>
      <c r="AC268" s="282" t="str">
        <f>TAG_DATA[[#This Row],[Tag]]</f>
        <v>BB1LT802</v>
      </c>
      <c r="AD268" s="282" t="str">
        <f>INDEX(DEVICES[DESC1],MATCH(TAG_DATA[[#This Row],[P1TAG]],DEVICES[TAG1],))</f>
        <v>SAND SILO LEVEL</v>
      </c>
      <c r="AE268" s="282" t="str">
        <f>INDEX(DEVICES[DESC2],MATCH(TAG_DATA[[#This Row],[P1TAG]],DEVICES[TAG1],))</f>
        <v>MEASUREMENT</v>
      </c>
      <c r="AF268" s="282" t="str">
        <f>INDEX(DEVICES[DESC3],MATCH(TAG_DATA[[#This Row],[P1TAG]],DEVICES[TAG1],))</f>
        <v/>
      </c>
      <c r="AG268" s="312"/>
      <c r="AH268" s="282" t="str">
        <f>_xlfn.TEXTJOIN("/",,TAG_DATA[[#This Row],[Tag]],"01")</f>
        <v>BB1LT802/01</v>
      </c>
      <c r="AI268" s="331"/>
    </row>
    <row r="269" spans="1:35" x14ac:dyDescent="0.4">
      <c r="A269" s="316" t="s">
        <v>714</v>
      </c>
      <c r="B269" s="309" t="s">
        <v>1125</v>
      </c>
      <c r="C269" s="328" t="s">
        <v>2527</v>
      </c>
      <c r="D269" s="314" t="str">
        <f>INDEX(DRAWING[Prefix],MATCH(TAG_DATA[[#This Row],[Tag]],DRAWING[Tag],))</f>
        <v>38025-ELE</v>
      </c>
      <c r="E269" s="281" t="str">
        <f>INDEX(DRAWING[Suffix],MATCH(TAG_DATA[[#This Row],[Tag]],DRAWING[Tag],))</f>
        <v>01-414_.L0</v>
      </c>
      <c r="F269" s="265" t="str">
        <f>INDEX(DRAWING[WireName24V],MATCH(TAG_DATA[[#This Row],[Tag]],DRAWING[Tag],))</f>
        <v>RIO_01:15.DI:V+ BB1PS600</v>
      </c>
      <c r="G269" s="305" t="str">
        <f>INDEX(DRAWING[WireNameIO],MATCH(TAG_DATA[[#This Row],[Tag]],DRAWING[Tag],))</f>
        <v>RIO_01:15.DI:02 BB1PS600</v>
      </c>
      <c r="H269" s="266" t="s">
        <v>2323</v>
      </c>
      <c r="I269" s="266" t="str">
        <f>INDEX(PANEL[DESCRIPTION],MATCH(TAG_DATA[[#This Row],[X1NAME]],PANEL[TAG],))</f>
        <v>KPA NON ASSIGNED IO</v>
      </c>
      <c r="J269" s="334"/>
      <c r="K269" s="334"/>
      <c r="L269" s="334"/>
      <c r="M269" s="335"/>
      <c r="N269" s="266" t="str">
        <f>INDEX(IO[PLC],MATCH(TAG_DATA[[#This Row],[P1TAG]],IO[IO_Tag],))</f>
        <v>RIO_</v>
      </c>
      <c r="O269" s="284" t="str">
        <f>INDEX(IO[Rack],MATCH(TAG_DATA[[#This Row],[P1TAG]],IO[IO_Tag],))</f>
        <v>01</v>
      </c>
      <c r="P269" s="284" t="str">
        <f>INDEX(IO[Slot],MATCH(TAG_DATA[[#This Row],[P1TAG]],IO[IO_Tag],))</f>
        <v>15</v>
      </c>
      <c r="Q269" s="282" t="str">
        <f>INDEX(IO[Channel],MATCH(TAG_DATA[[#This Row],[P1TAG]],IO[IO_Tag],))</f>
        <v>02</v>
      </c>
      <c r="R269" s="266" t="str">
        <f>INDEX(IO[CatalogNo],MATCH(TAG_DATA[[#This Row],[P1TAG]],IO[IO_Tag],))</f>
        <v>1734-IB8*1</v>
      </c>
      <c r="S269" s="266" t="str">
        <f>INDEX(IO[CatalogDesc1],MATCH(TAG_DATA[[#This Row],[P1TAG]],IO[IO_Tag],))</f>
        <v>AB 1734-IB8</v>
      </c>
      <c r="T269" s="266" t="str">
        <f>INDEX(IO[CatalogDesc2],MATCH(TAG_DATA[[#This Row],[P1TAG]],IO[IO_Tag],))</f>
        <v>24VDC 8-Point Sink Input Module</v>
      </c>
      <c r="U269" s="266" t="str">
        <f>TAG_DATA[[#This Row],[Tag]]</f>
        <v>BB1PS600</v>
      </c>
      <c r="V269" s="266" t="str">
        <f>INDEX(DEVICES[DESC1],MATCH(TAG_DATA[[#This Row],[P1TAG]],DEVICES[TAG1],))</f>
        <v>HYDRAULICS UNIT 1,</v>
      </c>
      <c r="W269" s="266" t="str">
        <f>INDEX(DEVICES[DESC2],MATCH(TAG_DATA[[#This Row],[P1TAG]],DEVICES[TAG1],))</f>
        <v>BLOCK 1, PRESSURE SWITCH</v>
      </c>
      <c r="X269" s="266" t="str">
        <f>INDEX(DEVICES[DESC3],MATCH(TAG_DATA[[#This Row],[P1TAG]],DEVICES[TAG1],))</f>
        <v/>
      </c>
      <c r="Y269" s="284">
        <f>INDEX(IO[Pin24V],MATCH(TAG_DATA[[#This Row],[P1TAG]],IO[IO_Tag],))</f>
        <v>6</v>
      </c>
      <c r="Z269" s="290">
        <f>INDEX(IO[Pin0V],MATCH(TAG_DATA[[#This Row],[P1TAG]],IO[IO_Tag],))</f>
        <v>4</v>
      </c>
      <c r="AA269" s="266" t="s">
        <v>2403</v>
      </c>
      <c r="AB269" s="305" t="str">
        <f>INDEX(IO[Type],MATCH(TAG_DATA[[#This Row],[P1TAG]],IO[IO_Tag],))</f>
        <v>DI</v>
      </c>
      <c r="AC269" s="266" t="str">
        <f>TAG_DATA[[#This Row],[Tag]]</f>
        <v>BB1PS600</v>
      </c>
      <c r="AD269" s="266" t="str">
        <f>INDEX(DEVICES[DESC1],MATCH(TAG_DATA[[#This Row],[P1TAG]],DEVICES[TAG1],))</f>
        <v>HYDRAULICS UNIT 1,</v>
      </c>
      <c r="AE269" s="266" t="str">
        <f>INDEX(DEVICES[DESC2],MATCH(TAG_DATA[[#This Row],[P1TAG]],DEVICES[TAG1],))</f>
        <v>BLOCK 1, PRESSURE SWITCH</v>
      </c>
      <c r="AF269" s="266" t="str">
        <f>INDEX(DEVICES[DESC3],MATCH(TAG_DATA[[#This Row],[P1TAG]],DEVICES[TAG1],))</f>
        <v/>
      </c>
      <c r="AG269" s="305" t="s">
        <v>2543</v>
      </c>
      <c r="AH269" s="266" t="str">
        <f>INDEX(DRAWING[CableName1],MATCH(TAG_DATA[[#This Row],[Tag]],DRAWING[Tag],))</f>
        <v>BB1PS600/01</v>
      </c>
      <c r="AI269" s="331"/>
    </row>
    <row r="270" spans="1:35" x14ac:dyDescent="0.4">
      <c r="A270" s="316" t="s">
        <v>716</v>
      </c>
      <c r="B270" s="309" t="s">
        <v>1125</v>
      </c>
      <c r="C270" s="328" t="s">
        <v>2527</v>
      </c>
      <c r="D270" s="314" t="str">
        <f>INDEX(DRAWING[Prefix],MATCH(TAG_DATA[[#This Row],[Tag]],DRAWING[Tag],))</f>
        <v>38025-ELE</v>
      </c>
      <c r="E270" s="281" t="str">
        <f>INDEX(DRAWING[Suffix],MATCH(TAG_DATA[[#This Row],[Tag]],DRAWING[Tag],))</f>
        <v>01-415_.L0</v>
      </c>
      <c r="F270" s="265" t="str">
        <f>INDEX(DRAWING[WireName24V],MATCH(TAG_DATA[[#This Row],[Tag]],DRAWING[Tag],))</f>
        <v>RIO_01:15.DI:V+ BB1PS601</v>
      </c>
      <c r="G270" s="305" t="str">
        <f>INDEX(DRAWING[WireNameIO],MATCH(TAG_DATA[[#This Row],[Tag]],DRAWING[Tag],))</f>
        <v>RIO_01:15.DI:03 BB1PS601</v>
      </c>
      <c r="H270" s="266" t="s">
        <v>2323</v>
      </c>
      <c r="I270" s="266" t="str">
        <f>INDEX(PANEL[DESCRIPTION],MATCH(TAG_DATA[[#This Row],[X1NAME]],PANEL[TAG],))</f>
        <v>KPA NON ASSIGNED IO</v>
      </c>
      <c r="J270" s="334"/>
      <c r="K270" s="334"/>
      <c r="L270" s="334"/>
      <c r="M270" s="335"/>
      <c r="N270" s="266" t="str">
        <f>INDEX(IO[PLC],MATCH(TAG_DATA[[#This Row],[P1TAG]],IO[IO_Tag],))</f>
        <v>RIO_</v>
      </c>
      <c r="O270" s="284" t="str">
        <f>INDEX(IO[Rack],MATCH(TAG_DATA[[#This Row],[P1TAG]],IO[IO_Tag],))</f>
        <v>01</v>
      </c>
      <c r="P270" s="284" t="str">
        <f>INDEX(IO[Slot],MATCH(TAG_DATA[[#This Row],[P1TAG]],IO[IO_Tag],))</f>
        <v>15</v>
      </c>
      <c r="Q270" s="282" t="str">
        <f>INDEX(IO[Channel],MATCH(TAG_DATA[[#This Row],[P1TAG]],IO[IO_Tag],))</f>
        <v>03</v>
      </c>
      <c r="R270" s="266" t="str">
        <f>INDEX(IO[CatalogNo],MATCH(TAG_DATA[[#This Row],[P1TAG]],IO[IO_Tag],))</f>
        <v>1734-IB8*1</v>
      </c>
      <c r="S270" s="266" t="str">
        <f>INDEX(IO[CatalogDesc1],MATCH(TAG_DATA[[#This Row],[P1TAG]],IO[IO_Tag],))</f>
        <v>AB 1734-IB8</v>
      </c>
      <c r="T270" s="266" t="str">
        <f>INDEX(IO[CatalogDesc2],MATCH(TAG_DATA[[#This Row],[P1TAG]],IO[IO_Tag],))</f>
        <v>24VDC 8-Point Sink Input Module</v>
      </c>
      <c r="U270" s="266" t="str">
        <f>TAG_DATA[[#This Row],[Tag]]</f>
        <v>BB1PS601</v>
      </c>
      <c r="V270" s="266" t="str">
        <f>INDEX(DEVICES[DESC1],MATCH(TAG_DATA[[#This Row],[P1TAG]],DEVICES[TAG1],))</f>
        <v>HYDRAULICS UNIT 1,</v>
      </c>
      <c r="W270" s="266" t="str">
        <f>INDEX(DEVICES[DESC2],MATCH(TAG_DATA[[#This Row],[P1TAG]],DEVICES[TAG1],))</f>
        <v>BLOCK 2, PRESSURE SWITCH</v>
      </c>
      <c r="X270" s="266" t="str">
        <f>INDEX(DEVICES[DESC3],MATCH(TAG_DATA[[#This Row],[P1TAG]],DEVICES[TAG1],))</f>
        <v/>
      </c>
      <c r="Y270" s="284">
        <f>INDEX(IO[Pin24V],MATCH(TAG_DATA[[#This Row],[P1TAG]],IO[IO_Tag],))</f>
        <v>6</v>
      </c>
      <c r="Z270" s="290">
        <f>INDEX(IO[Pin0V],MATCH(TAG_DATA[[#This Row],[P1TAG]],IO[IO_Tag],))</f>
        <v>4</v>
      </c>
      <c r="AA270" s="266" t="s">
        <v>2403</v>
      </c>
      <c r="AB270" s="305" t="str">
        <f>INDEX(IO[Type],MATCH(TAG_DATA[[#This Row],[P1TAG]],IO[IO_Tag],))</f>
        <v>DI</v>
      </c>
      <c r="AC270" s="266" t="str">
        <f>TAG_DATA[[#This Row],[Tag]]</f>
        <v>BB1PS601</v>
      </c>
      <c r="AD270" s="266" t="str">
        <f>INDEX(DEVICES[DESC1],MATCH(TAG_DATA[[#This Row],[P1TAG]],DEVICES[TAG1],))</f>
        <v>HYDRAULICS UNIT 1,</v>
      </c>
      <c r="AE270" s="266" t="str">
        <f>INDEX(DEVICES[DESC2],MATCH(TAG_DATA[[#This Row],[P1TAG]],DEVICES[TAG1],))</f>
        <v>BLOCK 2, PRESSURE SWITCH</v>
      </c>
      <c r="AF270" s="266" t="str">
        <f>INDEX(DEVICES[DESC3],MATCH(TAG_DATA[[#This Row],[P1TAG]],DEVICES[TAG1],))</f>
        <v/>
      </c>
      <c r="AG270" s="305" t="s">
        <v>2543</v>
      </c>
      <c r="AH270" s="266" t="str">
        <f>INDEX(DRAWING[CableName1],MATCH(TAG_DATA[[#This Row],[Tag]],DRAWING[Tag],))</f>
        <v>BB1PS601/01</v>
      </c>
      <c r="AI270" s="331"/>
    </row>
    <row r="271" spans="1:35" x14ac:dyDescent="0.4">
      <c r="A271" s="316" t="s">
        <v>1346</v>
      </c>
      <c r="B271" s="309" t="s">
        <v>1125</v>
      </c>
      <c r="C271" s="328" t="s">
        <v>2527</v>
      </c>
      <c r="D271" s="314" t="str">
        <f>INDEX(DRAWING[Prefix],MATCH(TAG_DATA[[#This Row],[Tag]],DRAWING[Tag],))</f>
        <v>38025-ELE</v>
      </c>
      <c r="E271" s="281" t="str">
        <f>INDEX(DRAWING[Suffix],MATCH(TAG_DATA[[#This Row],[Tag]],DRAWING[Tag],))</f>
        <v>01-416_.L0</v>
      </c>
      <c r="F271" s="265" t="str">
        <f>INDEX(DRAWING[WireName24V],MATCH(TAG_DATA[[#This Row],[Tag]],DRAWING[Tag],))</f>
        <v>RIO_01:15.DI:V+ BB1PS602</v>
      </c>
      <c r="G271" s="305" t="str">
        <f>INDEX(DRAWING[WireNameIO],MATCH(TAG_DATA[[#This Row],[Tag]],DRAWING[Tag],))</f>
        <v>RIO_01:15.DI:04 BB1PS602</v>
      </c>
      <c r="H271" s="266" t="s">
        <v>2323</v>
      </c>
      <c r="I271" s="266" t="str">
        <f>INDEX(PANEL[DESCRIPTION],MATCH(TAG_DATA[[#This Row],[X1NAME]],PANEL[TAG],))</f>
        <v>KPA NON ASSIGNED IO</v>
      </c>
      <c r="J271" s="334"/>
      <c r="K271" s="334"/>
      <c r="L271" s="334"/>
      <c r="M271" s="335"/>
      <c r="N271" s="266" t="str">
        <f>INDEX(IO[PLC],MATCH(TAG_DATA[[#This Row],[P1TAG]],IO[IO_Tag],))</f>
        <v>RIO_</v>
      </c>
      <c r="O271" s="284" t="str">
        <f>INDEX(IO[Rack],MATCH(TAG_DATA[[#This Row],[P1TAG]],IO[IO_Tag],))</f>
        <v>01</v>
      </c>
      <c r="P271" s="284" t="str">
        <f>INDEX(IO[Slot],MATCH(TAG_DATA[[#This Row],[P1TAG]],IO[IO_Tag],))</f>
        <v>15</v>
      </c>
      <c r="Q271" s="282" t="str">
        <f>INDEX(IO[Channel],MATCH(TAG_DATA[[#This Row],[P1TAG]],IO[IO_Tag],))</f>
        <v>04</v>
      </c>
      <c r="R271" s="266" t="str">
        <f>INDEX(IO[CatalogNo],MATCH(TAG_DATA[[#This Row],[P1TAG]],IO[IO_Tag],))</f>
        <v>1734-IB8*1</v>
      </c>
      <c r="S271" s="266" t="str">
        <f>INDEX(IO[CatalogDesc1],MATCH(TAG_DATA[[#This Row],[P1TAG]],IO[IO_Tag],))</f>
        <v>AB 1734-IB8</v>
      </c>
      <c r="T271" s="266" t="str">
        <f>INDEX(IO[CatalogDesc2],MATCH(TAG_DATA[[#This Row],[P1TAG]],IO[IO_Tag],))</f>
        <v>24VDC 8-Point Sink Input Module</v>
      </c>
      <c r="U271" s="266" t="str">
        <f>TAG_DATA[[#This Row],[Tag]]</f>
        <v>BB1PS602</v>
      </c>
      <c r="V271" s="266" t="str">
        <f>INDEX(DEVICES[DESC1],MATCH(TAG_DATA[[#This Row],[P1TAG]],DEVICES[TAG1],))</f>
        <v>HYDRAULICS UNIT 1,</v>
      </c>
      <c r="W271" s="266" t="str">
        <f>INDEX(DEVICES[DESC2],MATCH(TAG_DATA[[#This Row],[P1TAG]],DEVICES[TAG1],))</f>
        <v>BLOCK 3, PRESSURE SWITCH</v>
      </c>
      <c r="X271" s="266" t="str">
        <f>INDEX(DEVICES[DESC3],MATCH(TAG_DATA[[#This Row],[P1TAG]],DEVICES[TAG1],))</f>
        <v/>
      </c>
      <c r="Y271" s="284">
        <f>INDEX(IO[Pin24V],MATCH(TAG_DATA[[#This Row],[P1TAG]],IO[IO_Tag],))</f>
        <v>6</v>
      </c>
      <c r="Z271" s="290">
        <f>INDEX(IO[Pin0V],MATCH(TAG_DATA[[#This Row],[P1TAG]],IO[IO_Tag],))</f>
        <v>4</v>
      </c>
      <c r="AA271" s="266" t="s">
        <v>2403</v>
      </c>
      <c r="AB271" s="305" t="str">
        <f>INDEX(IO[Type],MATCH(TAG_DATA[[#This Row],[P1TAG]],IO[IO_Tag],))</f>
        <v>DI</v>
      </c>
      <c r="AC271" s="266" t="str">
        <f>TAG_DATA[[#This Row],[Tag]]</f>
        <v>BB1PS602</v>
      </c>
      <c r="AD271" s="266" t="str">
        <f>INDEX(DEVICES[DESC1],MATCH(TAG_DATA[[#This Row],[P1TAG]],DEVICES[TAG1],))</f>
        <v>HYDRAULICS UNIT 1,</v>
      </c>
      <c r="AE271" s="266" t="str">
        <f>INDEX(DEVICES[DESC2],MATCH(TAG_DATA[[#This Row],[P1TAG]],DEVICES[TAG1],))</f>
        <v>BLOCK 3, PRESSURE SWITCH</v>
      </c>
      <c r="AF271" s="266" t="str">
        <f>INDEX(DEVICES[DESC3],MATCH(TAG_DATA[[#This Row],[P1TAG]],DEVICES[TAG1],))</f>
        <v/>
      </c>
      <c r="AG271" s="305" t="s">
        <v>2543</v>
      </c>
      <c r="AH271" s="266" t="str">
        <f>INDEX(DRAWING[CableName1],MATCH(TAG_DATA[[#This Row],[Tag]],DRAWING[Tag],))</f>
        <v>BB1PS602/01</v>
      </c>
      <c r="AI271" s="331"/>
    </row>
    <row r="272" spans="1:35" x14ac:dyDescent="0.4">
      <c r="A272" s="316" t="s">
        <v>712</v>
      </c>
      <c r="B272" s="309" t="s">
        <v>1125</v>
      </c>
      <c r="C272" s="328" t="s">
        <v>2527</v>
      </c>
      <c r="D272" s="314" t="str">
        <f>INDEX(DRAWING[Prefix],MATCH(TAG_DATA[[#This Row],[Tag]],DRAWING[Tag],))</f>
        <v>38025-ELE</v>
      </c>
      <c r="E272" s="281" t="str">
        <f>INDEX(DRAWING[Suffix],MATCH(TAG_DATA[[#This Row],[Tag]],DRAWING[Tag],))</f>
        <v>01-417_.L0</v>
      </c>
      <c r="F272" s="265" t="str">
        <f>INDEX(DRAWING[WireName24V],MATCH(TAG_DATA[[#This Row],[Tag]],DRAWING[Tag],))</f>
        <v>RIO_01:15.DI:V+ BB1PS603</v>
      </c>
      <c r="G272" s="305" t="str">
        <f>INDEX(DRAWING[WireNameIO],MATCH(TAG_DATA[[#This Row],[Tag]],DRAWING[Tag],))</f>
        <v>RIO_01:15.DI:05 BB1PS603</v>
      </c>
      <c r="H272" s="266" t="s">
        <v>2323</v>
      </c>
      <c r="I272" s="266" t="str">
        <f>INDEX(PANEL[DESCRIPTION],MATCH(TAG_DATA[[#This Row],[X1NAME]],PANEL[TAG],))</f>
        <v>KPA NON ASSIGNED IO</v>
      </c>
      <c r="J272" s="334"/>
      <c r="K272" s="334"/>
      <c r="L272" s="334"/>
      <c r="M272" s="335"/>
      <c r="N272" s="266" t="str">
        <f>INDEX(IO[PLC],MATCH(TAG_DATA[[#This Row],[P1TAG]],IO[IO_Tag],))</f>
        <v>RIO_</v>
      </c>
      <c r="O272" s="284" t="str">
        <f>INDEX(IO[Rack],MATCH(TAG_DATA[[#This Row],[P1TAG]],IO[IO_Tag],))</f>
        <v>01</v>
      </c>
      <c r="P272" s="284" t="str">
        <f>INDEX(IO[Slot],MATCH(TAG_DATA[[#This Row],[P1TAG]],IO[IO_Tag],))</f>
        <v>15</v>
      </c>
      <c r="Q272" s="282" t="str">
        <f>INDEX(IO[Channel],MATCH(TAG_DATA[[#This Row],[P1TAG]],IO[IO_Tag],))</f>
        <v>05</v>
      </c>
      <c r="R272" s="266" t="str">
        <f>INDEX(IO[CatalogNo],MATCH(TAG_DATA[[#This Row],[P1TAG]],IO[IO_Tag],))</f>
        <v>1734-IB8*1</v>
      </c>
      <c r="S272" s="266" t="str">
        <f>INDEX(IO[CatalogDesc1],MATCH(TAG_DATA[[#This Row],[P1TAG]],IO[IO_Tag],))</f>
        <v>AB 1734-IB8</v>
      </c>
      <c r="T272" s="266" t="str">
        <f>INDEX(IO[CatalogDesc2],MATCH(TAG_DATA[[#This Row],[P1TAG]],IO[IO_Tag],))</f>
        <v>24VDC 8-Point Sink Input Module</v>
      </c>
      <c r="U272" s="266" t="str">
        <f>TAG_DATA[[#This Row],[Tag]]</f>
        <v>BB1PS603</v>
      </c>
      <c r="V272" s="266" t="str">
        <f>INDEX(DEVICES[DESC1],MATCH(TAG_DATA[[#This Row],[P1TAG]],DEVICES[TAG1],))</f>
        <v>HYDRAULIC OIL RETURN</v>
      </c>
      <c r="W272" s="266" t="str">
        <f>INDEX(DEVICES[DESC2],MATCH(TAG_DATA[[#This Row],[P1TAG]],DEVICES[TAG1],))</f>
        <v>BLOCK 1 FILTER</v>
      </c>
      <c r="X272" s="266" t="str">
        <f>INDEX(DEVICES[DESC3],MATCH(TAG_DATA[[#This Row],[P1TAG]],DEVICES[TAG1],))</f>
        <v>PRESSURE SWITCH</v>
      </c>
      <c r="Y272" s="284">
        <f>INDEX(IO[Pin24V],MATCH(TAG_DATA[[#This Row],[P1TAG]],IO[IO_Tag],))</f>
        <v>6</v>
      </c>
      <c r="Z272" s="290">
        <f>INDEX(IO[Pin0V],MATCH(TAG_DATA[[#This Row],[P1TAG]],IO[IO_Tag],))</f>
        <v>4</v>
      </c>
      <c r="AA272" s="266" t="s">
        <v>2403</v>
      </c>
      <c r="AB272" s="305" t="str">
        <f>INDEX(IO[Type],MATCH(TAG_DATA[[#This Row],[P1TAG]],IO[IO_Tag],))</f>
        <v>DI</v>
      </c>
      <c r="AC272" s="266" t="str">
        <f>TAG_DATA[[#This Row],[Tag]]</f>
        <v>BB1PS603</v>
      </c>
      <c r="AD272" s="266" t="str">
        <f>INDEX(DEVICES[DESC1],MATCH(TAG_DATA[[#This Row],[P1TAG]],DEVICES[TAG1],))</f>
        <v>HYDRAULIC OIL RETURN</v>
      </c>
      <c r="AE272" s="266" t="str">
        <f>INDEX(DEVICES[DESC2],MATCH(TAG_DATA[[#This Row],[P1TAG]],DEVICES[TAG1],))</f>
        <v>BLOCK 1 FILTER</v>
      </c>
      <c r="AF272" s="266" t="str">
        <f>INDEX(DEVICES[DESC3],MATCH(TAG_DATA[[#This Row],[P1TAG]],DEVICES[TAG1],))</f>
        <v>PRESSURE SWITCH</v>
      </c>
      <c r="AG272" s="305" t="s">
        <v>2543</v>
      </c>
      <c r="AH272" s="266" t="str">
        <f>INDEX(DRAWING[CableName1],MATCH(TAG_DATA[[#This Row],[Tag]],DRAWING[Tag],))</f>
        <v>BB1PS603/01</v>
      </c>
      <c r="AI272" s="331"/>
    </row>
    <row r="273" spans="1:35" x14ac:dyDescent="0.4">
      <c r="A273" s="316" t="s">
        <v>1357</v>
      </c>
      <c r="B273" s="309" t="s">
        <v>1125</v>
      </c>
      <c r="C273" s="328" t="s">
        <v>2527</v>
      </c>
      <c r="D273" s="314" t="str">
        <f>INDEX(DRAWING[Prefix],MATCH(TAG_DATA[[#This Row],[Tag]],DRAWING[Tag],))</f>
        <v>38025-ELE</v>
      </c>
      <c r="E273" s="281" t="str">
        <f>INDEX(DRAWING[Suffix],MATCH(TAG_DATA[[#This Row],[Tag]],DRAWING[Tag],))</f>
        <v>01-418_.L0</v>
      </c>
      <c r="F273" s="265" t="str">
        <f>INDEX(DRAWING[WireName24V],MATCH(TAG_DATA[[#This Row],[Tag]],DRAWING[Tag],))</f>
        <v>RIO_01:15.DI:V+ BB1PS604</v>
      </c>
      <c r="G273" s="305" t="str">
        <f>INDEX(DRAWING[WireNameIO],MATCH(TAG_DATA[[#This Row],[Tag]],DRAWING[Tag],))</f>
        <v>RIO_01:15.DI:06 BB1PS604</v>
      </c>
      <c r="H273" s="266" t="s">
        <v>2323</v>
      </c>
      <c r="I273" s="266" t="str">
        <f>INDEX(PANEL[DESCRIPTION],MATCH(TAG_DATA[[#This Row],[X1NAME]],PANEL[TAG],))</f>
        <v>KPA NON ASSIGNED IO</v>
      </c>
      <c r="J273" s="334"/>
      <c r="K273" s="334"/>
      <c r="L273" s="334"/>
      <c r="M273" s="335"/>
      <c r="N273" s="266" t="str">
        <f>INDEX(IO[PLC],MATCH(TAG_DATA[[#This Row],[P1TAG]],IO[IO_Tag],))</f>
        <v>RIO_</v>
      </c>
      <c r="O273" s="284" t="str">
        <f>INDEX(IO[Rack],MATCH(TAG_DATA[[#This Row],[P1TAG]],IO[IO_Tag],))</f>
        <v>01</v>
      </c>
      <c r="P273" s="284" t="str">
        <f>INDEX(IO[Slot],MATCH(TAG_DATA[[#This Row],[P1TAG]],IO[IO_Tag],))</f>
        <v>15</v>
      </c>
      <c r="Q273" s="282" t="str">
        <f>INDEX(IO[Channel],MATCH(TAG_DATA[[#This Row],[P1TAG]],IO[IO_Tag],))</f>
        <v>06</v>
      </c>
      <c r="R273" s="266" t="str">
        <f>INDEX(IO[CatalogNo],MATCH(TAG_DATA[[#This Row],[P1TAG]],IO[IO_Tag],))</f>
        <v>1734-IB8*1</v>
      </c>
      <c r="S273" s="266" t="str">
        <f>INDEX(IO[CatalogDesc1],MATCH(TAG_DATA[[#This Row],[P1TAG]],IO[IO_Tag],))</f>
        <v>AB 1734-IB8</v>
      </c>
      <c r="T273" s="266" t="str">
        <f>INDEX(IO[CatalogDesc2],MATCH(TAG_DATA[[#This Row],[P1TAG]],IO[IO_Tag],))</f>
        <v>24VDC 8-Point Sink Input Module</v>
      </c>
      <c r="U273" s="266" t="str">
        <f>TAG_DATA[[#This Row],[Tag]]</f>
        <v>BB1PS604</v>
      </c>
      <c r="V273" s="266" t="str">
        <f>INDEX(DEVICES[DESC1],MATCH(TAG_DATA[[#This Row],[P1TAG]],DEVICES[TAG1],))</f>
        <v>HYDRAULIC OIL RETURN</v>
      </c>
      <c r="W273" s="266" t="str">
        <f>INDEX(DEVICES[DESC2],MATCH(TAG_DATA[[#This Row],[P1TAG]],DEVICES[TAG1],))</f>
        <v>BLOCK 2 FILTER</v>
      </c>
      <c r="X273" s="266" t="str">
        <f>INDEX(DEVICES[DESC3],MATCH(TAG_DATA[[#This Row],[P1TAG]],DEVICES[TAG1],))</f>
        <v>PRESSURE SWITCH</v>
      </c>
      <c r="Y273" s="284">
        <f>INDEX(IO[Pin24V],MATCH(TAG_DATA[[#This Row],[P1TAG]],IO[IO_Tag],))</f>
        <v>6</v>
      </c>
      <c r="Z273" s="290">
        <f>INDEX(IO[Pin0V],MATCH(TAG_DATA[[#This Row],[P1TAG]],IO[IO_Tag],))</f>
        <v>4</v>
      </c>
      <c r="AA273" s="266" t="s">
        <v>2403</v>
      </c>
      <c r="AB273" s="305" t="str">
        <f>INDEX(IO[Type],MATCH(TAG_DATA[[#This Row],[P1TAG]],IO[IO_Tag],))</f>
        <v>DI</v>
      </c>
      <c r="AC273" s="266" t="str">
        <f>TAG_DATA[[#This Row],[Tag]]</f>
        <v>BB1PS604</v>
      </c>
      <c r="AD273" s="266" t="str">
        <f>INDEX(DEVICES[DESC1],MATCH(TAG_DATA[[#This Row],[P1TAG]],DEVICES[TAG1],))</f>
        <v>HYDRAULIC OIL RETURN</v>
      </c>
      <c r="AE273" s="266" t="str">
        <f>INDEX(DEVICES[DESC2],MATCH(TAG_DATA[[#This Row],[P1TAG]],DEVICES[TAG1],))</f>
        <v>BLOCK 2 FILTER</v>
      </c>
      <c r="AF273" s="266" t="str">
        <f>INDEX(DEVICES[DESC3],MATCH(TAG_DATA[[#This Row],[P1TAG]],DEVICES[TAG1],))</f>
        <v>PRESSURE SWITCH</v>
      </c>
      <c r="AG273" s="305" t="s">
        <v>2543</v>
      </c>
      <c r="AH273" s="266" t="str">
        <f>INDEX(DRAWING[CableName1],MATCH(TAG_DATA[[#This Row],[Tag]],DRAWING[Tag],))</f>
        <v>BB1PS604/01</v>
      </c>
      <c r="AI273" s="331"/>
    </row>
    <row r="274" spans="1:35" x14ac:dyDescent="0.4">
      <c r="A274" s="316" t="s">
        <v>1356</v>
      </c>
      <c r="B274" s="309" t="s">
        <v>1125</v>
      </c>
      <c r="C274" s="328" t="s">
        <v>2527</v>
      </c>
      <c r="D274" s="314" t="str">
        <f>INDEX(DRAWING[Prefix],MATCH(TAG_DATA[[#This Row],[Tag]],DRAWING[Tag],))</f>
        <v>38025-ELE</v>
      </c>
      <c r="E274" s="281" t="str">
        <f>INDEX(DRAWING[Suffix],MATCH(TAG_DATA[[#This Row],[Tag]],DRAWING[Tag],))</f>
        <v>01-419_.L0</v>
      </c>
      <c r="F274" s="265" t="str">
        <f>INDEX(DRAWING[WireName24V],MATCH(TAG_DATA[[#This Row],[Tag]],DRAWING[Tag],))</f>
        <v>RIO_01:15.DI:V+ BB1PS605</v>
      </c>
      <c r="G274" s="305" t="str">
        <f>INDEX(DRAWING[WireNameIO],MATCH(TAG_DATA[[#This Row],[Tag]],DRAWING[Tag],))</f>
        <v>RIO_01:15.DI:07 BB1PS605</v>
      </c>
      <c r="H274" s="266" t="s">
        <v>2323</v>
      </c>
      <c r="I274" s="266" t="str">
        <f>INDEX(PANEL[DESCRIPTION],MATCH(TAG_DATA[[#This Row],[X1NAME]],PANEL[TAG],))</f>
        <v>KPA NON ASSIGNED IO</v>
      </c>
      <c r="J274" s="334"/>
      <c r="K274" s="334"/>
      <c r="L274" s="334"/>
      <c r="M274" s="335"/>
      <c r="N274" s="266" t="str">
        <f>INDEX(IO[PLC],MATCH(TAG_DATA[[#This Row],[P1TAG]],IO[IO_Tag],))</f>
        <v>RIO_</v>
      </c>
      <c r="O274" s="284" t="str">
        <f>INDEX(IO[Rack],MATCH(TAG_DATA[[#This Row],[P1TAG]],IO[IO_Tag],))</f>
        <v>01</v>
      </c>
      <c r="P274" s="284" t="str">
        <f>INDEX(IO[Slot],MATCH(TAG_DATA[[#This Row],[P1TAG]],IO[IO_Tag],))</f>
        <v>15</v>
      </c>
      <c r="Q274" s="282" t="str">
        <f>INDEX(IO[Channel],MATCH(TAG_DATA[[#This Row],[P1TAG]],IO[IO_Tag],))</f>
        <v>07</v>
      </c>
      <c r="R274" s="266" t="str">
        <f>INDEX(IO[CatalogNo],MATCH(TAG_DATA[[#This Row],[P1TAG]],IO[IO_Tag],))</f>
        <v>1734-IB8*1</v>
      </c>
      <c r="S274" s="266" t="str">
        <f>INDEX(IO[CatalogDesc1],MATCH(TAG_DATA[[#This Row],[P1TAG]],IO[IO_Tag],))</f>
        <v>AB 1734-IB8</v>
      </c>
      <c r="T274" s="266" t="str">
        <f>INDEX(IO[CatalogDesc2],MATCH(TAG_DATA[[#This Row],[P1TAG]],IO[IO_Tag],))</f>
        <v>24VDC 8-Point Sink Input Module</v>
      </c>
      <c r="U274" s="266" t="str">
        <f>TAG_DATA[[#This Row],[Tag]]</f>
        <v>BB1PS605</v>
      </c>
      <c r="V274" s="266" t="str">
        <f>INDEX(DEVICES[DESC1],MATCH(TAG_DATA[[#This Row],[P1TAG]],DEVICES[TAG1],))</f>
        <v>HYDRAULIC OIL RETURN</v>
      </c>
      <c r="W274" s="266" t="str">
        <f>INDEX(DEVICES[DESC2],MATCH(TAG_DATA[[#This Row],[P1TAG]],DEVICES[TAG1],))</f>
        <v>BLOCK 3 FILTER</v>
      </c>
      <c r="X274" s="266" t="str">
        <f>INDEX(DEVICES[DESC3],MATCH(TAG_DATA[[#This Row],[P1TAG]],DEVICES[TAG1],))</f>
        <v>PRESSURE SWITCH</v>
      </c>
      <c r="Y274" s="284">
        <f>INDEX(IO[Pin24V],MATCH(TAG_DATA[[#This Row],[P1TAG]],IO[IO_Tag],))</f>
        <v>6</v>
      </c>
      <c r="Z274" s="290">
        <f>INDEX(IO[Pin0V],MATCH(TAG_DATA[[#This Row],[P1TAG]],IO[IO_Tag],))</f>
        <v>4</v>
      </c>
      <c r="AA274" s="266" t="s">
        <v>2403</v>
      </c>
      <c r="AB274" s="305" t="str">
        <f>INDEX(IO[Type],MATCH(TAG_DATA[[#This Row],[P1TAG]],IO[IO_Tag],))</f>
        <v>DI</v>
      </c>
      <c r="AC274" s="266" t="str">
        <f>TAG_DATA[[#This Row],[Tag]]</f>
        <v>BB1PS605</v>
      </c>
      <c r="AD274" s="266" t="str">
        <f>INDEX(DEVICES[DESC1],MATCH(TAG_DATA[[#This Row],[P1TAG]],DEVICES[TAG1],))</f>
        <v>HYDRAULIC OIL RETURN</v>
      </c>
      <c r="AE274" s="266" t="str">
        <f>INDEX(DEVICES[DESC2],MATCH(TAG_DATA[[#This Row],[P1TAG]],DEVICES[TAG1],))</f>
        <v>BLOCK 3 FILTER</v>
      </c>
      <c r="AF274" s="266" t="str">
        <f>INDEX(DEVICES[DESC3],MATCH(TAG_DATA[[#This Row],[P1TAG]],DEVICES[TAG1],))</f>
        <v>PRESSURE SWITCH</v>
      </c>
      <c r="AG274" s="305" t="s">
        <v>2543</v>
      </c>
      <c r="AH274" s="266" t="str">
        <f>INDEX(DRAWING[CableName1],MATCH(TAG_DATA[[#This Row],[Tag]],DRAWING[Tag],))</f>
        <v>BB1PS605/01</v>
      </c>
      <c r="AI274" s="331"/>
    </row>
    <row r="275" spans="1:35" x14ac:dyDescent="0.4">
      <c r="A275" s="316" t="s">
        <v>166</v>
      </c>
      <c r="B275" s="309" t="s">
        <v>1122</v>
      </c>
      <c r="C275" s="328" t="s">
        <v>2570</v>
      </c>
      <c r="D275" s="314" t="e">
        <f>INDEX(DRAWING[Prefix],MATCH(TAG_DATA[[#This Row],[Tag]],DRAWING[Tag],))</f>
        <v>#N/A</v>
      </c>
      <c r="E275" s="281" t="e">
        <f>INDEX(DRAWING[Suffix],MATCH(TAG_DATA[[#This Row],[Tag]],DRAWING[Tag],))</f>
        <v>#N/A</v>
      </c>
      <c r="F275" s="265"/>
      <c r="G275" s="305"/>
      <c r="H275" s="282"/>
      <c r="I275" s="282" t="e">
        <f>INDEX(PANEL[DESCRIPTION],MATCH(TAG_DATA[[#This Row],[X1NAME]],PANEL[TAG],))</f>
        <v>#N/A</v>
      </c>
      <c r="J275" s="282"/>
      <c r="K275" s="282"/>
      <c r="L275" s="282"/>
      <c r="M275" s="312"/>
      <c r="N275" s="282" t="e">
        <f>INDEX(IO[PLC],MATCH(TAG_DATA[[#This Row],[P1TAG]],IO[IO_Tag],))</f>
        <v>#N/A</v>
      </c>
      <c r="O275" s="282"/>
      <c r="P275" s="290" t="e">
        <f>INDEX(IO[Slot],MATCH(TAG_DATA[[#This Row],[P1TAG]],IO[IO_Tag],))</f>
        <v>#N/A</v>
      </c>
      <c r="Q275" s="282"/>
      <c r="R275" s="282" t="e">
        <f>INDEX(IO[CatalogNo],MATCH(TAG_DATA[[#This Row],[P1TAG]],IO[IO_Tag],))</f>
        <v>#N/A</v>
      </c>
      <c r="S275" s="282" t="e">
        <f>INDEX(IO[CatalogDesc1],MATCH(TAG_DATA[[#This Row],[P1TAG]],IO[IO_Tag],))</f>
        <v>#N/A</v>
      </c>
      <c r="T275" s="282" t="e">
        <f>INDEX(IO[CatalogDesc2],MATCH(TAG_DATA[[#This Row],[P1TAG]],IO[IO_Tag],))</f>
        <v>#N/A</v>
      </c>
      <c r="U275" s="282" t="str">
        <f>TAG_DATA[[#This Row],[Tag]]</f>
        <v>BB1PT001</v>
      </c>
      <c r="V275" s="282" t="str">
        <f>INDEX(DEVICES[DESC1],MATCH(TAG_DATA[[#This Row],[P1TAG]],DEVICES[TAG1],))</f>
        <v>FEED WATER PUMP 1</v>
      </c>
      <c r="W275" s="282" t="str">
        <f>INDEX(DEVICES[DESC2],MATCH(TAG_DATA[[#This Row],[P1TAG]],DEVICES[TAG1],))</f>
        <v>PRESSURE SIDE PRESSURE</v>
      </c>
      <c r="X275" s="282" t="str">
        <f>INDEX(DEVICES[DESC3],MATCH(TAG_DATA[[#This Row],[P1TAG]],DEVICES[TAG1],))</f>
        <v/>
      </c>
      <c r="Y275" s="290" t="e">
        <f>INDEX(IO[Pin24V],MATCH(TAG_DATA[[#This Row],[P1TAG]],IO[IO_Tag],))</f>
        <v>#N/A</v>
      </c>
      <c r="Z275" s="290" t="e">
        <f>INDEX(IO[Pin0V],MATCH(TAG_DATA[[#This Row],[P1TAG]],IO[IO_Tag],))</f>
        <v>#N/A</v>
      </c>
      <c r="AA275" s="282"/>
      <c r="AB275" s="312" t="e">
        <f>INDEX(IO[Type],MATCH(TAG_DATA[[#This Row],[P1TAG]],IO[IO_Tag],))</f>
        <v>#N/A</v>
      </c>
      <c r="AC275" s="282" t="str">
        <f>TAG_DATA[[#This Row],[Tag]]</f>
        <v>BB1PT001</v>
      </c>
      <c r="AD275" s="282" t="str">
        <f>INDEX(DEVICES[DESC1],MATCH(TAG_DATA[[#This Row],[P1TAG]],DEVICES[TAG1],))</f>
        <v>FEED WATER PUMP 1</v>
      </c>
      <c r="AE275" s="282" t="str">
        <f>INDEX(DEVICES[DESC2],MATCH(TAG_DATA[[#This Row],[P1TAG]],DEVICES[TAG1],))</f>
        <v>PRESSURE SIDE PRESSURE</v>
      </c>
      <c r="AF275" s="282" t="str">
        <f>INDEX(DEVICES[DESC3],MATCH(TAG_DATA[[#This Row],[P1TAG]],DEVICES[TAG1],))</f>
        <v/>
      </c>
      <c r="AG275" s="312"/>
      <c r="AH275" s="282" t="str">
        <f>_xlfn.TEXTJOIN("/",,TAG_DATA[[#This Row],[Tag]],"01")</f>
        <v>BB1PT001/01</v>
      </c>
      <c r="AI275" s="331"/>
    </row>
    <row r="276" spans="1:35" x14ac:dyDescent="0.4">
      <c r="A276" s="316" t="s">
        <v>153</v>
      </c>
      <c r="B276" s="309" t="s">
        <v>1122</v>
      </c>
      <c r="C276" s="328" t="s">
        <v>2570</v>
      </c>
      <c r="D276" s="314" t="e">
        <f>INDEX(DRAWING[Prefix],MATCH(TAG_DATA[[#This Row],[Tag]],DRAWING[Tag],))</f>
        <v>#N/A</v>
      </c>
      <c r="E276" s="281" t="e">
        <f>INDEX(DRAWING[Suffix],MATCH(TAG_DATA[[#This Row],[Tag]],DRAWING[Tag],))</f>
        <v>#N/A</v>
      </c>
      <c r="F276" s="265"/>
      <c r="G276" s="305"/>
      <c r="H276" s="282"/>
      <c r="I276" s="282" t="e">
        <f>INDEX(PANEL[DESCRIPTION],MATCH(TAG_DATA[[#This Row],[X1NAME]],PANEL[TAG],))</f>
        <v>#N/A</v>
      </c>
      <c r="J276" s="282"/>
      <c r="K276" s="282"/>
      <c r="L276" s="282"/>
      <c r="M276" s="312"/>
      <c r="N276" s="282" t="e">
        <f>INDEX(IO[PLC],MATCH(TAG_DATA[[#This Row],[P1TAG]],IO[IO_Tag],))</f>
        <v>#N/A</v>
      </c>
      <c r="O276" s="282"/>
      <c r="P276" s="290" t="e">
        <f>INDEX(IO[Slot],MATCH(TAG_DATA[[#This Row],[P1TAG]],IO[IO_Tag],))</f>
        <v>#N/A</v>
      </c>
      <c r="Q276" s="282"/>
      <c r="R276" s="282" t="e">
        <f>INDEX(IO[CatalogNo],MATCH(TAG_DATA[[#This Row],[P1TAG]],IO[IO_Tag],))</f>
        <v>#N/A</v>
      </c>
      <c r="S276" s="282" t="e">
        <f>INDEX(IO[CatalogDesc1],MATCH(TAG_DATA[[#This Row],[P1TAG]],IO[IO_Tag],))</f>
        <v>#N/A</v>
      </c>
      <c r="T276" s="282" t="e">
        <f>INDEX(IO[CatalogDesc2],MATCH(TAG_DATA[[#This Row],[P1TAG]],IO[IO_Tag],))</f>
        <v>#N/A</v>
      </c>
      <c r="U276" s="282" t="str">
        <f>TAG_DATA[[#This Row],[Tag]]</f>
        <v>BB1PT002</v>
      </c>
      <c r="V276" s="282" t="str">
        <f>INDEX(DEVICES[DESC1],MATCH(TAG_DATA[[#This Row],[P1TAG]],DEVICES[TAG1],))</f>
        <v>FEED WATER PUMP 2</v>
      </c>
      <c r="W276" s="282" t="str">
        <f>INDEX(DEVICES[DESC2],MATCH(TAG_DATA[[#This Row],[P1TAG]],DEVICES[TAG1],))</f>
        <v>PRESSURE SIDE PRESSURE</v>
      </c>
      <c r="X276" s="282" t="str">
        <f>INDEX(DEVICES[DESC3],MATCH(TAG_DATA[[#This Row],[P1TAG]],DEVICES[TAG1],))</f>
        <v/>
      </c>
      <c r="Y276" s="290" t="e">
        <f>INDEX(IO[Pin24V],MATCH(TAG_DATA[[#This Row],[P1TAG]],IO[IO_Tag],))</f>
        <v>#N/A</v>
      </c>
      <c r="Z276" s="290" t="e">
        <f>INDEX(IO[Pin0V],MATCH(TAG_DATA[[#This Row],[P1TAG]],IO[IO_Tag],))</f>
        <v>#N/A</v>
      </c>
      <c r="AA276" s="282"/>
      <c r="AB276" s="312" t="e">
        <f>INDEX(IO[Type],MATCH(TAG_DATA[[#This Row],[P1TAG]],IO[IO_Tag],))</f>
        <v>#N/A</v>
      </c>
      <c r="AC276" s="282" t="str">
        <f>TAG_DATA[[#This Row],[Tag]]</f>
        <v>BB1PT002</v>
      </c>
      <c r="AD276" s="282" t="str">
        <f>INDEX(DEVICES[DESC1],MATCH(TAG_DATA[[#This Row],[P1TAG]],DEVICES[TAG1],))</f>
        <v>FEED WATER PUMP 2</v>
      </c>
      <c r="AE276" s="282" t="str">
        <f>INDEX(DEVICES[DESC2],MATCH(TAG_DATA[[#This Row],[P1TAG]],DEVICES[TAG1],))</f>
        <v>PRESSURE SIDE PRESSURE</v>
      </c>
      <c r="AF276" s="282" t="str">
        <f>INDEX(DEVICES[DESC3],MATCH(TAG_DATA[[#This Row],[P1TAG]],DEVICES[TAG1],))</f>
        <v/>
      </c>
      <c r="AG276" s="312"/>
      <c r="AH276" s="282" t="str">
        <f>_xlfn.TEXTJOIN("/",,TAG_DATA[[#This Row],[Tag]],"01")</f>
        <v>BB1PT002/01</v>
      </c>
      <c r="AI276" s="331"/>
    </row>
    <row r="277" spans="1:35" x14ac:dyDescent="0.4">
      <c r="A277" s="316" t="s">
        <v>147</v>
      </c>
      <c r="B277" s="309" t="s">
        <v>1122</v>
      </c>
      <c r="C277" s="328" t="s">
        <v>2570</v>
      </c>
      <c r="D277" s="314" t="e">
        <f>INDEX(DRAWING[Prefix],MATCH(TAG_DATA[[#This Row],[Tag]],DRAWING[Tag],))</f>
        <v>#N/A</v>
      </c>
      <c r="E277" s="281" t="e">
        <f>INDEX(DRAWING[Suffix],MATCH(TAG_DATA[[#This Row],[Tag]],DRAWING[Tag],))</f>
        <v>#N/A</v>
      </c>
      <c r="F277" s="265"/>
      <c r="G277" s="305"/>
      <c r="H277" s="282"/>
      <c r="I277" s="282" t="e">
        <f>INDEX(PANEL[DESCRIPTION],MATCH(TAG_DATA[[#This Row],[X1NAME]],PANEL[TAG],))</f>
        <v>#N/A</v>
      </c>
      <c r="J277" s="282"/>
      <c r="K277" s="282"/>
      <c r="L277" s="282"/>
      <c r="M277" s="312"/>
      <c r="N277" s="282" t="e">
        <f>INDEX(IO[PLC],MATCH(TAG_DATA[[#This Row],[P1TAG]],IO[IO_Tag],))</f>
        <v>#N/A</v>
      </c>
      <c r="O277" s="282"/>
      <c r="P277" s="290" t="e">
        <f>INDEX(IO[Slot],MATCH(TAG_DATA[[#This Row],[P1TAG]],IO[IO_Tag],))</f>
        <v>#N/A</v>
      </c>
      <c r="Q277" s="282"/>
      <c r="R277" s="282" t="e">
        <f>INDEX(IO[CatalogNo],MATCH(TAG_DATA[[#This Row],[P1TAG]],IO[IO_Tag],))</f>
        <v>#N/A</v>
      </c>
      <c r="S277" s="282" t="e">
        <f>INDEX(IO[CatalogDesc1],MATCH(TAG_DATA[[#This Row],[P1TAG]],IO[IO_Tag],))</f>
        <v>#N/A</v>
      </c>
      <c r="T277" s="282" t="e">
        <f>INDEX(IO[CatalogDesc2],MATCH(TAG_DATA[[#This Row],[P1TAG]],IO[IO_Tag],))</f>
        <v>#N/A</v>
      </c>
      <c r="U277" s="282" t="str">
        <f>TAG_DATA[[#This Row],[Tag]]</f>
        <v>BB1PT004</v>
      </c>
      <c r="V277" s="282" t="str">
        <f>INDEX(DEVICES[DESC1],MATCH(TAG_DATA[[#This Row],[P1TAG]],DEVICES[TAG1],))</f>
        <v>FEED WATER PRESSURE</v>
      </c>
      <c r="W277" s="282" t="str">
        <f>INDEX(DEVICES[DESC2],MATCH(TAG_DATA[[#This Row],[P1TAG]],DEVICES[TAG1],))</f>
        <v>BEFORE VALVE</v>
      </c>
      <c r="X277" s="282" t="str">
        <f>INDEX(DEVICES[DESC3],MATCH(TAG_DATA[[#This Row],[P1TAG]],DEVICES[TAG1],))</f>
        <v/>
      </c>
      <c r="Y277" s="290" t="e">
        <f>INDEX(IO[Pin24V],MATCH(TAG_DATA[[#This Row],[P1TAG]],IO[IO_Tag],))</f>
        <v>#N/A</v>
      </c>
      <c r="Z277" s="290" t="e">
        <f>INDEX(IO[Pin0V],MATCH(TAG_DATA[[#This Row],[P1TAG]],IO[IO_Tag],))</f>
        <v>#N/A</v>
      </c>
      <c r="AA277" s="282"/>
      <c r="AB277" s="312" t="e">
        <f>INDEX(IO[Type],MATCH(TAG_DATA[[#This Row],[P1TAG]],IO[IO_Tag],))</f>
        <v>#N/A</v>
      </c>
      <c r="AC277" s="282" t="str">
        <f>TAG_DATA[[#This Row],[Tag]]</f>
        <v>BB1PT004</v>
      </c>
      <c r="AD277" s="282" t="str">
        <f>INDEX(DEVICES[DESC1],MATCH(TAG_DATA[[#This Row],[P1TAG]],DEVICES[TAG1],))</f>
        <v>FEED WATER PRESSURE</v>
      </c>
      <c r="AE277" s="282" t="str">
        <f>INDEX(DEVICES[DESC2],MATCH(TAG_DATA[[#This Row],[P1TAG]],DEVICES[TAG1],))</f>
        <v>BEFORE VALVE</v>
      </c>
      <c r="AF277" s="282" t="str">
        <f>INDEX(DEVICES[DESC3],MATCH(TAG_DATA[[#This Row],[P1TAG]],DEVICES[TAG1],))</f>
        <v/>
      </c>
      <c r="AG277" s="312"/>
      <c r="AH277" s="282" t="str">
        <f>_xlfn.TEXTJOIN("/",,TAG_DATA[[#This Row],[Tag]],"01")</f>
        <v>BB1PT004/01</v>
      </c>
      <c r="AI277" s="331"/>
    </row>
    <row r="278" spans="1:35" x14ac:dyDescent="0.4">
      <c r="A278" s="316" t="s">
        <v>118</v>
      </c>
      <c r="B278" s="309" t="s">
        <v>1122</v>
      </c>
      <c r="C278" s="328" t="s">
        <v>2570</v>
      </c>
      <c r="D278" s="314" t="e">
        <f>INDEX(DRAWING[Prefix],MATCH(TAG_DATA[[#This Row],[Tag]],DRAWING[Tag],))</f>
        <v>#N/A</v>
      </c>
      <c r="E278" s="281" t="e">
        <f>INDEX(DRAWING[Suffix],MATCH(TAG_DATA[[#This Row],[Tag]],DRAWING[Tag],))</f>
        <v>#N/A</v>
      </c>
      <c r="F278" s="265"/>
      <c r="G278" s="305"/>
      <c r="H278" s="282"/>
      <c r="I278" s="282" t="e">
        <f>INDEX(PANEL[DESCRIPTION],MATCH(TAG_DATA[[#This Row],[X1NAME]],PANEL[TAG],))</f>
        <v>#N/A</v>
      </c>
      <c r="J278" s="282"/>
      <c r="K278" s="282"/>
      <c r="L278" s="282"/>
      <c r="M278" s="312"/>
      <c r="N278" s="282" t="e">
        <f>INDEX(IO[PLC],MATCH(TAG_DATA[[#This Row],[P1TAG]],IO[IO_Tag],))</f>
        <v>#N/A</v>
      </c>
      <c r="O278" s="282"/>
      <c r="P278" s="290" t="e">
        <f>INDEX(IO[Slot],MATCH(TAG_DATA[[#This Row],[P1TAG]],IO[IO_Tag],))</f>
        <v>#N/A</v>
      </c>
      <c r="Q278" s="282"/>
      <c r="R278" s="282" t="e">
        <f>INDEX(IO[CatalogNo],MATCH(TAG_DATA[[#This Row],[P1TAG]],IO[IO_Tag],))</f>
        <v>#N/A</v>
      </c>
      <c r="S278" s="282" t="e">
        <f>INDEX(IO[CatalogDesc1],MATCH(TAG_DATA[[#This Row],[P1TAG]],IO[IO_Tag],))</f>
        <v>#N/A</v>
      </c>
      <c r="T278" s="282" t="e">
        <f>INDEX(IO[CatalogDesc2],MATCH(TAG_DATA[[#This Row],[P1TAG]],IO[IO_Tag],))</f>
        <v>#N/A</v>
      </c>
      <c r="U278" s="282" t="str">
        <f>TAG_DATA[[#This Row],[Tag]]</f>
        <v>BB1PT005</v>
      </c>
      <c r="V278" s="282" t="str">
        <f>INDEX(DEVICES[DESC1],MATCH(TAG_DATA[[#This Row],[P1TAG]],DEVICES[TAG1],))</f>
        <v>FEED WATER PRESSURE</v>
      </c>
      <c r="W278" s="282" t="str">
        <f>INDEX(DEVICES[DESC2],MATCH(TAG_DATA[[#This Row],[P1TAG]],DEVICES[TAG1],))</f>
        <v>AFTER VALVE</v>
      </c>
      <c r="X278" s="282" t="str">
        <f>INDEX(DEVICES[DESC3],MATCH(TAG_DATA[[#This Row],[P1TAG]],DEVICES[TAG1],))</f>
        <v/>
      </c>
      <c r="Y278" s="290" t="e">
        <f>INDEX(IO[Pin24V],MATCH(TAG_DATA[[#This Row],[P1TAG]],IO[IO_Tag],))</f>
        <v>#N/A</v>
      </c>
      <c r="Z278" s="290" t="e">
        <f>INDEX(IO[Pin0V],MATCH(TAG_DATA[[#This Row],[P1TAG]],IO[IO_Tag],))</f>
        <v>#N/A</v>
      </c>
      <c r="AA278" s="282"/>
      <c r="AB278" s="312" t="e">
        <f>INDEX(IO[Type],MATCH(TAG_DATA[[#This Row],[P1TAG]],IO[IO_Tag],))</f>
        <v>#N/A</v>
      </c>
      <c r="AC278" s="282" t="str">
        <f>TAG_DATA[[#This Row],[Tag]]</f>
        <v>BB1PT005</v>
      </c>
      <c r="AD278" s="282" t="str">
        <f>INDEX(DEVICES[DESC1],MATCH(TAG_DATA[[#This Row],[P1TAG]],DEVICES[TAG1],))</f>
        <v>FEED WATER PRESSURE</v>
      </c>
      <c r="AE278" s="282" t="str">
        <f>INDEX(DEVICES[DESC2],MATCH(TAG_DATA[[#This Row],[P1TAG]],DEVICES[TAG1],))</f>
        <v>AFTER VALVE</v>
      </c>
      <c r="AF278" s="282" t="str">
        <f>INDEX(DEVICES[DESC3],MATCH(TAG_DATA[[#This Row],[P1TAG]],DEVICES[TAG1],))</f>
        <v/>
      </c>
      <c r="AG278" s="312"/>
      <c r="AH278" s="282" t="str">
        <f>_xlfn.TEXTJOIN("/",,TAG_DATA[[#This Row],[Tag]],"01")</f>
        <v>BB1PT005/01</v>
      </c>
      <c r="AI278" s="331"/>
    </row>
    <row r="279" spans="1:35" x14ac:dyDescent="0.4">
      <c r="A279" s="316" t="s">
        <v>158</v>
      </c>
      <c r="B279" s="309" t="s">
        <v>1122</v>
      </c>
      <c r="C279" s="328" t="s">
        <v>2570</v>
      </c>
      <c r="D279" s="314" t="e">
        <f>INDEX(DRAWING[Prefix],MATCH(TAG_DATA[[#This Row],[Tag]],DRAWING[Tag],))</f>
        <v>#N/A</v>
      </c>
      <c r="E279" s="281" t="e">
        <f>INDEX(DRAWING[Suffix],MATCH(TAG_DATA[[#This Row],[Tag]],DRAWING[Tag],))</f>
        <v>#N/A</v>
      </c>
      <c r="F279" s="265"/>
      <c r="G279" s="305"/>
      <c r="H279" s="282"/>
      <c r="I279" s="282" t="e">
        <f>INDEX(PANEL[DESCRIPTION],MATCH(TAG_DATA[[#This Row],[X1NAME]],PANEL[TAG],))</f>
        <v>#N/A</v>
      </c>
      <c r="J279" s="282"/>
      <c r="K279" s="282"/>
      <c r="L279" s="282"/>
      <c r="M279" s="312"/>
      <c r="N279" s="282" t="e">
        <f>INDEX(IO[PLC],MATCH(TAG_DATA[[#This Row],[P1TAG]],IO[IO_Tag],))</f>
        <v>#N/A</v>
      </c>
      <c r="O279" s="282"/>
      <c r="P279" s="290" t="e">
        <f>INDEX(IO[Slot],MATCH(TAG_DATA[[#This Row],[P1TAG]],IO[IO_Tag],))</f>
        <v>#N/A</v>
      </c>
      <c r="Q279" s="282"/>
      <c r="R279" s="282" t="e">
        <f>INDEX(IO[CatalogNo],MATCH(TAG_DATA[[#This Row],[P1TAG]],IO[IO_Tag],))</f>
        <v>#N/A</v>
      </c>
      <c r="S279" s="282" t="e">
        <f>INDEX(IO[CatalogDesc1],MATCH(TAG_DATA[[#This Row],[P1TAG]],IO[IO_Tag],))</f>
        <v>#N/A</v>
      </c>
      <c r="T279" s="282" t="e">
        <f>INDEX(IO[CatalogDesc2],MATCH(TAG_DATA[[#This Row],[P1TAG]],IO[IO_Tag],))</f>
        <v>#N/A</v>
      </c>
      <c r="U279" s="282" t="str">
        <f>TAG_DATA[[#This Row],[Tag]]</f>
        <v>BB1PT006</v>
      </c>
      <c r="V279" s="282" t="str">
        <f>INDEX(DEVICES[DESC1],MATCH(TAG_DATA[[#This Row],[P1TAG]],DEVICES[TAG1],))</f>
        <v>FW SUCTION LINE STRAINER</v>
      </c>
      <c r="W279" s="282" t="str">
        <f>INDEX(DEVICES[DESC2],MATCH(TAG_DATA[[#This Row],[P1TAG]],DEVICES[TAG1],))</f>
        <v>PRESSURE DIFF.</v>
      </c>
      <c r="X279" s="282" t="str">
        <f>INDEX(DEVICES[DESC3],MATCH(TAG_DATA[[#This Row],[P1TAG]],DEVICES[TAG1],))</f>
        <v/>
      </c>
      <c r="Y279" s="290" t="e">
        <f>INDEX(IO[Pin24V],MATCH(TAG_DATA[[#This Row],[P1TAG]],IO[IO_Tag],))</f>
        <v>#N/A</v>
      </c>
      <c r="Z279" s="290" t="e">
        <f>INDEX(IO[Pin0V],MATCH(TAG_DATA[[#This Row],[P1TAG]],IO[IO_Tag],))</f>
        <v>#N/A</v>
      </c>
      <c r="AA279" s="282"/>
      <c r="AB279" s="312" t="e">
        <f>INDEX(IO[Type],MATCH(TAG_DATA[[#This Row],[P1TAG]],IO[IO_Tag],))</f>
        <v>#N/A</v>
      </c>
      <c r="AC279" s="282" t="str">
        <f>TAG_DATA[[#This Row],[Tag]]</f>
        <v>BB1PT006</v>
      </c>
      <c r="AD279" s="282" t="str">
        <f>INDEX(DEVICES[DESC1],MATCH(TAG_DATA[[#This Row],[P1TAG]],DEVICES[TAG1],))</f>
        <v>FW SUCTION LINE STRAINER</v>
      </c>
      <c r="AE279" s="282" t="str">
        <f>INDEX(DEVICES[DESC2],MATCH(TAG_DATA[[#This Row],[P1TAG]],DEVICES[TAG1],))</f>
        <v>PRESSURE DIFF.</v>
      </c>
      <c r="AF279" s="282" t="str">
        <f>INDEX(DEVICES[DESC3],MATCH(TAG_DATA[[#This Row],[P1TAG]],DEVICES[TAG1],))</f>
        <v/>
      </c>
      <c r="AG279" s="312"/>
      <c r="AH279" s="282" t="str">
        <f>_xlfn.TEXTJOIN("/",,TAG_DATA[[#This Row],[Tag]],"01")</f>
        <v>BB1PT006/01</v>
      </c>
      <c r="AI279" s="331"/>
    </row>
    <row r="280" spans="1:35" x14ac:dyDescent="0.4">
      <c r="A280" s="316" t="s">
        <v>163</v>
      </c>
      <c r="B280" s="309" t="s">
        <v>1122</v>
      </c>
      <c r="C280" s="328" t="s">
        <v>2570</v>
      </c>
      <c r="D280" s="314" t="e">
        <f>INDEX(DRAWING[Prefix],MATCH(TAG_DATA[[#This Row],[Tag]],DRAWING[Tag],))</f>
        <v>#N/A</v>
      </c>
      <c r="E280" s="281" t="e">
        <f>INDEX(DRAWING[Suffix],MATCH(TAG_DATA[[#This Row],[Tag]],DRAWING[Tag],))</f>
        <v>#N/A</v>
      </c>
      <c r="F280" s="265"/>
      <c r="G280" s="305"/>
      <c r="H280" s="282"/>
      <c r="I280" s="282" t="e">
        <f>INDEX(PANEL[DESCRIPTION],MATCH(TAG_DATA[[#This Row],[X1NAME]],PANEL[TAG],))</f>
        <v>#N/A</v>
      </c>
      <c r="J280" s="282"/>
      <c r="K280" s="282"/>
      <c r="L280" s="282"/>
      <c r="M280" s="312"/>
      <c r="N280" s="282" t="e">
        <f>INDEX(IO[PLC],MATCH(TAG_DATA[[#This Row],[P1TAG]],IO[IO_Tag],))</f>
        <v>#N/A</v>
      </c>
      <c r="O280" s="282"/>
      <c r="P280" s="290" t="e">
        <f>INDEX(IO[Slot],MATCH(TAG_DATA[[#This Row],[P1TAG]],IO[IO_Tag],))</f>
        <v>#N/A</v>
      </c>
      <c r="Q280" s="282"/>
      <c r="R280" s="282" t="e">
        <f>INDEX(IO[CatalogNo],MATCH(TAG_DATA[[#This Row],[P1TAG]],IO[IO_Tag],))</f>
        <v>#N/A</v>
      </c>
      <c r="S280" s="282" t="e">
        <f>INDEX(IO[CatalogDesc1],MATCH(TAG_DATA[[#This Row],[P1TAG]],IO[IO_Tag],))</f>
        <v>#N/A</v>
      </c>
      <c r="T280" s="282" t="e">
        <f>INDEX(IO[CatalogDesc2],MATCH(TAG_DATA[[#This Row],[P1TAG]],IO[IO_Tag],))</f>
        <v>#N/A</v>
      </c>
      <c r="U280" s="282" t="str">
        <f>TAG_DATA[[#This Row],[Tag]]</f>
        <v>BB1PT007</v>
      </c>
      <c r="V280" s="282" t="str">
        <f>INDEX(DEVICES[DESC1],MATCH(TAG_DATA[[#This Row],[P1TAG]],DEVICES[TAG1],))</f>
        <v>FW SUCTION LINE STRAINER</v>
      </c>
      <c r="W280" s="282" t="str">
        <f>INDEX(DEVICES[DESC2],MATCH(TAG_DATA[[#This Row],[P1TAG]],DEVICES[TAG1],))</f>
        <v>PRESSURE DIFF.</v>
      </c>
      <c r="X280" s="282" t="str">
        <f>INDEX(DEVICES[DESC3],MATCH(TAG_DATA[[#This Row],[P1TAG]],DEVICES[TAG1],))</f>
        <v/>
      </c>
      <c r="Y280" s="290" t="e">
        <f>INDEX(IO[Pin24V],MATCH(TAG_DATA[[#This Row],[P1TAG]],IO[IO_Tag],))</f>
        <v>#N/A</v>
      </c>
      <c r="Z280" s="290" t="e">
        <f>INDEX(IO[Pin0V],MATCH(TAG_DATA[[#This Row],[P1TAG]],IO[IO_Tag],))</f>
        <v>#N/A</v>
      </c>
      <c r="AA280" s="282"/>
      <c r="AB280" s="312" t="e">
        <f>INDEX(IO[Type],MATCH(TAG_DATA[[#This Row],[P1TAG]],IO[IO_Tag],))</f>
        <v>#N/A</v>
      </c>
      <c r="AC280" s="282" t="str">
        <f>TAG_DATA[[#This Row],[Tag]]</f>
        <v>BB1PT007</v>
      </c>
      <c r="AD280" s="282" t="str">
        <f>INDEX(DEVICES[DESC1],MATCH(TAG_DATA[[#This Row],[P1TAG]],DEVICES[TAG1],))</f>
        <v>FW SUCTION LINE STRAINER</v>
      </c>
      <c r="AE280" s="282" t="str">
        <f>INDEX(DEVICES[DESC2],MATCH(TAG_DATA[[#This Row],[P1TAG]],DEVICES[TAG1],))</f>
        <v>PRESSURE DIFF.</v>
      </c>
      <c r="AF280" s="282" t="str">
        <f>INDEX(DEVICES[DESC3],MATCH(TAG_DATA[[#This Row],[P1TAG]],DEVICES[TAG1],))</f>
        <v/>
      </c>
      <c r="AG280" s="312"/>
      <c r="AH280" s="282" t="str">
        <f>_xlfn.TEXTJOIN("/",,TAG_DATA[[#This Row],[Tag]],"01")</f>
        <v>BB1PT007/01</v>
      </c>
      <c r="AI280" s="331"/>
    </row>
    <row r="281" spans="1:35" x14ac:dyDescent="0.4">
      <c r="A281" s="316" t="s">
        <v>1025</v>
      </c>
      <c r="B281" s="309" t="s">
        <v>1122</v>
      </c>
      <c r="C281" s="328" t="s">
        <v>2570</v>
      </c>
      <c r="D281" s="314" t="e">
        <f>INDEX(DRAWING[Prefix],MATCH(TAG_DATA[[#This Row],[Tag]],DRAWING[Tag],))</f>
        <v>#N/A</v>
      </c>
      <c r="E281" s="281" t="e">
        <f>INDEX(DRAWING[Suffix],MATCH(TAG_DATA[[#This Row],[Tag]],DRAWING[Tag],))</f>
        <v>#N/A</v>
      </c>
      <c r="F281" s="265"/>
      <c r="G281" s="305"/>
      <c r="H281" s="282"/>
      <c r="I281" s="282" t="e">
        <f>INDEX(PANEL[DESCRIPTION],MATCH(TAG_DATA[[#This Row],[X1NAME]],PANEL[TAG],))</f>
        <v>#N/A</v>
      </c>
      <c r="J281" s="282"/>
      <c r="K281" s="282"/>
      <c r="L281" s="282"/>
      <c r="M281" s="312"/>
      <c r="N281" s="282" t="e">
        <f>INDEX(IO[PLC],MATCH(TAG_DATA[[#This Row],[P1TAG]],IO[IO_Tag],))</f>
        <v>#N/A</v>
      </c>
      <c r="O281" s="282"/>
      <c r="P281" s="290" t="e">
        <f>INDEX(IO[Slot],MATCH(TAG_DATA[[#This Row],[P1TAG]],IO[IO_Tag],))</f>
        <v>#N/A</v>
      </c>
      <c r="Q281" s="282"/>
      <c r="R281" s="282" t="e">
        <f>INDEX(IO[CatalogNo],MATCH(TAG_DATA[[#This Row],[P1TAG]],IO[IO_Tag],))</f>
        <v>#N/A</v>
      </c>
      <c r="S281" s="282" t="e">
        <f>INDEX(IO[CatalogDesc1],MATCH(TAG_DATA[[#This Row],[P1TAG]],IO[IO_Tag],))</f>
        <v>#N/A</v>
      </c>
      <c r="T281" s="282" t="e">
        <f>INDEX(IO[CatalogDesc2],MATCH(TAG_DATA[[#This Row],[P1TAG]],IO[IO_Tag],))</f>
        <v>#N/A</v>
      </c>
      <c r="U281" s="282" t="str">
        <f>TAG_DATA[[#This Row],[Tag]]</f>
        <v>BB1PT009</v>
      </c>
      <c r="V281" s="282" t="str">
        <f>INDEX(DEVICES[DESC1],MATCH(TAG_DATA[[#This Row],[P1TAG]],DEVICES[TAG1],))</f>
        <v>COOLING WATER PRESSURE</v>
      </c>
      <c r="W281" s="282" t="str">
        <f>INDEX(DEVICES[DESC2],MATCH(TAG_DATA[[#This Row],[P1TAG]],DEVICES[TAG1],))</f>
        <v>BEFORE PUMP</v>
      </c>
      <c r="X281" s="282" t="str">
        <f>INDEX(DEVICES[DESC3],MATCH(TAG_DATA[[#This Row],[P1TAG]],DEVICES[TAG1],))</f>
        <v/>
      </c>
      <c r="Y281" s="290" t="e">
        <f>INDEX(IO[Pin24V],MATCH(TAG_DATA[[#This Row],[P1TAG]],IO[IO_Tag],))</f>
        <v>#N/A</v>
      </c>
      <c r="Z281" s="290" t="e">
        <f>INDEX(IO[Pin0V],MATCH(TAG_DATA[[#This Row],[P1TAG]],IO[IO_Tag],))</f>
        <v>#N/A</v>
      </c>
      <c r="AA281" s="282"/>
      <c r="AB281" s="312" t="e">
        <f>INDEX(IO[Type],MATCH(TAG_DATA[[#This Row],[P1TAG]],IO[IO_Tag],))</f>
        <v>#N/A</v>
      </c>
      <c r="AC281" s="282" t="str">
        <f>TAG_DATA[[#This Row],[Tag]]</f>
        <v>BB1PT009</v>
      </c>
      <c r="AD281" s="282" t="str">
        <f>INDEX(DEVICES[DESC1],MATCH(TAG_DATA[[#This Row],[P1TAG]],DEVICES[TAG1],))</f>
        <v>COOLING WATER PRESSURE</v>
      </c>
      <c r="AE281" s="282" t="str">
        <f>INDEX(DEVICES[DESC2],MATCH(TAG_DATA[[#This Row],[P1TAG]],DEVICES[TAG1],))</f>
        <v>BEFORE PUMP</v>
      </c>
      <c r="AF281" s="282" t="str">
        <f>INDEX(DEVICES[DESC3],MATCH(TAG_DATA[[#This Row],[P1TAG]],DEVICES[TAG1],))</f>
        <v/>
      </c>
      <c r="AG281" s="312"/>
      <c r="AH281" s="282" t="str">
        <f>_xlfn.TEXTJOIN("/",,TAG_DATA[[#This Row],[Tag]],"01")</f>
        <v>BB1PT009/01</v>
      </c>
      <c r="AI281" s="331"/>
    </row>
    <row r="282" spans="1:35" x14ac:dyDescent="0.4">
      <c r="A282" s="316" t="s">
        <v>107</v>
      </c>
      <c r="B282" s="309" t="s">
        <v>1122</v>
      </c>
      <c r="C282" s="328" t="s">
        <v>2570</v>
      </c>
      <c r="D282" s="314" t="e">
        <f>INDEX(DRAWING[Prefix],MATCH(TAG_DATA[[#This Row],[Tag]],DRAWING[Tag],))</f>
        <v>#N/A</v>
      </c>
      <c r="E282" s="281" t="e">
        <f>INDEX(DRAWING[Suffix],MATCH(TAG_DATA[[#This Row],[Tag]],DRAWING[Tag],))</f>
        <v>#N/A</v>
      </c>
      <c r="F282" s="265"/>
      <c r="G282" s="305"/>
      <c r="H282" s="282"/>
      <c r="I282" s="282" t="e">
        <f>INDEX(PANEL[DESCRIPTION],MATCH(TAG_DATA[[#This Row],[X1NAME]],PANEL[TAG],))</f>
        <v>#N/A</v>
      </c>
      <c r="J282" s="282"/>
      <c r="K282" s="282"/>
      <c r="L282" s="282"/>
      <c r="M282" s="312"/>
      <c r="N282" s="282" t="e">
        <f>INDEX(IO[PLC],MATCH(TAG_DATA[[#This Row],[P1TAG]],IO[IO_Tag],))</f>
        <v>#N/A</v>
      </c>
      <c r="O282" s="282"/>
      <c r="P282" s="290" t="e">
        <f>INDEX(IO[Slot],MATCH(TAG_DATA[[#This Row],[P1TAG]],IO[IO_Tag],))</f>
        <v>#N/A</v>
      </c>
      <c r="Q282" s="282"/>
      <c r="R282" s="282" t="e">
        <f>INDEX(IO[CatalogNo],MATCH(TAG_DATA[[#This Row],[P1TAG]],IO[IO_Tag],))</f>
        <v>#N/A</v>
      </c>
      <c r="S282" s="282" t="e">
        <f>INDEX(IO[CatalogDesc1],MATCH(TAG_DATA[[#This Row],[P1TAG]],IO[IO_Tag],))</f>
        <v>#N/A</v>
      </c>
      <c r="T282" s="282" t="e">
        <f>INDEX(IO[CatalogDesc2],MATCH(TAG_DATA[[#This Row],[P1TAG]],IO[IO_Tag],))</f>
        <v>#N/A</v>
      </c>
      <c r="U282" s="282" t="str">
        <f>TAG_DATA[[#This Row],[Tag]]</f>
        <v>BB1PT200</v>
      </c>
      <c r="V282" s="282" t="str">
        <f>INDEX(DEVICES[DESC1],MATCH(TAG_DATA[[#This Row],[P1TAG]],DEVICES[TAG1],))</f>
        <v>FEED WATER TANK PRESSURE</v>
      </c>
      <c r="W282" s="282" t="str">
        <f>INDEX(DEVICES[DESC2],MATCH(TAG_DATA[[#This Row],[P1TAG]],DEVICES[TAG1],))</f>
        <v/>
      </c>
      <c r="X282" s="282" t="str">
        <f>INDEX(DEVICES[DESC3],MATCH(TAG_DATA[[#This Row],[P1TAG]],DEVICES[TAG1],))</f>
        <v/>
      </c>
      <c r="Y282" s="290" t="e">
        <f>INDEX(IO[Pin24V],MATCH(TAG_DATA[[#This Row],[P1TAG]],IO[IO_Tag],))</f>
        <v>#N/A</v>
      </c>
      <c r="Z282" s="290" t="e">
        <f>INDEX(IO[Pin0V],MATCH(TAG_DATA[[#This Row],[P1TAG]],IO[IO_Tag],))</f>
        <v>#N/A</v>
      </c>
      <c r="AA282" s="282"/>
      <c r="AB282" s="312" t="e">
        <f>INDEX(IO[Type],MATCH(TAG_DATA[[#This Row],[P1TAG]],IO[IO_Tag],))</f>
        <v>#N/A</v>
      </c>
      <c r="AC282" s="282" t="str">
        <f>TAG_DATA[[#This Row],[Tag]]</f>
        <v>BB1PT200</v>
      </c>
      <c r="AD282" s="282" t="str">
        <f>INDEX(DEVICES[DESC1],MATCH(TAG_DATA[[#This Row],[P1TAG]],DEVICES[TAG1],))</f>
        <v>FEED WATER TANK PRESSURE</v>
      </c>
      <c r="AE282" s="282" t="str">
        <f>INDEX(DEVICES[DESC2],MATCH(TAG_DATA[[#This Row],[P1TAG]],DEVICES[TAG1],))</f>
        <v/>
      </c>
      <c r="AF282" s="282" t="str">
        <f>INDEX(DEVICES[DESC3],MATCH(TAG_DATA[[#This Row],[P1TAG]],DEVICES[TAG1],))</f>
        <v/>
      </c>
      <c r="AG282" s="312"/>
      <c r="AH282" s="282" t="str">
        <f>_xlfn.TEXTJOIN("/",,TAG_DATA[[#This Row],[Tag]],"01")</f>
        <v>BB1PT200/01</v>
      </c>
      <c r="AI282" s="331"/>
    </row>
    <row r="283" spans="1:35" hidden="1" x14ac:dyDescent="0.4">
      <c r="A283" s="329" t="s">
        <v>206</v>
      </c>
      <c r="B283" s="261" t="s">
        <v>1126</v>
      </c>
      <c r="C283" s="349"/>
      <c r="D283" s="314" t="e">
        <f>INDEX(DRAWING[Prefix],MATCH(TAG_DATA[[#This Row],[Tag]],DRAWING[Tag],))</f>
        <v>#N/A</v>
      </c>
      <c r="E283" s="281" t="e">
        <f>INDEX(DRAWING[Suffix],MATCH(TAG_DATA[[#This Row],[Tag]],DRAWING[Tag],))</f>
        <v>#N/A</v>
      </c>
      <c r="F283" s="265"/>
      <c r="G283" s="305"/>
      <c r="H283" s="282"/>
      <c r="I283" s="282" t="e">
        <f>INDEX(PANEL[DESCRIPTION],MATCH(TAG_DATA[[#This Row],[X1NAME]],PANEL[TAG],))</f>
        <v>#N/A</v>
      </c>
      <c r="J283" s="282"/>
      <c r="K283" s="282"/>
      <c r="L283" s="282"/>
      <c r="M283" s="312"/>
      <c r="N283" s="282" t="e">
        <f>INDEX(IO[PLC],MATCH(TAG_DATA[[#This Row],[P1TAG]],IO[IO_Tag],))</f>
        <v>#N/A</v>
      </c>
      <c r="O283" s="282"/>
      <c r="P283" s="290" t="e">
        <f>INDEX(IO[Slot],MATCH(TAG_DATA[[#This Row],[P1TAG]],IO[IO_Tag],))</f>
        <v>#N/A</v>
      </c>
      <c r="Q283" s="282"/>
      <c r="R283" s="282" t="e">
        <f>INDEX(IO[CatalogNo],MATCH(TAG_DATA[[#This Row],[P1TAG]],IO[IO_Tag],))</f>
        <v>#N/A</v>
      </c>
      <c r="S283" s="282" t="e">
        <f>INDEX(IO[CatalogDesc1],MATCH(TAG_DATA[[#This Row],[P1TAG]],IO[IO_Tag],))</f>
        <v>#N/A</v>
      </c>
      <c r="T283" s="282" t="e">
        <f>INDEX(IO[CatalogDesc2],MATCH(TAG_DATA[[#This Row],[P1TAG]],IO[IO_Tag],))</f>
        <v>#N/A</v>
      </c>
      <c r="U283" s="282" t="str">
        <f>TAG_DATA[[#This Row],[Tag]]</f>
        <v>BB1PT201</v>
      </c>
      <c r="V283" s="282" t="str">
        <f>INDEX(DEVICES[DESC1],MATCH(TAG_DATA[[#This Row],[P1TAG]],DEVICES[TAG1],))</f>
        <v>STEAM DRUM PRESSURE 1</v>
      </c>
      <c r="W283" s="282" t="str">
        <f>INDEX(DEVICES[DESC2],MATCH(TAG_DATA[[#This Row],[P1TAG]],DEVICES[TAG1],))</f>
        <v/>
      </c>
      <c r="X283" s="282" t="str">
        <f>INDEX(DEVICES[DESC3],MATCH(TAG_DATA[[#This Row],[P1TAG]],DEVICES[TAG1],))</f>
        <v/>
      </c>
      <c r="Y283" s="290" t="e">
        <f>INDEX(IO[Pin24V],MATCH(TAG_DATA[[#This Row],[P1TAG]],IO[IO_Tag],))</f>
        <v>#N/A</v>
      </c>
      <c r="Z283" s="290" t="e">
        <f>INDEX(IO[Pin0V],MATCH(TAG_DATA[[#This Row],[P1TAG]],IO[IO_Tag],))</f>
        <v>#N/A</v>
      </c>
      <c r="AA283" s="282"/>
      <c r="AB283" s="312" t="e">
        <f>INDEX(IO[Type],MATCH(TAG_DATA[[#This Row],[P1TAG]],IO[IO_Tag],))</f>
        <v>#N/A</v>
      </c>
      <c r="AC283" s="282" t="str">
        <f>TAG_DATA[[#This Row],[Tag]]</f>
        <v>BB1PT201</v>
      </c>
      <c r="AD283" s="282" t="str">
        <f>INDEX(DEVICES[DESC1],MATCH(TAG_DATA[[#This Row],[P1TAG]],DEVICES[TAG1],))</f>
        <v>STEAM DRUM PRESSURE 1</v>
      </c>
      <c r="AE283" s="282" t="str">
        <f>INDEX(DEVICES[DESC2],MATCH(TAG_DATA[[#This Row],[P1TAG]],DEVICES[TAG1],))</f>
        <v/>
      </c>
      <c r="AF283" s="282" t="str">
        <f>INDEX(DEVICES[DESC3],MATCH(TAG_DATA[[#This Row],[P1TAG]],DEVICES[TAG1],))</f>
        <v/>
      </c>
      <c r="AG283" s="312"/>
      <c r="AH283" s="282" t="str">
        <f>_xlfn.TEXTJOIN("/",,TAG_DATA[[#This Row],[Tag]],"01")</f>
        <v>BB1PT201/01</v>
      </c>
      <c r="AI283" s="331"/>
    </row>
    <row r="284" spans="1:35" hidden="1" x14ac:dyDescent="0.4">
      <c r="A284" s="330" t="s">
        <v>198</v>
      </c>
      <c r="B284" s="260" t="s">
        <v>1126</v>
      </c>
      <c r="C284" s="349"/>
      <c r="D284" s="314" t="e">
        <f>INDEX(DRAWING[Prefix],MATCH(TAG_DATA[[#This Row],[Tag]],DRAWING[Tag],))</f>
        <v>#N/A</v>
      </c>
      <c r="E284" s="281" t="e">
        <f>INDEX(DRAWING[Suffix],MATCH(TAG_DATA[[#This Row],[Tag]],DRAWING[Tag],))</f>
        <v>#N/A</v>
      </c>
      <c r="F284" s="265"/>
      <c r="G284" s="305"/>
      <c r="H284" s="282"/>
      <c r="I284" s="282" t="e">
        <f>INDEX(PANEL[DESCRIPTION],MATCH(TAG_DATA[[#This Row],[X1NAME]],PANEL[TAG],))</f>
        <v>#N/A</v>
      </c>
      <c r="J284" s="282"/>
      <c r="K284" s="282"/>
      <c r="L284" s="282"/>
      <c r="M284" s="312"/>
      <c r="N284" s="282" t="e">
        <f>INDEX(IO[PLC],MATCH(TAG_DATA[[#This Row],[P1TAG]],IO[IO_Tag],))</f>
        <v>#N/A</v>
      </c>
      <c r="O284" s="282"/>
      <c r="P284" s="290" t="e">
        <f>INDEX(IO[Slot],MATCH(TAG_DATA[[#This Row],[P1TAG]],IO[IO_Tag],))</f>
        <v>#N/A</v>
      </c>
      <c r="Q284" s="282"/>
      <c r="R284" s="282" t="e">
        <f>INDEX(IO[CatalogNo],MATCH(TAG_DATA[[#This Row],[P1TAG]],IO[IO_Tag],))</f>
        <v>#N/A</v>
      </c>
      <c r="S284" s="282" t="e">
        <f>INDEX(IO[CatalogDesc1],MATCH(TAG_DATA[[#This Row],[P1TAG]],IO[IO_Tag],))</f>
        <v>#N/A</v>
      </c>
      <c r="T284" s="282" t="e">
        <f>INDEX(IO[CatalogDesc2],MATCH(TAG_DATA[[#This Row],[P1TAG]],IO[IO_Tag],))</f>
        <v>#N/A</v>
      </c>
      <c r="U284" s="282" t="str">
        <f>TAG_DATA[[#This Row],[Tag]]</f>
        <v>BB1PT203</v>
      </c>
      <c r="V284" s="282" t="str">
        <f>INDEX(DEVICES[DESC1],MATCH(TAG_DATA[[#This Row],[P1TAG]],DEVICES[TAG1],))</f>
        <v>STEAM DRUM PRESSURE 2</v>
      </c>
      <c r="W284" s="282" t="str">
        <f>INDEX(DEVICES[DESC2],MATCH(TAG_DATA[[#This Row],[P1TAG]],DEVICES[TAG1],))</f>
        <v/>
      </c>
      <c r="X284" s="282" t="str">
        <f>INDEX(DEVICES[DESC3],MATCH(TAG_DATA[[#This Row],[P1TAG]],DEVICES[TAG1],))</f>
        <v/>
      </c>
      <c r="Y284" s="290" t="e">
        <f>INDEX(IO[Pin24V],MATCH(TAG_DATA[[#This Row],[P1TAG]],IO[IO_Tag],))</f>
        <v>#N/A</v>
      </c>
      <c r="Z284" s="290" t="e">
        <f>INDEX(IO[Pin0V],MATCH(TAG_DATA[[#This Row],[P1TAG]],IO[IO_Tag],))</f>
        <v>#N/A</v>
      </c>
      <c r="AA284" s="282"/>
      <c r="AB284" s="312" t="e">
        <f>INDEX(IO[Type],MATCH(TAG_DATA[[#This Row],[P1TAG]],IO[IO_Tag],))</f>
        <v>#N/A</v>
      </c>
      <c r="AC284" s="282" t="str">
        <f>TAG_DATA[[#This Row],[Tag]]</f>
        <v>BB1PT203</v>
      </c>
      <c r="AD284" s="282" t="str">
        <f>INDEX(DEVICES[DESC1],MATCH(TAG_DATA[[#This Row],[P1TAG]],DEVICES[TAG1],))</f>
        <v>STEAM DRUM PRESSURE 2</v>
      </c>
      <c r="AE284" s="282" t="str">
        <f>INDEX(DEVICES[DESC2],MATCH(TAG_DATA[[#This Row],[P1TAG]],DEVICES[TAG1],))</f>
        <v/>
      </c>
      <c r="AF284" s="282" t="str">
        <f>INDEX(DEVICES[DESC3],MATCH(TAG_DATA[[#This Row],[P1TAG]],DEVICES[TAG1],))</f>
        <v/>
      </c>
      <c r="AG284" s="312"/>
      <c r="AH284" s="282" t="str">
        <f>_xlfn.TEXTJOIN("/",,TAG_DATA[[#This Row],[Tag]],"01")</f>
        <v>BB1PT203/01</v>
      </c>
      <c r="AI284" s="331"/>
    </row>
    <row r="285" spans="1:35" x14ac:dyDescent="0.4">
      <c r="A285" s="316" t="s">
        <v>382</v>
      </c>
      <c r="B285" s="309" t="s">
        <v>1122</v>
      </c>
      <c r="C285" s="328" t="s">
        <v>2570</v>
      </c>
      <c r="D285" s="314" t="e">
        <f>INDEX(DRAWING[Prefix],MATCH(TAG_DATA[[#This Row],[Tag]],DRAWING[Tag],))</f>
        <v>#N/A</v>
      </c>
      <c r="E285" s="281" t="e">
        <f>INDEX(DRAWING[Suffix],MATCH(TAG_DATA[[#This Row],[Tag]],DRAWING[Tag],))</f>
        <v>#N/A</v>
      </c>
      <c r="F285" s="265"/>
      <c r="G285" s="305"/>
      <c r="H285" s="282"/>
      <c r="I285" s="282" t="e">
        <f>INDEX(PANEL[DESCRIPTION],MATCH(TAG_DATA[[#This Row],[X1NAME]],PANEL[TAG],))</f>
        <v>#N/A</v>
      </c>
      <c r="J285" s="282"/>
      <c r="K285" s="282"/>
      <c r="L285" s="282"/>
      <c r="M285" s="312"/>
      <c r="N285" s="282" t="e">
        <f>INDEX(IO[PLC],MATCH(TAG_DATA[[#This Row],[P1TAG]],IO[IO_Tag],))</f>
        <v>#N/A</v>
      </c>
      <c r="O285" s="282"/>
      <c r="P285" s="290" t="e">
        <f>INDEX(IO[Slot],MATCH(TAG_DATA[[#This Row],[P1TAG]],IO[IO_Tag],))</f>
        <v>#N/A</v>
      </c>
      <c r="Q285" s="282"/>
      <c r="R285" s="282" t="e">
        <f>INDEX(IO[CatalogNo],MATCH(TAG_DATA[[#This Row],[P1TAG]],IO[IO_Tag],))</f>
        <v>#N/A</v>
      </c>
      <c r="S285" s="282" t="e">
        <f>INDEX(IO[CatalogDesc1],MATCH(TAG_DATA[[#This Row],[P1TAG]],IO[IO_Tag],))</f>
        <v>#N/A</v>
      </c>
      <c r="T285" s="282" t="e">
        <f>INDEX(IO[CatalogDesc2],MATCH(TAG_DATA[[#This Row],[P1TAG]],IO[IO_Tag],))</f>
        <v>#N/A</v>
      </c>
      <c r="U285" s="282" t="str">
        <f>TAG_DATA[[#This Row],[Tag]]</f>
        <v>BB1PT204</v>
      </c>
      <c r="V285" s="282" t="str">
        <f>INDEX(DEVICES[DESC1],MATCH(TAG_DATA[[#This Row],[P1TAG]],DEVICES[TAG1],))</f>
        <v>MAIN STEAM PRESSURE</v>
      </c>
      <c r="W285" s="282" t="str">
        <f>INDEX(DEVICES[DESC2],MATCH(TAG_DATA[[#This Row],[P1TAG]],DEVICES[TAG1],))</f>
        <v/>
      </c>
      <c r="X285" s="282" t="str">
        <f>INDEX(DEVICES[DESC3],MATCH(TAG_DATA[[#This Row],[P1TAG]],DEVICES[TAG1],))</f>
        <v/>
      </c>
      <c r="Y285" s="290" t="e">
        <f>INDEX(IO[Pin24V],MATCH(TAG_DATA[[#This Row],[P1TAG]],IO[IO_Tag],))</f>
        <v>#N/A</v>
      </c>
      <c r="Z285" s="290" t="e">
        <f>INDEX(IO[Pin0V],MATCH(TAG_DATA[[#This Row],[P1TAG]],IO[IO_Tag],))</f>
        <v>#N/A</v>
      </c>
      <c r="AA285" s="282"/>
      <c r="AB285" s="312" t="e">
        <f>INDEX(IO[Type],MATCH(TAG_DATA[[#This Row],[P1TAG]],IO[IO_Tag],))</f>
        <v>#N/A</v>
      </c>
      <c r="AC285" s="282" t="str">
        <f>TAG_DATA[[#This Row],[Tag]]</f>
        <v>BB1PT204</v>
      </c>
      <c r="AD285" s="282" t="str">
        <f>INDEX(DEVICES[DESC1],MATCH(TAG_DATA[[#This Row],[P1TAG]],DEVICES[TAG1],))</f>
        <v>MAIN STEAM PRESSURE</v>
      </c>
      <c r="AE285" s="282" t="str">
        <f>INDEX(DEVICES[DESC2],MATCH(TAG_DATA[[#This Row],[P1TAG]],DEVICES[TAG1],))</f>
        <v/>
      </c>
      <c r="AF285" s="282" t="str">
        <f>INDEX(DEVICES[DESC3],MATCH(TAG_DATA[[#This Row],[P1TAG]],DEVICES[TAG1],))</f>
        <v/>
      </c>
      <c r="AG285" s="312"/>
      <c r="AH285" s="282" t="str">
        <f>_xlfn.TEXTJOIN("/",,TAG_DATA[[#This Row],[Tag]],"01")</f>
        <v>BB1PT204/01</v>
      </c>
      <c r="AI285" s="331"/>
    </row>
    <row r="286" spans="1:35" hidden="1" x14ac:dyDescent="0.4">
      <c r="A286" s="329" t="s">
        <v>368</v>
      </c>
      <c r="B286" s="261" t="s">
        <v>1126</v>
      </c>
      <c r="C286" s="349"/>
      <c r="D286" s="314" t="e">
        <f>INDEX(DRAWING[Prefix],MATCH(TAG_DATA[[#This Row],[Tag]],DRAWING[Tag],))</f>
        <v>#N/A</v>
      </c>
      <c r="E286" s="281" t="e">
        <f>INDEX(DRAWING[Suffix],MATCH(TAG_DATA[[#This Row],[Tag]],DRAWING[Tag],))</f>
        <v>#N/A</v>
      </c>
      <c r="F286" s="265"/>
      <c r="G286" s="305"/>
      <c r="H286" s="282"/>
      <c r="I286" s="282" t="e">
        <f>INDEX(PANEL[DESCRIPTION],MATCH(TAG_DATA[[#This Row],[X1NAME]],PANEL[TAG],))</f>
        <v>#N/A</v>
      </c>
      <c r="J286" s="282"/>
      <c r="K286" s="282"/>
      <c r="L286" s="282"/>
      <c r="M286" s="312"/>
      <c r="N286" s="282" t="e">
        <f>INDEX(IO[PLC],MATCH(TAG_DATA[[#This Row],[P1TAG]],IO[IO_Tag],))</f>
        <v>#N/A</v>
      </c>
      <c r="O286" s="282"/>
      <c r="P286" s="290" t="e">
        <f>INDEX(IO[Slot],MATCH(TAG_DATA[[#This Row],[P1TAG]],IO[IO_Tag],))</f>
        <v>#N/A</v>
      </c>
      <c r="Q286" s="282"/>
      <c r="R286" s="282" t="e">
        <f>INDEX(IO[CatalogNo],MATCH(TAG_DATA[[#This Row],[P1TAG]],IO[IO_Tag],))</f>
        <v>#N/A</v>
      </c>
      <c r="S286" s="282" t="e">
        <f>INDEX(IO[CatalogDesc1],MATCH(TAG_DATA[[#This Row],[P1TAG]],IO[IO_Tag],))</f>
        <v>#N/A</v>
      </c>
      <c r="T286" s="282" t="e">
        <f>INDEX(IO[CatalogDesc2],MATCH(TAG_DATA[[#This Row],[P1TAG]],IO[IO_Tag],))</f>
        <v>#N/A</v>
      </c>
      <c r="U286" s="282" t="str">
        <f>TAG_DATA[[#This Row],[Tag]]</f>
        <v>BB1PT205</v>
      </c>
      <c r="V286" s="282" t="str">
        <f>INDEX(DEVICES[DESC1],MATCH(TAG_DATA[[#This Row],[P1TAG]],DEVICES[TAG1],))</f>
        <v>STEAM OUTLET PRESSURE</v>
      </c>
      <c r="W286" s="282" t="str">
        <f>INDEX(DEVICES[DESC2],MATCH(TAG_DATA[[#This Row],[P1TAG]],DEVICES[TAG1],))</f>
        <v>FROM ACCUMULATOR</v>
      </c>
      <c r="X286" s="282" t="str">
        <f>INDEX(DEVICES[DESC3],MATCH(TAG_DATA[[#This Row],[P1TAG]],DEVICES[TAG1],))</f>
        <v/>
      </c>
      <c r="Y286" s="290" t="e">
        <f>INDEX(IO[Pin24V],MATCH(TAG_DATA[[#This Row],[P1TAG]],IO[IO_Tag],))</f>
        <v>#N/A</v>
      </c>
      <c r="Z286" s="290" t="e">
        <f>INDEX(IO[Pin0V],MATCH(TAG_DATA[[#This Row],[P1TAG]],IO[IO_Tag],))</f>
        <v>#N/A</v>
      </c>
      <c r="AA286" s="282"/>
      <c r="AB286" s="312" t="e">
        <f>INDEX(IO[Type],MATCH(TAG_DATA[[#This Row],[P1TAG]],IO[IO_Tag],))</f>
        <v>#N/A</v>
      </c>
      <c r="AC286" s="282" t="str">
        <f>TAG_DATA[[#This Row],[Tag]]</f>
        <v>BB1PT205</v>
      </c>
      <c r="AD286" s="282" t="str">
        <f>INDEX(DEVICES[DESC1],MATCH(TAG_DATA[[#This Row],[P1TAG]],DEVICES[TAG1],))</f>
        <v>STEAM OUTLET PRESSURE</v>
      </c>
      <c r="AE286" s="282" t="str">
        <f>INDEX(DEVICES[DESC2],MATCH(TAG_DATA[[#This Row],[P1TAG]],DEVICES[TAG1],))</f>
        <v>FROM ACCUMULATOR</v>
      </c>
      <c r="AF286" s="282" t="str">
        <f>INDEX(DEVICES[DESC3],MATCH(TAG_DATA[[#This Row],[P1TAG]],DEVICES[TAG1],))</f>
        <v/>
      </c>
      <c r="AG286" s="312"/>
      <c r="AH286" s="282" t="str">
        <f>_xlfn.TEXTJOIN("/",,TAG_DATA[[#This Row],[Tag]],"01")</f>
        <v>BB1PT205/01</v>
      </c>
      <c r="AI286" s="331"/>
    </row>
    <row r="287" spans="1:35" x14ac:dyDescent="0.4">
      <c r="A287" s="316" t="s">
        <v>371</v>
      </c>
      <c r="B287" s="309" t="s">
        <v>1122</v>
      </c>
      <c r="C287" s="328" t="s">
        <v>2570</v>
      </c>
      <c r="D287" s="314" t="e">
        <f>INDEX(DRAWING[Prefix],MATCH(TAG_DATA[[#This Row],[Tag]],DRAWING[Tag],))</f>
        <v>#N/A</v>
      </c>
      <c r="E287" s="281" t="e">
        <f>INDEX(DRAWING[Suffix],MATCH(TAG_DATA[[#This Row],[Tag]],DRAWING[Tag],))</f>
        <v>#N/A</v>
      </c>
      <c r="F287" s="265"/>
      <c r="G287" s="305"/>
      <c r="H287" s="282"/>
      <c r="I287" s="282" t="e">
        <f>INDEX(PANEL[DESCRIPTION],MATCH(TAG_DATA[[#This Row],[X1NAME]],PANEL[TAG],))</f>
        <v>#N/A</v>
      </c>
      <c r="J287" s="282"/>
      <c r="K287" s="282"/>
      <c r="L287" s="282"/>
      <c r="M287" s="312"/>
      <c r="N287" s="282" t="e">
        <f>INDEX(IO[PLC],MATCH(TAG_DATA[[#This Row],[P1TAG]],IO[IO_Tag],))</f>
        <v>#N/A</v>
      </c>
      <c r="O287" s="282"/>
      <c r="P287" s="290" t="e">
        <f>INDEX(IO[Slot],MATCH(TAG_DATA[[#This Row],[P1TAG]],IO[IO_Tag],))</f>
        <v>#N/A</v>
      </c>
      <c r="Q287" s="282"/>
      <c r="R287" s="282" t="e">
        <f>INDEX(IO[CatalogNo],MATCH(TAG_DATA[[#This Row],[P1TAG]],IO[IO_Tag],))</f>
        <v>#N/A</v>
      </c>
      <c r="S287" s="282" t="e">
        <f>INDEX(IO[CatalogDesc1],MATCH(TAG_DATA[[#This Row],[P1TAG]],IO[IO_Tag],))</f>
        <v>#N/A</v>
      </c>
      <c r="T287" s="282" t="e">
        <f>INDEX(IO[CatalogDesc2],MATCH(TAG_DATA[[#This Row],[P1TAG]],IO[IO_Tag],))</f>
        <v>#N/A</v>
      </c>
      <c r="U287" s="282" t="str">
        <f>TAG_DATA[[#This Row],[Tag]]</f>
        <v>BB1PT207</v>
      </c>
      <c r="V287" s="282" t="str">
        <f>INDEX(DEVICES[DESC1],MATCH(TAG_DATA[[#This Row],[P1TAG]],DEVICES[TAG1],))</f>
        <v>ACCUMULATOR PRESSURE</v>
      </c>
      <c r="W287" s="282" t="str">
        <f>INDEX(DEVICES[DESC2],MATCH(TAG_DATA[[#This Row],[P1TAG]],DEVICES[TAG1],))</f>
        <v/>
      </c>
      <c r="X287" s="282" t="str">
        <f>INDEX(DEVICES[DESC3],MATCH(TAG_DATA[[#This Row],[P1TAG]],DEVICES[TAG1],))</f>
        <v/>
      </c>
      <c r="Y287" s="290" t="e">
        <f>INDEX(IO[Pin24V],MATCH(TAG_DATA[[#This Row],[P1TAG]],IO[IO_Tag],))</f>
        <v>#N/A</v>
      </c>
      <c r="Z287" s="290" t="e">
        <f>INDEX(IO[Pin0V],MATCH(TAG_DATA[[#This Row],[P1TAG]],IO[IO_Tag],))</f>
        <v>#N/A</v>
      </c>
      <c r="AA287" s="282"/>
      <c r="AB287" s="312" t="e">
        <f>INDEX(IO[Type],MATCH(TAG_DATA[[#This Row],[P1TAG]],IO[IO_Tag],))</f>
        <v>#N/A</v>
      </c>
      <c r="AC287" s="282" t="str">
        <f>TAG_DATA[[#This Row],[Tag]]</f>
        <v>BB1PT207</v>
      </c>
      <c r="AD287" s="282" t="str">
        <f>INDEX(DEVICES[DESC1],MATCH(TAG_DATA[[#This Row],[P1TAG]],DEVICES[TAG1],))</f>
        <v>ACCUMULATOR PRESSURE</v>
      </c>
      <c r="AE287" s="282" t="str">
        <f>INDEX(DEVICES[DESC2],MATCH(TAG_DATA[[#This Row],[P1TAG]],DEVICES[TAG1],))</f>
        <v/>
      </c>
      <c r="AF287" s="282" t="str">
        <f>INDEX(DEVICES[DESC3],MATCH(TAG_DATA[[#This Row],[P1TAG]],DEVICES[TAG1],))</f>
        <v/>
      </c>
      <c r="AG287" s="312"/>
      <c r="AH287" s="282" t="str">
        <f>_xlfn.TEXTJOIN("/",,TAG_DATA[[#This Row],[Tag]],"01")</f>
        <v>BB1PT207/01</v>
      </c>
      <c r="AI287" s="331"/>
    </row>
    <row r="288" spans="1:35" x14ac:dyDescent="0.4">
      <c r="A288" s="316" t="s">
        <v>388</v>
      </c>
      <c r="B288" s="309" t="s">
        <v>1122</v>
      </c>
      <c r="C288" s="328" t="s">
        <v>2570</v>
      </c>
      <c r="D288" s="314" t="e">
        <f>INDEX(DRAWING[Prefix],MATCH(TAG_DATA[[#This Row],[Tag]],DRAWING[Tag],))</f>
        <v>#N/A</v>
      </c>
      <c r="E288" s="281" t="e">
        <f>INDEX(DRAWING[Suffix],MATCH(TAG_DATA[[#This Row],[Tag]],DRAWING[Tag],))</f>
        <v>#N/A</v>
      </c>
      <c r="F288" s="265"/>
      <c r="G288" s="305"/>
      <c r="H288" s="282"/>
      <c r="I288" s="282" t="e">
        <f>INDEX(PANEL[DESCRIPTION],MATCH(TAG_DATA[[#This Row],[X1NAME]],PANEL[TAG],))</f>
        <v>#N/A</v>
      </c>
      <c r="J288" s="282"/>
      <c r="K288" s="282"/>
      <c r="L288" s="282"/>
      <c r="M288" s="312"/>
      <c r="N288" s="282" t="e">
        <f>INDEX(IO[PLC],MATCH(TAG_DATA[[#This Row],[P1TAG]],IO[IO_Tag],))</f>
        <v>#N/A</v>
      </c>
      <c r="O288" s="282"/>
      <c r="P288" s="290" t="e">
        <f>INDEX(IO[Slot],MATCH(TAG_DATA[[#This Row],[P1TAG]],IO[IO_Tag],))</f>
        <v>#N/A</v>
      </c>
      <c r="Q288" s="282"/>
      <c r="R288" s="282" t="e">
        <f>INDEX(IO[CatalogNo],MATCH(TAG_DATA[[#This Row],[P1TAG]],IO[IO_Tag],))</f>
        <v>#N/A</v>
      </c>
      <c r="S288" s="282" t="e">
        <f>INDEX(IO[CatalogDesc1],MATCH(TAG_DATA[[#This Row],[P1TAG]],IO[IO_Tag],))</f>
        <v>#N/A</v>
      </c>
      <c r="T288" s="282" t="e">
        <f>INDEX(IO[CatalogDesc2],MATCH(TAG_DATA[[#This Row],[P1TAG]],IO[IO_Tag],))</f>
        <v>#N/A</v>
      </c>
      <c r="U288" s="282" t="str">
        <f>TAG_DATA[[#This Row],[Tag]]</f>
        <v>BB1PT208</v>
      </c>
      <c r="V288" s="282" t="str">
        <f>INDEX(DEVICES[DESC1],MATCH(TAG_DATA[[#This Row],[P1TAG]],DEVICES[TAG1],))</f>
        <v>ACCUMULATOR PRESSURE</v>
      </c>
      <c r="W288" s="282" t="str">
        <f>INDEX(DEVICES[DESC2],MATCH(TAG_DATA[[#This Row],[P1TAG]],DEVICES[TAG1],))</f>
        <v/>
      </c>
      <c r="X288" s="282" t="str">
        <f>INDEX(DEVICES[DESC3],MATCH(TAG_DATA[[#This Row],[P1TAG]],DEVICES[TAG1],))</f>
        <v/>
      </c>
      <c r="Y288" s="290" t="e">
        <f>INDEX(IO[Pin24V],MATCH(TAG_DATA[[#This Row],[P1TAG]],IO[IO_Tag],))</f>
        <v>#N/A</v>
      </c>
      <c r="Z288" s="290" t="e">
        <f>INDEX(IO[Pin0V],MATCH(TAG_DATA[[#This Row],[P1TAG]],IO[IO_Tag],))</f>
        <v>#N/A</v>
      </c>
      <c r="AA288" s="282"/>
      <c r="AB288" s="312" t="e">
        <f>INDEX(IO[Type],MATCH(TAG_DATA[[#This Row],[P1TAG]],IO[IO_Tag],))</f>
        <v>#N/A</v>
      </c>
      <c r="AC288" s="282" t="str">
        <f>TAG_DATA[[#This Row],[Tag]]</f>
        <v>BB1PT208</v>
      </c>
      <c r="AD288" s="282" t="str">
        <f>INDEX(DEVICES[DESC1],MATCH(TAG_DATA[[#This Row],[P1TAG]],DEVICES[TAG1],))</f>
        <v>ACCUMULATOR PRESSURE</v>
      </c>
      <c r="AE288" s="282" t="str">
        <f>INDEX(DEVICES[DESC2],MATCH(TAG_DATA[[#This Row],[P1TAG]],DEVICES[TAG1],))</f>
        <v/>
      </c>
      <c r="AF288" s="282" t="str">
        <f>INDEX(DEVICES[DESC3],MATCH(TAG_DATA[[#This Row],[P1TAG]],DEVICES[TAG1],))</f>
        <v/>
      </c>
      <c r="AG288" s="312"/>
      <c r="AH288" s="282" t="str">
        <f>_xlfn.TEXTJOIN("/",,TAG_DATA[[#This Row],[Tag]],"01")</f>
        <v>BB1PT208/01</v>
      </c>
      <c r="AI288" s="331"/>
    </row>
    <row r="289" spans="1:35" hidden="1" x14ac:dyDescent="0.4">
      <c r="A289" s="329" t="s">
        <v>423</v>
      </c>
      <c r="B289" s="261" t="s">
        <v>1126</v>
      </c>
      <c r="C289" s="349"/>
      <c r="D289" s="314" t="e">
        <f>INDEX(DRAWING[Prefix],MATCH(TAG_DATA[[#This Row],[Tag]],DRAWING[Tag],))</f>
        <v>#N/A</v>
      </c>
      <c r="E289" s="281" t="e">
        <f>INDEX(DRAWING[Suffix],MATCH(TAG_DATA[[#This Row],[Tag]],DRAWING[Tag],))</f>
        <v>#N/A</v>
      </c>
      <c r="F289" s="265"/>
      <c r="G289" s="305"/>
      <c r="H289" s="282"/>
      <c r="I289" s="282" t="e">
        <f>INDEX(PANEL[DESCRIPTION],MATCH(TAG_DATA[[#This Row],[X1NAME]],PANEL[TAG],))</f>
        <v>#N/A</v>
      </c>
      <c r="J289" s="282"/>
      <c r="K289" s="282"/>
      <c r="L289" s="282"/>
      <c r="M289" s="312"/>
      <c r="N289" s="282" t="e">
        <f>INDEX(IO[PLC],MATCH(TAG_DATA[[#This Row],[P1TAG]],IO[IO_Tag],))</f>
        <v>#N/A</v>
      </c>
      <c r="O289" s="282"/>
      <c r="P289" s="290" t="e">
        <f>INDEX(IO[Slot],MATCH(TAG_DATA[[#This Row],[P1TAG]],IO[IO_Tag],))</f>
        <v>#N/A</v>
      </c>
      <c r="Q289" s="282"/>
      <c r="R289" s="282" t="e">
        <f>INDEX(IO[CatalogNo],MATCH(TAG_DATA[[#This Row],[P1TAG]],IO[IO_Tag],))</f>
        <v>#N/A</v>
      </c>
      <c r="S289" s="282" t="e">
        <f>INDEX(IO[CatalogDesc1],MATCH(TAG_DATA[[#This Row],[P1TAG]],IO[IO_Tag],))</f>
        <v>#N/A</v>
      </c>
      <c r="T289" s="282" t="e">
        <f>INDEX(IO[CatalogDesc2],MATCH(TAG_DATA[[#This Row],[P1TAG]],IO[IO_Tag],))</f>
        <v>#N/A</v>
      </c>
      <c r="U289" s="282" t="str">
        <f>TAG_DATA[[#This Row],[Tag]]</f>
        <v>BB1PT400</v>
      </c>
      <c r="V289" s="282" t="str">
        <f>INDEX(DEVICES[DESC1],MATCH(TAG_DATA[[#This Row],[P1TAG]],DEVICES[TAG1],))</f>
        <v>PRIMARY AIR PRESSURE</v>
      </c>
      <c r="W289" s="282" t="str">
        <f>INDEX(DEVICES[DESC2],MATCH(TAG_DATA[[#This Row],[P1TAG]],DEVICES[TAG1],))</f>
        <v/>
      </c>
      <c r="X289" s="282" t="str">
        <f>INDEX(DEVICES[DESC3],MATCH(TAG_DATA[[#This Row],[P1TAG]],DEVICES[TAG1],))</f>
        <v/>
      </c>
      <c r="Y289" s="290" t="e">
        <f>INDEX(IO[Pin24V],MATCH(TAG_DATA[[#This Row],[P1TAG]],IO[IO_Tag],))</f>
        <v>#N/A</v>
      </c>
      <c r="Z289" s="290" t="e">
        <f>INDEX(IO[Pin0V],MATCH(TAG_DATA[[#This Row],[P1TAG]],IO[IO_Tag],))</f>
        <v>#N/A</v>
      </c>
      <c r="AA289" s="282"/>
      <c r="AB289" s="312" t="e">
        <f>INDEX(IO[Type],MATCH(TAG_DATA[[#This Row],[P1TAG]],IO[IO_Tag],))</f>
        <v>#N/A</v>
      </c>
      <c r="AC289" s="282" t="str">
        <f>TAG_DATA[[#This Row],[Tag]]</f>
        <v>BB1PT400</v>
      </c>
      <c r="AD289" s="282" t="str">
        <f>INDEX(DEVICES[DESC1],MATCH(TAG_DATA[[#This Row],[P1TAG]],DEVICES[TAG1],))</f>
        <v>PRIMARY AIR PRESSURE</v>
      </c>
      <c r="AE289" s="282" t="str">
        <f>INDEX(DEVICES[DESC2],MATCH(TAG_DATA[[#This Row],[P1TAG]],DEVICES[TAG1],))</f>
        <v/>
      </c>
      <c r="AF289" s="282" t="str">
        <f>INDEX(DEVICES[DESC3],MATCH(TAG_DATA[[#This Row],[P1TAG]],DEVICES[TAG1],))</f>
        <v/>
      </c>
      <c r="AG289" s="312"/>
      <c r="AH289" s="282" t="str">
        <f>_xlfn.TEXTJOIN("/",,TAG_DATA[[#This Row],[Tag]],"01")</f>
        <v>BB1PT400/01</v>
      </c>
      <c r="AI289" s="331"/>
    </row>
    <row r="290" spans="1:35" hidden="1" x14ac:dyDescent="0.4">
      <c r="A290" s="330" t="s">
        <v>438</v>
      </c>
      <c r="B290" s="260" t="s">
        <v>1126</v>
      </c>
      <c r="C290" s="349"/>
      <c r="D290" s="314" t="e">
        <f>INDEX(DRAWING[Prefix],MATCH(TAG_DATA[[#This Row],[Tag]],DRAWING[Tag],))</f>
        <v>#N/A</v>
      </c>
      <c r="E290" s="281" t="e">
        <f>INDEX(DRAWING[Suffix],MATCH(TAG_DATA[[#This Row],[Tag]],DRAWING[Tag],))</f>
        <v>#N/A</v>
      </c>
      <c r="F290" s="265"/>
      <c r="G290" s="305"/>
      <c r="H290" s="282"/>
      <c r="I290" s="282" t="e">
        <f>INDEX(PANEL[DESCRIPTION],MATCH(TAG_DATA[[#This Row],[X1NAME]],PANEL[TAG],))</f>
        <v>#N/A</v>
      </c>
      <c r="J290" s="282"/>
      <c r="K290" s="282"/>
      <c r="L290" s="282"/>
      <c r="M290" s="312"/>
      <c r="N290" s="282" t="e">
        <f>INDEX(IO[PLC],MATCH(TAG_DATA[[#This Row],[P1TAG]],IO[IO_Tag],))</f>
        <v>#N/A</v>
      </c>
      <c r="O290" s="282"/>
      <c r="P290" s="290" t="e">
        <f>INDEX(IO[Slot],MATCH(TAG_DATA[[#This Row],[P1TAG]],IO[IO_Tag],))</f>
        <v>#N/A</v>
      </c>
      <c r="Q290" s="282"/>
      <c r="R290" s="282" t="e">
        <f>INDEX(IO[CatalogNo],MATCH(TAG_DATA[[#This Row],[P1TAG]],IO[IO_Tag],))</f>
        <v>#N/A</v>
      </c>
      <c r="S290" s="282" t="e">
        <f>INDEX(IO[CatalogDesc1],MATCH(TAG_DATA[[#This Row],[P1TAG]],IO[IO_Tag],))</f>
        <v>#N/A</v>
      </c>
      <c r="T290" s="282" t="e">
        <f>INDEX(IO[CatalogDesc2],MATCH(TAG_DATA[[#This Row],[P1TAG]],IO[IO_Tag],))</f>
        <v>#N/A</v>
      </c>
      <c r="U290" s="282" t="str">
        <f>TAG_DATA[[#This Row],[Tag]]</f>
        <v>BB1PT401</v>
      </c>
      <c r="V290" s="282" t="str">
        <f>INDEX(DEVICES[DESC1],MATCH(TAG_DATA[[#This Row],[P1TAG]],DEVICES[TAG1],))</f>
        <v>SECONDARY AIR PRESSURE</v>
      </c>
      <c r="W290" s="282" t="str">
        <f>INDEX(DEVICES[DESC2],MATCH(TAG_DATA[[#This Row],[P1TAG]],DEVICES[TAG1],))</f>
        <v/>
      </c>
      <c r="X290" s="282" t="str">
        <f>INDEX(DEVICES[DESC3],MATCH(TAG_DATA[[#This Row],[P1TAG]],DEVICES[TAG1],))</f>
        <v/>
      </c>
      <c r="Y290" s="290" t="e">
        <f>INDEX(IO[Pin24V],MATCH(TAG_DATA[[#This Row],[P1TAG]],IO[IO_Tag],))</f>
        <v>#N/A</v>
      </c>
      <c r="Z290" s="290" t="e">
        <f>INDEX(IO[Pin0V],MATCH(TAG_DATA[[#This Row],[P1TAG]],IO[IO_Tag],))</f>
        <v>#N/A</v>
      </c>
      <c r="AA290" s="282"/>
      <c r="AB290" s="312" t="e">
        <f>INDEX(IO[Type],MATCH(TAG_DATA[[#This Row],[P1TAG]],IO[IO_Tag],))</f>
        <v>#N/A</v>
      </c>
      <c r="AC290" s="282" t="str">
        <f>TAG_DATA[[#This Row],[Tag]]</f>
        <v>BB1PT401</v>
      </c>
      <c r="AD290" s="282" t="str">
        <f>INDEX(DEVICES[DESC1],MATCH(TAG_DATA[[#This Row],[P1TAG]],DEVICES[TAG1],))</f>
        <v>SECONDARY AIR PRESSURE</v>
      </c>
      <c r="AE290" s="282" t="str">
        <f>INDEX(DEVICES[DESC2],MATCH(TAG_DATA[[#This Row],[P1TAG]],DEVICES[TAG1],))</f>
        <v/>
      </c>
      <c r="AF290" s="282" t="str">
        <f>INDEX(DEVICES[DESC3],MATCH(TAG_DATA[[#This Row],[P1TAG]],DEVICES[TAG1],))</f>
        <v/>
      </c>
      <c r="AG290" s="312"/>
      <c r="AH290" s="282" t="str">
        <f>_xlfn.TEXTJOIN("/",,TAG_DATA[[#This Row],[Tag]],"01")</f>
        <v>BB1PT401/01</v>
      </c>
      <c r="AI290" s="331"/>
    </row>
    <row r="291" spans="1:35" x14ac:dyDescent="0.4">
      <c r="A291" s="316" t="s">
        <v>441</v>
      </c>
      <c r="B291" s="309" t="s">
        <v>1122</v>
      </c>
      <c r="C291" s="328" t="s">
        <v>2570</v>
      </c>
      <c r="D291" s="314" t="e">
        <f>INDEX(DRAWING[Prefix],MATCH(TAG_DATA[[#This Row],[Tag]],DRAWING[Tag],))</f>
        <v>#N/A</v>
      </c>
      <c r="E291" s="281" t="e">
        <f>INDEX(DRAWING[Suffix],MATCH(TAG_DATA[[#This Row],[Tag]],DRAWING[Tag],))</f>
        <v>#N/A</v>
      </c>
      <c r="F291" s="265"/>
      <c r="G291" s="305"/>
      <c r="H291" s="282"/>
      <c r="I291" s="282" t="e">
        <f>INDEX(PANEL[DESCRIPTION],MATCH(TAG_DATA[[#This Row],[X1NAME]],PANEL[TAG],))</f>
        <v>#N/A</v>
      </c>
      <c r="J291" s="282"/>
      <c r="K291" s="282"/>
      <c r="L291" s="282"/>
      <c r="M291" s="312"/>
      <c r="N291" s="282" t="e">
        <f>INDEX(IO[PLC],MATCH(TAG_DATA[[#This Row],[P1TAG]],IO[IO_Tag],))</f>
        <v>#N/A</v>
      </c>
      <c r="O291" s="282"/>
      <c r="P291" s="290" t="e">
        <f>INDEX(IO[Slot],MATCH(TAG_DATA[[#This Row],[P1TAG]],IO[IO_Tag],))</f>
        <v>#N/A</v>
      </c>
      <c r="Q291" s="282"/>
      <c r="R291" s="282" t="e">
        <f>INDEX(IO[CatalogNo],MATCH(TAG_DATA[[#This Row],[P1TAG]],IO[IO_Tag],))</f>
        <v>#N/A</v>
      </c>
      <c r="S291" s="282" t="e">
        <f>INDEX(IO[CatalogDesc1],MATCH(TAG_DATA[[#This Row],[P1TAG]],IO[IO_Tag],))</f>
        <v>#N/A</v>
      </c>
      <c r="T291" s="282" t="e">
        <f>INDEX(IO[CatalogDesc2],MATCH(TAG_DATA[[#This Row],[P1TAG]],IO[IO_Tag],))</f>
        <v>#N/A</v>
      </c>
      <c r="U291" s="282" t="str">
        <f>TAG_DATA[[#This Row],[Tag]]</f>
        <v>BB1PT402</v>
      </c>
      <c r="V291" s="282" t="str">
        <f>INDEX(DEVICES[DESC1],MATCH(TAG_DATA[[#This Row],[P1TAG]],DEVICES[TAG1],))</f>
        <v>INSTRUMENT AIR PRESSURE</v>
      </c>
      <c r="W291" s="282" t="str">
        <f>INDEX(DEVICES[DESC2],MATCH(TAG_DATA[[#This Row],[P1TAG]],DEVICES[TAG1],))</f>
        <v>AFTER DRYER</v>
      </c>
      <c r="X291" s="282" t="str">
        <f>INDEX(DEVICES[DESC3],MATCH(TAG_DATA[[#This Row],[P1TAG]],DEVICES[TAG1],))</f>
        <v/>
      </c>
      <c r="Y291" s="290" t="e">
        <f>INDEX(IO[Pin24V],MATCH(TAG_DATA[[#This Row],[P1TAG]],IO[IO_Tag],))</f>
        <v>#N/A</v>
      </c>
      <c r="Z291" s="290" t="e">
        <f>INDEX(IO[Pin0V],MATCH(TAG_DATA[[#This Row],[P1TAG]],IO[IO_Tag],))</f>
        <v>#N/A</v>
      </c>
      <c r="AA291" s="282"/>
      <c r="AB291" s="312" t="e">
        <f>INDEX(IO[Type],MATCH(TAG_DATA[[#This Row],[P1TAG]],IO[IO_Tag],))</f>
        <v>#N/A</v>
      </c>
      <c r="AC291" s="282" t="str">
        <f>TAG_DATA[[#This Row],[Tag]]</f>
        <v>BB1PT402</v>
      </c>
      <c r="AD291" s="282" t="str">
        <f>INDEX(DEVICES[DESC1],MATCH(TAG_DATA[[#This Row],[P1TAG]],DEVICES[TAG1],))</f>
        <v>INSTRUMENT AIR PRESSURE</v>
      </c>
      <c r="AE291" s="282" t="str">
        <f>INDEX(DEVICES[DESC2],MATCH(TAG_DATA[[#This Row],[P1TAG]],DEVICES[TAG1],))</f>
        <v>AFTER DRYER</v>
      </c>
      <c r="AF291" s="282" t="str">
        <f>INDEX(DEVICES[DESC3],MATCH(TAG_DATA[[#This Row],[P1TAG]],DEVICES[TAG1],))</f>
        <v/>
      </c>
      <c r="AG291" s="312"/>
      <c r="AH291" s="282" t="str">
        <f>_xlfn.TEXTJOIN("/",,TAG_DATA[[#This Row],[Tag]],"01")</f>
        <v>BB1PT402/01</v>
      </c>
      <c r="AI291" s="331"/>
    </row>
    <row r="292" spans="1:35" x14ac:dyDescent="0.4">
      <c r="A292" s="316" t="s">
        <v>450</v>
      </c>
      <c r="B292" s="309" t="s">
        <v>1122</v>
      </c>
      <c r="C292" s="328" t="s">
        <v>2570</v>
      </c>
      <c r="D292" s="314" t="e">
        <f>INDEX(DRAWING[Prefix],MATCH(TAG_DATA[[#This Row],[Tag]],DRAWING[Tag],))</f>
        <v>#N/A</v>
      </c>
      <c r="E292" s="281" t="e">
        <f>INDEX(DRAWING[Suffix],MATCH(TAG_DATA[[#This Row],[Tag]],DRAWING[Tag],))</f>
        <v>#N/A</v>
      </c>
      <c r="F292" s="265"/>
      <c r="G292" s="305"/>
      <c r="H292" s="282"/>
      <c r="I292" s="282" t="e">
        <f>INDEX(PANEL[DESCRIPTION],MATCH(TAG_DATA[[#This Row],[X1NAME]],PANEL[TAG],))</f>
        <v>#N/A</v>
      </c>
      <c r="J292" s="282"/>
      <c r="K292" s="282"/>
      <c r="L292" s="282"/>
      <c r="M292" s="312"/>
      <c r="N292" s="282" t="e">
        <f>INDEX(IO[PLC],MATCH(TAG_DATA[[#This Row],[P1TAG]],IO[IO_Tag],))</f>
        <v>#N/A</v>
      </c>
      <c r="O292" s="282"/>
      <c r="P292" s="290" t="e">
        <f>INDEX(IO[Slot],MATCH(TAG_DATA[[#This Row],[P1TAG]],IO[IO_Tag],))</f>
        <v>#N/A</v>
      </c>
      <c r="Q292" s="282"/>
      <c r="R292" s="282" t="e">
        <f>INDEX(IO[CatalogNo],MATCH(TAG_DATA[[#This Row],[P1TAG]],IO[IO_Tag],))</f>
        <v>#N/A</v>
      </c>
      <c r="S292" s="282" t="e">
        <f>INDEX(IO[CatalogDesc1],MATCH(TAG_DATA[[#This Row],[P1TAG]],IO[IO_Tag],))</f>
        <v>#N/A</v>
      </c>
      <c r="T292" s="282" t="e">
        <f>INDEX(IO[CatalogDesc2],MATCH(TAG_DATA[[#This Row],[P1TAG]],IO[IO_Tag],))</f>
        <v>#N/A</v>
      </c>
      <c r="U292" s="282" t="str">
        <f>TAG_DATA[[#This Row],[Tag]]</f>
        <v>BB1PT403</v>
      </c>
      <c r="V292" s="282" t="str">
        <f>INDEX(DEVICES[DESC1],MATCH(TAG_DATA[[#This Row],[P1TAG]],DEVICES[TAG1],))</f>
        <v>SECONDARY AIR PRESSURE</v>
      </c>
      <c r="W292" s="282" t="str">
        <f>INDEX(DEVICES[DESC2],MATCH(TAG_DATA[[#This Row],[P1TAG]],DEVICES[TAG1],))</f>
        <v>INNER BACK WALL</v>
      </c>
      <c r="X292" s="282" t="str">
        <f>INDEX(DEVICES[DESC3],MATCH(TAG_DATA[[#This Row],[P1TAG]],DEVICES[TAG1],))</f>
        <v/>
      </c>
      <c r="Y292" s="290" t="e">
        <f>INDEX(IO[Pin24V],MATCH(TAG_DATA[[#This Row],[P1TAG]],IO[IO_Tag],))</f>
        <v>#N/A</v>
      </c>
      <c r="Z292" s="290" t="e">
        <f>INDEX(IO[Pin0V],MATCH(TAG_DATA[[#This Row],[P1TAG]],IO[IO_Tag],))</f>
        <v>#N/A</v>
      </c>
      <c r="AA292" s="282"/>
      <c r="AB292" s="312" t="e">
        <f>INDEX(IO[Type],MATCH(TAG_DATA[[#This Row],[P1TAG]],IO[IO_Tag],))</f>
        <v>#N/A</v>
      </c>
      <c r="AC292" s="282" t="str">
        <f>TAG_DATA[[#This Row],[Tag]]</f>
        <v>BB1PT403</v>
      </c>
      <c r="AD292" s="282" t="str">
        <f>INDEX(DEVICES[DESC1],MATCH(TAG_DATA[[#This Row],[P1TAG]],DEVICES[TAG1],))</f>
        <v>SECONDARY AIR PRESSURE</v>
      </c>
      <c r="AE292" s="282" t="str">
        <f>INDEX(DEVICES[DESC2],MATCH(TAG_DATA[[#This Row],[P1TAG]],DEVICES[TAG1],))</f>
        <v>INNER BACK WALL</v>
      </c>
      <c r="AF292" s="282" t="str">
        <f>INDEX(DEVICES[DESC3],MATCH(TAG_DATA[[#This Row],[P1TAG]],DEVICES[TAG1],))</f>
        <v/>
      </c>
      <c r="AG292" s="312"/>
      <c r="AH292" s="282" t="str">
        <f>_xlfn.TEXTJOIN("/",,TAG_DATA[[#This Row],[Tag]],"01")</f>
        <v>BB1PT403/01</v>
      </c>
      <c r="AI292" s="331"/>
    </row>
    <row r="293" spans="1:35" hidden="1" x14ac:dyDescent="0.4">
      <c r="A293" s="329" t="s">
        <v>431</v>
      </c>
      <c r="B293" s="261" t="s">
        <v>1126</v>
      </c>
      <c r="C293" s="349"/>
      <c r="D293" s="314" t="e">
        <f>INDEX(DRAWING[Prefix],MATCH(TAG_DATA[[#This Row],[Tag]],DRAWING[Tag],))</f>
        <v>#N/A</v>
      </c>
      <c r="E293" s="281" t="e">
        <f>INDEX(DRAWING[Suffix],MATCH(TAG_DATA[[#This Row],[Tag]],DRAWING[Tag],))</f>
        <v>#N/A</v>
      </c>
      <c r="F293" s="265"/>
      <c r="G293" s="305"/>
      <c r="H293" s="282"/>
      <c r="I293" s="282" t="e">
        <f>INDEX(PANEL[DESCRIPTION],MATCH(TAG_DATA[[#This Row],[X1NAME]],PANEL[TAG],))</f>
        <v>#N/A</v>
      </c>
      <c r="J293" s="282"/>
      <c r="K293" s="282"/>
      <c r="L293" s="282"/>
      <c r="M293" s="312"/>
      <c r="N293" s="282" t="e">
        <f>INDEX(IO[PLC],MATCH(TAG_DATA[[#This Row],[P1TAG]],IO[IO_Tag],))</f>
        <v>#N/A</v>
      </c>
      <c r="O293" s="282"/>
      <c r="P293" s="290" t="e">
        <f>INDEX(IO[Slot],MATCH(TAG_DATA[[#This Row],[P1TAG]],IO[IO_Tag],))</f>
        <v>#N/A</v>
      </c>
      <c r="Q293" s="282"/>
      <c r="R293" s="282" t="e">
        <f>INDEX(IO[CatalogNo],MATCH(TAG_DATA[[#This Row],[P1TAG]],IO[IO_Tag],))</f>
        <v>#N/A</v>
      </c>
      <c r="S293" s="282" t="e">
        <f>INDEX(IO[CatalogDesc1],MATCH(TAG_DATA[[#This Row],[P1TAG]],IO[IO_Tag],))</f>
        <v>#N/A</v>
      </c>
      <c r="T293" s="282" t="e">
        <f>INDEX(IO[CatalogDesc2],MATCH(TAG_DATA[[#This Row],[P1TAG]],IO[IO_Tag],))</f>
        <v>#N/A</v>
      </c>
      <c r="U293" s="282" t="str">
        <f>TAG_DATA[[#This Row],[Tag]]</f>
        <v>BB1PT404</v>
      </c>
      <c r="V293" s="282" t="str">
        <f>INDEX(DEVICES[DESC1],MATCH(TAG_DATA[[#This Row],[P1TAG]],DEVICES[TAG1],))</f>
        <v>BOILER UPPER PART</v>
      </c>
      <c r="W293" s="282" t="str">
        <f>INDEX(DEVICES[DESC2],MATCH(TAG_DATA[[#This Row],[P1TAG]],DEVICES[TAG1],))</f>
        <v>PRESSURE 1</v>
      </c>
      <c r="X293" s="282" t="str">
        <f>INDEX(DEVICES[DESC3],MATCH(TAG_DATA[[#This Row],[P1TAG]],DEVICES[TAG1],))</f>
        <v/>
      </c>
      <c r="Y293" s="290" t="e">
        <f>INDEX(IO[Pin24V],MATCH(TAG_DATA[[#This Row],[P1TAG]],IO[IO_Tag],))</f>
        <v>#N/A</v>
      </c>
      <c r="Z293" s="290" t="e">
        <f>INDEX(IO[Pin0V],MATCH(TAG_DATA[[#This Row],[P1TAG]],IO[IO_Tag],))</f>
        <v>#N/A</v>
      </c>
      <c r="AA293" s="282"/>
      <c r="AB293" s="312" t="e">
        <f>INDEX(IO[Type],MATCH(TAG_DATA[[#This Row],[P1TAG]],IO[IO_Tag],))</f>
        <v>#N/A</v>
      </c>
      <c r="AC293" s="282" t="str">
        <f>TAG_DATA[[#This Row],[Tag]]</f>
        <v>BB1PT404</v>
      </c>
      <c r="AD293" s="282" t="str">
        <f>INDEX(DEVICES[DESC1],MATCH(TAG_DATA[[#This Row],[P1TAG]],DEVICES[TAG1],))</f>
        <v>BOILER UPPER PART</v>
      </c>
      <c r="AE293" s="282" t="str">
        <f>INDEX(DEVICES[DESC2],MATCH(TAG_DATA[[#This Row],[P1TAG]],DEVICES[TAG1],))</f>
        <v>PRESSURE 1</v>
      </c>
      <c r="AF293" s="282" t="str">
        <f>INDEX(DEVICES[DESC3],MATCH(TAG_DATA[[#This Row],[P1TAG]],DEVICES[TAG1],))</f>
        <v/>
      </c>
      <c r="AG293" s="312"/>
      <c r="AH293" s="282" t="str">
        <f>_xlfn.TEXTJOIN("/",,TAG_DATA[[#This Row],[Tag]],"01")</f>
        <v>BB1PT404/01</v>
      </c>
      <c r="AI293" s="331"/>
    </row>
    <row r="294" spans="1:35" hidden="1" x14ac:dyDescent="0.4">
      <c r="A294" s="330" t="s">
        <v>475</v>
      </c>
      <c r="B294" s="260" t="s">
        <v>1126</v>
      </c>
      <c r="C294" s="349"/>
      <c r="D294" s="314" t="e">
        <f>INDEX(DRAWING[Prefix],MATCH(TAG_DATA[[#This Row],[Tag]],DRAWING[Tag],))</f>
        <v>#N/A</v>
      </c>
      <c r="E294" s="281" t="e">
        <f>INDEX(DRAWING[Suffix],MATCH(TAG_DATA[[#This Row],[Tag]],DRAWING[Tag],))</f>
        <v>#N/A</v>
      </c>
      <c r="F294" s="265"/>
      <c r="G294" s="305"/>
      <c r="H294" s="282"/>
      <c r="I294" s="282" t="e">
        <f>INDEX(PANEL[DESCRIPTION],MATCH(TAG_DATA[[#This Row],[X1NAME]],PANEL[TAG],))</f>
        <v>#N/A</v>
      </c>
      <c r="J294" s="282"/>
      <c r="K294" s="282"/>
      <c r="L294" s="282"/>
      <c r="M294" s="312"/>
      <c r="N294" s="282" t="e">
        <f>INDEX(IO[PLC],MATCH(TAG_DATA[[#This Row],[P1TAG]],IO[IO_Tag],))</f>
        <v>#N/A</v>
      </c>
      <c r="O294" s="282"/>
      <c r="P294" s="290" t="e">
        <f>INDEX(IO[Slot],MATCH(TAG_DATA[[#This Row],[P1TAG]],IO[IO_Tag],))</f>
        <v>#N/A</v>
      </c>
      <c r="Q294" s="282"/>
      <c r="R294" s="282" t="e">
        <f>INDEX(IO[CatalogNo],MATCH(TAG_DATA[[#This Row],[P1TAG]],IO[IO_Tag],))</f>
        <v>#N/A</v>
      </c>
      <c r="S294" s="282" t="e">
        <f>INDEX(IO[CatalogDesc1],MATCH(TAG_DATA[[#This Row],[P1TAG]],IO[IO_Tag],))</f>
        <v>#N/A</v>
      </c>
      <c r="T294" s="282" t="e">
        <f>INDEX(IO[CatalogDesc2],MATCH(TAG_DATA[[#This Row],[P1TAG]],IO[IO_Tag],))</f>
        <v>#N/A</v>
      </c>
      <c r="U294" s="282" t="str">
        <f>TAG_DATA[[#This Row],[Tag]]</f>
        <v>BB1PT405</v>
      </c>
      <c r="V294" s="282" t="str">
        <f>INDEX(DEVICES[DESC1],MATCH(TAG_DATA[[#This Row],[P1TAG]],DEVICES[TAG1],))</f>
        <v>BOILER UPPER PART</v>
      </c>
      <c r="W294" s="282" t="str">
        <f>INDEX(DEVICES[DESC2],MATCH(TAG_DATA[[#This Row],[P1TAG]],DEVICES[TAG1],))</f>
        <v>PRESSURE 2</v>
      </c>
      <c r="X294" s="282" t="str">
        <f>INDEX(DEVICES[DESC3],MATCH(TAG_DATA[[#This Row],[P1TAG]],DEVICES[TAG1],))</f>
        <v/>
      </c>
      <c r="Y294" s="290" t="e">
        <f>INDEX(IO[Pin24V],MATCH(TAG_DATA[[#This Row],[P1TAG]],IO[IO_Tag],))</f>
        <v>#N/A</v>
      </c>
      <c r="Z294" s="290" t="e">
        <f>INDEX(IO[Pin0V],MATCH(TAG_DATA[[#This Row],[P1TAG]],IO[IO_Tag],))</f>
        <v>#N/A</v>
      </c>
      <c r="AA294" s="282"/>
      <c r="AB294" s="312" t="e">
        <f>INDEX(IO[Type],MATCH(TAG_DATA[[#This Row],[P1TAG]],IO[IO_Tag],))</f>
        <v>#N/A</v>
      </c>
      <c r="AC294" s="282" t="str">
        <f>TAG_DATA[[#This Row],[Tag]]</f>
        <v>BB1PT405</v>
      </c>
      <c r="AD294" s="282" t="str">
        <f>INDEX(DEVICES[DESC1],MATCH(TAG_DATA[[#This Row],[P1TAG]],DEVICES[TAG1],))</f>
        <v>BOILER UPPER PART</v>
      </c>
      <c r="AE294" s="282" t="str">
        <f>INDEX(DEVICES[DESC2],MATCH(TAG_DATA[[#This Row],[P1TAG]],DEVICES[TAG1],))</f>
        <v>PRESSURE 2</v>
      </c>
      <c r="AF294" s="282" t="str">
        <f>INDEX(DEVICES[DESC3],MATCH(TAG_DATA[[#This Row],[P1TAG]],DEVICES[TAG1],))</f>
        <v/>
      </c>
      <c r="AG294" s="312"/>
      <c r="AH294" s="282" t="str">
        <f>_xlfn.TEXTJOIN("/",,TAG_DATA[[#This Row],[Tag]],"01")</f>
        <v>BB1PT405/01</v>
      </c>
      <c r="AI294" s="331"/>
    </row>
    <row r="295" spans="1:35" hidden="1" x14ac:dyDescent="0.4">
      <c r="A295" s="330" t="s">
        <v>493</v>
      </c>
      <c r="B295" s="260" t="s">
        <v>1126</v>
      </c>
      <c r="C295" s="349"/>
      <c r="D295" s="314" t="e">
        <f>INDEX(DRAWING[Prefix],MATCH(TAG_DATA[[#This Row],[Tag]],DRAWING[Tag],))</f>
        <v>#N/A</v>
      </c>
      <c r="E295" s="281" t="e">
        <f>INDEX(DRAWING[Suffix],MATCH(TAG_DATA[[#This Row],[Tag]],DRAWING[Tag],))</f>
        <v>#N/A</v>
      </c>
      <c r="F295" s="265"/>
      <c r="G295" s="305"/>
      <c r="H295" s="282"/>
      <c r="I295" s="282" t="e">
        <f>INDEX(PANEL[DESCRIPTION],MATCH(TAG_DATA[[#This Row],[X1NAME]],PANEL[TAG],))</f>
        <v>#N/A</v>
      </c>
      <c r="J295" s="282"/>
      <c r="K295" s="282"/>
      <c r="L295" s="282"/>
      <c r="M295" s="312"/>
      <c r="N295" s="282" t="e">
        <f>INDEX(IO[PLC],MATCH(TAG_DATA[[#This Row],[P1TAG]],IO[IO_Tag],))</f>
        <v>#N/A</v>
      </c>
      <c r="O295" s="282"/>
      <c r="P295" s="290" t="e">
        <f>INDEX(IO[Slot],MATCH(TAG_DATA[[#This Row],[P1TAG]],IO[IO_Tag],))</f>
        <v>#N/A</v>
      </c>
      <c r="Q295" s="282"/>
      <c r="R295" s="282" t="e">
        <f>INDEX(IO[CatalogNo],MATCH(TAG_DATA[[#This Row],[P1TAG]],IO[IO_Tag],))</f>
        <v>#N/A</v>
      </c>
      <c r="S295" s="282" t="e">
        <f>INDEX(IO[CatalogDesc1],MATCH(TAG_DATA[[#This Row],[P1TAG]],IO[IO_Tag],))</f>
        <v>#N/A</v>
      </c>
      <c r="T295" s="282" t="e">
        <f>INDEX(IO[CatalogDesc2],MATCH(TAG_DATA[[#This Row],[P1TAG]],IO[IO_Tag],))</f>
        <v>#N/A</v>
      </c>
      <c r="U295" s="282" t="str">
        <f>TAG_DATA[[#This Row],[Tag]]</f>
        <v>BB1PT406</v>
      </c>
      <c r="V295" s="282" t="str">
        <f>INDEX(DEVICES[DESC1],MATCH(TAG_DATA[[#This Row],[P1TAG]],DEVICES[TAG1],))</f>
        <v>BOILER UPPER PART</v>
      </c>
      <c r="W295" s="282" t="str">
        <f>INDEX(DEVICES[DESC2],MATCH(TAG_DATA[[#This Row],[P1TAG]],DEVICES[TAG1],))</f>
        <v>PRESSURE</v>
      </c>
      <c r="X295" s="282" t="str">
        <f>INDEX(DEVICES[DESC3],MATCH(TAG_DATA[[#This Row],[P1TAG]],DEVICES[TAG1],))</f>
        <v/>
      </c>
      <c r="Y295" s="290" t="e">
        <f>INDEX(IO[Pin24V],MATCH(TAG_DATA[[#This Row],[P1TAG]],IO[IO_Tag],))</f>
        <v>#N/A</v>
      </c>
      <c r="Z295" s="290" t="e">
        <f>INDEX(IO[Pin0V],MATCH(TAG_DATA[[#This Row],[P1TAG]],IO[IO_Tag],))</f>
        <v>#N/A</v>
      </c>
      <c r="AA295" s="282"/>
      <c r="AB295" s="312" t="e">
        <f>INDEX(IO[Type],MATCH(TAG_DATA[[#This Row],[P1TAG]],IO[IO_Tag],))</f>
        <v>#N/A</v>
      </c>
      <c r="AC295" s="282" t="str">
        <f>TAG_DATA[[#This Row],[Tag]]</f>
        <v>BB1PT406</v>
      </c>
      <c r="AD295" s="282" t="str">
        <f>INDEX(DEVICES[DESC1],MATCH(TAG_DATA[[#This Row],[P1TAG]],DEVICES[TAG1],))</f>
        <v>BOILER UPPER PART</v>
      </c>
      <c r="AE295" s="282" t="str">
        <f>INDEX(DEVICES[DESC2],MATCH(TAG_DATA[[#This Row],[P1TAG]],DEVICES[TAG1],))</f>
        <v>PRESSURE</v>
      </c>
      <c r="AF295" s="282" t="str">
        <f>INDEX(DEVICES[DESC3],MATCH(TAG_DATA[[#This Row],[P1TAG]],DEVICES[TAG1],))</f>
        <v/>
      </c>
      <c r="AG295" s="312"/>
      <c r="AH295" s="282" t="str">
        <f>_xlfn.TEXTJOIN("/",,TAG_DATA[[#This Row],[Tag]],"01")</f>
        <v>BB1PT406/01</v>
      </c>
      <c r="AI295" s="331"/>
    </row>
    <row r="296" spans="1:35" x14ac:dyDescent="0.4">
      <c r="A296" s="316" t="s">
        <v>1309</v>
      </c>
      <c r="B296" s="309" t="s">
        <v>1122</v>
      </c>
      <c r="C296" s="328" t="s">
        <v>2570</v>
      </c>
      <c r="D296" s="314" t="e">
        <f>INDEX(DRAWING[Prefix],MATCH(TAG_DATA[[#This Row],[Tag]],DRAWING[Tag],))</f>
        <v>#N/A</v>
      </c>
      <c r="E296" s="281" t="e">
        <f>INDEX(DRAWING[Suffix],MATCH(TAG_DATA[[#This Row],[Tag]],DRAWING[Tag],))</f>
        <v>#N/A</v>
      </c>
      <c r="F296" s="265"/>
      <c r="G296" s="305"/>
      <c r="H296" s="282"/>
      <c r="I296" s="282" t="e">
        <f>INDEX(PANEL[DESCRIPTION],MATCH(TAG_DATA[[#This Row],[X1NAME]],PANEL[TAG],))</f>
        <v>#N/A</v>
      </c>
      <c r="J296" s="282"/>
      <c r="K296" s="282"/>
      <c r="L296" s="282"/>
      <c r="M296" s="312"/>
      <c r="N296" s="282" t="e">
        <f>INDEX(IO[PLC],MATCH(TAG_DATA[[#This Row],[P1TAG]],IO[IO_Tag],))</f>
        <v>#N/A</v>
      </c>
      <c r="O296" s="282"/>
      <c r="P296" s="290" t="e">
        <f>INDEX(IO[Slot],MATCH(TAG_DATA[[#This Row],[P1TAG]],IO[IO_Tag],))</f>
        <v>#N/A</v>
      </c>
      <c r="Q296" s="282"/>
      <c r="R296" s="282" t="e">
        <f>INDEX(IO[CatalogNo],MATCH(TAG_DATA[[#This Row],[P1TAG]],IO[IO_Tag],))</f>
        <v>#N/A</v>
      </c>
      <c r="S296" s="282" t="e">
        <f>INDEX(IO[CatalogDesc1],MATCH(TAG_DATA[[#This Row],[P1TAG]],IO[IO_Tag],))</f>
        <v>#N/A</v>
      </c>
      <c r="T296" s="282" t="e">
        <f>INDEX(IO[CatalogDesc2],MATCH(TAG_DATA[[#This Row],[P1TAG]],IO[IO_Tag],))</f>
        <v>#N/A</v>
      </c>
      <c r="U296" s="282" t="str">
        <f>TAG_DATA[[#This Row],[Tag]]</f>
        <v>BB1PT407</v>
      </c>
      <c r="V296" s="282" t="str">
        <f>INDEX(DEVICES[DESC1],MATCH(TAG_DATA[[#This Row],[P1TAG]],DEVICES[TAG1],))</f>
        <v>TERTIARY AIR PRESSURE</v>
      </c>
      <c r="W296" s="282" t="str">
        <f>INDEX(DEVICES[DESC2],MATCH(TAG_DATA[[#This Row],[P1TAG]],DEVICES[TAG1],))</f>
        <v>RIGHT WALL</v>
      </c>
      <c r="X296" s="282" t="str">
        <f>INDEX(DEVICES[DESC3],MATCH(TAG_DATA[[#This Row],[P1TAG]],DEVICES[TAG1],))</f>
        <v/>
      </c>
      <c r="Y296" s="290" t="e">
        <f>INDEX(IO[Pin24V],MATCH(TAG_DATA[[#This Row],[P1TAG]],IO[IO_Tag],))</f>
        <v>#N/A</v>
      </c>
      <c r="Z296" s="290" t="e">
        <f>INDEX(IO[Pin0V],MATCH(TAG_DATA[[#This Row],[P1TAG]],IO[IO_Tag],))</f>
        <v>#N/A</v>
      </c>
      <c r="AA296" s="282"/>
      <c r="AB296" s="312" t="e">
        <f>INDEX(IO[Type],MATCH(TAG_DATA[[#This Row],[P1TAG]],IO[IO_Tag],))</f>
        <v>#N/A</v>
      </c>
      <c r="AC296" s="282" t="str">
        <f>TAG_DATA[[#This Row],[Tag]]</f>
        <v>BB1PT407</v>
      </c>
      <c r="AD296" s="282" t="str">
        <f>INDEX(DEVICES[DESC1],MATCH(TAG_DATA[[#This Row],[P1TAG]],DEVICES[TAG1],))</f>
        <v>TERTIARY AIR PRESSURE</v>
      </c>
      <c r="AE296" s="282" t="str">
        <f>INDEX(DEVICES[DESC2],MATCH(TAG_DATA[[#This Row],[P1TAG]],DEVICES[TAG1],))</f>
        <v>RIGHT WALL</v>
      </c>
      <c r="AF296" s="282" t="str">
        <f>INDEX(DEVICES[DESC3],MATCH(TAG_DATA[[#This Row],[P1TAG]],DEVICES[TAG1],))</f>
        <v/>
      </c>
      <c r="AG296" s="312"/>
      <c r="AH296" s="282" t="str">
        <f>_xlfn.TEXTJOIN("/",,TAG_DATA[[#This Row],[Tag]],"01")</f>
        <v>BB1PT407/01</v>
      </c>
      <c r="AI296" s="331"/>
    </row>
    <row r="297" spans="1:35" x14ac:dyDescent="0.4">
      <c r="A297" s="316" t="s">
        <v>1311</v>
      </c>
      <c r="B297" s="309" t="s">
        <v>1122</v>
      </c>
      <c r="C297" s="328" t="s">
        <v>2570</v>
      </c>
      <c r="D297" s="314" t="e">
        <f>INDEX(DRAWING[Prefix],MATCH(TAG_DATA[[#This Row],[Tag]],DRAWING[Tag],))</f>
        <v>#N/A</v>
      </c>
      <c r="E297" s="281" t="e">
        <f>INDEX(DRAWING[Suffix],MATCH(TAG_DATA[[#This Row],[Tag]],DRAWING[Tag],))</f>
        <v>#N/A</v>
      </c>
      <c r="F297" s="265"/>
      <c r="G297" s="305"/>
      <c r="H297" s="282"/>
      <c r="I297" s="282" t="e">
        <f>INDEX(PANEL[DESCRIPTION],MATCH(TAG_DATA[[#This Row],[X1NAME]],PANEL[TAG],))</f>
        <v>#N/A</v>
      </c>
      <c r="J297" s="282"/>
      <c r="K297" s="282"/>
      <c r="L297" s="282"/>
      <c r="M297" s="312"/>
      <c r="N297" s="282" t="e">
        <f>INDEX(IO[PLC],MATCH(TAG_DATA[[#This Row],[P1TAG]],IO[IO_Tag],))</f>
        <v>#N/A</v>
      </c>
      <c r="O297" s="282"/>
      <c r="P297" s="290" t="e">
        <f>INDEX(IO[Slot],MATCH(TAG_DATA[[#This Row],[P1TAG]],IO[IO_Tag],))</f>
        <v>#N/A</v>
      </c>
      <c r="Q297" s="282"/>
      <c r="R297" s="282" t="e">
        <f>INDEX(IO[CatalogNo],MATCH(TAG_DATA[[#This Row],[P1TAG]],IO[IO_Tag],))</f>
        <v>#N/A</v>
      </c>
      <c r="S297" s="282" t="e">
        <f>INDEX(IO[CatalogDesc1],MATCH(TAG_DATA[[#This Row],[P1TAG]],IO[IO_Tag],))</f>
        <v>#N/A</v>
      </c>
      <c r="T297" s="282" t="e">
        <f>INDEX(IO[CatalogDesc2],MATCH(TAG_DATA[[#This Row],[P1TAG]],IO[IO_Tag],))</f>
        <v>#N/A</v>
      </c>
      <c r="U297" s="282" t="str">
        <f>TAG_DATA[[#This Row],[Tag]]</f>
        <v>BB1PT408</v>
      </c>
      <c r="V297" s="282" t="str">
        <f>INDEX(DEVICES[DESC1],MATCH(TAG_DATA[[#This Row],[P1TAG]],DEVICES[TAG1],))</f>
        <v>TERTIARY AIR PRESSURE</v>
      </c>
      <c r="W297" s="282" t="str">
        <f>INDEX(DEVICES[DESC2],MATCH(TAG_DATA[[#This Row],[P1TAG]],DEVICES[TAG1],))</f>
        <v>LEFT WALL</v>
      </c>
      <c r="X297" s="282" t="str">
        <f>INDEX(DEVICES[DESC3],MATCH(TAG_DATA[[#This Row],[P1TAG]],DEVICES[TAG1],))</f>
        <v/>
      </c>
      <c r="Y297" s="290" t="e">
        <f>INDEX(IO[Pin24V],MATCH(TAG_DATA[[#This Row],[P1TAG]],IO[IO_Tag],))</f>
        <v>#N/A</v>
      </c>
      <c r="Z297" s="290" t="e">
        <f>INDEX(IO[Pin0V],MATCH(TAG_DATA[[#This Row],[P1TAG]],IO[IO_Tag],))</f>
        <v>#N/A</v>
      </c>
      <c r="AA297" s="282"/>
      <c r="AB297" s="312" t="e">
        <f>INDEX(IO[Type],MATCH(TAG_DATA[[#This Row],[P1TAG]],IO[IO_Tag],))</f>
        <v>#N/A</v>
      </c>
      <c r="AC297" s="282" t="str">
        <f>TAG_DATA[[#This Row],[Tag]]</f>
        <v>BB1PT408</v>
      </c>
      <c r="AD297" s="282" t="str">
        <f>INDEX(DEVICES[DESC1],MATCH(TAG_DATA[[#This Row],[P1TAG]],DEVICES[TAG1],))</f>
        <v>TERTIARY AIR PRESSURE</v>
      </c>
      <c r="AE297" s="282" t="str">
        <f>INDEX(DEVICES[DESC2],MATCH(TAG_DATA[[#This Row],[P1TAG]],DEVICES[TAG1],))</f>
        <v>LEFT WALL</v>
      </c>
      <c r="AF297" s="282" t="str">
        <f>INDEX(DEVICES[DESC3],MATCH(TAG_DATA[[#This Row],[P1TAG]],DEVICES[TAG1],))</f>
        <v/>
      </c>
      <c r="AG297" s="312"/>
      <c r="AH297" s="282" t="str">
        <f>_xlfn.TEXTJOIN("/",,TAG_DATA[[#This Row],[Tag]],"01")</f>
        <v>BB1PT408/01</v>
      </c>
      <c r="AI297" s="331"/>
    </row>
    <row r="298" spans="1:35" x14ac:dyDescent="0.4">
      <c r="A298" s="316" t="s">
        <v>1305</v>
      </c>
      <c r="B298" s="309" t="s">
        <v>1122</v>
      </c>
      <c r="C298" s="328" t="s">
        <v>2570</v>
      </c>
      <c r="D298" s="314" t="e">
        <f>INDEX(DRAWING[Prefix],MATCH(TAG_DATA[[#This Row],[Tag]],DRAWING[Tag],))</f>
        <v>#N/A</v>
      </c>
      <c r="E298" s="281" t="e">
        <f>INDEX(DRAWING[Suffix],MATCH(TAG_DATA[[#This Row],[Tag]],DRAWING[Tag],))</f>
        <v>#N/A</v>
      </c>
      <c r="F298" s="265"/>
      <c r="G298" s="305"/>
      <c r="H298" s="282"/>
      <c r="I298" s="282" t="e">
        <f>INDEX(PANEL[DESCRIPTION],MATCH(TAG_DATA[[#This Row],[X1NAME]],PANEL[TAG],))</f>
        <v>#N/A</v>
      </c>
      <c r="J298" s="282"/>
      <c r="K298" s="282"/>
      <c r="L298" s="282"/>
      <c r="M298" s="312"/>
      <c r="N298" s="282" t="e">
        <f>INDEX(IO[PLC],MATCH(TAG_DATA[[#This Row],[P1TAG]],IO[IO_Tag],))</f>
        <v>#N/A</v>
      </c>
      <c r="O298" s="282"/>
      <c r="P298" s="290" t="e">
        <f>INDEX(IO[Slot],MATCH(TAG_DATA[[#This Row],[P1TAG]],IO[IO_Tag],))</f>
        <v>#N/A</v>
      </c>
      <c r="Q298" s="282"/>
      <c r="R298" s="282" t="e">
        <f>INDEX(IO[CatalogNo],MATCH(TAG_DATA[[#This Row],[P1TAG]],IO[IO_Tag],))</f>
        <v>#N/A</v>
      </c>
      <c r="S298" s="282" t="e">
        <f>INDEX(IO[CatalogDesc1],MATCH(TAG_DATA[[#This Row],[P1TAG]],IO[IO_Tag],))</f>
        <v>#N/A</v>
      </c>
      <c r="T298" s="282" t="e">
        <f>INDEX(IO[CatalogDesc2],MATCH(TAG_DATA[[#This Row],[P1TAG]],IO[IO_Tag],))</f>
        <v>#N/A</v>
      </c>
      <c r="U298" s="282" t="str">
        <f>TAG_DATA[[#This Row],[Tag]]</f>
        <v>BB1PT409</v>
      </c>
      <c r="V298" s="282" t="str">
        <f>INDEX(DEVICES[DESC1],MATCH(TAG_DATA[[#This Row],[P1TAG]],DEVICES[TAG1],))</f>
        <v>SECONDARY AIR PRESSURE</v>
      </c>
      <c r="W298" s="282" t="str">
        <f>INDEX(DEVICES[DESC2],MATCH(TAG_DATA[[#This Row],[P1TAG]],DEVICES[TAG1],))</f>
        <v>OUTER FRONT WALL</v>
      </c>
      <c r="X298" s="282" t="str">
        <f>INDEX(DEVICES[DESC3],MATCH(TAG_DATA[[#This Row],[P1TAG]],DEVICES[TAG1],))</f>
        <v/>
      </c>
      <c r="Y298" s="290" t="e">
        <f>INDEX(IO[Pin24V],MATCH(TAG_DATA[[#This Row],[P1TAG]],IO[IO_Tag],))</f>
        <v>#N/A</v>
      </c>
      <c r="Z298" s="290" t="e">
        <f>INDEX(IO[Pin0V],MATCH(TAG_DATA[[#This Row],[P1TAG]],IO[IO_Tag],))</f>
        <v>#N/A</v>
      </c>
      <c r="AA298" s="282"/>
      <c r="AB298" s="312" t="e">
        <f>INDEX(IO[Type],MATCH(TAG_DATA[[#This Row],[P1TAG]],IO[IO_Tag],))</f>
        <v>#N/A</v>
      </c>
      <c r="AC298" s="282" t="str">
        <f>TAG_DATA[[#This Row],[Tag]]</f>
        <v>BB1PT409</v>
      </c>
      <c r="AD298" s="282" t="str">
        <f>INDEX(DEVICES[DESC1],MATCH(TAG_DATA[[#This Row],[P1TAG]],DEVICES[TAG1],))</f>
        <v>SECONDARY AIR PRESSURE</v>
      </c>
      <c r="AE298" s="282" t="str">
        <f>INDEX(DEVICES[DESC2],MATCH(TAG_DATA[[#This Row],[P1TAG]],DEVICES[TAG1],))</f>
        <v>OUTER FRONT WALL</v>
      </c>
      <c r="AF298" s="282" t="str">
        <f>INDEX(DEVICES[DESC3],MATCH(TAG_DATA[[#This Row],[P1TAG]],DEVICES[TAG1],))</f>
        <v/>
      </c>
      <c r="AG298" s="312"/>
      <c r="AH298" s="282" t="str">
        <f>_xlfn.TEXTJOIN("/",,TAG_DATA[[#This Row],[Tag]],"01")</f>
        <v>BB1PT409/01</v>
      </c>
      <c r="AI298" s="331"/>
    </row>
    <row r="299" spans="1:35" x14ac:dyDescent="0.4">
      <c r="A299" s="316" t="s">
        <v>1273</v>
      </c>
      <c r="B299" s="309" t="s">
        <v>1122</v>
      </c>
      <c r="C299" s="328" t="s">
        <v>2570</v>
      </c>
      <c r="D299" s="314" t="e">
        <f>INDEX(DRAWING[Prefix],MATCH(TAG_DATA[[#This Row],[Tag]],DRAWING[Tag],))</f>
        <v>#N/A</v>
      </c>
      <c r="E299" s="281" t="e">
        <f>INDEX(DRAWING[Suffix],MATCH(TAG_DATA[[#This Row],[Tag]],DRAWING[Tag],))</f>
        <v>#N/A</v>
      </c>
      <c r="F299" s="265"/>
      <c r="G299" s="305"/>
      <c r="H299" s="282"/>
      <c r="I299" s="282" t="e">
        <f>INDEX(PANEL[DESCRIPTION],MATCH(TAG_DATA[[#This Row],[X1NAME]],PANEL[TAG],))</f>
        <v>#N/A</v>
      </c>
      <c r="J299" s="282"/>
      <c r="K299" s="282"/>
      <c r="L299" s="282"/>
      <c r="M299" s="312"/>
      <c r="N299" s="282" t="e">
        <f>INDEX(IO[PLC],MATCH(TAG_DATA[[#This Row],[P1TAG]],IO[IO_Tag],))</f>
        <v>#N/A</v>
      </c>
      <c r="O299" s="282"/>
      <c r="P299" s="290" t="e">
        <f>INDEX(IO[Slot],MATCH(TAG_DATA[[#This Row],[P1TAG]],IO[IO_Tag],))</f>
        <v>#N/A</v>
      </c>
      <c r="Q299" s="282"/>
      <c r="R299" s="282" t="e">
        <f>INDEX(IO[CatalogNo],MATCH(TAG_DATA[[#This Row],[P1TAG]],IO[IO_Tag],))</f>
        <v>#N/A</v>
      </c>
      <c r="S299" s="282" t="e">
        <f>INDEX(IO[CatalogDesc1],MATCH(TAG_DATA[[#This Row],[P1TAG]],IO[IO_Tag],))</f>
        <v>#N/A</v>
      </c>
      <c r="T299" s="282" t="e">
        <f>INDEX(IO[CatalogDesc2],MATCH(TAG_DATA[[#This Row],[P1TAG]],IO[IO_Tag],))</f>
        <v>#N/A</v>
      </c>
      <c r="U299" s="282" t="str">
        <f>TAG_DATA[[#This Row],[Tag]]</f>
        <v>BB1PT410</v>
      </c>
      <c r="V299" s="282" t="str">
        <f>INDEX(DEVICES[DESC1],MATCH(TAG_DATA[[#This Row],[P1TAG]],DEVICES[TAG1],))</f>
        <v>SECONDARY AIR PRESSURE</v>
      </c>
      <c r="W299" s="282" t="str">
        <f>INDEX(DEVICES[DESC2],MATCH(TAG_DATA[[#This Row],[P1TAG]],DEVICES[TAG1],))</f>
        <v>INNER FRONT WALL</v>
      </c>
      <c r="X299" s="282" t="str">
        <f>INDEX(DEVICES[DESC3],MATCH(TAG_DATA[[#This Row],[P1TAG]],DEVICES[TAG1],))</f>
        <v/>
      </c>
      <c r="Y299" s="290" t="e">
        <f>INDEX(IO[Pin24V],MATCH(TAG_DATA[[#This Row],[P1TAG]],IO[IO_Tag],))</f>
        <v>#N/A</v>
      </c>
      <c r="Z299" s="290" t="e">
        <f>INDEX(IO[Pin0V],MATCH(TAG_DATA[[#This Row],[P1TAG]],IO[IO_Tag],))</f>
        <v>#N/A</v>
      </c>
      <c r="AA299" s="282"/>
      <c r="AB299" s="312" t="e">
        <f>INDEX(IO[Type],MATCH(TAG_DATA[[#This Row],[P1TAG]],IO[IO_Tag],))</f>
        <v>#N/A</v>
      </c>
      <c r="AC299" s="282" t="str">
        <f>TAG_DATA[[#This Row],[Tag]]</f>
        <v>BB1PT410</v>
      </c>
      <c r="AD299" s="282" t="str">
        <f>INDEX(DEVICES[DESC1],MATCH(TAG_DATA[[#This Row],[P1TAG]],DEVICES[TAG1],))</f>
        <v>SECONDARY AIR PRESSURE</v>
      </c>
      <c r="AE299" s="282" t="str">
        <f>INDEX(DEVICES[DESC2],MATCH(TAG_DATA[[#This Row],[P1TAG]],DEVICES[TAG1],))</f>
        <v>INNER FRONT WALL</v>
      </c>
      <c r="AF299" s="282" t="str">
        <f>INDEX(DEVICES[DESC3],MATCH(TAG_DATA[[#This Row],[P1TAG]],DEVICES[TAG1],))</f>
        <v/>
      </c>
      <c r="AG299" s="312"/>
      <c r="AH299" s="282" t="str">
        <f>_xlfn.TEXTJOIN("/",,TAG_DATA[[#This Row],[Tag]],"01")</f>
        <v>BB1PT410/01</v>
      </c>
      <c r="AI299" s="331"/>
    </row>
    <row r="300" spans="1:35" x14ac:dyDescent="0.4">
      <c r="A300" s="316" t="s">
        <v>1307</v>
      </c>
      <c r="B300" s="309" t="s">
        <v>1122</v>
      </c>
      <c r="C300" s="328" t="s">
        <v>2570</v>
      </c>
      <c r="D300" s="314" t="e">
        <f>INDEX(DRAWING[Prefix],MATCH(TAG_DATA[[#This Row],[Tag]],DRAWING[Tag],))</f>
        <v>#N/A</v>
      </c>
      <c r="E300" s="281" t="e">
        <f>INDEX(DRAWING[Suffix],MATCH(TAG_DATA[[#This Row],[Tag]],DRAWING[Tag],))</f>
        <v>#N/A</v>
      </c>
      <c r="F300" s="265"/>
      <c r="G300" s="305"/>
      <c r="H300" s="282"/>
      <c r="I300" s="282" t="e">
        <f>INDEX(PANEL[DESCRIPTION],MATCH(TAG_DATA[[#This Row],[X1NAME]],PANEL[TAG],))</f>
        <v>#N/A</v>
      </c>
      <c r="J300" s="282"/>
      <c r="K300" s="282"/>
      <c r="L300" s="282"/>
      <c r="M300" s="312"/>
      <c r="N300" s="282" t="e">
        <f>INDEX(IO[PLC],MATCH(TAG_DATA[[#This Row],[P1TAG]],IO[IO_Tag],))</f>
        <v>#N/A</v>
      </c>
      <c r="O300" s="282"/>
      <c r="P300" s="290" t="e">
        <f>INDEX(IO[Slot],MATCH(TAG_DATA[[#This Row],[P1TAG]],IO[IO_Tag],))</f>
        <v>#N/A</v>
      </c>
      <c r="Q300" s="282"/>
      <c r="R300" s="282" t="e">
        <f>INDEX(IO[CatalogNo],MATCH(TAG_DATA[[#This Row],[P1TAG]],IO[IO_Tag],))</f>
        <v>#N/A</v>
      </c>
      <c r="S300" s="282" t="e">
        <f>INDEX(IO[CatalogDesc1],MATCH(TAG_DATA[[#This Row],[P1TAG]],IO[IO_Tag],))</f>
        <v>#N/A</v>
      </c>
      <c r="T300" s="282" t="e">
        <f>INDEX(IO[CatalogDesc2],MATCH(TAG_DATA[[#This Row],[P1TAG]],IO[IO_Tag],))</f>
        <v>#N/A</v>
      </c>
      <c r="U300" s="282" t="str">
        <f>TAG_DATA[[#This Row],[Tag]]</f>
        <v>BB1PT411</v>
      </c>
      <c r="V300" s="282" t="str">
        <f>INDEX(DEVICES[DESC1],MATCH(TAG_DATA[[#This Row],[P1TAG]],DEVICES[TAG1],))</f>
        <v>SECONDARY AIR PRESSURE</v>
      </c>
      <c r="W300" s="282" t="str">
        <f>INDEX(DEVICES[DESC2],MATCH(TAG_DATA[[#This Row],[P1TAG]],DEVICES[TAG1],))</f>
        <v>OUTER BACK WALL</v>
      </c>
      <c r="X300" s="282" t="str">
        <f>INDEX(DEVICES[DESC3],MATCH(TAG_DATA[[#This Row],[P1TAG]],DEVICES[TAG1],))</f>
        <v/>
      </c>
      <c r="Y300" s="290" t="e">
        <f>INDEX(IO[Pin24V],MATCH(TAG_DATA[[#This Row],[P1TAG]],IO[IO_Tag],))</f>
        <v>#N/A</v>
      </c>
      <c r="Z300" s="290" t="e">
        <f>INDEX(IO[Pin0V],MATCH(TAG_DATA[[#This Row],[P1TAG]],IO[IO_Tag],))</f>
        <v>#N/A</v>
      </c>
      <c r="AA300" s="282"/>
      <c r="AB300" s="312" t="e">
        <f>INDEX(IO[Type],MATCH(TAG_DATA[[#This Row],[P1TAG]],IO[IO_Tag],))</f>
        <v>#N/A</v>
      </c>
      <c r="AC300" s="282" t="str">
        <f>TAG_DATA[[#This Row],[Tag]]</f>
        <v>BB1PT411</v>
      </c>
      <c r="AD300" s="282" t="str">
        <f>INDEX(DEVICES[DESC1],MATCH(TAG_DATA[[#This Row],[P1TAG]],DEVICES[TAG1],))</f>
        <v>SECONDARY AIR PRESSURE</v>
      </c>
      <c r="AE300" s="282" t="str">
        <f>INDEX(DEVICES[DESC2],MATCH(TAG_DATA[[#This Row],[P1TAG]],DEVICES[TAG1],))</f>
        <v>OUTER BACK WALL</v>
      </c>
      <c r="AF300" s="282" t="str">
        <f>INDEX(DEVICES[DESC3],MATCH(TAG_DATA[[#This Row],[P1TAG]],DEVICES[TAG1],))</f>
        <v/>
      </c>
      <c r="AG300" s="312"/>
      <c r="AH300" s="282" t="str">
        <f>_xlfn.TEXTJOIN("/",,TAG_DATA[[#This Row],[Tag]],"01")</f>
        <v>BB1PT411/01</v>
      </c>
      <c r="AI300" s="331"/>
    </row>
    <row r="301" spans="1:35" x14ac:dyDescent="0.4">
      <c r="A301" s="316" t="s">
        <v>1087</v>
      </c>
      <c r="B301" s="309" t="s">
        <v>1122</v>
      </c>
      <c r="C301" s="328" t="s">
        <v>2570</v>
      </c>
      <c r="D301" s="314" t="e">
        <f>INDEX(DRAWING[Prefix],MATCH(TAG_DATA[[#This Row],[Tag]],DRAWING[Tag],))</f>
        <v>#N/A</v>
      </c>
      <c r="E301" s="281" t="e">
        <f>INDEX(DRAWING[Suffix],MATCH(TAG_DATA[[#This Row],[Tag]],DRAWING[Tag],))</f>
        <v>#N/A</v>
      </c>
      <c r="F301" s="265"/>
      <c r="G301" s="305"/>
      <c r="H301" s="282"/>
      <c r="I301" s="282" t="e">
        <f>INDEX(PANEL[DESCRIPTION],MATCH(TAG_DATA[[#This Row],[X1NAME]],PANEL[TAG],))</f>
        <v>#N/A</v>
      </c>
      <c r="J301" s="282"/>
      <c r="K301" s="282"/>
      <c r="L301" s="282"/>
      <c r="M301" s="312"/>
      <c r="N301" s="282" t="e">
        <f>INDEX(IO[PLC],MATCH(TAG_DATA[[#This Row],[P1TAG]],IO[IO_Tag],))</f>
        <v>#N/A</v>
      </c>
      <c r="O301" s="282"/>
      <c r="P301" s="290" t="e">
        <f>INDEX(IO[Slot],MATCH(TAG_DATA[[#This Row],[P1TAG]],IO[IO_Tag],))</f>
        <v>#N/A</v>
      </c>
      <c r="Q301" s="282"/>
      <c r="R301" s="282" t="e">
        <f>INDEX(IO[CatalogNo],MATCH(TAG_DATA[[#This Row],[P1TAG]],IO[IO_Tag],))</f>
        <v>#N/A</v>
      </c>
      <c r="S301" s="282" t="e">
        <f>INDEX(IO[CatalogDesc1],MATCH(TAG_DATA[[#This Row],[P1TAG]],IO[IO_Tag],))</f>
        <v>#N/A</v>
      </c>
      <c r="T301" s="282" t="e">
        <f>INDEX(IO[CatalogDesc2],MATCH(TAG_DATA[[#This Row],[P1TAG]],IO[IO_Tag],))</f>
        <v>#N/A</v>
      </c>
      <c r="U301" s="282" t="str">
        <f>TAG_DATA[[#This Row],[Tag]]</f>
        <v>BB1PT478</v>
      </c>
      <c r="V301" s="282" t="str">
        <f>INDEX(DEVICES[DESC1],MATCH(TAG_DATA[[#This Row],[P1TAG]],DEVICES[TAG1],))</f>
        <v>INSTRUMENT AIR PRESSURE</v>
      </c>
      <c r="W301" s="282" t="str">
        <f>INDEX(DEVICES[DESC2],MATCH(TAG_DATA[[#This Row],[P1TAG]],DEVICES[TAG1],))</f>
        <v/>
      </c>
      <c r="X301" s="282" t="str">
        <f>INDEX(DEVICES[DESC3],MATCH(TAG_DATA[[#This Row],[P1TAG]],DEVICES[TAG1],))</f>
        <v/>
      </c>
      <c r="Y301" s="290" t="e">
        <f>INDEX(IO[Pin24V],MATCH(TAG_DATA[[#This Row],[P1TAG]],IO[IO_Tag],))</f>
        <v>#N/A</v>
      </c>
      <c r="Z301" s="290" t="e">
        <f>INDEX(IO[Pin0V],MATCH(TAG_DATA[[#This Row],[P1TAG]],IO[IO_Tag],))</f>
        <v>#N/A</v>
      </c>
      <c r="AA301" s="282"/>
      <c r="AB301" s="312" t="e">
        <f>INDEX(IO[Type],MATCH(TAG_DATA[[#This Row],[P1TAG]],IO[IO_Tag],))</f>
        <v>#N/A</v>
      </c>
      <c r="AC301" s="282" t="str">
        <f>TAG_DATA[[#This Row],[Tag]]</f>
        <v>BB1PT478</v>
      </c>
      <c r="AD301" s="282" t="str">
        <f>INDEX(DEVICES[DESC1],MATCH(TAG_DATA[[#This Row],[P1TAG]],DEVICES[TAG1],))</f>
        <v>INSTRUMENT AIR PRESSURE</v>
      </c>
      <c r="AE301" s="282" t="str">
        <f>INDEX(DEVICES[DESC2],MATCH(TAG_DATA[[#This Row],[P1TAG]],DEVICES[TAG1],))</f>
        <v/>
      </c>
      <c r="AF301" s="282" t="str">
        <f>INDEX(DEVICES[DESC3],MATCH(TAG_DATA[[#This Row],[P1TAG]],DEVICES[TAG1],))</f>
        <v/>
      </c>
      <c r="AG301" s="312"/>
      <c r="AH301" s="282" t="str">
        <f>_xlfn.TEXTJOIN("/",,TAG_DATA[[#This Row],[Tag]],"01")</f>
        <v>BB1PT478/01</v>
      </c>
      <c r="AI301" s="331"/>
    </row>
    <row r="302" spans="1:35" x14ac:dyDescent="0.4">
      <c r="A302" s="316" t="s">
        <v>458</v>
      </c>
      <c r="B302" s="309" t="s">
        <v>1122</v>
      </c>
      <c r="C302" s="328" t="s">
        <v>2570</v>
      </c>
      <c r="D302" s="314" t="e">
        <f>INDEX(DRAWING[Prefix],MATCH(TAG_DATA[[#This Row],[Tag]],DRAWING[Tag],))</f>
        <v>#N/A</v>
      </c>
      <c r="E302" s="281" t="e">
        <f>INDEX(DRAWING[Suffix],MATCH(TAG_DATA[[#This Row],[Tag]],DRAWING[Tag],))</f>
        <v>#N/A</v>
      </c>
      <c r="F302" s="265"/>
      <c r="G302" s="305"/>
      <c r="H302" s="282"/>
      <c r="I302" s="282" t="e">
        <f>INDEX(PANEL[DESCRIPTION],MATCH(TAG_DATA[[#This Row],[X1NAME]],PANEL[TAG],))</f>
        <v>#N/A</v>
      </c>
      <c r="J302" s="282"/>
      <c r="K302" s="282"/>
      <c r="L302" s="282"/>
      <c r="M302" s="312"/>
      <c r="N302" s="282" t="e">
        <f>INDEX(IO[PLC],MATCH(TAG_DATA[[#This Row],[P1TAG]],IO[IO_Tag],))</f>
        <v>#N/A</v>
      </c>
      <c r="O302" s="282"/>
      <c r="P302" s="290" t="e">
        <f>INDEX(IO[Slot],MATCH(TAG_DATA[[#This Row],[P1TAG]],IO[IO_Tag],))</f>
        <v>#N/A</v>
      </c>
      <c r="Q302" s="282"/>
      <c r="R302" s="282" t="e">
        <f>INDEX(IO[CatalogNo],MATCH(TAG_DATA[[#This Row],[P1TAG]],IO[IO_Tag],))</f>
        <v>#N/A</v>
      </c>
      <c r="S302" s="282" t="e">
        <f>INDEX(IO[CatalogDesc1],MATCH(TAG_DATA[[#This Row],[P1TAG]],IO[IO_Tag],))</f>
        <v>#N/A</v>
      </c>
      <c r="T302" s="282" t="e">
        <f>INDEX(IO[CatalogDesc2],MATCH(TAG_DATA[[#This Row],[P1TAG]],IO[IO_Tag],))</f>
        <v>#N/A</v>
      </c>
      <c r="U302" s="282" t="str">
        <f>TAG_DATA[[#This Row],[Tag]]</f>
        <v>BB1PT550</v>
      </c>
      <c r="V302" s="282" t="str">
        <f>INDEX(DEVICES[DESC1],MATCH(TAG_DATA[[#This Row],[P1TAG]],DEVICES[TAG1],))</f>
        <v>FLUE GAS PRESSURE AT THE</v>
      </c>
      <c r="W302" s="282" t="str">
        <f>INDEX(DEVICES[DESC2],MATCH(TAG_DATA[[#This Row],[P1TAG]],DEVICES[TAG1],))</f>
        <v>OUTLET OF THE BOILER</v>
      </c>
      <c r="X302" s="282" t="str">
        <f>INDEX(DEVICES[DESC3],MATCH(TAG_DATA[[#This Row],[P1TAG]],DEVICES[TAG1],))</f>
        <v/>
      </c>
      <c r="Y302" s="290" t="e">
        <f>INDEX(IO[Pin24V],MATCH(TAG_DATA[[#This Row],[P1TAG]],IO[IO_Tag],))</f>
        <v>#N/A</v>
      </c>
      <c r="Z302" s="290" t="e">
        <f>INDEX(IO[Pin0V],MATCH(TAG_DATA[[#This Row],[P1TAG]],IO[IO_Tag],))</f>
        <v>#N/A</v>
      </c>
      <c r="AA302" s="282"/>
      <c r="AB302" s="312" t="e">
        <f>INDEX(IO[Type],MATCH(TAG_DATA[[#This Row],[P1TAG]],IO[IO_Tag],))</f>
        <v>#N/A</v>
      </c>
      <c r="AC302" s="282" t="str">
        <f>TAG_DATA[[#This Row],[Tag]]</f>
        <v>BB1PT550</v>
      </c>
      <c r="AD302" s="282" t="str">
        <f>INDEX(DEVICES[DESC1],MATCH(TAG_DATA[[#This Row],[P1TAG]],DEVICES[TAG1],))</f>
        <v>FLUE GAS PRESSURE AT THE</v>
      </c>
      <c r="AE302" s="282" t="str">
        <f>INDEX(DEVICES[DESC2],MATCH(TAG_DATA[[#This Row],[P1TAG]],DEVICES[TAG1],))</f>
        <v>OUTLET OF THE BOILER</v>
      </c>
      <c r="AF302" s="282" t="str">
        <f>INDEX(DEVICES[DESC3],MATCH(TAG_DATA[[#This Row],[P1TAG]],DEVICES[TAG1],))</f>
        <v/>
      </c>
      <c r="AG302" s="312"/>
      <c r="AH302" s="282" t="str">
        <f>_xlfn.TEXTJOIN("/",,TAG_DATA[[#This Row],[Tag]],"01")</f>
        <v>BB1PT550/01</v>
      </c>
      <c r="AI302" s="331"/>
    </row>
    <row r="303" spans="1:35" x14ac:dyDescent="0.4">
      <c r="A303" s="316" t="s">
        <v>864</v>
      </c>
      <c r="B303" s="309" t="s">
        <v>1122</v>
      </c>
      <c r="C303" s="328" t="s">
        <v>2570</v>
      </c>
      <c r="D303" s="314" t="e">
        <f>INDEX(DRAWING[Prefix],MATCH(TAG_DATA[[#This Row],[Tag]],DRAWING[Tag],))</f>
        <v>#N/A</v>
      </c>
      <c r="E303" s="281" t="e">
        <f>INDEX(DRAWING[Suffix],MATCH(TAG_DATA[[#This Row],[Tag]],DRAWING[Tag],))</f>
        <v>#N/A</v>
      </c>
      <c r="F303" s="265"/>
      <c r="G303" s="305"/>
      <c r="H303" s="282"/>
      <c r="I303" s="282" t="e">
        <f>INDEX(PANEL[DESCRIPTION],MATCH(TAG_DATA[[#This Row],[X1NAME]],PANEL[TAG],))</f>
        <v>#N/A</v>
      </c>
      <c r="J303" s="282"/>
      <c r="K303" s="282"/>
      <c r="L303" s="282"/>
      <c r="M303" s="312"/>
      <c r="N303" s="282" t="e">
        <f>INDEX(IO[PLC],MATCH(TAG_DATA[[#This Row],[P1TAG]],IO[IO_Tag],))</f>
        <v>#N/A</v>
      </c>
      <c r="O303" s="282"/>
      <c r="P303" s="290" t="e">
        <f>INDEX(IO[Slot],MATCH(TAG_DATA[[#This Row],[P1TAG]],IO[IO_Tag],))</f>
        <v>#N/A</v>
      </c>
      <c r="Q303" s="282"/>
      <c r="R303" s="282" t="e">
        <f>INDEX(IO[CatalogNo],MATCH(TAG_DATA[[#This Row],[P1TAG]],IO[IO_Tag],))</f>
        <v>#N/A</v>
      </c>
      <c r="S303" s="282" t="e">
        <f>INDEX(IO[CatalogDesc1],MATCH(TAG_DATA[[#This Row],[P1TAG]],IO[IO_Tag],))</f>
        <v>#N/A</v>
      </c>
      <c r="T303" s="282" t="e">
        <f>INDEX(IO[CatalogDesc2],MATCH(TAG_DATA[[#This Row],[P1TAG]],IO[IO_Tag],))</f>
        <v>#N/A</v>
      </c>
      <c r="U303" s="282" t="str">
        <f>TAG_DATA[[#This Row],[Tag]]</f>
        <v>BB1PT552</v>
      </c>
      <c r="V303" s="282" t="str">
        <f>INDEX(DEVICES[DESC1],MATCH(TAG_DATA[[#This Row],[P1TAG]],DEVICES[TAG1],))</f>
        <v>ESP INLET PRESSURE</v>
      </c>
      <c r="W303" s="282" t="str">
        <f>INDEX(DEVICES[DESC2],MATCH(TAG_DATA[[#This Row],[P1TAG]],DEVICES[TAG1],))</f>
        <v>TRANSMITTER</v>
      </c>
      <c r="X303" s="282" t="str">
        <f>INDEX(DEVICES[DESC3],MATCH(TAG_DATA[[#This Row],[P1TAG]],DEVICES[TAG1],))</f>
        <v/>
      </c>
      <c r="Y303" s="290" t="e">
        <f>INDEX(IO[Pin24V],MATCH(TAG_DATA[[#This Row],[P1TAG]],IO[IO_Tag],))</f>
        <v>#N/A</v>
      </c>
      <c r="Z303" s="290" t="e">
        <f>INDEX(IO[Pin0V],MATCH(TAG_DATA[[#This Row],[P1TAG]],IO[IO_Tag],))</f>
        <v>#N/A</v>
      </c>
      <c r="AA303" s="282"/>
      <c r="AB303" s="312" t="e">
        <f>INDEX(IO[Type],MATCH(TAG_DATA[[#This Row],[P1TAG]],IO[IO_Tag],))</f>
        <v>#N/A</v>
      </c>
      <c r="AC303" s="282" t="str">
        <f>TAG_DATA[[#This Row],[Tag]]</f>
        <v>BB1PT552</v>
      </c>
      <c r="AD303" s="282" t="str">
        <f>INDEX(DEVICES[DESC1],MATCH(TAG_DATA[[#This Row],[P1TAG]],DEVICES[TAG1],))</f>
        <v>ESP INLET PRESSURE</v>
      </c>
      <c r="AE303" s="282" t="str">
        <f>INDEX(DEVICES[DESC2],MATCH(TAG_DATA[[#This Row],[P1TAG]],DEVICES[TAG1],))</f>
        <v>TRANSMITTER</v>
      </c>
      <c r="AF303" s="282" t="str">
        <f>INDEX(DEVICES[DESC3],MATCH(TAG_DATA[[#This Row],[P1TAG]],DEVICES[TAG1],))</f>
        <v/>
      </c>
      <c r="AG303" s="312"/>
      <c r="AH303" s="282" t="str">
        <f>_xlfn.TEXTJOIN("/",,TAG_DATA[[#This Row],[Tag]],"01")</f>
        <v>BB1PT552/01</v>
      </c>
      <c r="AI303" s="331"/>
    </row>
    <row r="304" spans="1:35" x14ac:dyDescent="0.4">
      <c r="A304" s="316" t="s">
        <v>868</v>
      </c>
      <c r="B304" s="309" t="s">
        <v>1122</v>
      </c>
      <c r="C304" s="328" t="s">
        <v>2570</v>
      </c>
      <c r="D304" s="314" t="e">
        <f>INDEX(DRAWING[Prefix],MATCH(TAG_DATA[[#This Row],[Tag]],DRAWING[Tag],))</f>
        <v>#N/A</v>
      </c>
      <c r="E304" s="281" t="e">
        <f>INDEX(DRAWING[Suffix],MATCH(TAG_DATA[[#This Row],[Tag]],DRAWING[Tag],))</f>
        <v>#N/A</v>
      </c>
      <c r="F304" s="265"/>
      <c r="G304" s="305"/>
      <c r="H304" s="282"/>
      <c r="I304" s="282" t="e">
        <f>INDEX(PANEL[DESCRIPTION],MATCH(TAG_DATA[[#This Row],[X1NAME]],PANEL[TAG],))</f>
        <v>#N/A</v>
      </c>
      <c r="J304" s="282"/>
      <c r="K304" s="282"/>
      <c r="L304" s="282"/>
      <c r="M304" s="312"/>
      <c r="N304" s="282" t="e">
        <f>INDEX(IO[PLC],MATCH(TAG_DATA[[#This Row],[P1TAG]],IO[IO_Tag],))</f>
        <v>#N/A</v>
      </c>
      <c r="O304" s="282"/>
      <c r="P304" s="290" t="e">
        <f>INDEX(IO[Slot],MATCH(TAG_DATA[[#This Row],[P1TAG]],IO[IO_Tag],))</f>
        <v>#N/A</v>
      </c>
      <c r="Q304" s="282"/>
      <c r="R304" s="282" t="e">
        <f>INDEX(IO[CatalogNo],MATCH(TAG_DATA[[#This Row],[P1TAG]],IO[IO_Tag],))</f>
        <v>#N/A</v>
      </c>
      <c r="S304" s="282" t="e">
        <f>INDEX(IO[CatalogDesc1],MATCH(TAG_DATA[[#This Row],[P1TAG]],IO[IO_Tag],))</f>
        <v>#N/A</v>
      </c>
      <c r="T304" s="282" t="e">
        <f>INDEX(IO[CatalogDesc2],MATCH(TAG_DATA[[#This Row],[P1TAG]],IO[IO_Tag],))</f>
        <v>#N/A</v>
      </c>
      <c r="U304" s="282" t="str">
        <f>TAG_DATA[[#This Row],[Tag]]</f>
        <v>BB1PT553</v>
      </c>
      <c r="V304" s="282" t="str">
        <f>INDEX(DEVICES[DESC1],MATCH(TAG_DATA[[#This Row],[P1TAG]],DEVICES[TAG1],))</f>
        <v>ESP OUTLET PRESSURE</v>
      </c>
      <c r="W304" s="282" t="str">
        <f>INDEX(DEVICES[DESC2],MATCH(TAG_DATA[[#This Row],[P1TAG]],DEVICES[TAG1],))</f>
        <v>TRANSMITTER</v>
      </c>
      <c r="X304" s="282" t="str">
        <f>INDEX(DEVICES[DESC3],MATCH(TAG_DATA[[#This Row],[P1TAG]],DEVICES[TAG1],))</f>
        <v/>
      </c>
      <c r="Y304" s="290" t="e">
        <f>INDEX(IO[Pin24V],MATCH(TAG_DATA[[#This Row],[P1TAG]],IO[IO_Tag],))</f>
        <v>#N/A</v>
      </c>
      <c r="Z304" s="290" t="e">
        <f>INDEX(IO[Pin0V],MATCH(TAG_DATA[[#This Row],[P1TAG]],IO[IO_Tag],))</f>
        <v>#N/A</v>
      </c>
      <c r="AA304" s="282"/>
      <c r="AB304" s="312" t="e">
        <f>INDEX(IO[Type],MATCH(TAG_DATA[[#This Row],[P1TAG]],IO[IO_Tag],))</f>
        <v>#N/A</v>
      </c>
      <c r="AC304" s="282" t="str">
        <f>TAG_DATA[[#This Row],[Tag]]</f>
        <v>BB1PT553</v>
      </c>
      <c r="AD304" s="282" t="str">
        <f>INDEX(DEVICES[DESC1],MATCH(TAG_DATA[[#This Row],[P1TAG]],DEVICES[TAG1],))</f>
        <v>ESP OUTLET PRESSURE</v>
      </c>
      <c r="AE304" s="282" t="str">
        <f>INDEX(DEVICES[DESC2],MATCH(TAG_DATA[[#This Row],[P1TAG]],DEVICES[TAG1],))</f>
        <v>TRANSMITTER</v>
      </c>
      <c r="AF304" s="282" t="str">
        <f>INDEX(DEVICES[DESC3],MATCH(TAG_DATA[[#This Row],[P1TAG]],DEVICES[TAG1],))</f>
        <v/>
      </c>
      <c r="AG304" s="312"/>
      <c r="AH304" s="282" t="str">
        <f>_xlfn.TEXTJOIN("/",,TAG_DATA[[#This Row],[Tag]],"01")</f>
        <v>BB1PT553/01</v>
      </c>
      <c r="AI304" s="331"/>
    </row>
    <row r="305" spans="1:35" hidden="1" x14ac:dyDescent="0.4">
      <c r="A305" s="329" t="s">
        <v>1027</v>
      </c>
      <c r="B305" s="261" t="s">
        <v>1125</v>
      </c>
      <c r="C305" s="349"/>
      <c r="D305" s="314" t="e">
        <f>INDEX(DRAWING[Prefix],MATCH(TAG_DATA[[#This Row],[Tag]],DRAWING[Tag],))</f>
        <v>#N/A</v>
      </c>
      <c r="E305" s="281" t="e">
        <f>INDEX(DRAWING[Suffix],MATCH(TAG_DATA[[#This Row],[Tag]],DRAWING[Tag],))</f>
        <v>#N/A</v>
      </c>
      <c r="F305" s="265"/>
      <c r="G305" s="305"/>
      <c r="H305" s="282"/>
      <c r="I305" s="282" t="e">
        <f>INDEX(PANEL[DESCRIPTION],MATCH(TAG_DATA[[#This Row],[X1NAME]],PANEL[TAG],))</f>
        <v>#N/A</v>
      </c>
      <c r="J305" s="282"/>
      <c r="K305" s="282"/>
      <c r="L305" s="282"/>
      <c r="M305" s="312"/>
      <c r="N305" s="282" t="e">
        <f>INDEX(IO[PLC],MATCH(TAG_DATA[[#This Row],[P1TAG]],IO[IO_Tag],))</f>
        <v>#N/A</v>
      </c>
      <c r="O305" s="282"/>
      <c r="P305" s="290" t="e">
        <f>INDEX(IO[Slot],MATCH(TAG_DATA[[#This Row],[P1TAG]],IO[IO_Tag],))</f>
        <v>#N/A</v>
      </c>
      <c r="Q305" s="282"/>
      <c r="R305" s="282" t="e">
        <f>INDEX(IO[CatalogNo],MATCH(TAG_DATA[[#This Row],[P1TAG]],IO[IO_Tag],))</f>
        <v>#N/A</v>
      </c>
      <c r="S305" s="282" t="e">
        <f>INDEX(IO[CatalogDesc1],MATCH(TAG_DATA[[#This Row],[P1TAG]],IO[IO_Tag],))</f>
        <v>#N/A</v>
      </c>
      <c r="T305" s="282" t="e">
        <f>INDEX(IO[CatalogDesc2],MATCH(TAG_DATA[[#This Row],[P1TAG]],IO[IO_Tag],))</f>
        <v>#N/A</v>
      </c>
      <c r="U305" s="282" t="str">
        <f>TAG_DATA[[#This Row],[Tag]]</f>
        <v>BB1PT800</v>
      </c>
      <c r="V305" s="282" t="str">
        <f>INDEX(DEVICES[DESC1],MATCH(TAG_DATA[[#This Row],[P1TAG]],DEVICES[TAG1],))</f>
        <v>RECYCLED BED MATERIAL</v>
      </c>
      <c r="W305" s="282" t="str">
        <f>INDEX(DEVICES[DESC2],MATCH(TAG_DATA[[#This Row],[P1TAG]],DEVICES[TAG1],))</f>
        <v>DAMPER PRESSURE SWITCH</v>
      </c>
      <c r="X305" s="282" t="str">
        <f>INDEX(DEVICES[DESC3],MATCH(TAG_DATA[[#This Row],[P1TAG]],DEVICES[TAG1],))</f>
        <v/>
      </c>
      <c r="Y305" s="290" t="e">
        <f>INDEX(IO[Pin24V],MATCH(TAG_DATA[[#This Row],[P1TAG]],IO[IO_Tag],))</f>
        <v>#N/A</v>
      </c>
      <c r="Z305" s="290" t="e">
        <f>INDEX(IO[Pin0V],MATCH(TAG_DATA[[#This Row],[P1TAG]],IO[IO_Tag],))</f>
        <v>#N/A</v>
      </c>
      <c r="AA305" s="282"/>
      <c r="AB305" s="312" t="e">
        <f>INDEX(IO[Type],MATCH(TAG_DATA[[#This Row],[P1TAG]],IO[IO_Tag],))</f>
        <v>#N/A</v>
      </c>
      <c r="AC305" s="282" t="str">
        <f>TAG_DATA[[#This Row],[Tag]]</f>
        <v>BB1PT800</v>
      </c>
      <c r="AD305" s="282" t="str">
        <f>INDEX(DEVICES[DESC1],MATCH(TAG_DATA[[#This Row],[P1TAG]],DEVICES[TAG1],))</f>
        <v>RECYCLED BED MATERIAL</v>
      </c>
      <c r="AE305" s="282" t="str">
        <f>INDEX(DEVICES[DESC2],MATCH(TAG_DATA[[#This Row],[P1TAG]],DEVICES[TAG1],))</f>
        <v>DAMPER PRESSURE SWITCH</v>
      </c>
      <c r="AF305" s="282" t="str">
        <f>INDEX(DEVICES[DESC3],MATCH(TAG_DATA[[#This Row],[P1TAG]],DEVICES[TAG1],))</f>
        <v/>
      </c>
      <c r="AG305" s="312"/>
      <c r="AH305" s="282" t="str">
        <f>_xlfn.TEXTJOIN("/",,TAG_DATA[[#This Row],[Tag]],"01")</f>
        <v>BB1PT800/01</v>
      </c>
      <c r="AI305" s="331"/>
    </row>
    <row r="306" spans="1:35" hidden="1" x14ac:dyDescent="0.4">
      <c r="A306" s="330" t="s">
        <v>99</v>
      </c>
      <c r="B306" s="260" t="s">
        <v>1121</v>
      </c>
      <c r="C306" s="349"/>
      <c r="D306" s="314" t="e">
        <f>INDEX(DRAWING[Prefix],MATCH(TAG_DATA[[#This Row],[Tag]],DRAWING[Tag],))</f>
        <v>#N/A</v>
      </c>
      <c r="E306" s="281" t="e">
        <f>INDEX(DRAWING[Suffix],MATCH(TAG_DATA[[#This Row],[Tag]],DRAWING[Tag],))</f>
        <v>#N/A</v>
      </c>
      <c r="F306" s="265"/>
      <c r="G306" s="305"/>
      <c r="H306" s="282"/>
      <c r="I306" s="282" t="e">
        <f>INDEX(PANEL[DESCRIPTION],MATCH(TAG_DATA[[#This Row],[X1NAME]],PANEL[TAG],))</f>
        <v>#N/A</v>
      </c>
      <c r="J306" s="282"/>
      <c r="K306" s="282"/>
      <c r="L306" s="282"/>
      <c r="M306" s="312"/>
      <c r="N306" s="282" t="e">
        <f>INDEX(IO[PLC],MATCH(TAG_DATA[[#This Row],[P1TAG]],IO[IO_Tag],))</f>
        <v>#N/A</v>
      </c>
      <c r="O306" s="282"/>
      <c r="P306" s="290" t="e">
        <f>INDEX(IO[Slot],MATCH(TAG_DATA[[#This Row],[P1TAG]],IO[IO_Tag],))</f>
        <v>#N/A</v>
      </c>
      <c r="Q306" s="282"/>
      <c r="R306" s="282" t="e">
        <f>INDEX(IO[CatalogNo],MATCH(TAG_DATA[[#This Row],[P1TAG]],IO[IO_Tag],))</f>
        <v>#N/A</v>
      </c>
      <c r="S306" s="282" t="e">
        <f>INDEX(IO[CatalogDesc1],MATCH(TAG_DATA[[#This Row],[P1TAG]],IO[IO_Tag],))</f>
        <v>#N/A</v>
      </c>
      <c r="T306" s="282" t="e">
        <f>INDEX(IO[CatalogDesc2],MATCH(TAG_DATA[[#This Row],[P1TAG]],IO[IO_Tag],))</f>
        <v>#N/A</v>
      </c>
      <c r="U306" s="282" t="str">
        <f>TAG_DATA[[#This Row],[Tag]]</f>
        <v>BB1PU800</v>
      </c>
      <c r="V306" s="282" t="str">
        <f>INDEX(DEVICES[DESC1],MATCH(TAG_DATA[[#This Row],[P1TAG]],DEVICES[TAG1],))</f>
        <v>CHEMICAL DOSING PUMP 1</v>
      </c>
      <c r="W306" s="282" t="str">
        <f>INDEX(DEVICES[DESC2],MATCH(TAG_DATA[[#This Row],[P1TAG]],DEVICES[TAG1],))</f>
        <v/>
      </c>
      <c r="X306" s="282" t="str">
        <f>INDEX(DEVICES[DESC3],MATCH(TAG_DATA[[#This Row],[P1TAG]],DEVICES[TAG1],))</f>
        <v/>
      </c>
      <c r="Y306" s="290" t="e">
        <f>INDEX(IO[Pin24V],MATCH(TAG_DATA[[#This Row],[P1TAG]],IO[IO_Tag],))</f>
        <v>#N/A</v>
      </c>
      <c r="Z306" s="290" t="e">
        <f>INDEX(IO[Pin0V],MATCH(TAG_DATA[[#This Row],[P1TAG]],IO[IO_Tag],))</f>
        <v>#N/A</v>
      </c>
      <c r="AA306" s="282"/>
      <c r="AB306" s="312" t="e">
        <f>INDEX(IO[Type],MATCH(TAG_DATA[[#This Row],[P1TAG]],IO[IO_Tag],))</f>
        <v>#N/A</v>
      </c>
      <c r="AC306" s="282" t="str">
        <f>TAG_DATA[[#This Row],[Tag]]</f>
        <v>BB1PU800</v>
      </c>
      <c r="AD306" s="282" t="str">
        <f>INDEX(DEVICES[DESC1],MATCH(TAG_DATA[[#This Row],[P1TAG]],DEVICES[TAG1],))</f>
        <v>CHEMICAL DOSING PUMP 1</v>
      </c>
      <c r="AE306" s="282" t="str">
        <f>INDEX(DEVICES[DESC2],MATCH(TAG_DATA[[#This Row],[P1TAG]],DEVICES[TAG1],))</f>
        <v/>
      </c>
      <c r="AF306" s="282" t="str">
        <f>INDEX(DEVICES[DESC3],MATCH(TAG_DATA[[#This Row],[P1TAG]],DEVICES[TAG1],))</f>
        <v/>
      </c>
      <c r="AG306" s="312"/>
      <c r="AH306" s="282" t="str">
        <f>_xlfn.TEXTJOIN("/",,TAG_DATA[[#This Row],[Tag]],"01")</f>
        <v>BB1PU800/01</v>
      </c>
      <c r="AI306" s="331"/>
    </row>
    <row r="307" spans="1:35" hidden="1" x14ac:dyDescent="0.4">
      <c r="A307" s="330" t="s">
        <v>103</v>
      </c>
      <c r="B307" s="260" t="s">
        <v>1121</v>
      </c>
      <c r="C307" s="349"/>
      <c r="D307" s="314" t="e">
        <f>INDEX(DRAWING[Prefix],MATCH(TAG_DATA[[#This Row],[Tag]],DRAWING[Tag],))</f>
        <v>#N/A</v>
      </c>
      <c r="E307" s="281" t="e">
        <f>INDEX(DRAWING[Suffix],MATCH(TAG_DATA[[#This Row],[Tag]],DRAWING[Tag],))</f>
        <v>#N/A</v>
      </c>
      <c r="F307" s="265"/>
      <c r="G307" s="305"/>
      <c r="H307" s="282"/>
      <c r="I307" s="282" t="e">
        <f>INDEX(PANEL[DESCRIPTION],MATCH(TAG_DATA[[#This Row],[X1NAME]],PANEL[TAG],))</f>
        <v>#N/A</v>
      </c>
      <c r="J307" s="282"/>
      <c r="K307" s="282"/>
      <c r="L307" s="282"/>
      <c r="M307" s="312"/>
      <c r="N307" s="282" t="e">
        <f>INDEX(IO[PLC],MATCH(TAG_DATA[[#This Row],[P1TAG]],IO[IO_Tag],))</f>
        <v>#N/A</v>
      </c>
      <c r="O307" s="282"/>
      <c r="P307" s="290" t="e">
        <f>INDEX(IO[Slot],MATCH(TAG_DATA[[#This Row],[P1TAG]],IO[IO_Tag],))</f>
        <v>#N/A</v>
      </c>
      <c r="Q307" s="282"/>
      <c r="R307" s="282" t="e">
        <f>INDEX(IO[CatalogNo],MATCH(TAG_DATA[[#This Row],[P1TAG]],IO[IO_Tag],))</f>
        <v>#N/A</v>
      </c>
      <c r="S307" s="282" t="e">
        <f>INDEX(IO[CatalogDesc1],MATCH(TAG_DATA[[#This Row],[P1TAG]],IO[IO_Tag],))</f>
        <v>#N/A</v>
      </c>
      <c r="T307" s="282" t="e">
        <f>INDEX(IO[CatalogDesc2],MATCH(TAG_DATA[[#This Row],[P1TAG]],IO[IO_Tag],))</f>
        <v>#N/A</v>
      </c>
      <c r="U307" s="282" t="str">
        <f>TAG_DATA[[#This Row],[Tag]]</f>
        <v>BB1PU801</v>
      </c>
      <c r="V307" s="282" t="str">
        <f>INDEX(DEVICES[DESC1],MATCH(TAG_DATA[[#This Row],[P1TAG]],DEVICES[TAG1],))</f>
        <v>CHEMICAL DOSING PUMP 2</v>
      </c>
      <c r="W307" s="282" t="str">
        <f>INDEX(DEVICES[DESC2],MATCH(TAG_DATA[[#This Row],[P1TAG]],DEVICES[TAG1],))</f>
        <v/>
      </c>
      <c r="X307" s="282" t="str">
        <f>INDEX(DEVICES[DESC3],MATCH(TAG_DATA[[#This Row],[P1TAG]],DEVICES[TAG1],))</f>
        <v/>
      </c>
      <c r="Y307" s="290" t="e">
        <f>INDEX(IO[Pin24V],MATCH(TAG_DATA[[#This Row],[P1TAG]],IO[IO_Tag],))</f>
        <v>#N/A</v>
      </c>
      <c r="Z307" s="290" t="e">
        <f>INDEX(IO[Pin0V],MATCH(TAG_DATA[[#This Row],[P1TAG]],IO[IO_Tag],))</f>
        <v>#N/A</v>
      </c>
      <c r="AA307" s="282"/>
      <c r="AB307" s="312" t="e">
        <f>INDEX(IO[Type],MATCH(TAG_DATA[[#This Row],[P1TAG]],IO[IO_Tag],))</f>
        <v>#N/A</v>
      </c>
      <c r="AC307" s="282" t="str">
        <f>TAG_DATA[[#This Row],[Tag]]</f>
        <v>BB1PU801</v>
      </c>
      <c r="AD307" s="282" t="str">
        <f>INDEX(DEVICES[DESC1],MATCH(TAG_DATA[[#This Row],[P1TAG]],DEVICES[TAG1],))</f>
        <v>CHEMICAL DOSING PUMP 2</v>
      </c>
      <c r="AE307" s="282" t="str">
        <f>INDEX(DEVICES[DESC2],MATCH(TAG_DATA[[#This Row],[P1TAG]],DEVICES[TAG1],))</f>
        <v/>
      </c>
      <c r="AF307" s="282" t="str">
        <f>INDEX(DEVICES[DESC3],MATCH(TAG_DATA[[#This Row],[P1TAG]],DEVICES[TAG1],))</f>
        <v/>
      </c>
      <c r="AG307" s="312"/>
      <c r="AH307" s="282" t="str">
        <f>_xlfn.TEXTJOIN("/",,TAG_DATA[[#This Row],[Tag]],"01")</f>
        <v>BB1PU801/01</v>
      </c>
      <c r="AI307" s="331"/>
    </row>
    <row r="308" spans="1:35" x14ac:dyDescent="0.4">
      <c r="A308" s="316" t="s">
        <v>418</v>
      </c>
      <c r="B308" s="309" t="s">
        <v>1122</v>
      </c>
      <c r="C308" s="328" t="s">
        <v>2570</v>
      </c>
      <c r="D308" s="314" t="e">
        <f>INDEX(DRAWING[Prefix],MATCH(TAG_DATA[[#This Row],[Tag]],DRAWING[Tag],))</f>
        <v>#N/A</v>
      </c>
      <c r="E308" s="281" t="e">
        <f>INDEX(DRAWING[Suffix],MATCH(TAG_DATA[[#This Row],[Tag]],DRAWING[Tag],))</f>
        <v>#N/A</v>
      </c>
      <c r="F308" s="265"/>
      <c r="G308" s="305"/>
      <c r="H308" s="282"/>
      <c r="I308" s="282" t="e">
        <f>INDEX(PANEL[DESCRIPTION],MATCH(TAG_DATA[[#This Row],[X1NAME]],PANEL[TAG],))</f>
        <v>#N/A</v>
      </c>
      <c r="J308" s="282"/>
      <c r="K308" s="282"/>
      <c r="L308" s="282"/>
      <c r="M308" s="312"/>
      <c r="N308" s="282" t="e">
        <f>INDEX(IO[PLC],MATCH(TAG_DATA[[#This Row],[P1TAG]],IO[IO_Tag],))</f>
        <v>#N/A</v>
      </c>
      <c r="O308" s="282"/>
      <c r="P308" s="290" t="e">
        <f>INDEX(IO[Slot],MATCH(TAG_DATA[[#This Row],[P1TAG]],IO[IO_Tag],))</f>
        <v>#N/A</v>
      </c>
      <c r="Q308" s="282"/>
      <c r="R308" s="282" t="e">
        <f>INDEX(IO[CatalogNo],MATCH(TAG_DATA[[#This Row],[P1TAG]],IO[IO_Tag],))</f>
        <v>#N/A</v>
      </c>
      <c r="S308" s="282" t="e">
        <f>INDEX(IO[CatalogDesc1],MATCH(TAG_DATA[[#This Row],[P1TAG]],IO[IO_Tag],))</f>
        <v>#N/A</v>
      </c>
      <c r="T308" s="282" t="e">
        <f>INDEX(IO[CatalogDesc2],MATCH(TAG_DATA[[#This Row],[P1TAG]],IO[IO_Tag],))</f>
        <v>#N/A</v>
      </c>
      <c r="U308" s="282" t="str">
        <f>TAG_DATA[[#This Row],[Tag]]</f>
        <v>BB1QT001</v>
      </c>
      <c r="V308" s="282" t="str">
        <f>INDEX(DEVICES[DESC1],MATCH(TAG_DATA[[#This Row],[P1TAG]],DEVICES[TAG1],))</f>
        <v>CONDUCTIVITY MEASUREMENT</v>
      </c>
      <c r="W308" s="282" t="str">
        <f>INDEX(DEVICES[DESC2],MATCH(TAG_DATA[[#This Row],[P1TAG]],DEVICES[TAG1],))</f>
        <v>FROM FEED WATER TANK</v>
      </c>
      <c r="X308" s="282" t="str">
        <f>INDEX(DEVICES[DESC3],MATCH(TAG_DATA[[#This Row],[P1TAG]],DEVICES[TAG1],))</f>
        <v/>
      </c>
      <c r="Y308" s="290" t="e">
        <f>INDEX(IO[Pin24V],MATCH(TAG_DATA[[#This Row],[P1TAG]],IO[IO_Tag],))</f>
        <v>#N/A</v>
      </c>
      <c r="Z308" s="290" t="e">
        <f>INDEX(IO[Pin0V],MATCH(TAG_DATA[[#This Row],[P1TAG]],IO[IO_Tag],))</f>
        <v>#N/A</v>
      </c>
      <c r="AA308" s="282"/>
      <c r="AB308" s="312" t="e">
        <f>INDEX(IO[Type],MATCH(TAG_DATA[[#This Row],[P1TAG]],IO[IO_Tag],))</f>
        <v>#N/A</v>
      </c>
      <c r="AC308" s="282" t="str">
        <f>TAG_DATA[[#This Row],[Tag]]</f>
        <v>BB1QT001</v>
      </c>
      <c r="AD308" s="282" t="str">
        <f>INDEX(DEVICES[DESC1],MATCH(TAG_DATA[[#This Row],[P1TAG]],DEVICES[TAG1],))</f>
        <v>CONDUCTIVITY MEASUREMENT</v>
      </c>
      <c r="AE308" s="282" t="str">
        <f>INDEX(DEVICES[DESC2],MATCH(TAG_DATA[[#This Row],[P1TAG]],DEVICES[TAG1],))</f>
        <v>FROM FEED WATER TANK</v>
      </c>
      <c r="AF308" s="282" t="str">
        <f>INDEX(DEVICES[DESC3],MATCH(TAG_DATA[[#This Row],[P1TAG]],DEVICES[TAG1],))</f>
        <v/>
      </c>
      <c r="AG308" s="312"/>
      <c r="AH308" s="282" t="str">
        <f>_xlfn.TEXTJOIN("/",,TAG_DATA[[#This Row],[Tag]],"01")</f>
        <v>BB1QT001/01</v>
      </c>
      <c r="AI308" s="331"/>
    </row>
    <row r="309" spans="1:35" x14ac:dyDescent="0.4">
      <c r="A309" s="316" t="s">
        <v>408</v>
      </c>
      <c r="B309" s="309" t="s">
        <v>1122</v>
      </c>
      <c r="C309" s="328" t="s">
        <v>2570</v>
      </c>
      <c r="D309" s="314" t="e">
        <f>INDEX(DRAWING[Prefix],MATCH(TAG_DATA[[#This Row],[Tag]],DRAWING[Tag],))</f>
        <v>#N/A</v>
      </c>
      <c r="E309" s="281" t="e">
        <f>INDEX(DRAWING[Suffix],MATCH(TAG_DATA[[#This Row],[Tag]],DRAWING[Tag],))</f>
        <v>#N/A</v>
      </c>
      <c r="F309" s="265"/>
      <c r="G309" s="305"/>
      <c r="H309" s="282"/>
      <c r="I309" s="282" t="e">
        <f>INDEX(PANEL[DESCRIPTION],MATCH(TAG_DATA[[#This Row],[X1NAME]],PANEL[TAG],))</f>
        <v>#N/A</v>
      </c>
      <c r="J309" s="282"/>
      <c r="K309" s="282"/>
      <c r="L309" s="282"/>
      <c r="M309" s="312"/>
      <c r="N309" s="282" t="e">
        <f>INDEX(IO[PLC],MATCH(TAG_DATA[[#This Row],[P1TAG]],IO[IO_Tag],))</f>
        <v>#N/A</v>
      </c>
      <c r="O309" s="282"/>
      <c r="P309" s="290" t="e">
        <f>INDEX(IO[Slot],MATCH(TAG_DATA[[#This Row],[P1TAG]],IO[IO_Tag],))</f>
        <v>#N/A</v>
      </c>
      <c r="Q309" s="282"/>
      <c r="R309" s="282" t="e">
        <f>INDEX(IO[CatalogNo],MATCH(TAG_DATA[[#This Row],[P1TAG]],IO[IO_Tag],))</f>
        <v>#N/A</v>
      </c>
      <c r="S309" s="282" t="e">
        <f>INDEX(IO[CatalogDesc1],MATCH(TAG_DATA[[#This Row],[P1TAG]],IO[IO_Tag],))</f>
        <v>#N/A</v>
      </c>
      <c r="T309" s="282" t="e">
        <f>INDEX(IO[CatalogDesc2],MATCH(TAG_DATA[[#This Row],[P1TAG]],IO[IO_Tag],))</f>
        <v>#N/A</v>
      </c>
      <c r="U309" s="282" t="str">
        <f>TAG_DATA[[#This Row],[Tag]]</f>
        <v>BB1QT002</v>
      </c>
      <c r="V309" s="282" t="str">
        <f>INDEX(DEVICES[DESC1],MATCH(TAG_DATA[[#This Row],[P1TAG]],DEVICES[TAG1],))</f>
        <v>PH MEASUREMENT FROM FEED</v>
      </c>
      <c r="W309" s="282" t="str">
        <f>INDEX(DEVICES[DESC2],MATCH(TAG_DATA[[#This Row],[P1TAG]],DEVICES[TAG1],))</f>
        <v>WATER TANK</v>
      </c>
      <c r="X309" s="282" t="str">
        <f>INDEX(DEVICES[DESC3],MATCH(TAG_DATA[[#This Row],[P1TAG]],DEVICES[TAG1],))</f>
        <v/>
      </c>
      <c r="Y309" s="290" t="e">
        <f>INDEX(IO[Pin24V],MATCH(TAG_DATA[[#This Row],[P1TAG]],IO[IO_Tag],))</f>
        <v>#N/A</v>
      </c>
      <c r="Z309" s="290" t="e">
        <f>INDEX(IO[Pin0V],MATCH(TAG_DATA[[#This Row],[P1TAG]],IO[IO_Tag],))</f>
        <v>#N/A</v>
      </c>
      <c r="AA309" s="282"/>
      <c r="AB309" s="312" t="e">
        <f>INDEX(IO[Type],MATCH(TAG_DATA[[#This Row],[P1TAG]],IO[IO_Tag],))</f>
        <v>#N/A</v>
      </c>
      <c r="AC309" s="282" t="str">
        <f>TAG_DATA[[#This Row],[Tag]]</f>
        <v>BB1QT002</v>
      </c>
      <c r="AD309" s="282" t="str">
        <f>INDEX(DEVICES[DESC1],MATCH(TAG_DATA[[#This Row],[P1TAG]],DEVICES[TAG1],))</f>
        <v>PH MEASUREMENT FROM FEED</v>
      </c>
      <c r="AE309" s="282" t="str">
        <f>INDEX(DEVICES[DESC2],MATCH(TAG_DATA[[#This Row],[P1TAG]],DEVICES[TAG1],))</f>
        <v>WATER TANK</v>
      </c>
      <c r="AF309" s="282" t="str">
        <f>INDEX(DEVICES[DESC3],MATCH(TAG_DATA[[#This Row],[P1TAG]],DEVICES[TAG1],))</f>
        <v/>
      </c>
      <c r="AG309" s="312"/>
      <c r="AH309" s="282" t="str">
        <f>_xlfn.TEXTJOIN("/",,TAG_DATA[[#This Row],[Tag]],"01")</f>
        <v>BB1QT002/01</v>
      </c>
      <c r="AI309" s="331"/>
    </row>
    <row r="310" spans="1:35" x14ac:dyDescent="0.4">
      <c r="A310" s="316" t="s">
        <v>414</v>
      </c>
      <c r="B310" s="309" t="s">
        <v>1122</v>
      </c>
      <c r="C310" s="328" t="s">
        <v>2570</v>
      </c>
      <c r="D310" s="314" t="e">
        <f>INDEX(DRAWING[Prefix],MATCH(TAG_DATA[[#This Row],[Tag]],DRAWING[Tag],))</f>
        <v>#N/A</v>
      </c>
      <c r="E310" s="281" t="e">
        <f>INDEX(DRAWING[Suffix],MATCH(TAG_DATA[[#This Row],[Tag]],DRAWING[Tag],))</f>
        <v>#N/A</v>
      </c>
      <c r="F310" s="265"/>
      <c r="G310" s="305"/>
      <c r="H310" s="282"/>
      <c r="I310" s="282" t="e">
        <f>INDEX(PANEL[DESCRIPTION],MATCH(TAG_DATA[[#This Row],[X1NAME]],PANEL[TAG],))</f>
        <v>#N/A</v>
      </c>
      <c r="J310" s="282"/>
      <c r="K310" s="282"/>
      <c r="L310" s="282"/>
      <c r="M310" s="312"/>
      <c r="N310" s="282" t="e">
        <f>INDEX(IO[PLC],MATCH(TAG_DATA[[#This Row],[P1TAG]],IO[IO_Tag],))</f>
        <v>#N/A</v>
      </c>
      <c r="O310" s="282"/>
      <c r="P310" s="290" t="e">
        <f>INDEX(IO[Slot],MATCH(TAG_DATA[[#This Row],[P1TAG]],IO[IO_Tag],))</f>
        <v>#N/A</v>
      </c>
      <c r="Q310" s="282"/>
      <c r="R310" s="282" t="e">
        <f>INDEX(IO[CatalogNo],MATCH(TAG_DATA[[#This Row],[P1TAG]],IO[IO_Tag],))</f>
        <v>#N/A</v>
      </c>
      <c r="S310" s="282" t="e">
        <f>INDEX(IO[CatalogDesc1],MATCH(TAG_DATA[[#This Row],[P1TAG]],IO[IO_Tag],))</f>
        <v>#N/A</v>
      </c>
      <c r="T310" s="282" t="e">
        <f>INDEX(IO[CatalogDesc2],MATCH(TAG_DATA[[#This Row],[P1TAG]],IO[IO_Tag],))</f>
        <v>#N/A</v>
      </c>
      <c r="U310" s="282" t="str">
        <f>TAG_DATA[[#This Row],[Tag]]</f>
        <v>BB1QT003</v>
      </c>
      <c r="V310" s="282" t="str">
        <f>INDEX(DEVICES[DESC1],MATCH(TAG_DATA[[#This Row],[P1TAG]],DEVICES[TAG1],))</f>
        <v>CONDUCTIVITY MEASUREMENT</v>
      </c>
      <c r="W310" s="282" t="str">
        <f>INDEX(DEVICES[DESC2],MATCH(TAG_DATA[[#This Row],[P1TAG]],DEVICES[TAG1],))</f>
        <v>FROM CONDENSATE</v>
      </c>
      <c r="X310" s="282" t="str">
        <f>INDEX(DEVICES[DESC3],MATCH(TAG_DATA[[#This Row],[P1TAG]],DEVICES[TAG1],))</f>
        <v/>
      </c>
      <c r="Y310" s="290" t="e">
        <f>INDEX(IO[Pin24V],MATCH(TAG_DATA[[#This Row],[P1TAG]],IO[IO_Tag],))</f>
        <v>#N/A</v>
      </c>
      <c r="Z310" s="290" t="e">
        <f>INDEX(IO[Pin0V],MATCH(TAG_DATA[[#This Row],[P1TAG]],IO[IO_Tag],))</f>
        <v>#N/A</v>
      </c>
      <c r="AA310" s="282"/>
      <c r="AB310" s="312" t="e">
        <f>INDEX(IO[Type],MATCH(TAG_DATA[[#This Row],[P1TAG]],IO[IO_Tag],))</f>
        <v>#N/A</v>
      </c>
      <c r="AC310" s="282" t="str">
        <f>TAG_DATA[[#This Row],[Tag]]</f>
        <v>BB1QT003</v>
      </c>
      <c r="AD310" s="282" t="str">
        <f>INDEX(DEVICES[DESC1],MATCH(TAG_DATA[[#This Row],[P1TAG]],DEVICES[TAG1],))</f>
        <v>CONDUCTIVITY MEASUREMENT</v>
      </c>
      <c r="AE310" s="282" t="str">
        <f>INDEX(DEVICES[DESC2],MATCH(TAG_DATA[[#This Row],[P1TAG]],DEVICES[TAG1],))</f>
        <v>FROM CONDENSATE</v>
      </c>
      <c r="AF310" s="282" t="str">
        <f>INDEX(DEVICES[DESC3],MATCH(TAG_DATA[[#This Row],[P1TAG]],DEVICES[TAG1],))</f>
        <v/>
      </c>
      <c r="AG310" s="312"/>
      <c r="AH310" s="282" t="str">
        <f>_xlfn.TEXTJOIN("/",,TAG_DATA[[#This Row],[Tag]],"01")</f>
        <v>BB1QT003/01</v>
      </c>
      <c r="AI310" s="331"/>
    </row>
    <row r="311" spans="1:35" x14ac:dyDescent="0.4">
      <c r="A311" s="316" t="s">
        <v>420</v>
      </c>
      <c r="B311" s="309" t="s">
        <v>1122</v>
      </c>
      <c r="C311" s="328" t="s">
        <v>2570</v>
      </c>
      <c r="D311" s="314" t="e">
        <f>INDEX(DRAWING[Prefix],MATCH(TAG_DATA[[#This Row],[Tag]],DRAWING[Tag],))</f>
        <v>#N/A</v>
      </c>
      <c r="E311" s="281" t="e">
        <f>INDEX(DRAWING[Suffix],MATCH(TAG_DATA[[#This Row],[Tag]],DRAWING[Tag],))</f>
        <v>#N/A</v>
      </c>
      <c r="F311" s="265"/>
      <c r="G311" s="305"/>
      <c r="H311" s="282"/>
      <c r="I311" s="282" t="e">
        <f>INDEX(PANEL[DESCRIPTION],MATCH(TAG_DATA[[#This Row],[X1NAME]],PANEL[TAG],))</f>
        <v>#N/A</v>
      </c>
      <c r="J311" s="282"/>
      <c r="K311" s="282"/>
      <c r="L311" s="282"/>
      <c r="M311" s="312"/>
      <c r="N311" s="282" t="e">
        <f>INDEX(IO[PLC],MATCH(TAG_DATA[[#This Row],[P1TAG]],IO[IO_Tag],))</f>
        <v>#N/A</v>
      </c>
      <c r="O311" s="282"/>
      <c r="P311" s="290" t="e">
        <f>INDEX(IO[Slot],MATCH(TAG_DATA[[#This Row],[P1TAG]],IO[IO_Tag],))</f>
        <v>#N/A</v>
      </c>
      <c r="Q311" s="282"/>
      <c r="R311" s="282" t="e">
        <f>INDEX(IO[CatalogNo],MATCH(TAG_DATA[[#This Row],[P1TAG]],IO[IO_Tag],))</f>
        <v>#N/A</v>
      </c>
      <c r="S311" s="282" t="e">
        <f>INDEX(IO[CatalogDesc1],MATCH(TAG_DATA[[#This Row],[P1TAG]],IO[IO_Tag],))</f>
        <v>#N/A</v>
      </c>
      <c r="T311" s="282" t="e">
        <f>INDEX(IO[CatalogDesc2],MATCH(TAG_DATA[[#This Row],[P1TAG]],IO[IO_Tag],))</f>
        <v>#N/A</v>
      </c>
      <c r="U311" s="282" t="str">
        <f>TAG_DATA[[#This Row],[Tag]]</f>
        <v>BB1QT004</v>
      </c>
      <c r="V311" s="282" t="str">
        <f>INDEX(DEVICES[DESC1],MATCH(TAG_DATA[[#This Row],[P1TAG]],DEVICES[TAG1],))</f>
        <v>CONDUCTIVITY MEASUREMENT</v>
      </c>
      <c r="W311" s="282" t="str">
        <f>INDEX(DEVICES[DESC2],MATCH(TAG_DATA[[#This Row],[P1TAG]],DEVICES[TAG1],))</f>
        <v>FROM BOILER WATER</v>
      </c>
      <c r="X311" s="282" t="str">
        <f>INDEX(DEVICES[DESC3],MATCH(TAG_DATA[[#This Row],[P1TAG]],DEVICES[TAG1],))</f>
        <v/>
      </c>
      <c r="Y311" s="290" t="e">
        <f>INDEX(IO[Pin24V],MATCH(TAG_DATA[[#This Row],[P1TAG]],IO[IO_Tag],))</f>
        <v>#N/A</v>
      </c>
      <c r="Z311" s="290" t="e">
        <f>INDEX(IO[Pin0V],MATCH(TAG_DATA[[#This Row],[P1TAG]],IO[IO_Tag],))</f>
        <v>#N/A</v>
      </c>
      <c r="AA311" s="282"/>
      <c r="AB311" s="312" t="e">
        <f>INDEX(IO[Type],MATCH(TAG_DATA[[#This Row],[P1TAG]],IO[IO_Tag],))</f>
        <v>#N/A</v>
      </c>
      <c r="AC311" s="282" t="str">
        <f>TAG_DATA[[#This Row],[Tag]]</f>
        <v>BB1QT004</v>
      </c>
      <c r="AD311" s="282" t="str">
        <f>INDEX(DEVICES[DESC1],MATCH(TAG_DATA[[#This Row],[P1TAG]],DEVICES[TAG1],))</f>
        <v>CONDUCTIVITY MEASUREMENT</v>
      </c>
      <c r="AE311" s="282" t="str">
        <f>INDEX(DEVICES[DESC2],MATCH(TAG_DATA[[#This Row],[P1TAG]],DEVICES[TAG1],))</f>
        <v>FROM BOILER WATER</v>
      </c>
      <c r="AF311" s="282" t="str">
        <f>INDEX(DEVICES[DESC3],MATCH(TAG_DATA[[#This Row],[P1TAG]],DEVICES[TAG1],))</f>
        <v/>
      </c>
      <c r="AG311" s="312"/>
      <c r="AH311" s="282" t="str">
        <f>_xlfn.TEXTJOIN("/",,TAG_DATA[[#This Row],[Tag]],"01")</f>
        <v>BB1QT004/01</v>
      </c>
      <c r="AI311" s="331"/>
    </row>
    <row r="312" spans="1:35" x14ac:dyDescent="0.4">
      <c r="A312" s="316" t="s">
        <v>412</v>
      </c>
      <c r="B312" s="309" t="s">
        <v>1122</v>
      </c>
      <c r="C312" s="328" t="s">
        <v>2570</v>
      </c>
      <c r="D312" s="314" t="e">
        <f>INDEX(DRAWING[Prefix],MATCH(TAG_DATA[[#This Row],[Tag]],DRAWING[Tag],))</f>
        <v>#N/A</v>
      </c>
      <c r="E312" s="281" t="e">
        <f>INDEX(DRAWING[Suffix],MATCH(TAG_DATA[[#This Row],[Tag]],DRAWING[Tag],))</f>
        <v>#N/A</v>
      </c>
      <c r="F312" s="265"/>
      <c r="G312" s="305"/>
      <c r="H312" s="282"/>
      <c r="I312" s="282" t="e">
        <f>INDEX(PANEL[DESCRIPTION],MATCH(TAG_DATA[[#This Row],[X1NAME]],PANEL[TAG],))</f>
        <v>#N/A</v>
      </c>
      <c r="J312" s="282"/>
      <c r="K312" s="282"/>
      <c r="L312" s="282"/>
      <c r="M312" s="312"/>
      <c r="N312" s="282" t="e">
        <f>INDEX(IO[PLC],MATCH(TAG_DATA[[#This Row],[P1TAG]],IO[IO_Tag],))</f>
        <v>#N/A</v>
      </c>
      <c r="O312" s="282"/>
      <c r="P312" s="290" t="e">
        <f>INDEX(IO[Slot],MATCH(TAG_DATA[[#This Row],[P1TAG]],IO[IO_Tag],))</f>
        <v>#N/A</v>
      </c>
      <c r="Q312" s="282"/>
      <c r="R312" s="282" t="e">
        <f>INDEX(IO[CatalogNo],MATCH(TAG_DATA[[#This Row],[P1TAG]],IO[IO_Tag],))</f>
        <v>#N/A</v>
      </c>
      <c r="S312" s="282" t="e">
        <f>INDEX(IO[CatalogDesc1],MATCH(TAG_DATA[[#This Row],[P1TAG]],IO[IO_Tag],))</f>
        <v>#N/A</v>
      </c>
      <c r="T312" s="282" t="e">
        <f>INDEX(IO[CatalogDesc2],MATCH(TAG_DATA[[#This Row],[P1TAG]],IO[IO_Tag],))</f>
        <v>#N/A</v>
      </c>
      <c r="U312" s="282" t="str">
        <f>TAG_DATA[[#This Row],[Tag]]</f>
        <v>BB1QT005</v>
      </c>
      <c r="V312" s="282" t="str">
        <f>INDEX(DEVICES[DESC1],MATCH(TAG_DATA[[#This Row],[P1TAG]],DEVICES[TAG1],))</f>
        <v>CONDUCTIVITY MEASUREMENT</v>
      </c>
      <c r="W312" s="282" t="str">
        <f>INDEX(DEVICES[DESC2],MATCH(TAG_DATA[[#This Row],[P1TAG]],DEVICES[TAG1],))</f>
        <v>FROM SATURATED STEAM</v>
      </c>
      <c r="X312" s="282" t="str">
        <f>INDEX(DEVICES[DESC3],MATCH(TAG_DATA[[#This Row],[P1TAG]],DEVICES[TAG1],))</f>
        <v/>
      </c>
      <c r="Y312" s="290" t="e">
        <f>INDEX(IO[Pin24V],MATCH(TAG_DATA[[#This Row],[P1TAG]],IO[IO_Tag],))</f>
        <v>#N/A</v>
      </c>
      <c r="Z312" s="290" t="e">
        <f>INDEX(IO[Pin0V],MATCH(TAG_DATA[[#This Row],[P1TAG]],IO[IO_Tag],))</f>
        <v>#N/A</v>
      </c>
      <c r="AA312" s="282"/>
      <c r="AB312" s="312" t="e">
        <f>INDEX(IO[Type],MATCH(TAG_DATA[[#This Row],[P1TAG]],IO[IO_Tag],))</f>
        <v>#N/A</v>
      </c>
      <c r="AC312" s="282" t="str">
        <f>TAG_DATA[[#This Row],[Tag]]</f>
        <v>BB1QT005</v>
      </c>
      <c r="AD312" s="282" t="str">
        <f>INDEX(DEVICES[DESC1],MATCH(TAG_DATA[[#This Row],[P1TAG]],DEVICES[TAG1],))</f>
        <v>CONDUCTIVITY MEASUREMENT</v>
      </c>
      <c r="AE312" s="282" t="str">
        <f>INDEX(DEVICES[DESC2],MATCH(TAG_DATA[[#This Row],[P1TAG]],DEVICES[TAG1],))</f>
        <v>FROM SATURATED STEAM</v>
      </c>
      <c r="AF312" s="282" t="str">
        <f>INDEX(DEVICES[DESC3],MATCH(TAG_DATA[[#This Row],[P1TAG]],DEVICES[TAG1],))</f>
        <v/>
      </c>
      <c r="AG312" s="312"/>
      <c r="AH312" s="282" t="str">
        <f>_xlfn.TEXTJOIN("/",,TAG_DATA[[#This Row],[Tag]],"01")</f>
        <v>BB1QT005/01</v>
      </c>
      <c r="AI312" s="331"/>
    </row>
    <row r="313" spans="1:35" x14ac:dyDescent="0.4">
      <c r="A313" s="316" t="s">
        <v>410</v>
      </c>
      <c r="B313" s="309" t="s">
        <v>1122</v>
      </c>
      <c r="C313" s="328" t="s">
        <v>2570</v>
      </c>
      <c r="D313" s="314" t="e">
        <f>INDEX(DRAWING[Prefix],MATCH(TAG_DATA[[#This Row],[Tag]],DRAWING[Tag],))</f>
        <v>#N/A</v>
      </c>
      <c r="E313" s="281" t="e">
        <f>INDEX(DRAWING[Suffix],MATCH(TAG_DATA[[#This Row],[Tag]],DRAWING[Tag],))</f>
        <v>#N/A</v>
      </c>
      <c r="F313" s="265"/>
      <c r="G313" s="305"/>
      <c r="H313" s="282"/>
      <c r="I313" s="282" t="e">
        <f>INDEX(PANEL[DESCRIPTION],MATCH(TAG_DATA[[#This Row],[X1NAME]],PANEL[TAG],))</f>
        <v>#N/A</v>
      </c>
      <c r="J313" s="282"/>
      <c r="K313" s="282"/>
      <c r="L313" s="282"/>
      <c r="M313" s="312"/>
      <c r="N313" s="282" t="e">
        <f>INDEX(IO[PLC],MATCH(TAG_DATA[[#This Row],[P1TAG]],IO[IO_Tag],))</f>
        <v>#N/A</v>
      </c>
      <c r="O313" s="282"/>
      <c r="P313" s="290" t="e">
        <f>INDEX(IO[Slot],MATCH(TAG_DATA[[#This Row],[P1TAG]],IO[IO_Tag],))</f>
        <v>#N/A</v>
      </c>
      <c r="Q313" s="282"/>
      <c r="R313" s="282" t="e">
        <f>INDEX(IO[CatalogNo],MATCH(TAG_DATA[[#This Row],[P1TAG]],IO[IO_Tag],))</f>
        <v>#N/A</v>
      </c>
      <c r="S313" s="282" t="e">
        <f>INDEX(IO[CatalogDesc1],MATCH(TAG_DATA[[#This Row],[P1TAG]],IO[IO_Tag],))</f>
        <v>#N/A</v>
      </c>
      <c r="T313" s="282" t="e">
        <f>INDEX(IO[CatalogDesc2],MATCH(TAG_DATA[[#This Row],[P1TAG]],IO[IO_Tag],))</f>
        <v>#N/A</v>
      </c>
      <c r="U313" s="282" t="str">
        <f>TAG_DATA[[#This Row],[Tag]]</f>
        <v>BB1QT006</v>
      </c>
      <c r="V313" s="282" t="str">
        <f>INDEX(DEVICES[DESC1],MATCH(TAG_DATA[[#This Row],[P1TAG]],DEVICES[TAG1],))</f>
        <v>CONDUCTIVITY MEASUREMENT</v>
      </c>
      <c r="W313" s="282" t="str">
        <f>INDEX(DEVICES[DESC2],MATCH(TAG_DATA[[#This Row],[P1TAG]],DEVICES[TAG1],))</f>
        <v>FROM MAIN STEAM</v>
      </c>
      <c r="X313" s="282" t="str">
        <f>INDEX(DEVICES[DESC3],MATCH(TAG_DATA[[#This Row],[P1TAG]],DEVICES[TAG1],))</f>
        <v/>
      </c>
      <c r="Y313" s="290" t="e">
        <f>INDEX(IO[Pin24V],MATCH(TAG_DATA[[#This Row],[P1TAG]],IO[IO_Tag],))</f>
        <v>#N/A</v>
      </c>
      <c r="Z313" s="290" t="e">
        <f>INDEX(IO[Pin0V],MATCH(TAG_DATA[[#This Row],[P1TAG]],IO[IO_Tag],))</f>
        <v>#N/A</v>
      </c>
      <c r="AA313" s="282"/>
      <c r="AB313" s="312" t="e">
        <f>INDEX(IO[Type],MATCH(TAG_DATA[[#This Row],[P1TAG]],IO[IO_Tag],))</f>
        <v>#N/A</v>
      </c>
      <c r="AC313" s="282" t="str">
        <f>TAG_DATA[[#This Row],[Tag]]</f>
        <v>BB1QT006</v>
      </c>
      <c r="AD313" s="282" t="str">
        <f>INDEX(DEVICES[DESC1],MATCH(TAG_DATA[[#This Row],[P1TAG]],DEVICES[TAG1],))</f>
        <v>CONDUCTIVITY MEASUREMENT</v>
      </c>
      <c r="AE313" s="282" t="str">
        <f>INDEX(DEVICES[DESC2],MATCH(TAG_DATA[[#This Row],[P1TAG]],DEVICES[TAG1],))</f>
        <v>FROM MAIN STEAM</v>
      </c>
      <c r="AF313" s="282" t="str">
        <f>INDEX(DEVICES[DESC3],MATCH(TAG_DATA[[#This Row],[P1TAG]],DEVICES[TAG1],))</f>
        <v/>
      </c>
      <c r="AG313" s="312"/>
      <c r="AH313" s="282" t="str">
        <f>_xlfn.TEXTJOIN("/",,TAG_DATA[[#This Row],[Tag]],"01")</f>
        <v>BB1QT006/01</v>
      </c>
      <c r="AI313" s="331"/>
    </row>
    <row r="314" spans="1:35" x14ac:dyDescent="0.4">
      <c r="A314" s="316" t="s">
        <v>416</v>
      </c>
      <c r="B314" s="309" t="s">
        <v>1122</v>
      </c>
      <c r="C314" s="328" t="s">
        <v>2570</v>
      </c>
      <c r="D314" s="314" t="e">
        <f>INDEX(DRAWING[Prefix],MATCH(TAG_DATA[[#This Row],[Tag]],DRAWING[Tag],))</f>
        <v>#N/A</v>
      </c>
      <c r="E314" s="281" t="e">
        <f>INDEX(DRAWING[Suffix],MATCH(TAG_DATA[[#This Row],[Tag]],DRAWING[Tag],))</f>
        <v>#N/A</v>
      </c>
      <c r="F314" s="265"/>
      <c r="G314" s="305"/>
      <c r="H314" s="282"/>
      <c r="I314" s="282" t="e">
        <f>INDEX(PANEL[DESCRIPTION],MATCH(TAG_DATA[[#This Row],[X1NAME]],PANEL[TAG],))</f>
        <v>#N/A</v>
      </c>
      <c r="J314" s="282"/>
      <c r="K314" s="282"/>
      <c r="L314" s="282"/>
      <c r="M314" s="312"/>
      <c r="N314" s="282" t="e">
        <f>INDEX(IO[PLC],MATCH(TAG_DATA[[#This Row],[P1TAG]],IO[IO_Tag],))</f>
        <v>#N/A</v>
      </c>
      <c r="O314" s="282"/>
      <c r="P314" s="290" t="e">
        <f>INDEX(IO[Slot],MATCH(TAG_DATA[[#This Row],[P1TAG]],IO[IO_Tag],))</f>
        <v>#N/A</v>
      </c>
      <c r="Q314" s="282"/>
      <c r="R314" s="282" t="e">
        <f>INDEX(IO[CatalogNo],MATCH(TAG_DATA[[#This Row],[P1TAG]],IO[IO_Tag],))</f>
        <v>#N/A</v>
      </c>
      <c r="S314" s="282" t="e">
        <f>INDEX(IO[CatalogDesc1],MATCH(TAG_DATA[[#This Row],[P1TAG]],IO[IO_Tag],))</f>
        <v>#N/A</v>
      </c>
      <c r="T314" s="282" t="e">
        <f>INDEX(IO[CatalogDesc2],MATCH(TAG_DATA[[#This Row],[P1TAG]],IO[IO_Tag],))</f>
        <v>#N/A</v>
      </c>
      <c r="U314" s="282" t="str">
        <f>TAG_DATA[[#This Row],[Tag]]</f>
        <v>BB1QT007</v>
      </c>
      <c r="V314" s="282" t="str">
        <f>INDEX(DEVICES[DESC1],MATCH(TAG_DATA[[#This Row],[P1TAG]],DEVICES[TAG1],))</f>
        <v>CONDUCTIVITY MEASUREMENT</v>
      </c>
      <c r="W314" s="282" t="str">
        <f>INDEX(DEVICES[DESC2],MATCH(TAG_DATA[[#This Row],[P1TAG]],DEVICES[TAG1],))</f>
        <v>FROM FEED WATER LINE</v>
      </c>
      <c r="X314" s="282" t="str">
        <f>INDEX(DEVICES[DESC3],MATCH(TAG_DATA[[#This Row],[P1TAG]],DEVICES[TAG1],))</f>
        <v/>
      </c>
      <c r="Y314" s="290" t="e">
        <f>INDEX(IO[Pin24V],MATCH(TAG_DATA[[#This Row],[P1TAG]],IO[IO_Tag],))</f>
        <v>#N/A</v>
      </c>
      <c r="Z314" s="290" t="e">
        <f>INDEX(IO[Pin0V],MATCH(TAG_DATA[[#This Row],[P1TAG]],IO[IO_Tag],))</f>
        <v>#N/A</v>
      </c>
      <c r="AA314" s="282"/>
      <c r="AB314" s="312" t="e">
        <f>INDEX(IO[Type],MATCH(TAG_DATA[[#This Row],[P1TAG]],IO[IO_Tag],))</f>
        <v>#N/A</v>
      </c>
      <c r="AC314" s="282" t="str">
        <f>TAG_DATA[[#This Row],[Tag]]</f>
        <v>BB1QT007</v>
      </c>
      <c r="AD314" s="282" t="str">
        <f>INDEX(DEVICES[DESC1],MATCH(TAG_DATA[[#This Row],[P1TAG]],DEVICES[TAG1],))</f>
        <v>CONDUCTIVITY MEASUREMENT</v>
      </c>
      <c r="AE314" s="282" t="str">
        <f>INDEX(DEVICES[DESC2],MATCH(TAG_DATA[[#This Row],[P1TAG]],DEVICES[TAG1],))</f>
        <v>FROM FEED WATER LINE</v>
      </c>
      <c r="AF314" s="282" t="str">
        <f>INDEX(DEVICES[DESC3],MATCH(TAG_DATA[[#This Row],[P1TAG]],DEVICES[TAG1],))</f>
        <v/>
      </c>
      <c r="AG314" s="312"/>
      <c r="AH314" s="282" t="str">
        <f>_xlfn.TEXTJOIN("/",,TAG_DATA[[#This Row],[Tag]],"01")</f>
        <v>BB1QT007/01</v>
      </c>
      <c r="AI314" s="331"/>
    </row>
    <row r="315" spans="1:35" hidden="1" x14ac:dyDescent="0.4">
      <c r="A315" s="329" t="s">
        <v>480</v>
      </c>
      <c r="B315" s="261" t="s">
        <v>1126</v>
      </c>
      <c r="C315" s="349"/>
      <c r="D315" s="314" t="e">
        <f>INDEX(DRAWING[Prefix],MATCH(TAG_DATA[[#This Row],[Tag]],DRAWING[Tag],))</f>
        <v>#N/A</v>
      </c>
      <c r="E315" s="281" t="e">
        <f>INDEX(DRAWING[Suffix],MATCH(TAG_DATA[[#This Row],[Tag]],DRAWING[Tag],))</f>
        <v>#N/A</v>
      </c>
      <c r="F315" s="265"/>
      <c r="G315" s="305"/>
      <c r="H315" s="282"/>
      <c r="I315" s="282" t="e">
        <f>INDEX(PANEL[DESCRIPTION],MATCH(TAG_DATA[[#This Row],[X1NAME]],PANEL[TAG],))</f>
        <v>#N/A</v>
      </c>
      <c r="J315" s="282"/>
      <c r="K315" s="282"/>
      <c r="L315" s="282"/>
      <c r="M315" s="312"/>
      <c r="N315" s="282" t="e">
        <f>INDEX(IO[PLC],MATCH(TAG_DATA[[#This Row],[P1TAG]],IO[IO_Tag],))</f>
        <v>#N/A</v>
      </c>
      <c r="O315" s="282"/>
      <c r="P315" s="290" t="e">
        <f>INDEX(IO[Slot],MATCH(TAG_DATA[[#This Row],[P1TAG]],IO[IO_Tag],))</f>
        <v>#N/A</v>
      </c>
      <c r="Q315" s="282"/>
      <c r="R315" s="282" t="e">
        <f>INDEX(IO[CatalogNo],MATCH(TAG_DATA[[#This Row],[P1TAG]],IO[IO_Tag],))</f>
        <v>#N/A</v>
      </c>
      <c r="S315" s="282" t="e">
        <f>INDEX(IO[CatalogDesc1],MATCH(TAG_DATA[[#This Row],[P1TAG]],IO[IO_Tag],))</f>
        <v>#N/A</v>
      </c>
      <c r="T315" s="282" t="e">
        <f>INDEX(IO[CatalogDesc2],MATCH(TAG_DATA[[#This Row],[P1TAG]],IO[IO_Tag],))</f>
        <v>#N/A</v>
      </c>
      <c r="U315" s="282" t="str">
        <f>TAG_DATA[[#This Row],[Tag]]</f>
        <v>BB1QT550</v>
      </c>
      <c r="V315" s="282" t="str">
        <f>INDEX(DEVICES[DESC1],MATCH(TAG_DATA[[#This Row],[P1TAG]],DEVICES[TAG1],))</f>
        <v>FLUEGAS OXYGEN</v>
      </c>
      <c r="W315" s="282" t="str">
        <f>INDEX(DEVICES[DESC2],MATCH(TAG_DATA[[#This Row],[P1TAG]],DEVICES[TAG1],))</f>
        <v>MEASUREMENT 1</v>
      </c>
      <c r="X315" s="282" t="str">
        <f>INDEX(DEVICES[DESC3],MATCH(TAG_DATA[[#This Row],[P1TAG]],DEVICES[TAG1],))</f>
        <v/>
      </c>
      <c r="Y315" s="290" t="e">
        <f>INDEX(IO[Pin24V],MATCH(TAG_DATA[[#This Row],[P1TAG]],IO[IO_Tag],))</f>
        <v>#N/A</v>
      </c>
      <c r="Z315" s="290" t="e">
        <f>INDEX(IO[Pin0V],MATCH(TAG_DATA[[#This Row],[P1TAG]],IO[IO_Tag],))</f>
        <v>#N/A</v>
      </c>
      <c r="AA315" s="282"/>
      <c r="AB315" s="312" t="e">
        <f>INDEX(IO[Type],MATCH(TAG_DATA[[#This Row],[P1TAG]],IO[IO_Tag],))</f>
        <v>#N/A</v>
      </c>
      <c r="AC315" s="282" t="str">
        <f>TAG_DATA[[#This Row],[Tag]]</f>
        <v>BB1QT550</v>
      </c>
      <c r="AD315" s="282" t="str">
        <f>INDEX(DEVICES[DESC1],MATCH(TAG_DATA[[#This Row],[P1TAG]],DEVICES[TAG1],))</f>
        <v>FLUEGAS OXYGEN</v>
      </c>
      <c r="AE315" s="282" t="str">
        <f>INDEX(DEVICES[DESC2],MATCH(TAG_DATA[[#This Row],[P1TAG]],DEVICES[TAG1],))</f>
        <v>MEASUREMENT 1</v>
      </c>
      <c r="AF315" s="282" t="str">
        <f>INDEX(DEVICES[DESC3],MATCH(TAG_DATA[[#This Row],[P1TAG]],DEVICES[TAG1],))</f>
        <v/>
      </c>
      <c r="AG315" s="312"/>
      <c r="AH315" s="282" t="str">
        <f>_xlfn.TEXTJOIN("/",,TAG_DATA[[#This Row],[Tag]],"01")</f>
        <v>BB1QT550/01</v>
      </c>
      <c r="AI315" s="331"/>
    </row>
    <row r="316" spans="1:35" hidden="1" x14ac:dyDescent="0.4">
      <c r="A316" s="330" t="s">
        <v>485</v>
      </c>
      <c r="B316" s="260" t="s">
        <v>1126</v>
      </c>
      <c r="C316" s="349"/>
      <c r="D316" s="314" t="e">
        <f>INDEX(DRAWING[Prefix],MATCH(TAG_DATA[[#This Row],[Tag]],DRAWING[Tag],))</f>
        <v>#N/A</v>
      </c>
      <c r="E316" s="281" t="e">
        <f>INDEX(DRAWING[Suffix],MATCH(TAG_DATA[[#This Row],[Tag]],DRAWING[Tag],))</f>
        <v>#N/A</v>
      </c>
      <c r="F316" s="265"/>
      <c r="G316" s="305"/>
      <c r="H316" s="282"/>
      <c r="I316" s="282" t="e">
        <f>INDEX(PANEL[DESCRIPTION],MATCH(TAG_DATA[[#This Row],[X1NAME]],PANEL[TAG],))</f>
        <v>#N/A</v>
      </c>
      <c r="J316" s="282"/>
      <c r="K316" s="282"/>
      <c r="L316" s="282"/>
      <c r="M316" s="312"/>
      <c r="N316" s="282" t="e">
        <f>INDEX(IO[PLC],MATCH(TAG_DATA[[#This Row],[P1TAG]],IO[IO_Tag],))</f>
        <v>#N/A</v>
      </c>
      <c r="O316" s="282"/>
      <c r="P316" s="290" t="e">
        <f>INDEX(IO[Slot],MATCH(TAG_DATA[[#This Row],[P1TAG]],IO[IO_Tag],))</f>
        <v>#N/A</v>
      </c>
      <c r="Q316" s="282"/>
      <c r="R316" s="282" t="e">
        <f>INDEX(IO[CatalogNo],MATCH(TAG_DATA[[#This Row],[P1TAG]],IO[IO_Tag],))</f>
        <v>#N/A</v>
      </c>
      <c r="S316" s="282" t="e">
        <f>INDEX(IO[CatalogDesc1],MATCH(TAG_DATA[[#This Row],[P1TAG]],IO[IO_Tag],))</f>
        <v>#N/A</v>
      </c>
      <c r="T316" s="282" t="e">
        <f>INDEX(IO[CatalogDesc2],MATCH(TAG_DATA[[#This Row],[P1TAG]],IO[IO_Tag],))</f>
        <v>#N/A</v>
      </c>
      <c r="U316" s="282" t="str">
        <f>TAG_DATA[[#This Row],[Tag]]</f>
        <v>BB1QT551</v>
      </c>
      <c r="V316" s="282" t="str">
        <f>INDEX(DEVICES[DESC1],MATCH(TAG_DATA[[#This Row],[P1TAG]],DEVICES[TAG1],))</f>
        <v>FLUEGAS OXYGEN</v>
      </c>
      <c r="W316" s="282" t="str">
        <f>INDEX(DEVICES[DESC2],MATCH(TAG_DATA[[#This Row],[P1TAG]],DEVICES[TAG1],))</f>
        <v>MEASUREMENT 2</v>
      </c>
      <c r="X316" s="282" t="str">
        <f>INDEX(DEVICES[DESC3],MATCH(TAG_DATA[[#This Row],[P1TAG]],DEVICES[TAG1],))</f>
        <v/>
      </c>
      <c r="Y316" s="290" t="e">
        <f>INDEX(IO[Pin24V],MATCH(TAG_DATA[[#This Row],[P1TAG]],IO[IO_Tag],))</f>
        <v>#N/A</v>
      </c>
      <c r="Z316" s="290" t="e">
        <f>INDEX(IO[Pin0V],MATCH(TAG_DATA[[#This Row],[P1TAG]],IO[IO_Tag],))</f>
        <v>#N/A</v>
      </c>
      <c r="AA316" s="282"/>
      <c r="AB316" s="312" t="e">
        <f>INDEX(IO[Type],MATCH(TAG_DATA[[#This Row],[P1TAG]],IO[IO_Tag],))</f>
        <v>#N/A</v>
      </c>
      <c r="AC316" s="282" t="str">
        <f>TAG_DATA[[#This Row],[Tag]]</f>
        <v>BB1QT551</v>
      </c>
      <c r="AD316" s="282" t="str">
        <f>INDEX(DEVICES[DESC1],MATCH(TAG_DATA[[#This Row],[P1TAG]],DEVICES[TAG1],))</f>
        <v>FLUEGAS OXYGEN</v>
      </c>
      <c r="AE316" s="282" t="str">
        <f>INDEX(DEVICES[DESC2],MATCH(TAG_DATA[[#This Row],[P1TAG]],DEVICES[TAG1],))</f>
        <v>MEASUREMENT 2</v>
      </c>
      <c r="AF316" s="282" t="str">
        <f>INDEX(DEVICES[DESC3],MATCH(TAG_DATA[[#This Row],[P1TAG]],DEVICES[TAG1],))</f>
        <v/>
      </c>
      <c r="AG316" s="312"/>
      <c r="AH316" s="282" t="str">
        <f>_xlfn.TEXTJOIN("/",,TAG_DATA[[#This Row],[Tag]],"01")</f>
        <v>BB1QT551/01</v>
      </c>
      <c r="AI316" s="331"/>
    </row>
    <row r="317" spans="1:35" x14ac:dyDescent="0.4">
      <c r="A317" s="316" t="s">
        <v>488</v>
      </c>
      <c r="B317" s="309" t="s">
        <v>1122</v>
      </c>
      <c r="C317" s="328" t="s">
        <v>2570</v>
      </c>
      <c r="D317" s="314" t="e">
        <f>INDEX(DRAWING[Prefix],MATCH(TAG_DATA[[#This Row],[Tag]],DRAWING[Tag],))</f>
        <v>#N/A</v>
      </c>
      <c r="E317" s="281" t="e">
        <f>INDEX(DRAWING[Suffix],MATCH(TAG_DATA[[#This Row],[Tag]],DRAWING[Tag],))</f>
        <v>#N/A</v>
      </c>
      <c r="F317" s="265"/>
      <c r="G317" s="305"/>
      <c r="H317" s="282"/>
      <c r="I317" s="282" t="e">
        <f>INDEX(PANEL[DESCRIPTION],MATCH(TAG_DATA[[#This Row],[X1NAME]],PANEL[TAG],))</f>
        <v>#N/A</v>
      </c>
      <c r="J317" s="282"/>
      <c r="K317" s="282"/>
      <c r="L317" s="282"/>
      <c r="M317" s="312"/>
      <c r="N317" s="282" t="e">
        <f>INDEX(IO[PLC],MATCH(TAG_DATA[[#This Row],[P1TAG]],IO[IO_Tag],))</f>
        <v>#N/A</v>
      </c>
      <c r="O317" s="282"/>
      <c r="P317" s="290" t="e">
        <f>INDEX(IO[Slot],MATCH(TAG_DATA[[#This Row],[P1TAG]],IO[IO_Tag],))</f>
        <v>#N/A</v>
      </c>
      <c r="Q317" s="282"/>
      <c r="R317" s="282" t="e">
        <f>INDEX(IO[CatalogNo],MATCH(TAG_DATA[[#This Row],[P1TAG]],IO[IO_Tag],))</f>
        <v>#N/A</v>
      </c>
      <c r="S317" s="282" t="e">
        <f>INDEX(IO[CatalogDesc1],MATCH(TAG_DATA[[#This Row],[P1TAG]],IO[IO_Tag],))</f>
        <v>#N/A</v>
      </c>
      <c r="T317" s="282" t="e">
        <f>INDEX(IO[CatalogDesc2],MATCH(TAG_DATA[[#This Row],[P1TAG]],IO[IO_Tag],))</f>
        <v>#N/A</v>
      </c>
      <c r="U317" s="282" t="str">
        <f>TAG_DATA[[#This Row],[Tag]]</f>
        <v>BB1QT552</v>
      </c>
      <c r="V317" s="282" t="str">
        <f>INDEX(DEVICES[DESC1],MATCH(TAG_DATA[[#This Row],[P1TAG]],DEVICES[TAG1],))</f>
        <v>FLUEGAS CO MEASUREMENT</v>
      </c>
      <c r="W317" s="282" t="str">
        <f>INDEX(DEVICES[DESC2],MATCH(TAG_DATA[[#This Row],[P1TAG]],DEVICES[TAG1],))</f>
        <v/>
      </c>
      <c r="X317" s="282" t="str">
        <f>INDEX(DEVICES[DESC3],MATCH(TAG_DATA[[#This Row],[P1TAG]],DEVICES[TAG1],))</f>
        <v/>
      </c>
      <c r="Y317" s="290" t="e">
        <f>INDEX(IO[Pin24V],MATCH(TAG_DATA[[#This Row],[P1TAG]],IO[IO_Tag],))</f>
        <v>#N/A</v>
      </c>
      <c r="Z317" s="290" t="e">
        <f>INDEX(IO[Pin0V],MATCH(TAG_DATA[[#This Row],[P1TAG]],IO[IO_Tag],))</f>
        <v>#N/A</v>
      </c>
      <c r="AA317" s="282"/>
      <c r="AB317" s="312" t="e">
        <f>INDEX(IO[Type],MATCH(TAG_DATA[[#This Row],[P1TAG]],IO[IO_Tag],))</f>
        <v>#N/A</v>
      </c>
      <c r="AC317" s="282" t="str">
        <f>TAG_DATA[[#This Row],[Tag]]</f>
        <v>BB1QT552</v>
      </c>
      <c r="AD317" s="282" t="str">
        <f>INDEX(DEVICES[DESC1],MATCH(TAG_DATA[[#This Row],[P1TAG]],DEVICES[TAG1],))</f>
        <v>FLUEGAS CO MEASUREMENT</v>
      </c>
      <c r="AE317" s="282" t="str">
        <f>INDEX(DEVICES[DESC2],MATCH(TAG_DATA[[#This Row],[P1TAG]],DEVICES[TAG1],))</f>
        <v/>
      </c>
      <c r="AF317" s="282" t="str">
        <f>INDEX(DEVICES[DESC3],MATCH(TAG_DATA[[#This Row],[P1TAG]],DEVICES[TAG1],))</f>
        <v/>
      </c>
      <c r="AG317" s="312"/>
      <c r="AH317" s="282" t="str">
        <f>_xlfn.TEXTJOIN("/",,TAG_DATA[[#This Row],[Tag]],"01")</f>
        <v>BB1QT552/01</v>
      </c>
      <c r="AI317" s="331"/>
    </row>
    <row r="318" spans="1:35" x14ac:dyDescent="0.4">
      <c r="A318" s="316" t="s">
        <v>531</v>
      </c>
      <c r="B318" s="309" t="s">
        <v>1122</v>
      </c>
      <c r="C318" s="328" t="s">
        <v>2570</v>
      </c>
      <c r="D318" s="314" t="e">
        <f>INDEX(DRAWING[Prefix],MATCH(TAG_DATA[[#This Row],[Tag]],DRAWING[Tag],))</f>
        <v>#N/A</v>
      </c>
      <c r="E318" s="281" t="e">
        <f>INDEX(DRAWING[Suffix],MATCH(TAG_DATA[[#This Row],[Tag]],DRAWING[Tag],))</f>
        <v>#N/A</v>
      </c>
      <c r="F318" s="265"/>
      <c r="G318" s="305"/>
      <c r="H318" s="282"/>
      <c r="I318" s="282" t="e">
        <f>INDEX(PANEL[DESCRIPTION],MATCH(TAG_DATA[[#This Row],[X1NAME]],PANEL[TAG],))</f>
        <v>#N/A</v>
      </c>
      <c r="J318" s="282"/>
      <c r="K318" s="282"/>
      <c r="L318" s="282"/>
      <c r="M318" s="312"/>
      <c r="N318" s="282" t="e">
        <f>INDEX(IO[PLC],MATCH(TAG_DATA[[#This Row],[P1TAG]],IO[IO_Tag],))</f>
        <v>#N/A</v>
      </c>
      <c r="O318" s="282"/>
      <c r="P318" s="290" t="e">
        <f>INDEX(IO[Slot],MATCH(TAG_DATA[[#This Row],[P1TAG]],IO[IO_Tag],))</f>
        <v>#N/A</v>
      </c>
      <c r="Q318" s="282"/>
      <c r="R318" s="282" t="e">
        <f>INDEX(IO[CatalogNo],MATCH(TAG_DATA[[#This Row],[P1TAG]],IO[IO_Tag],))</f>
        <v>#N/A</v>
      </c>
      <c r="S318" s="282" t="e">
        <f>INDEX(IO[CatalogDesc1],MATCH(TAG_DATA[[#This Row],[P1TAG]],IO[IO_Tag],))</f>
        <v>#N/A</v>
      </c>
      <c r="T318" s="282" t="e">
        <f>INDEX(IO[CatalogDesc2],MATCH(TAG_DATA[[#This Row],[P1TAG]],IO[IO_Tag],))</f>
        <v>#N/A</v>
      </c>
      <c r="U318" s="282" t="str">
        <f>TAG_DATA[[#This Row],[Tag]]</f>
        <v>BB1QT553</v>
      </c>
      <c r="V318" s="282" t="str">
        <f>INDEX(DEVICES[DESC1],MATCH(TAG_DATA[[#This Row],[P1TAG]],DEVICES[TAG1],))</f>
        <v>BOILER ROOM GAS DETECTOR</v>
      </c>
      <c r="W318" s="282" t="str">
        <f>INDEX(DEVICES[DESC2],MATCH(TAG_DATA[[#This Row],[P1TAG]],DEVICES[TAG1],))</f>
        <v/>
      </c>
      <c r="X318" s="282" t="str">
        <f>INDEX(DEVICES[DESC3],MATCH(TAG_DATA[[#This Row],[P1TAG]],DEVICES[TAG1],))</f>
        <v/>
      </c>
      <c r="Y318" s="290" t="e">
        <f>INDEX(IO[Pin24V],MATCH(TAG_DATA[[#This Row],[P1TAG]],IO[IO_Tag],))</f>
        <v>#N/A</v>
      </c>
      <c r="Z318" s="290" t="e">
        <f>INDEX(IO[Pin0V],MATCH(TAG_DATA[[#This Row],[P1TAG]],IO[IO_Tag],))</f>
        <v>#N/A</v>
      </c>
      <c r="AA318" s="282"/>
      <c r="AB318" s="312" t="e">
        <f>INDEX(IO[Type],MATCH(TAG_DATA[[#This Row],[P1TAG]],IO[IO_Tag],))</f>
        <v>#N/A</v>
      </c>
      <c r="AC318" s="282" t="str">
        <f>TAG_DATA[[#This Row],[Tag]]</f>
        <v>BB1QT553</v>
      </c>
      <c r="AD318" s="282" t="str">
        <f>INDEX(DEVICES[DESC1],MATCH(TAG_DATA[[#This Row],[P1TAG]],DEVICES[TAG1],))</f>
        <v>BOILER ROOM GAS DETECTOR</v>
      </c>
      <c r="AE318" s="282" t="str">
        <f>INDEX(DEVICES[DESC2],MATCH(TAG_DATA[[#This Row],[P1TAG]],DEVICES[TAG1],))</f>
        <v/>
      </c>
      <c r="AF318" s="282" t="str">
        <f>INDEX(DEVICES[DESC3],MATCH(TAG_DATA[[#This Row],[P1TAG]],DEVICES[TAG1],))</f>
        <v/>
      </c>
      <c r="AG318" s="312"/>
      <c r="AH318" s="282" t="str">
        <f>_xlfn.TEXTJOIN("/",,TAG_DATA[[#This Row],[Tag]],"01")</f>
        <v>BB1QT553/01</v>
      </c>
      <c r="AI318" s="331"/>
    </row>
    <row r="319" spans="1:35" x14ac:dyDescent="0.4">
      <c r="A319" s="316" t="s">
        <v>871</v>
      </c>
      <c r="B319" s="309" t="s">
        <v>1122</v>
      </c>
      <c r="C319" s="328" t="s">
        <v>2570</v>
      </c>
      <c r="D319" s="314" t="e">
        <f>INDEX(DRAWING[Prefix],MATCH(TAG_DATA[[#This Row],[Tag]],DRAWING[Tag],))</f>
        <v>#N/A</v>
      </c>
      <c r="E319" s="281" t="e">
        <f>INDEX(DRAWING[Suffix],MATCH(TAG_DATA[[#This Row],[Tag]],DRAWING[Tag],))</f>
        <v>#N/A</v>
      </c>
      <c r="F319" s="265"/>
      <c r="G319" s="305"/>
      <c r="H319" s="282"/>
      <c r="I319" s="282" t="e">
        <f>INDEX(PANEL[DESCRIPTION],MATCH(TAG_DATA[[#This Row],[X1NAME]],PANEL[TAG],))</f>
        <v>#N/A</v>
      </c>
      <c r="J319" s="282"/>
      <c r="K319" s="282"/>
      <c r="L319" s="282"/>
      <c r="M319" s="312"/>
      <c r="N319" s="282" t="e">
        <f>INDEX(IO[PLC],MATCH(TAG_DATA[[#This Row],[P1TAG]],IO[IO_Tag],))</f>
        <v>#N/A</v>
      </c>
      <c r="O319" s="282"/>
      <c r="P319" s="290" t="e">
        <f>INDEX(IO[Slot],MATCH(TAG_DATA[[#This Row],[P1TAG]],IO[IO_Tag],))</f>
        <v>#N/A</v>
      </c>
      <c r="Q319" s="282"/>
      <c r="R319" s="282" t="e">
        <f>INDEX(IO[CatalogNo],MATCH(TAG_DATA[[#This Row],[P1TAG]],IO[IO_Tag],))</f>
        <v>#N/A</v>
      </c>
      <c r="S319" s="282" t="e">
        <f>INDEX(IO[CatalogDesc1],MATCH(TAG_DATA[[#This Row],[P1TAG]],IO[IO_Tag],))</f>
        <v>#N/A</v>
      </c>
      <c r="T319" s="282" t="e">
        <f>INDEX(IO[CatalogDesc2],MATCH(TAG_DATA[[#This Row],[P1TAG]],IO[IO_Tag],))</f>
        <v>#N/A</v>
      </c>
      <c r="U319" s="282" t="str">
        <f>TAG_DATA[[#This Row],[Tag]]</f>
        <v>BB1QT554</v>
      </c>
      <c r="V319" s="282" t="str">
        <f>INDEX(DEVICES[DESC1],MATCH(TAG_DATA[[#This Row],[P1TAG]],DEVICES[TAG1],))</f>
        <v>OPACITY AFTER ESP</v>
      </c>
      <c r="W319" s="282" t="str">
        <f>INDEX(DEVICES[DESC2],MATCH(TAG_DATA[[#This Row],[P1TAG]],DEVICES[TAG1],))</f>
        <v/>
      </c>
      <c r="X319" s="282" t="str">
        <f>INDEX(DEVICES[DESC3],MATCH(TAG_DATA[[#This Row],[P1TAG]],DEVICES[TAG1],))</f>
        <v/>
      </c>
      <c r="Y319" s="290" t="e">
        <f>INDEX(IO[Pin24V],MATCH(TAG_DATA[[#This Row],[P1TAG]],IO[IO_Tag],))</f>
        <v>#N/A</v>
      </c>
      <c r="Z319" s="290" t="e">
        <f>INDEX(IO[Pin0V],MATCH(TAG_DATA[[#This Row],[P1TAG]],IO[IO_Tag],))</f>
        <v>#N/A</v>
      </c>
      <c r="AA319" s="282"/>
      <c r="AB319" s="312" t="e">
        <f>INDEX(IO[Type],MATCH(TAG_DATA[[#This Row],[P1TAG]],IO[IO_Tag],))</f>
        <v>#N/A</v>
      </c>
      <c r="AC319" s="282" t="str">
        <f>TAG_DATA[[#This Row],[Tag]]</f>
        <v>BB1QT554</v>
      </c>
      <c r="AD319" s="282" t="str">
        <f>INDEX(DEVICES[DESC1],MATCH(TAG_DATA[[#This Row],[P1TAG]],DEVICES[TAG1],))</f>
        <v>OPACITY AFTER ESP</v>
      </c>
      <c r="AE319" s="282" t="str">
        <f>INDEX(DEVICES[DESC2],MATCH(TAG_DATA[[#This Row],[P1TAG]],DEVICES[TAG1],))</f>
        <v/>
      </c>
      <c r="AF319" s="282" t="str">
        <f>INDEX(DEVICES[DESC3],MATCH(TAG_DATA[[#This Row],[P1TAG]],DEVICES[TAG1],))</f>
        <v/>
      </c>
      <c r="AG319" s="312"/>
      <c r="AH319" s="282" t="str">
        <f>_xlfn.TEXTJOIN("/",,TAG_DATA[[#This Row],[Tag]],"01")</f>
        <v>BB1QT554/01</v>
      </c>
      <c r="AI319" s="331"/>
    </row>
    <row r="320" spans="1:35" hidden="1" x14ac:dyDescent="0.4">
      <c r="A320" s="329" t="s">
        <v>558</v>
      </c>
      <c r="B320" s="261" t="s">
        <v>1130</v>
      </c>
      <c r="C320" s="349"/>
      <c r="D320" s="314" t="e">
        <f>INDEX(DRAWING[Prefix],MATCH(TAG_DATA[[#This Row],[Tag]],DRAWING[Tag],))</f>
        <v>#N/A</v>
      </c>
      <c r="E320" s="281" t="e">
        <f>INDEX(DRAWING[Suffix],MATCH(TAG_DATA[[#This Row],[Tag]],DRAWING[Tag],))</f>
        <v>#N/A</v>
      </c>
      <c r="F320" s="265"/>
      <c r="G320" s="305"/>
      <c r="H320" s="282"/>
      <c r="I320" s="282" t="e">
        <f>INDEX(PANEL[DESCRIPTION],MATCH(TAG_DATA[[#This Row],[X1NAME]],PANEL[TAG],))</f>
        <v>#N/A</v>
      </c>
      <c r="J320" s="282"/>
      <c r="K320" s="282"/>
      <c r="L320" s="282"/>
      <c r="M320" s="312"/>
      <c r="N320" s="282" t="e">
        <f>INDEX(IO[PLC],MATCH(TAG_DATA[[#This Row],[P1TAG]],IO[IO_Tag],))</f>
        <v>#N/A</v>
      </c>
      <c r="O320" s="282"/>
      <c r="P320" s="290" t="e">
        <f>INDEX(IO[Slot],MATCH(TAG_DATA[[#This Row],[P1TAG]],IO[IO_Tag],))</f>
        <v>#N/A</v>
      </c>
      <c r="Q320" s="282"/>
      <c r="R320" s="282" t="e">
        <f>INDEX(IO[CatalogNo],MATCH(TAG_DATA[[#This Row],[P1TAG]],IO[IO_Tag],))</f>
        <v>#N/A</v>
      </c>
      <c r="S320" s="282" t="e">
        <f>INDEX(IO[CatalogDesc1],MATCH(TAG_DATA[[#This Row],[P1TAG]],IO[IO_Tag],))</f>
        <v>#N/A</v>
      </c>
      <c r="T320" s="282" t="e">
        <f>INDEX(IO[CatalogDesc2],MATCH(TAG_DATA[[#This Row],[P1TAG]],IO[IO_Tag],))</f>
        <v>#N/A</v>
      </c>
      <c r="U320" s="282" t="str">
        <f>TAG_DATA[[#This Row],[Tag]]</f>
        <v>BB1SI400</v>
      </c>
      <c r="V320" s="282" t="str">
        <f>INDEX(DEVICES[DESC1],MATCH(TAG_DATA[[#This Row],[P1TAG]],DEVICES[TAG1],))</f>
        <v>PRIMARY AIR FAN</v>
      </c>
      <c r="W320" s="282" t="str">
        <f>INDEX(DEVICES[DESC2],MATCH(TAG_DATA[[#This Row],[P1TAG]],DEVICES[TAG1],))</f>
        <v>SAFETY INTERLOCK</v>
      </c>
      <c r="X320" s="282" t="str">
        <f>INDEX(DEVICES[DESC3],MATCH(TAG_DATA[[#This Row],[P1TAG]],DEVICES[TAG1],))</f>
        <v/>
      </c>
      <c r="Y320" s="290" t="e">
        <f>INDEX(IO[Pin24V],MATCH(TAG_DATA[[#This Row],[P1TAG]],IO[IO_Tag],))</f>
        <v>#N/A</v>
      </c>
      <c r="Z320" s="290" t="e">
        <f>INDEX(IO[Pin0V],MATCH(TAG_DATA[[#This Row],[P1TAG]],IO[IO_Tag],))</f>
        <v>#N/A</v>
      </c>
      <c r="AA320" s="282"/>
      <c r="AB320" s="312" t="e">
        <f>INDEX(IO[Type],MATCH(TAG_DATA[[#This Row],[P1TAG]],IO[IO_Tag],))</f>
        <v>#N/A</v>
      </c>
      <c r="AC320" s="282" t="str">
        <f>TAG_DATA[[#This Row],[Tag]]</f>
        <v>BB1SI400</v>
      </c>
      <c r="AD320" s="282" t="str">
        <f>INDEX(DEVICES[DESC1],MATCH(TAG_DATA[[#This Row],[P1TAG]],DEVICES[TAG1],))</f>
        <v>PRIMARY AIR FAN</v>
      </c>
      <c r="AE320" s="282" t="str">
        <f>INDEX(DEVICES[DESC2],MATCH(TAG_DATA[[#This Row],[P1TAG]],DEVICES[TAG1],))</f>
        <v>SAFETY INTERLOCK</v>
      </c>
      <c r="AF320" s="282" t="str">
        <f>INDEX(DEVICES[DESC3],MATCH(TAG_DATA[[#This Row],[P1TAG]],DEVICES[TAG1],))</f>
        <v/>
      </c>
      <c r="AG320" s="312"/>
      <c r="AH320" s="282" t="str">
        <f>_xlfn.TEXTJOIN("/",,TAG_DATA[[#This Row],[Tag]],"01")</f>
        <v>BB1SI400/01</v>
      </c>
      <c r="AI320" s="331"/>
    </row>
    <row r="321" spans="1:35" hidden="1" x14ac:dyDescent="0.4">
      <c r="A321" s="330" t="s">
        <v>562</v>
      </c>
      <c r="B321" s="260" t="s">
        <v>1130</v>
      </c>
      <c r="C321" s="349"/>
      <c r="D321" s="314" t="e">
        <f>INDEX(DRAWING[Prefix],MATCH(TAG_DATA[[#This Row],[Tag]],DRAWING[Tag],))</f>
        <v>#N/A</v>
      </c>
      <c r="E321" s="281" t="e">
        <f>INDEX(DRAWING[Suffix],MATCH(TAG_DATA[[#This Row],[Tag]],DRAWING[Tag],))</f>
        <v>#N/A</v>
      </c>
      <c r="F321" s="265"/>
      <c r="G321" s="305"/>
      <c r="H321" s="282"/>
      <c r="I321" s="282" t="e">
        <f>INDEX(PANEL[DESCRIPTION],MATCH(TAG_DATA[[#This Row],[X1NAME]],PANEL[TAG],))</f>
        <v>#N/A</v>
      </c>
      <c r="J321" s="282"/>
      <c r="K321" s="282"/>
      <c r="L321" s="282"/>
      <c r="M321" s="312"/>
      <c r="N321" s="282" t="e">
        <f>INDEX(IO[PLC],MATCH(TAG_DATA[[#This Row],[P1TAG]],IO[IO_Tag],))</f>
        <v>#N/A</v>
      </c>
      <c r="O321" s="282"/>
      <c r="P321" s="290" t="e">
        <f>INDEX(IO[Slot],MATCH(TAG_DATA[[#This Row],[P1TAG]],IO[IO_Tag],))</f>
        <v>#N/A</v>
      </c>
      <c r="Q321" s="282"/>
      <c r="R321" s="282" t="e">
        <f>INDEX(IO[CatalogNo],MATCH(TAG_DATA[[#This Row],[P1TAG]],IO[IO_Tag],))</f>
        <v>#N/A</v>
      </c>
      <c r="S321" s="282" t="e">
        <f>INDEX(IO[CatalogDesc1],MATCH(TAG_DATA[[#This Row],[P1TAG]],IO[IO_Tag],))</f>
        <v>#N/A</v>
      </c>
      <c r="T321" s="282" t="e">
        <f>INDEX(IO[CatalogDesc2],MATCH(TAG_DATA[[#This Row],[P1TAG]],IO[IO_Tag],))</f>
        <v>#N/A</v>
      </c>
      <c r="U321" s="282" t="str">
        <f>TAG_DATA[[#This Row],[Tag]]</f>
        <v>BB1SI401</v>
      </c>
      <c r="V321" s="282" t="str">
        <f>INDEX(DEVICES[DESC1],MATCH(TAG_DATA[[#This Row],[P1TAG]],DEVICES[TAG1],))</f>
        <v>SECONDARY AIR FAN</v>
      </c>
      <c r="W321" s="282" t="str">
        <f>INDEX(DEVICES[DESC2],MATCH(TAG_DATA[[#This Row],[P1TAG]],DEVICES[TAG1],))</f>
        <v>SAFETY INTERLOCK</v>
      </c>
      <c r="X321" s="282" t="str">
        <f>INDEX(DEVICES[DESC3],MATCH(TAG_DATA[[#This Row],[P1TAG]],DEVICES[TAG1],))</f>
        <v/>
      </c>
      <c r="Y321" s="290" t="e">
        <f>INDEX(IO[Pin24V],MATCH(TAG_DATA[[#This Row],[P1TAG]],IO[IO_Tag],))</f>
        <v>#N/A</v>
      </c>
      <c r="Z321" s="290" t="e">
        <f>INDEX(IO[Pin0V],MATCH(TAG_DATA[[#This Row],[P1TAG]],IO[IO_Tag],))</f>
        <v>#N/A</v>
      </c>
      <c r="AA321" s="282"/>
      <c r="AB321" s="312" t="e">
        <f>INDEX(IO[Type],MATCH(TAG_DATA[[#This Row],[P1TAG]],IO[IO_Tag],))</f>
        <v>#N/A</v>
      </c>
      <c r="AC321" s="282" t="str">
        <f>TAG_DATA[[#This Row],[Tag]]</f>
        <v>BB1SI401</v>
      </c>
      <c r="AD321" s="282" t="str">
        <f>INDEX(DEVICES[DESC1],MATCH(TAG_DATA[[#This Row],[P1TAG]],DEVICES[TAG1],))</f>
        <v>SECONDARY AIR FAN</v>
      </c>
      <c r="AE321" s="282" t="str">
        <f>INDEX(DEVICES[DESC2],MATCH(TAG_DATA[[#This Row],[P1TAG]],DEVICES[TAG1],))</f>
        <v>SAFETY INTERLOCK</v>
      </c>
      <c r="AF321" s="282" t="str">
        <f>INDEX(DEVICES[DESC3],MATCH(TAG_DATA[[#This Row],[P1TAG]],DEVICES[TAG1],))</f>
        <v/>
      </c>
      <c r="AG321" s="312"/>
      <c r="AH321" s="282" t="str">
        <f>_xlfn.TEXTJOIN("/",,TAG_DATA[[#This Row],[Tag]],"01")</f>
        <v>BB1SI401/01</v>
      </c>
      <c r="AI321" s="331"/>
    </row>
    <row r="322" spans="1:35" hidden="1" x14ac:dyDescent="0.4">
      <c r="A322" s="330" t="s">
        <v>972</v>
      </c>
      <c r="B322" s="260" t="s">
        <v>1130</v>
      </c>
      <c r="C322" s="349"/>
      <c r="D322" s="314" t="e">
        <f>INDEX(DRAWING[Prefix],MATCH(TAG_DATA[[#This Row],[Tag]],DRAWING[Tag],))</f>
        <v>#N/A</v>
      </c>
      <c r="E322" s="281" t="e">
        <f>INDEX(DRAWING[Suffix],MATCH(TAG_DATA[[#This Row],[Tag]],DRAWING[Tag],))</f>
        <v>#N/A</v>
      </c>
      <c r="F322" s="265"/>
      <c r="G322" s="305"/>
      <c r="H322" s="282"/>
      <c r="I322" s="282" t="e">
        <f>INDEX(PANEL[DESCRIPTION],MATCH(TAG_DATA[[#This Row],[X1NAME]],PANEL[TAG],))</f>
        <v>#N/A</v>
      </c>
      <c r="J322" s="282"/>
      <c r="K322" s="282"/>
      <c r="L322" s="282"/>
      <c r="M322" s="312"/>
      <c r="N322" s="282" t="e">
        <f>INDEX(IO[PLC],MATCH(TAG_DATA[[#This Row],[P1TAG]],IO[IO_Tag],))</f>
        <v>#N/A</v>
      </c>
      <c r="O322" s="282"/>
      <c r="P322" s="290" t="e">
        <f>INDEX(IO[Slot],MATCH(TAG_DATA[[#This Row],[P1TAG]],IO[IO_Tag],))</f>
        <v>#N/A</v>
      </c>
      <c r="Q322" s="282"/>
      <c r="R322" s="282" t="e">
        <f>INDEX(IO[CatalogNo],MATCH(TAG_DATA[[#This Row],[P1TAG]],IO[IO_Tag],))</f>
        <v>#N/A</v>
      </c>
      <c r="S322" s="282" t="e">
        <f>INDEX(IO[CatalogDesc1],MATCH(TAG_DATA[[#This Row],[P1TAG]],IO[IO_Tag],))</f>
        <v>#N/A</v>
      </c>
      <c r="T322" s="282" t="e">
        <f>INDEX(IO[CatalogDesc2],MATCH(TAG_DATA[[#This Row],[P1TAG]],IO[IO_Tag],))</f>
        <v>#N/A</v>
      </c>
      <c r="U322" s="282" t="str">
        <f>TAG_DATA[[#This Row],[Tag]]</f>
        <v>BB1SI550</v>
      </c>
      <c r="V322" s="282" t="str">
        <f>INDEX(DEVICES[DESC1],MATCH(TAG_DATA[[#This Row],[P1TAG]],DEVICES[TAG1],))</f>
        <v>FLUE GAS FAN</v>
      </c>
      <c r="W322" s="282" t="str">
        <f>INDEX(DEVICES[DESC2],MATCH(TAG_DATA[[#This Row],[P1TAG]],DEVICES[TAG1],))</f>
        <v>SAFETY INTERLOCK</v>
      </c>
      <c r="X322" s="282" t="str">
        <f>INDEX(DEVICES[DESC3],MATCH(TAG_DATA[[#This Row],[P1TAG]],DEVICES[TAG1],))</f>
        <v/>
      </c>
      <c r="Y322" s="290" t="e">
        <f>INDEX(IO[Pin24V],MATCH(TAG_DATA[[#This Row],[P1TAG]],IO[IO_Tag],))</f>
        <v>#N/A</v>
      </c>
      <c r="Z322" s="290" t="e">
        <f>INDEX(IO[Pin0V],MATCH(TAG_DATA[[#This Row],[P1TAG]],IO[IO_Tag],))</f>
        <v>#N/A</v>
      </c>
      <c r="AA322" s="282"/>
      <c r="AB322" s="312" t="e">
        <f>INDEX(IO[Type],MATCH(TAG_DATA[[#This Row],[P1TAG]],IO[IO_Tag],))</f>
        <v>#N/A</v>
      </c>
      <c r="AC322" s="282" t="str">
        <f>TAG_DATA[[#This Row],[Tag]]</f>
        <v>BB1SI550</v>
      </c>
      <c r="AD322" s="282" t="str">
        <f>INDEX(DEVICES[DESC1],MATCH(TAG_DATA[[#This Row],[P1TAG]],DEVICES[TAG1],))</f>
        <v>FLUE GAS FAN</v>
      </c>
      <c r="AE322" s="282" t="str">
        <f>INDEX(DEVICES[DESC2],MATCH(TAG_DATA[[#This Row],[P1TAG]],DEVICES[TAG1],))</f>
        <v>SAFETY INTERLOCK</v>
      </c>
      <c r="AF322" s="282" t="str">
        <f>INDEX(DEVICES[DESC3],MATCH(TAG_DATA[[#This Row],[P1TAG]],DEVICES[TAG1],))</f>
        <v/>
      </c>
      <c r="AG322" s="312"/>
      <c r="AH322" s="282" t="str">
        <f>_xlfn.TEXTJOIN("/",,TAG_DATA[[#This Row],[Tag]],"01")</f>
        <v>BB1SI550/01</v>
      </c>
      <c r="AI322" s="331"/>
    </row>
    <row r="323" spans="1:35" hidden="1" x14ac:dyDescent="0.4">
      <c r="A323" s="330" t="s">
        <v>1362</v>
      </c>
      <c r="B323" s="260" t="s">
        <v>1130</v>
      </c>
      <c r="C323" s="349"/>
      <c r="D323" s="314" t="e">
        <f>INDEX(DRAWING[Prefix],MATCH(TAG_DATA[[#This Row],[Tag]],DRAWING[Tag],))</f>
        <v>#N/A</v>
      </c>
      <c r="E323" s="281" t="e">
        <f>INDEX(DRAWING[Suffix],MATCH(TAG_DATA[[#This Row],[Tag]],DRAWING[Tag],))</f>
        <v>#N/A</v>
      </c>
      <c r="F323" s="265"/>
      <c r="G323" s="305"/>
      <c r="H323" s="282"/>
      <c r="I323" s="282" t="e">
        <f>INDEX(PANEL[DESCRIPTION],MATCH(TAG_DATA[[#This Row],[X1NAME]],PANEL[TAG],))</f>
        <v>#N/A</v>
      </c>
      <c r="J323" s="282"/>
      <c r="K323" s="282"/>
      <c r="L323" s="282"/>
      <c r="M323" s="312"/>
      <c r="N323" s="282" t="e">
        <f>INDEX(IO[PLC],MATCH(TAG_DATA[[#This Row],[P1TAG]],IO[IO_Tag],))</f>
        <v>#N/A</v>
      </c>
      <c r="O323" s="282"/>
      <c r="P323" s="290" t="e">
        <f>INDEX(IO[Slot],MATCH(TAG_DATA[[#This Row],[P1TAG]],IO[IO_Tag],))</f>
        <v>#N/A</v>
      </c>
      <c r="Q323" s="282"/>
      <c r="R323" s="282" t="e">
        <f>INDEX(IO[CatalogNo],MATCH(TAG_DATA[[#This Row],[P1TAG]],IO[IO_Tag],))</f>
        <v>#N/A</v>
      </c>
      <c r="S323" s="282" t="e">
        <f>INDEX(IO[CatalogDesc1],MATCH(TAG_DATA[[#This Row],[P1TAG]],IO[IO_Tag],))</f>
        <v>#N/A</v>
      </c>
      <c r="T323" s="282" t="e">
        <f>INDEX(IO[CatalogDesc2],MATCH(TAG_DATA[[#This Row],[P1TAG]],IO[IO_Tag],))</f>
        <v>#N/A</v>
      </c>
      <c r="U323" s="282" t="str">
        <f>TAG_DATA[[#This Row],[Tag]]</f>
        <v>BB1SI603</v>
      </c>
      <c r="V323" s="282" t="str">
        <f>INDEX(DEVICES[DESC1],MATCH(TAG_DATA[[#This Row],[P1TAG]],DEVICES[TAG1],))</f>
        <v>FUEL RECEPTION HYDRAULIC</v>
      </c>
      <c r="W323" s="282" t="str">
        <f>INDEX(DEVICES[DESC2],MATCH(TAG_DATA[[#This Row],[P1TAG]],DEVICES[TAG1],))</f>
        <v>UNIT 1, PUMP 1</v>
      </c>
      <c r="X323" s="282" t="str">
        <f>INDEX(DEVICES[DESC3],MATCH(TAG_DATA[[#This Row],[P1TAG]],DEVICES[TAG1],))</f>
        <v>SAFETY INTERLOCK</v>
      </c>
      <c r="Y323" s="290" t="e">
        <f>INDEX(IO[Pin24V],MATCH(TAG_DATA[[#This Row],[P1TAG]],IO[IO_Tag],))</f>
        <v>#N/A</v>
      </c>
      <c r="Z323" s="290" t="e">
        <f>INDEX(IO[Pin0V],MATCH(TAG_DATA[[#This Row],[P1TAG]],IO[IO_Tag],))</f>
        <v>#N/A</v>
      </c>
      <c r="AA323" s="282"/>
      <c r="AB323" s="312" t="e">
        <f>INDEX(IO[Type],MATCH(TAG_DATA[[#This Row],[P1TAG]],IO[IO_Tag],))</f>
        <v>#N/A</v>
      </c>
      <c r="AC323" s="282" t="str">
        <f>TAG_DATA[[#This Row],[Tag]]</f>
        <v>BB1SI603</v>
      </c>
      <c r="AD323" s="282" t="str">
        <f>INDEX(DEVICES[DESC1],MATCH(TAG_DATA[[#This Row],[P1TAG]],DEVICES[TAG1],))</f>
        <v>FUEL RECEPTION HYDRAULIC</v>
      </c>
      <c r="AE323" s="282" t="str">
        <f>INDEX(DEVICES[DESC2],MATCH(TAG_DATA[[#This Row],[P1TAG]],DEVICES[TAG1],))</f>
        <v>UNIT 1, PUMP 1</v>
      </c>
      <c r="AF323" s="282" t="str">
        <f>INDEX(DEVICES[DESC3],MATCH(TAG_DATA[[#This Row],[P1TAG]],DEVICES[TAG1],))</f>
        <v>SAFETY INTERLOCK</v>
      </c>
      <c r="AG323" s="312"/>
      <c r="AH323" s="282" t="str">
        <f>_xlfn.TEXTJOIN("/",,TAG_DATA[[#This Row],[Tag]],"01")</f>
        <v>BB1SI603/01</v>
      </c>
      <c r="AI323" s="331"/>
    </row>
    <row r="324" spans="1:35" hidden="1" x14ac:dyDescent="0.4">
      <c r="A324" s="330" t="s">
        <v>1365</v>
      </c>
      <c r="B324" s="260" t="s">
        <v>1130</v>
      </c>
      <c r="C324" s="349"/>
      <c r="D324" s="314" t="e">
        <f>INDEX(DRAWING[Prefix],MATCH(TAG_DATA[[#This Row],[Tag]],DRAWING[Tag],))</f>
        <v>#N/A</v>
      </c>
      <c r="E324" s="281" t="e">
        <f>INDEX(DRAWING[Suffix],MATCH(TAG_DATA[[#This Row],[Tag]],DRAWING[Tag],))</f>
        <v>#N/A</v>
      </c>
      <c r="F324" s="265"/>
      <c r="G324" s="305"/>
      <c r="H324" s="282"/>
      <c r="I324" s="282" t="e">
        <f>INDEX(PANEL[DESCRIPTION],MATCH(TAG_DATA[[#This Row],[X1NAME]],PANEL[TAG],))</f>
        <v>#N/A</v>
      </c>
      <c r="J324" s="282"/>
      <c r="K324" s="282"/>
      <c r="L324" s="282"/>
      <c r="M324" s="312"/>
      <c r="N324" s="282" t="e">
        <f>INDEX(IO[PLC],MATCH(TAG_DATA[[#This Row],[P1TAG]],IO[IO_Tag],))</f>
        <v>#N/A</v>
      </c>
      <c r="O324" s="282"/>
      <c r="P324" s="290" t="e">
        <f>INDEX(IO[Slot],MATCH(TAG_DATA[[#This Row],[P1TAG]],IO[IO_Tag],))</f>
        <v>#N/A</v>
      </c>
      <c r="Q324" s="282"/>
      <c r="R324" s="282" t="e">
        <f>INDEX(IO[CatalogNo],MATCH(TAG_DATA[[#This Row],[P1TAG]],IO[IO_Tag],))</f>
        <v>#N/A</v>
      </c>
      <c r="S324" s="282" t="e">
        <f>INDEX(IO[CatalogDesc1],MATCH(TAG_DATA[[#This Row],[P1TAG]],IO[IO_Tag],))</f>
        <v>#N/A</v>
      </c>
      <c r="T324" s="282" t="e">
        <f>INDEX(IO[CatalogDesc2],MATCH(TAG_DATA[[#This Row],[P1TAG]],IO[IO_Tag],))</f>
        <v>#N/A</v>
      </c>
      <c r="U324" s="282" t="str">
        <f>TAG_DATA[[#This Row],[Tag]]</f>
        <v>BB1SI604</v>
      </c>
      <c r="V324" s="282" t="str">
        <f>INDEX(DEVICES[DESC1],MATCH(TAG_DATA[[#This Row],[P1TAG]],DEVICES[TAG1],))</f>
        <v>FUEL RECEPTION HYDRAULIC</v>
      </c>
      <c r="W324" s="282" t="str">
        <f>INDEX(DEVICES[DESC2],MATCH(TAG_DATA[[#This Row],[P1TAG]],DEVICES[TAG1],))</f>
        <v>UNIT 1, PUMP 2</v>
      </c>
      <c r="X324" s="282" t="str">
        <f>INDEX(DEVICES[DESC3],MATCH(TAG_DATA[[#This Row],[P1TAG]],DEVICES[TAG1],))</f>
        <v>SAFETY INTERLOCK</v>
      </c>
      <c r="Y324" s="290" t="e">
        <f>INDEX(IO[Pin24V],MATCH(TAG_DATA[[#This Row],[P1TAG]],IO[IO_Tag],))</f>
        <v>#N/A</v>
      </c>
      <c r="Z324" s="290" t="e">
        <f>INDEX(IO[Pin0V],MATCH(TAG_DATA[[#This Row],[P1TAG]],IO[IO_Tag],))</f>
        <v>#N/A</v>
      </c>
      <c r="AA324" s="282"/>
      <c r="AB324" s="312" t="e">
        <f>INDEX(IO[Type],MATCH(TAG_DATA[[#This Row],[P1TAG]],IO[IO_Tag],))</f>
        <v>#N/A</v>
      </c>
      <c r="AC324" s="282" t="str">
        <f>TAG_DATA[[#This Row],[Tag]]</f>
        <v>BB1SI604</v>
      </c>
      <c r="AD324" s="282" t="str">
        <f>INDEX(DEVICES[DESC1],MATCH(TAG_DATA[[#This Row],[P1TAG]],DEVICES[TAG1],))</f>
        <v>FUEL RECEPTION HYDRAULIC</v>
      </c>
      <c r="AE324" s="282" t="str">
        <f>INDEX(DEVICES[DESC2],MATCH(TAG_DATA[[#This Row],[P1TAG]],DEVICES[TAG1],))</f>
        <v>UNIT 1, PUMP 2</v>
      </c>
      <c r="AF324" s="282" t="str">
        <f>INDEX(DEVICES[DESC3],MATCH(TAG_DATA[[#This Row],[P1TAG]],DEVICES[TAG1],))</f>
        <v>SAFETY INTERLOCK</v>
      </c>
      <c r="AG324" s="312"/>
      <c r="AH324" s="282" t="str">
        <f>_xlfn.TEXTJOIN("/",,TAG_DATA[[#This Row],[Tag]],"01")</f>
        <v>BB1SI604/01</v>
      </c>
      <c r="AI324" s="331"/>
    </row>
    <row r="325" spans="1:35" hidden="1" x14ac:dyDescent="0.4">
      <c r="A325" s="330" t="s">
        <v>1368</v>
      </c>
      <c r="B325" s="260" t="s">
        <v>1130</v>
      </c>
      <c r="C325" s="349"/>
      <c r="D325" s="314" t="e">
        <f>INDEX(DRAWING[Prefix],MATCH(TAG_DATA[[#This Row],[Tag]],DRAWING[Tag],))</f>
        <v>#N/A</v>
      </c>
      <c r="E325" s="281" t="e">
        <f>INDEX(DRAWING[Suffix],MATCH(TAG_DATA[[#This Row],[Tag]],DRAWING[Tag],))</f>
        <v>#N/A</v>
      </c>
      <c r="F325" s="265"/>
      <c r="G325" s="305"/>
      <c r="H325" s="282"/>
      <c r="I325" s="282" t="e">
        <f>INDEX(PANEL[DESCRIPTION],MATCH(TAG_DATA[[#This Row],[X1NAME]],PANEL[TAG],))</f>
        <v>#N/A</v>
      </c>
      <c r="J325" s="282"/>
      <c r="K325" s="282"/>
      <c r="L325" s="282"/>
      <c r="M325" s="312"/>
      <c r="N325" s="282" t="e">
        <f>INDEX(IO[PLC],MATCH(TAG_DATA[[#This Row],[P1TAG]],IO[IO_Tag],))</f>
        <v>#N/A</v>
      </c>
      <c r="O325" s="282"/>
      <c r="P325" s="290" t="e">
        <f>INDEX(IO[Slot],MATCH(TAG_DATA[[#This Row],[P1TAG]],IO[IO_Tag],))</f>
        <v>#N/A</v>
      </c>
      <c r="Q325" s="282"/>
      <c r="R325" s="282" t="e">
        <f>INDEX(IO[CatalogNo],MATCH(TAG_DATA[[#This Row],[P1TAG]],IO[IO_Tag],))</f>
        <v>#N/A</v>
      </c>
      <c r="S325" s="282" t="e">
        <f>INDEX(IO[CatalogDesc1],MATCH(TAG_DATA[[#This Row],[P1TAG]],IO[IO_Tag],))</f>
        <v>#N/A</v>
      </c>
      <c r="T325" s="282" t="e">
        <f>INDEX(IO[CatalogDesc2],MATCH(TAG_DATA[[#This Row],[P1TAG]],IO[IO_Tag],))</f>
        <v>#N/A</v>
      </c>
      <c r="U325" s="282" t="str">
        <f>TAG_DATA[[#This Row],[Tag]]</f>
        <v>BB1SI605</v>
      </c>
      <c r="V325" s="282" t="str">
        <f>INDEX(DEVICES[DESC1],MATCH(TAG_DATA[[#This Row],[P1TAG]],DEVICES[TAG1],))</f>
        <v>FUEL RECEPTION HYDRAULIC</v>
      </c>
      <c r="W325" s="282" t="str">
        <f>INDEX(DEVICES[DESC2],MATCH(TAG_DATA[[#This Row],[P1TAG]],DEVICES[TAG1],))</f>
        <v>UNIT 1, PUMP 3</v>
      </c>
      <c r="X325" s="282" t="str">
        <f>INDEX(DEVICES[DESC3],MATCH(TAG_DATA[[#This Row],[P1TAG]],DEVICES[TAG1],))</f>
        <v>SAFETY INTERLOCK</v>
      </c>
      <c r="Y325" s="290" t="e">
        <f>INDEX(IO[Pin24V],MATCH(TAG_DATA[[#This Row],[P1TAG]],IO[IO_Tag],))</f>
        <v>#N/A</v>
      </c>
      <c r="Z325" s="290" t="e">
        <f>INDEX(IO[Pin0V],MATCH(TAG_DATA[[#This Row],[P1TAG]],IO[IO_Tag],))</f>
        <v>#N/A</v>
      </c>
      <c r="AA325" s="282"/>
      <c r="AB325" s="312" t="e">
        <f>INDEX(IO[Type],MATCH(TAG_DATA[[#This Row],[P1TAG]],IO[IO_Tag],))</f>
        <v>#N/A</v>
      </c>
      <c r="AC325" s="282" t="str">
        <f>TAG_DATA[[#This Row],[Tag]]</f>
        <v>BB1SI605</v>
      </c>
      <c r="AD325" s="282" t="str">
        <f>INDEX(DEVICES[DESC1],MATCH(TAG_DATA[[#This Row],[P1TAG]],DEVICES[TAG1],))</f>
        <v>FUEL RECEPTION HYDRAULIC</v>
      </c>
      <c r="AE325" s="282" t="str">
        <f>INDEX(DEVICES[DESC2],MATCH(TAG_DATA[[#This Row],[P1TAG]],DEVICES[TAG1],))</f>
        <v>UNIT 1, PUMP 3</v>
      </c>
      <c r="AF325" s="282" t="str">
        <f>INDEX(DEVICES[DESC3],MATCH(TAG_DATA[[#This Row],[P1TAG]],DEVICES[TAG1],))</f>
        <v>SAFETY INTERLOCK</v>
      </c>
      <c r="AG325" s="312"/>
      <c r="AH325" s="282" t="str">
        <f>_xlfn.TEXTJOIN("/",,TAG_DATA[[#This Row],[Tag]],"01")</f>
        <v>BB1SI605/01</v>
      </c>
      <c r="AI325" s="331"/>
    </row>
    <row r="326" spans="1:35" hidden="1" x14ac:dyDescent="0.4">
      <c r="A326" s="330" t="s">
        <v>1378</v>
      </c>
      <c r="B326" s="260" t="s">
        <v>1130</v>
      </c>
      <c r="C326" s="349"/>
      <c r="D326" s="314" t="e">
        <f>INDEX(DRAWING[Prefix],MATCH(TAG_DATA[[#This Row],[Tag]],DRAWING[Tag],))</f>
        <v>#N/A</v>
      </c>
      <c r="E326" s="281" t="e">
        <f>INDEX(DRAWING[Suffix],MATCH(TAG_DATA[[#This Row],[Tag]],DRAWING[Tag],))</f>
        <v>#N/A</v>
      </c>
      <c r="F326" s="265"/>
      <c r="G326" s="305"/>
      <c r="H326" s="282"/>
      <c r="I326" s="282" t="e">
        <f>INDEX(PANEL[DESCRIPTION],MATCH(TAG_DATA[[#This Row],[X1NAME]],PANEL[TAG],))</f>
        <v>#N/A</v>
      </c>
      <c r="J326" s="282"/>
      <c r="K326" s="282"/>
      <c r="L326" s="282"/>
      <c r="M326" s="312"/>
      <c r="N326" s="282" t="e">
        <f>INDEX(IO[PLC],MATCH(TAG_DATA[[#This Row],[P1TAG]],IO[IO_Tag],))</f>
        <v>#N/A</v>
      </c>
      <c r="O326" s="282"/>
      <c r="P326" s="290" t="e">
        <f>INDEX(IO[Slot],MATCH(TAG_DATA[[#This Row],[P1TAG]],IO[IO_Tag],))</f>
        <v>#N/A</v>
      </c>
      <c r="Q326" s="282"/>
      <c r="R326" s="282" t="e">
        <f>INDEX(IO[CatalogNo],MATCH(TAG_DATA[[#This Row],[P1TAG]],IO[IO_Tag],))</f>
        <v>#N/A</v>
      </c>
      <c r="S326" s="282" t="e">
        <f>INDEX(IO[CatalogDesc1],MATCH(TAG_DATA[[#This Row],[P1TAG]],IO[IO_Tag],))</f>
        <v>#N/A</v>
      </c>
      <c r="T326" s="282" t="e">
        <f>INDEX(IO[CatalogDesc2],MATCH(TAG_DATA[[#This Row],[P1TAG]],IO[IO_Tag],))</f>
        <v>#N/A</v>
      </c>
      <c r="U326" s="282" t="str">
        <f>TAG_DATA[[#This Row],[Tag]]</f>
        <v>BB1SI658</v>
      </c>
      <c r="V326" s="282" t="str">
        <f>INDEX(DEVICES[DESC1],MATCH(TAG_DATA[[#This Row],[P1TAG]],DEVICES[TAG1],))</f>
        <v>SCRAPER CONVEYOR 1</v>
      </c>
      <c r="W326" s="282" t="str">
        <f>INDEX(DEVICES[DESC2],MATCH(TAG_DATA[[#This Row],[P1TAG]],DEVICES[TAG1],))</f>
        <v>SAFETY INTERLOCK</v>
      </c>
      <c r="X326" s="282" t="str">
        <f>INDEX(DEVICES[DESC3],MATCH(TAG_DATA[[#This Row],[P1TAG]],DEVICES[TAG1],))</f>
        <v/>
      </c>
      <c r="Y326" s="290" t="e">
        <f>INDEX(IO[Pin24V],MATCH(TAG_DATA[[#This Row],[P1TAG]],IO[IO_Tag],))</f>
        <v>#N/A</v>
      </c>
      <c r="Z326" s="290" t="e">
        <f>INDEX(IO[Pin0V],MATCH(TAG_DATA[[#This Row],[P1TAG]],IO[IO_Tag],))</f>
        <v>#N/A</v>
      </c>
      <c r="AA326" s="282"/>
      <c r="AB326" s="312" t="e">
        <f>INDEX(IO[Type],MATCH(TAG_DATA[[#This Row],[P1TAG]],IO[IO_Tag],))</f>
        <v>#N/A</v>
      </c>
      <c r="AC326" s="282" t="str">
        <f>TAG_DATA[[#This Row],[Tag]]</f>
        <v>BB1SI658</v>
      </c>
      <c r="AD326" s="282" t="str">
        <f>INDEX(DEVICES[DESC1],MATCH(TAG_DATA[[#This Row],[P1TAG]],DEVICES[TAG1],))</f>
        <v>SCRAPER CONVEYOR 1</v>
      </c>
      <c r="AE326" s="282" t="str">
        <f>INDEX(DEVICES[DESC2],MATCH(TAG_DATA[[#This Row],[P1TAG]],DEVICES[TAG1],))</f>
        <v>SAFETY INTERLOCK</v>
      </c>
      <c r="AF326" s="282" t="str">
        <f>INDEX(DEVICES[DESC3],MATCH(TAG_DATA[[#This Row],[P1TAG]],DEVICES[TAG1],))</f>
        <v/>
      </c>
      <c r="AG326" s="312"/>
      <c r="AH326" s="282" t="str">
        <f>_xlfn.TEXTJOIN("/",,TAG_DATA[[#This Row],[Tag]],"01")</f>
        <v>BB1SI658/01</v>
      </c>
      <c r="AI326" s="331"/>
    </row>
    <row r="327" spans="1:35" hidden="1" x14ac:dyDescent="0.4">
      <c r="A327" s="330" t="s">
        <v>1396</v>
      </c>
      <c r="B327" s="260" t="s">
        <v>1130</v>
      </c>
      <c r="C327" s="349"/>
      <c r="D327" s="314" t="e">
        <f>INDEX(DRAWING[Prefix],MATCH(TAG_DATA[[#This Row],[Tag]],DRAWING[Tag],))</f>
        <v>#N/A</v>
      </c>
      <c r="E327" s="281" t="e">
        <f>INDEX(DRAWING[Suffix],MATCH(TAG_DATA[[#This Row],[Tag]],DRAWING[Tag],))</f>
        <v>#N/A</v>
      </c>
      <c r="F327" s="265"/>
      <c r="G327" s="305"/>
      <c r="H327" s="282"/>
      <c r="I327" s="282" t="e">
        <f>INDEX(PANEL[DESCRIPTION],MATCH(TAG_DATA[[#This Row],[X1NAME]],PANEL[TAG],))</f>
        <v>#N/A</v>
      </c>
      <c r="J327" s="282"/>
      <c r="K327" s="282"/>
      <c r="L327" s="282"/>
      <c r="M327" s="312"/>
      <c r="N327" s="282" t="e">
        <f>INDEX(IO[PLC],MATCH(TAG_DATA[[#This Row],[P1TAG]],IO[IO_Tag],))</f>
        <v>#N/A</v>
      </c>
      <c r="O327" s="282"/>
      <c r="P327" s="290" t="e">
        <f>INDEX(IO[Slot],MATCH(TAG_DATA[[#This Row],[P1TAG]],IO[IO_Tag],))</f>
        <v>#N/A</v>
      </c>
      <c r="Q327" s="282"/>
      <c r="R327" s="282" t="e">
        <f>INDEX(IO[CatalogNo],MATCH(TAG_DATA[[#This Row],[P1TAG]],IO[IO_Tag],))</f>
        <v>#N/A</v>
      </c>
      <c r="S327" s="282" t="e">
        <f>INDEX(IO[CatalogDesc1],MATCH(TAG_DATA[[#This Row],[P1TAG]],IO[IO_Tag],))</f>
        <v>#N/A</v>
      </c>
      <c r="T327" s="282" t="e">
        <f>INDEX(IO[CatalogDesc2],MATCH(TAG_DATA[[#This Row],[P1TAG]],IO[IO_Tag],))</f>
        <v>#N/A</v>
      </c>
      <c r="U327" s="282" t="str">
        <f>TAG_DATA[[#This Row],[Tag]]</f>
        <v>BB1SI659</v>
      </c>
      <c r="V327" s="282" t="str">
        <f>INDEX(DEVICES[DESC1],MATCH(TAG_DATA[[#This Row],[P1TAG]],DEVICES[TAG1],))</f>
        <v>BELT CONVEYOR</v>
      </c>
      <c r="W327" s="282" t="str">
        <f>INDEX(DEVICES[DESC2],MATCH(TAG_DATA[[#This Row],[P1TAG]],DEVICES[TAG1],))</f>
        <v>SAFETY INTERLOCK</v>
      </c>
      <c r="X327" s="282" t="str">
        <f>INDEX(DEVICES[DESC3],MATCH(TAG_DATA[[#This Row],[P1TAG]],DEVICES[TAG1],))</f>
        <v/>
      </c>
      <c r="Y327" s="290" t="e">
        <f>INDEX(IO[Pin24V],MATCH(TAG_DATA[[#This Row],[P1TAG]],IO[IO_Tag],))</f>
        <v>#N/A</v>
      </c>
      <c r="Z327" s="290" t="e">
        <f>INDEX(IO[Pin0V],MATCH(TAG_DATA[[#This Row],[P1TAG]],IO[IO_Tag],))</f>
        <v>#N/A</v>
      </c>
      <c r="AA327" s="282"/>
      <c r="AB327" s="312" t="e">
        <f>INDEX(IO[Type],MATCH(TAG_DATA[[#This Row],[P1TAG]],IO[IO_Tag],))</f>
        <v>#N/A</v>
      </c>
      <c r="AC327" s="282" t="str">
        <f>TAG_DATA[[#This Row],[Tag]]</f>
        <v>BB1SI659</v>
      </c>
      <c r="AD327" s="282" t="str">
        <f>INDEX(DEVICES[DESC1],MATCH(TAG_DATA[[#This Row],[P1TAG]],DEVICES[TAG1],))</f>
        <v>BELT CONVEYOR</v>
      </c>
      <c r="AE327" s="282" t="str">
        <f>INDEX(DEVICES[DESC2],MATCH(TAG_DATA[[#This Row],[P1TAG]],DEVICES[TAG1],))</f>
        <v>SAFETY INTERLOCK</v>
      </c>
      <c r="AF327" s="282" t="str">
        <f>INDEX(DEVICES[DESC3],MATCH(TAG_DATA[[#This Row],[P1TAG]],DEVICES[TAG1],))</f>
        <v/>
      </c>
      <c r="AG327" s="312"/>
      <c r="AH327" s="282" t="str">
        <f>_xlfn.TEXTJOIN("/",,TAG_DATA[[#This Row],[Tag]],"01")</f>
        <v>BB1SI659/01</v>
      </c>
      <c r="AI327" s="331"/>
    </row>
    <row r="328" spans="1:35" hidden="1" x14ac:dyDescent="0.4">
      <c r="A328" s="330" t="s">
        <v>1418</v>
      </c>
      <c r="B328" s="260" t="s">
        <v>1130</v>
      </c>
      <c r="C328" s="349"/>
      <c r="D328" s="314" t="e">
        <f>INDEX(DRAWING[Prefix],MATCH(TAG_DATA[[#This Row],[Tag]],DRAWING[Tag],))</f>
        <v>#N/A</v>
      </c>
      <c r="E328" s="281" t="e">
        <f>INDEX(DRAWING[Suffix],MATCH(TAG_DATA[[#This Row],[Tag]],DRAWING[Tag],))</f>
        <v>#N/A</v>
      </c>
      <c r="F328" s="265"/>
      <c r="G328" s="305"/>
      <c r="H328" s="282"/>
      <c r="I328" s="282" t="e">
        <f>INDEX(PANEL[DESCRIPTION],MATCH(TAG_DATA[[#This Row],[X1NAME]],PANEL[TAG],))</f>
        <v>#N/A</v>
      </c>
      <c r="J328" s="282"/>
      <c r="K328" s="282"/>
      <c r="L328" s="282"/>
      <c r="M328" s="312"/>
      <c r="N328" s="282" t="e">
        <f>INDEX(IO[PLC],MATCH(TAG_DATA[[#This Row],[P1TAG]],IO[IO_Tag],))</f>
        <v>#N/A</v>
      </c>
      <c r="O328" s="282"/>
      <c r="P328" s="290" t="e">
        <f>INDEX(IO[Slot],MATCH(TAG_DATA[[#This Row],[P1TAG]],IO[IO_Tag],))</f>
        <v>#N/A</v>
      </c>
      <c r="Q328" s="282"/>
      <c r="R328" s="282" t="e">
        <f>INDEX(IO[CatalogNo],MATCH(TAG_DATA[[#This Row],[P1TAG]],IO[IO_Tag],))</f>
        <v>#N/A</v>
      </c>
      <c r="S328" s="282" t="e">
        <f>INDEX(IO[CatalogDesc1],MATCH(TAG_DATA[[#This Row],[P1TAG]],IO[IO_Tag],))</f>
        <v>#N/A</v>
      </c>
      <c r="T328" s="282" t="e">
        <f>INDEX(IO[CatalogDesc2],MATCH(TAG_DATA[[#This Row],[P1TAG]],IO[IO_Tag],))</f>
        <v>#N/A</v>
      </c>
      <c r="U328" s="282" t="str">
        <f>TAG_DATA[[#This Row],[Tag]]</f>
        <v>BB1SI672</v>
      </c>
      <c r="V328" s="282" t="str">
        <f>INDEX(DEVICES[DESC1],MATCH(TAG_DATA[[#This Row],[P1TAG]],DEVICES[TAG1],))</f>
        <v>SCRAPER CONVEYOR 2</v>
      </c>
      <c r="W328" s="282" t="str">
        <f>INDEX(DEVICES[DESC2],MATCH(TAG_DATA[[#This Row],[P1TAG]],DEVICES[TAG1],))</f>
        <v>SAFETY INTERLOCK</v>
      </c>
      <c r="X328" s="282" t="str">
        <f>INDEX(DEVICES[DESC3],MATCH(TAG_DATA[[#This Row],[P1TAG]],DEVICES[TAG1],))</f>
        <v/>
      </c>
      <c r="Y328" s="290" t="e">
        <f>INDEX(IO[Pin24V],MATCH(TAG_DATA[[#This Row],[P1TAG]],IO[IO_Tag],))</f>
        <v>#N/A</v>
      </c>
      <c r="Z328" s="290" t="e">
        <f>INDEX(IO[Pin0V],MATCH(TAG_DATA[[#This Row],[P1TAG]],IO[IO_Tag],))</f>
        <v>#N/A</v>
      </c>
      <c r="AA328" s="282"/>
      <c r="AB328" s="312" t="e">
        <f>INDEX(IO[Type],MATCH(TAG_DATA[[#This Row],[P1TAG]],IO[IO_Tag],))</f>
        <v>#N/A</v>
      </c>
      <c r="AC328" s="282" t="str">
        <f>TAG_DATA[[#This Row],[Tag]]</f>
        <v>BB1SI672</v>
      </c>
      <c r="AD328" s="282" t="str">
        <f>INDEX(DEVICES[DESC1],MATCH(TAG_DATA[[#This Row],[P1TAG]],DEVICES[TAG1],))</f>
        <v>SCRAPER CONVEYOR 2</v>
      </c>
      <c r="AE328" s="282" t="str">
        <f>INDEX(DEVICES[DESC2],MATCH(TAG_DATA[[#This Row],[P1TAG]],DEVICES[TAG1],))</f>
        <v>SAFETY INTERLOCK</v>
      </c>
      <c r="AF328" s="282" t="str">
        <f>INDEX(DEVICES[DESC3],MATCH(TAG_DATA[[#This Row],[P1TAG]],DEVICES[TAG1],))</f>
        <v/>
      </c>
      <c r="AG328" s="312"/>
      <c r="AH328" s="282" t="str">
        <f>_xlfn.TEXTJOIN("/",,TAG_DATA[[#This Row],[Tag]],"01")</f>
        <v>BB1SI672/01</v>
      </c>
      <c r="AI328" s="331"/>
    </row>
    <row r="329" spans="1:35" hidden="1" x14ac:dyDescent="0.4">
      <c r="A329" s="329" t="s">
        <v>1409</v>
      </c>
      <c r="B329" s="261" t="s">
        <v>1130</v>
      </c>
      <c r="C329" s="349"/>
      <c r="D329" s="314" t="e">
        <f>INDEX(DRAWING[Prefix],MATCH(TAG_DATA[[#This Row],[Tag]],DRAWING[Tag],))</f>
        <v>#N/A</v>
      </c>
      <c r="E329" s="281" t="e">
        <f>INDEX(DRAWING[Suffix],MATCH(TAG_DATA[[#This Row],[Tag]],DRAWING[Tag],))</f>
        <v>#N/A</v>
      </c>
      <c r="F329" s="265"/>
      <c r="G329" s="305"/>
      <c r="H329" s="282"/>
      <c r="I329" s="282" t="e">
        <f>INDEX(PANEL[DESCRIPTION],MATCH(TAG_DATA[[#This Row],[X1NAME]],PANEL[TAG],))</f>
        <v>#N/A</v>
      </c>
      <c r="J329" s="282"/>
      <c r="K329" s="282"/>
      <c r="L329" s="282"/>
      <c r="M329" s="312"/>
      <c r="N329" s="282" t="e">
        <f>INDEX(IO[PLC],MATCH(TAG_DATA[[#This Row],[P1TAG]],IO[IO_Tag],))</f>
        <v>#N/A</v>
      </c>
      <c r="O329" s="282"/>
      <c r="P329" s="290" t="e">
        <f>INDEX(IO[Slot],MATCH(TAG_DATA[[#This Row],[P1TAG]],IO[IO_Tag],))</f>
        <v>#N/A</v>
      </c>
      <c r="Q329" s="282"/>
      <c r="R329" s="282" t="e">
        <f>INDEX(IO[CatalogNo],MATCH(TAG_DATA[[#This Row],[P1TAG]],IO[IO_Tag],))</f>
        <v>#N/A</v>
      </c>
      <c r="S329" s="282" t="e">
        <f>INDEX(IO[CatalogDesc1],MATCH(TAG_DATA[[#This Row],[P1TAG]],IO[IO_Tag],))</f>
        <v>#N/A</v>
      </c>
      <c r="T329" s="282" t="e">
        <f>INDEX(IO[CatalogDesc2],MATCH(TAG_DATA[[#This Row],[P1TAG]],IO[IO_Tag],))</f>
        <v>#N/A</v>
      </c>
      <c r="U329" s="282" t="str">
        <f>TAG_DATA[[#This Row],[Tag]]</f>
        <v>BB1SI675</v>
      </c>
      <c r="V329" s="282" t="str">
        <f>INDEX(DEVICES[DESC1],MATCH(TAG_DATA[[#This Row],[P1TAG]],DEVICES[TAG1],))</f>
        <v>DISC SCREEN DRIVE 1</v>
      </c>
      <c r="W329" s="282" t="str">
        <f>INDEX(DEVICES[DESC2],MATCH(TAG_DATA[[#This Row],[P1TAG]],DEVICES[TAG1],))</f>
        <v>SAFETY INTERLOCK</v>
      </c>
      <c r="X329" s="282" t="str">
        <f>INDEX(DEVICES[DESC3],MATCH(TAG_DATA[[#This Row],[P1TAG]],DEVICES[TAG1],))</f>
        <v/>
      </c>
      <c r="Y329" s="290" t="e">
        <f>INDEX(IO[Pin24V],MATCH(TAG_DATA[[#This Row],[P1TAG]],IO[IO_Tag],))</f>
        <v>#N/A</v>
      </c>
      <c r="Z329" s="290" t="e">
        <f>INDEX(IO[Pin0V],MATCH(TAG_DATA[[#This Row],[P1TAG]],IO[IO_Tag],))</f>
        <v>#N/A</v>
      </c>
      <c r="AA329" s="282"/>
      <c r="AB329" s="312" t="e">
        <f>INDEX(IO[Type],MATCH(TAG_DATA[[#This Row],[P1TAG]],IO[IO_Tag],))</f>
        <v>#N/A</v>
      </c>
      <c r="AC329" s="282" t="str">
        <f>TAG_DATA[[#This Row],[Tag]]</f>
        <v>BB1SI675</v>
      </c>
      <c r="AD329" s="282" t="str">
        <f>INDEX(DEVICES[DESC1],MATCH(TAG_DATA[[#This Row],[P1TAG]],DEVICES[TAG1],))</f>
        <v>DISC SCREEN DRIVE 1</v>
      </c>
      <c r="AE329" s="282" t="str">
        <f>INDEX(DEVICES[DESC2],MATCH(TAG_DATA[[#This Row],[P1TAG]],DEVICES[TAG1],))</f>
        <v>SAFETY INTERLOCK</v>
      </c>
      <c r="AF329" s="282" t="str">
        <f>INDEX(DEVICES[DESC3],MATCH(TAG_DATA[[#This Row],[P1TAG]],DEVICES[TAG1],))</f>
        <v/>
      </c>
      <c r="AG329" s="312"/>
      <c r="AH329" s="282" t="str">
        <f>_xlfn.TEXTJOIN("/",,TAG_DATA[[#This Row],[Tag]],"01")</f>
        <v>BB1SI675/01</v>
      </c>
      <c r="AI329" s="331"/>
    </row>
    <row r="330" spans="1:35" hidden="1" x14ac:dyDescent="0.4">
      <c r="A330" s="330" t="s">
        <v>1413</v>
      </c>
      <c r="B330" s="260" t="s">
        <v>1130</v>
      </c>
      <c r="C330" s="349"/>
      <c r="D330" s="314" t="e">
        <f>INDEX(DRAWING[Prefix],MATCH(TAG_DATA[[#This Row],[Tag]],DRAWING[Tag],))</f>
        <v>#N/A</v>
      </c>
      <c r="E330" s="281" t="e">
        <f>INDEX(DRAWING[Suffix],MATCH(TAG_DATA[[#This Row],[Tag]],DRAWING[Tag],))</f>
        <v>#N/A</v>
      </c>
      <c r="F330" s="265"/>
      <c r="G330" s="305"/>
      <c r="H330" s="282"/>
      <c r="I330" s="282" t="e">
        <f>INDEX(PANEL[DESCRIPTION],MATCH(TAG_DATA[[#This Row],[X1NAME]],PANEL[TAG],))</f>
        <v>#N/A</v>
      </c>
      <c r="J330" s="282"/>
      <c r="K330" s="282"/>
      <c r="L330" s="282"/>
      <c r="M330" s="312"/>
      <c r="N330" s="282" t="e">
        <f>INDEX(IO[PLC],MATCH(TAG_DATA[[#This Row],[P1TAG]],IO[IO_Tag],))</f>
        <v>#N/A</v>
      </c>
      <c r="O330" s="282"/>
      <c r="P330" s="290" t="e">
        <f>INDEX(IO[Slot],MATCH(TAG_DATA[[#This Row],[P1TAG]],IO[IO_Tag],))</f>
        <v>#N/A</v>
      </c>
      <c r="Q330" s="282"/>
      <c r="R330" s="282" t="e">
        <f>INDEX(IO[CatalogNo],MATCH(TAG_DATA[[#This Row],[P1TAG]],IO[IO_Tag],))</f>
        <v>#N/A</v>
      </c>
      <c r="S330" s="282" t="e">
        <f>INDEX(IO[CatalogDesc1],MATCH(TAG_DATA[[#This Row],[P1TAG]],IO[IO_Tag],))</f>
        <v>#N/A</v>
      </c>
      <c r="T330" s="282" t="e">
        <f>INDEX(IO[CatalogDesc2],MATCH(TAG_DATA[[#This Row],[P1TAG]],IO[IO_Tag],))</f>
        <v>#N/A</v>
      </c>
      <c r="U330" s="282" t="str">
        <f>TAG_DATA[[#This Row],[Tag]]</f>
        <v>BB1SI676</v>
      </c>
      <c r="V330" s="282" t="str">
        <f>INDEX(DEVICES[DESC1],MATCH(TAG_DATA[[#This Row],[P1TAG]],DEVICES[TAG1],))</f>
        <v>DISC SCREEN DRIVE 2</v>
      </c>
      <c r="W330" s="282" t="str">
        <f>INDEX(DEVICES[DESC2],MATCH(TAG_DATA[[#This Row],[P1TAG]],DEVICES[TAG1],))</f>
        <v>SAFETY INTERLOCK</v>
      </c>
      <c r="X330" s="282" t="str">
        <f>INDEX(DEVICES[DESC3],MATCH(TAG_DATA[[#This Row],[P1TAG]],DEVICES[TAG1],))</f>
        <v/>
      </c>
      <c r="Y330" s="290" t="e">
        <f>INDEX(IO[Pin24V],MATCH(TAG_DATA[[#This Row],[P1TAG]],IO[IO_Tag],))</f>
        <v>#N/A</v>
      </c>
      <c r="Z330" s="290" t="e">
        <f>INDEX(IO[Pin0V],MATCH(TAG_DATA[[#This Row],[P1TAG]],IO[IO_Tag],))</f>
        <v>#N/A</v>
      </c>
      <c r="AA330" s="282"/>
      <c r="AB330" s="312" t="e">
        <f>INDEX(IO[Type],MATCH(TAG_DATA[[#This Row],[P1TAG]],IO[IO_Tag],))</f>
        <v>#N/A</v>
      </c>
      <c r="AC330" s="282" t="str">
        <f>TAG_DATA[[#This Row],[Tag]]</f>
        <v>BB1SI676</v>
      </c>
      <c r="AD330" s="282" t="str">
        <f>INDEX(DEVICES[DESC1],MATCH(TAG_DATA[[#This Row],[P1TAG]],DEVICES[TAG1],))</f>
        <v>DISC SCREEN DRIVE 2</v>
      </c>
      <c r="AE330" s="282" t="str">
        <f>INDEX(DEVICES[DESC2],MATCH(TAG_DATA[[#This Row],[P1TAG]],DEVICES[TAG1],))</f>
        <v>SAFETY INTERLOCK</v>
      </c>
      <c r="AF330" s="282" t="str">
        <f>INDEX(DEVICES[DESC3],MATCH(TAG_DATA[[#This Row],[P1TAG]],DEVICES[TAG1],))</f>
        <v/>
      </c>
      <c r="AG330" s="312"/>
      <c r="AH330" s="282" t="str">
        <f>_xlfn.TEXTJOIN("/",,TAG_DATA[[#This Row],[Tag]],"01")</f>
        <v>BB1SI676/01</v>
      </c>
      <c r="AI330" s="331"/>
    </row>
    <row r="331" spans="1:35" x14ac:dyDescent="0.4">
      <c r="A331" s="316" t="s">
        <v>793</v>
      </c>
      <c r="B331" s="309" t="s">
        <v>1125</v>
      </c>
      <c r="C331" s="328" t="s">
        <v>2527</v>
      </c>
      <c r="D331" s="314" t="str">
        <f>INDEX(DRAWING[Prefix],MATCH(TAG_DATA[[#This Row],[Tag]],DRAWING[Tag],))</f>
        <v>38025-ELE</v>
      </c>
      <c r="E331" s="281" t="str">
        <f>INDEX(DRAWING[Suffix],MATCH(TAG_DATA[[#This Row],[Tag]],DRAWING[Tag],))</f>
        <v>01-420_.L0</v>
      </c>
      <c r="F331" s="265" t="str">
        <f>INDEX(DRAWING[WireName24V],MATCH(TAG_DATA[[#This Row],[Tag]],DRAWING[Tag],))</f>
        <v>RIO_01:15.DI:V+ BB1ST649</v>
      </c>
      <c r="G331" s="305" t="str">
        <f>INDEX(DRAWING[WireNameIO],MATCH(TAG_DATA[[#This Row],[Tag]],DRAWING[Tag],))</f>
        <v>RIO_01:15.DI:00 BB1ST649</v>
      </c>
      <c r="H331" s="266" t="s">
        <v>2323</v>
      </c>
      <c r="I331" s="266" t="str">
        <f>INDEX(PANEL[DESCRIPTION],MATCH(TAG_DATA[[#This Row],[X1NAME]],PANEL[TAG],))</f>
        <v>KPA NON ASSIGNED IO</v>
      </c>
      <c r="J331" s="334"/>
      <c r="K331" s="334"/>
      <c r="L331" s="334"/>
      <c r="M331" s="335"/>
      <c r="N331" s="266" t="str">
        <f>INDEX(IO[PLC],MATCH(TAG_DATA[[#This Row],[P1TAG]],IO[IO_Tag],))</f>
        <v>RIO_</v>
      </c>
      <c r="O331" s="284" t="str">
        <f>INDEX(IO[Rack],MATCH(TAG_DATA[[#This Row],[P1TAG]],IO[IO_Tag],))</f>
        <v>01</v>
      </c>
      <c r="P331" s="284" t="str">
        <f>INDEX(IO[Slot],MATCH(TAG_DATA[[#This Row],[P1TAG]],IO[IO_Tag],))</f>
        <v>15</v>
      </c>
      <c r="Q331" s="282" t="str">
        <f>INDEX(IO[Channel],MATCH(TAG_DATA[[#This Row],[P1TAG]],IO[IO_Tag],))</f>
        <v>00</v>
      </c>
      <c r="R331" s="266" t="str">
        <f>INDEX(IO[CatalogNo],MATCH(TAG_DATA[[#This Row],[P1TAG]],IO[IO_Tag],))</f>
        <v>1734-IB8*1</v>
      </c>
      <c r="S331" s="266" t="str">
        <f>INDEX(IO[CatalogDesc1],MATCH(TAG_DATA[[#This Row],[P1TAG]],IO[IO_Tag],))</f>
        <v>AB 1734-IB8</v>
      </c>
      <c r="T331" s="266" t="str">
        <f>INDEX(IO[CatalogDesc2],MATCH(TAG_DATA[[#This Row],[P1TAG]],IO[IO_Tag],))</f>
        <v>24VDC 8-Point Sink Input Module</v>
      </c>
      <c r="U331" s="266" t="str">
        <f>TAG_DATA[[#This Row],[Tag]]</f>
        <v>BB1ST649</v>
      </c>
      <c r="V331" s="266" t="str">
        <f>INDEX(DEVICES[DESC1],MATCH(TAG_DATA[[#This Row],[P1TAG]],DEVICES[TAG1],))</f>
        <v>FUEL SILO CROSS CONVEYOR</v>
      </c>
      <c r="W331" s="266" t="str">
        <f>INDEX(DEVICES[DESC2],MATCH(TAG_DATA[[#This Row],[P1TAG]],DEVICES[TAG1],))</f>
        <v>ROTATION GUARD</v>
      </c>
      <c r="X331" s="266" t="str">
        <f>INDEX(DEVICES[DESC3],MATCH(TAG_DATA[[#This Row],[P1TAG]],DEVICES[TAG1],))</f>
        <v/>
      </c>
      <c r="Y331" s="284">
        <f>INDEX(IO[Pin24V],MATCH(TAG_DATA[[#This Row],[P1TAG]],IO[IO_Tag],))</f>
        <v>6</v>
      </c>
      <c r="Z331" s="290">
        <f>INDEX(IO[Pin0V],MATCH(TAG_DATA[[#This Row],[P1TAG]],IO[IO_Tag],))</f>
        <v>4</v>
      </c>
      <c r="AA331" s="266" t="s">
        <v>2403</v>
      </c>
      <c r="AB331" s="305" t="str">
        <f>INDEX(IO[Type],MATCH(TAG_DATA[[#This Row],[P1TAG]],IO[IO_Tag],))</f>
        <v>DI</v>
      </c>
      <c r="AC331" s="266" t="str">
        <f>TAG_DATA[[#This Row],[Tag]]</f>
        <v>BB1ST649</v>
      </c>
      <c r="AD331" s="266" t="str">
        <f>INDEX(DEVICES[DESC1],MATCH(TAG_DATA[[#This Row],[P1TAG]],DEVICES[TAG1],))</f>
        <v>FUEL SILO CROSS CONVEYOR</v>
      </c>
      <c r="AE331" s="266" t="str">
        <f>INDEX(DEVICES[DESC2],MATCH(TAG_DATA[[#This Row],[P1TAG]],DEVICES[TAG1],))</f>
        <v>ROTATION GUARD</v>
      </c>
      <c r="AF331" s="266" t="str">
        <f>INDEX(DEVICES[DESC3],MATCH(TAG_DATA[[#This Row],[P1TAG]],DEVICES[TAG1],))</f>
        <v/>
      </c>
      <c r="AG331" s="305" t="s">
        <v>2542</v>
      </c>
      <c r="AH331" s="266" t="str">
        <f>INDEX(DRAWING[CableName1],MATCH(TAG_DATA[[#This Row],[Tag]],DRAWING[Tag],))</f>
        <v>BB1ST649/01</v>
      </c>
      <c r="AI331" s="331"/>
    </row>
    <row r="332" spans="1:35" x14ac:dyDescent="0.4">
      <c r="A332" s="316" t="s">
        <v>673</v>
      </c>
      <c r="B332" s="309" t="s">
        <v>1125</v>
      </c>
      <c r="C332" s="328" t="s">
        <v>2527</v>
      </c>
      <c r="D332" s="314" t="str">
        <f>INDEX(DRAWING[Prefix],MATCH(TAG_DATA[[#This Row],[Tag]],DRAWING[Tag],))</f>
        <v>38025-ELE</v>
      </c>
      <c r="E332" s="281" t="str">
        <f>INDEX(DRAWING[Suffix],MATCH(TAG_DATA[[#This Row],[Tag]],DRAWING[Tag],))</f>
        <v>01-421_.L0</v>
      </c>
      <c r="F332" s="265" t="str">
        <f>INDEX(DRAWING[WireName24V],MATCH(TAG_DATA[[#This Row],[Tag]],DRAWING[Tag],))</f>
        <v>RIO_01:16.DI:V+ BB1ST650</v>
      </c>
      <c r="G332" s="305" t="str">
        <f>INDEX(DRAWING[WireNameIO],MATCH(TAG_DATA[[#This Row],[Tag]],DRAWING[Tag],))</f>
        <v>RIO_01:16.DI:01 BB1ST650</v>
      </c>
      <c r="H332" s="266" t="s">
        <v>2323</v>
      </c>
      <c r="I332" s="266" t="str">
        <f>INDEX(PANEL[DESCRIPTION],MATCH(TAG_DATA[[#This Row],[X1NAME]],PANEL[TAG],))</f>
        <v>KPA NON ASSIGNED IO</v>
      </c>
      <c r="J332" s="334"/>
      <c r="K332" s="334"/>
      <c r="L332" s="334"/>
      <c r="M332" s="335"/>
      <c r="N332" s="266" t="str">
        <f>INDEX(IO[PLC],MATCH(TAG_DATA[[#This Row],[P1TAG]],IO[IO_Tag],))</f>
        <v>RIO_</v>
      </c>
      <c r="O332" s="284" t="str">
        <f>INDEX(IO[Rack],MATCH(TAG_DATA[[#This Row],[P1TAG]],IO[IO_Tag],))</f>
        <v>01</v>
      </c>
      <c r="P332" s="284" t="str">
        <f>INDEX(IO[Slot],MATCH(TAG_DATA[[#This Row],[P1TAG]],IO[IO_Tag],))</f>
        <v>16</v>
      </c>
      <c r="Q332" s="282" t="str">
        <f>INDEX(IO[Channel],MATCH(TAG_DATA[[#This Row],[P1TAG]],IO[IO_Tag],))</f>
        <v>01</v>
      </c>
      <c r="R332" s="266" t="str">
        <f>INDEX(IO[CatalogNo],MATCH(TAG_DATA[[#This Row],[P1TAG]],IO[IO_Tag],))</f>
        <v>1734-IB8*1</v>
      </c>
      <c r="S332" s="266" t="str">
        <f>INDEX(IO[CatalogDesc1],MATCH(TAG_DATA[[#This Row],[P1TAG]],IO[IO_Tag],))</f>
        <v>AB 1734-IB8</v>
      </c>
      <c r="T332" s="266" t="str">
        <f>INDEX(IO[CatalogDesc2],MATCH(TAG_DATA[[#This Row],[P1TAG]],IO[IO_Tag],))</f>
        <v>24VDC 8-Point Sink Input Module</v>
      </c>
      <c r="U332" s="266" t="str">
        <f>TAG_DATA[[#This Row],[Tag]]</f>
        <v>BB1ST650</v>
      </c>
      <c r="V332" s="266" t="str">
        <f>INDEX(DEVICES[DESC1],MATCH(TAG_DATA[[#This Row],[P1TAG]],DEVICES[TAG1],))</f>
        <v>SCRAPER CONVEYOR 1,</v>
      </c>
      <c r="W332" s="266" t="str">
        <f>INDEX(DEVICES[DESC2],MATCH(TAG_DATA[[#This Row],[P1TAG]],DEVICES[TAG1],))</f>
        <v>ROTATION GUARD</v>
      </c>
      <c r="X332" s="266" t="str">
        <f>INDEX(DEVICES[DESC3],MATCH(TAG_DATA[[#This Row],[P1TAG]],DEVICES[TAG1],))</f>
        <v/>
      </c>
      <c r="Y332" s="284">
        <f>INDEX(IO[Pin24V],MATCH(TAG_DATA[[#This Row],[P1TAG]],IO[IO_Tag],))</f>
        <v>6</v>
      </c>
      <c r="Z332" s="290">
        <f>INDEX(IO[Pin0V],MATCH(TAG_DATA[[#This Row],[P1TAG]],IO[IO_Tag],))</f>
        <v>4</v>
      </c>
      <c r="AA332" s="266" t="s">
        <v>2403</v>
      </c>
      <c r="AB332" s="305" t="str">
        <f>INDEX(IO[Type],MATCH(TAG_DATA[[#This Row],[P1TAG]],IO[IO_Tag],))</f>
        <v>DI</v>
      </c>
      <c r="AC332" s="266" t="str">
        <f>TAG_DATA[[#This Row],[Tag]]</f>
        <v>BB1ST650</v>
      </c>
      <c r="AD332" s="266" t="str">
        <f>INDEX(DEVICES[DESC1],MATCH(TAG_DATA[[#This Row],[P1TAG]],DEVICES[TAG1],))</f>
        <v>SCRAPER CONVEYOR 1,</v>
      </c>
      <c r="AE332" s="266" t="str">
        <f>INDEX(DEVICES[DESC2],MATCH(TAG_DATA[[#This Row],[P1TAG]],DEVICES[TAG1],))</f>
        <v>ROTATION GUARD</v>
      </c>
      <c r="AF332" s="266" t="str">
        <f>INDEX(DEVICES[DESC3],MATCH(TAG_DATA[[#This Row],[P1TAG]],DEVICES[TAG1],))</f>
        <v/>
      </c>
      <c r="AG332" s="305" t="s">
        <v>2542</v>
      </c>
      <c r="AH332" s="266" t="str">
        <f>INDEX(DRAWING[CableName1],MATCH(TAG_DATA[[#This Row],[Tag]],DRAWING[Tag],))</f>
        <v>BB1ST650/01</v>
      </c>
      <c r="AI332" s="331"/>
    </row>
    <row r="333" spans="1:35" x14ac:dyDescent="0.4">
      <c r="A333" s="316" t="s">
        <v>594</v>
      </c>
      <c r="B333" s="309" t="s">
        <v>1125</v>
      </c>
      <c r="C333" s="328" t="s">
        <v>2527</v>
      </c>
      <c r="D333" s="314" t="str">
        <f>INDEX(DRAWING[Prefix],MATCH(TAG_DATA[[#This Row],[Tag]],DRAWING[Tag],))</f>
        <v>38025-ELE</v>
      </c>
      <c r="E333" s="281" t="str">
        <f>INDEX(DRAWING[Suffix],MATCH(TAG_DATA[[#This Row],[Tag]],DRAWING[Tag],))</f>
        <v>01-422_.L0</v>
      </c>
      <c r="F333" s="265" t="str">
        <f>INDEX(DRAWING[WireName24V],MATCH(TAG_DATA[[#This Row],[Tag]],DRAWING[Tag],))</f>
        <v>RIO_01:16.DI:V+ BB1ST651</v>
      </c>
      <c r="G333" s="305" t="str">
        <f>INDEX(DRAWING[WireNameIO],MATCH(TAG_DATA[[#This Row],[Tag]],DRAWING[Tag],))</f>
        <v>RIO_01:16.DI:02 BB1ST651</v>
      </c>
      <c r="H333" s="266" t="s">
        <v>2323</v>
      </c>
      <c r="I333" s="266" t="str">
        <f>INDEX(PANEL[DESCRIPTION],MATCH(TAG_DATA[[#This Row],[X1NAME]],PANEL[TAG],))</f>
        <v>KPA NON ASSIGNED IO</v>
      </c>
      <c r="J333" s="334"/>
      <c r="K333" s="334"/>
      <c r="L333" s="334"/>
      <c r="M333" s="335"/>
      <c r="N333" s="266" t="str">
        <f>INDEX(IO[PLC],MATCH(TAG_DATA[[#This Row],[P1TAG]],IO[IO_Tag],))</f>
        <v>RIO_</v>
      </c>
      <c r="O333" s="284" t="str">
        <f>INDEX(IO[Rack],MATCH(TAG_DATA[[#This Row],[P1TAG]],IO[IO_Tag],))</f>
        <v>01</v>
      </c>
      <c r="P333" s="284" t="str">
        <f>INDEX(IO[Slot],MATCH(TAG_DATA[[#This Row],[P1TAG]],IO[IO_Tag],))</f>
        <v>16</v>
      </c>
      <c r="Q333" s="282" t="str">
        <f>INDEX(IO[Channel],MATCH(TAG_DATA[[#This Row],[P1TAG]],IO[IO_Tag],))</f>
        <v>02</v>
      </c>
      <c r="R333" s="266" t="str">
        <f>INDEX(IO[CatalogNo],MATCH(TAG_DATA[[#This Row],[P1TAG]],IO[IO_Tag],))</f>
        <v>1734-IB8*1</v>
      </c>
      <c r="S333" s="266" t="str">
        <f>INDEX(IO[CatalogDesc1],MATCH(TAG_DATA[[#This Row],[P1TAG]],IO[IO_Tag],))</f>
        <v>AB 1734-IB8</v>
      </c>
      <c r="T333" s="266" t="str">
        <f>INDEX(IO[CatalogDesc2],MATCH(TAG_DATA[[#This Row],[P1TAG]],IO[IO_Tag],))</f>
        <v>24VDC 8-Point Sink Input Module</v>
      </c>
      <c r="U333" s="266" t="str">
        <f>TAG_DATA[[#This Row],[Tag]]</f>
        <v>BB1ST651</v>
      </c>
      <c r="V333" s="266" t="str">
        <f>INDEX(DEVICES[DESC1],MATCH(TAG_DATA[[#This Row],[P1TAG]],DEVICES[TAG1],))</f>
        <v>SCRAPER CONVEYOR 2,</v>
      </c>
      <c r="W333" s="266" t="str">
        <f>INDEX(DEVICES[DESC2],MATCH(TAG_DATA[[#This Row],[P1TAG]],DEVICES[TAG1],))</f>
        <v>ROTATION GUARD</v>
      </c>
      <c r="X333" s="266" t="str">
        <f>INDEX(DEVICES[DESC3],MATCH(TAG_DATA[[#This Row],[P1TAG]],DEVICES[TAG1],))</f>
        <v/>
      </c>
      <c r="Y333" s="284">
        <f>INDEX(IO[Pin24V],MATCH(TAG_DATA[[#This Row],[P1TAG]],IO[IO_Tag],))</f>
        <v>6</v>
      </c>
      <c r="Z333" s="290">
        <f>INDEX(IO[Pin0V],MATCH(TAG_DATA[[#This Row],[P1TAG]],IO[IO_Tag],))</f>
        <v>4</v>
      </c>
      <c r="AA333" s="266" t="s">
        <v>2403</v>
      </c>
      <c r="AB333" s="305" t="str">
        <f>INDEX(IO[Type],MATCH(TAG_DATA[[#This Row],[P1TAG]],IO[IO_Tag],))</f>
        <v>DI</v>
      </c>
      <c r="AC333" s="266" t="str">
        <f>TAG_DATA[[#This Row],[Tag]]</f>
        <v>BB1ST651</v>
      </c>
      <c r="AD333" s="266" t="str">
        <f>INDEX(DEVICES[DESC1],MATCH(TAG_DATA[[#This Row],[P1TAG]],DEVICES[TAG1],))</f>
        <v>SCRAPER CONVEYOR 2,</v>
      </c>
      <c r="AE333" s="266" t="str">
        <f>INDEX(DEVICES[DESC2],MATCH(TAG_DATA[[#This Row],[P1TAG]],DEVICES[TAG1],))</f>
        <v>ROTATION GUARD</v>
      </c>
      <c r="AF333" s="266" t="str">
        <f>INDEX(DEVICES[DESC3],MATCH(TAG_DATA[[#This Row],[P1TAG]],DEVICES[TAG1],))</f>
        <v/>
      </c>
      <c r="AG333" s="305" t="s">
        <v>2542</v>
      </c>
      <c r="AH333" s="266" t="str">
        <f>INDEX(DRAWING[CableName1],MATCH(TAG_DATA[[#This Row],[Tag]],DRAWING[Tag],))</f>
        <v>BB1ST651/01</v>
      </c>
      <c r="AI333" s="331"/>
    </row>
    <row r="334" spans="1:35" x14ac:dyDescent="0.4">
      <c r="A334" s="316" t="s">
        <v>795</v>
      </c>
      <c r="B334" s="309" t="s">
        <v>1125</v>
      </c>
      <c r="C334" s="328" t="s">
        <v>2527</v>
      </c>
      <c r="D334" s="314" t="str">
        <f>INDEX(DRAWING[Prefix],MATCH(TAG_DATA[[#This Row],[Tag]],DRAWING[Tag],))</f>
        <v>38025-ELE</v>
      </c>
      <c r="E334" s="281" t="str">
        <f>INDEX(DRAWING[Suffix],MATCH(TAG_DATA[[#This Row],[Tag]],DRAWING[Tag],))</f>
        <v>01-423_.L0</v>
      </c>
      <c r="F334" s="265" t="str">
        <f>INDEX(DRAWING[WireName24V],MATCH(TAG_DATA[[#This Row],[Tag]],DRAWING[Tag],))</f>
        <v>RIO_01:16.DI:V+ BB1ST652</v>
      </c>
      <c r="G334" s="305" t="str">
        <f>INDEX(DRAWING[WireNameIO],MATCH(TAG_DATA[[#This Row],[Tag]],DRAWING[Tag],))</f>
        <v>RIO_01:16.DI:03 BB1ST652</v>
      </c>
      <c r="H334" s="266" t="s">
        <v>2323</v>
      </c>
      <c r="I334" s="266" t="str">
        <f>INDEX(PANEL[DESCRIPTION],MATCH(TAG_DATA[[#This Row],[X1NAME]],PANEL[TAG],))</f>
        <v>KPA NON ASSIGNED IO</v>
      </c>
      <c r="J334" s="334"/>
      <c r="K334" s="334"/>
      <c r="L334" s="334"/>
      <c r="M334" s="335"/>
      <c r="N334" s="266" t="str">
        <f>INDEX(IO[PLC],MATCH(TAG_DATA[[#This Row],[P1TAG]],IO[IO_Tag],))</f>
        <v>RIO_</v>
      </c>
      <c r="O334" s="284" t="str">
        <f>INDEX(IO[Rack],MATCH(TAG_DATA[[#This Row],[P1TAG]],IO[IO_Tag],))</f>
        <v>01</v>
      </c>
      <c r="P334" s="284" t="str">
        <f>INDEX(IO[Slot],MATCH(TAG_DATA[[#This Row],[P1TAG]],IO[IO_Tag],))</f>
        <v>16</v>
      </c>
      <c r="Q334" s="282" t="str">
        <f>INDEX(IO[Channel],MATCH(TAG_DATA[[#This Row],[P1TAG]],IO[IO_Tag],))</f>
        <v>03</v>
      </c>
      <c r="R334" s="266" t="str">
        <f>INDEX(IO[CatalogNo],MATCH(TAG_DATA[[#This Row],[P1TAG]],IO[IO_Tag],))</f>
        <v>1734-IB8*1</v>
      </c>
      <c r="S334" s="266" t="str">
        <f>INDEX(IO[CatalogDesc1],MATCH(TAG_DATA[[#This Row],[P1TAG]],IO[IO_Tag],))</f>
        <v>AB 1734-IB8</v>
      </c>
      <c r="T334" s="266" t="str">
        <f>INDEX(IO[CatalogDesc2],MATCH(TAG_DATA[[#This Row],[P1TAG]],IO[IO_Tag],))</f>
        <v>24VDC 8-Point Sink Input Module</v>
      </c>
      <c r="U334" s="266" t="str">
        <f>TAG_DATA[[#This Row],[Tag]]</f>
        <v>BB1ST652</v>
      </c>
      <c r="V334" s="266" t="str">
        <f>INDEX(DEVICES[DESC1],MATCH(TAG_DATA[[#This Row],[P1TAG]],DEVICES[TAG1],))</f>
        <v>BELT CONVEYOR</v>
      </c>
      <c r="W334" s="266" t="str">
        <f>INDEX(DEVICES[DESC2],MATCH(TAG_DATA[[#This Row],[P1TAG]],DEVICES[TAG1],))</f>
        <v>ROTATION GUARD</v>
      </c>
      <c r="X334" s="266" t="str">
        <f>INDEX(DEVICES[DESC3],MATCH(TAG_DATA[[#This Row],[P1TAG]],DEVICES[TAG1],))</f>
        <v/>
      </c>
      <c r="Y334" s="284">
        <f>INDEX(IO[Pin24V],MATCH(TAG_DATA[[#This Row],[P1TAG]],IO[IO_Tag],))</f>
        <v>6</v>
      </c>
      <c r="Z334" s="290">
        <f>INDEX(IO[Pin0V],MATCH(TAG_DATA[[#This Row],[P1TAG]],IO[IO_Tag],))</f>
        <v>4</v>
      </c>
      <c r="AA334" s="266" t="s">
        <v>2403</v>
      </c>
      <c r="AB334" s="305" t="str">
        <f>INDEX(IO[Type],MATCH(TAG_DATA[[#This Row],[P1TAG]],IO[IO_Tag],))</f>
        <v>DI</v>
      </c>
      <c r="AC334" s="266" t="str">
        <f>TAG_DATA[[#This Row],[Tag]]</f>
        <v>BB1ST652</v>
      </c>
      <c r="AD334" s="266" t="str">
        <f>INDEX(DEVICES[DESC1],MATCH(TAG_DATA[[#This Row],[P1TAG]],DEVICES[TAG1],))</f>
        <v>BELT CONVEYOR</v>
      </c>
      <c r="AE334" s="266" t="str">
        <f>INDEX(DEVICES[DESC2],MATCH(TAG_DATA[[#This Row],[P1TAG]],DEVICES[TAG1],))</f>
        <v>ROTATION GUARD</v>
      </c>
      <c r="AF334" s="266" t="str">
        <f>INDEX(DEVICES[DESC3],MATCH(TAG_DATA[[#This Row],[P1TAG]],DEVICES[TAG1],))</f>
        <v/>
      </c>
      <c r="AG334" s="305" t="s">
        <v>2542</v>
      </c>
      <c r="AH334" s="266" t="str">
        <f>INDEX(DRAWING[CableName1],MATCH(TAG_DATA[[#This Row],[Tag]],DRAWING[Tag],))</f>
        <v>BB1ST652/01</v>
      </c>
      <c r="AI334" s="331"/>
    </row>
    <row r="335" spans="1:35" x14ac:dyDescent="0.4">
      <c r="A335" s="316" t="s">
        <v>797</v>
      </c>
      <c r="B335" s="309" t="s">
        <v>1125</v>
      </c>
      <c r="C335" s="328" t="s">
        <v>2527</v>
      </c>
      <c r="D335" s="314" t="str">
        <f>INDEX(DRAWING[Prefix],MATCH(TAG_DATA[[#This Row],[Tag]],DRAWING[Tag],))</f>
        <v>38025-ELE</v>
      </c>
      <c r="E335" s="281" t="str">
        <f>INDEX(DRAWING[Suffix],MATCH(TAG_DATA[[#This Row],[Tag]],DRAWING[Tag],))</f>
        <v>01-424_.L0</v>
      </c>
      <c r="F335" s="265" t="str">
        <f>INDEX(DRAWING[WireName24V],MATCH(TAG_DATA[[#This Row],[Tag]],DRAWING[Tag],))</f>
        <v>RIO_01:16.DI:V+ BB1ST653</v>
      </c>
      <c r="G335" s="305" t="str">
        <f>INDEX(DRAWING[WireNameIO],MATCH(TAG_DATA[[#This Row],[Tag]],DRAWING[Tag],))</f>
        <v>RIO_01:16.DI:04 BB1ST653</v>
      </c>
      <c r="H335" s="266" t="s">
        <v>2323</v>
      </c>
      <c r="I335" s="266" t="str">
        <f>INDEX(PANEL[DESCRIPTION],MATCH(TAG_DATA[[#This Row],[X1NAME]],PANEL[TAG],))</f>
        <v>KPA NON ASSIGNED IO</v>
      </c>
      <c r="J335" s="334"/>
      <c r="K335" s="334"/>
      <c r="L335" s="334"/>
      <c r="M335" s="335"/>
      <c r="N335" s="266" t="str">
        <f>INDEX(IO[PLC],MATCH(TAG_DATA[[#This Row],[P1TAG]],IO[IO_Tag],))</f>
        <v>RIO_</v>
      </c>
      <c r="O335" s="284" t="str">
        <f>INDEX(IO[Rack],MATCH(TAG_DATA[[#This Row],[P1TAG]],IO[IO_Tag],))</f>
        <v>01</v>
      </c>
      <c r="P335" s="284" t="str">
        <f>INDEX(IO[Slot],MATCH(TAG_DATA[[#This Row],[P1TAG]],IO[IO_Tag],))</f>
        <v>16</v>
      </c>
      <c r="Q335" s="282" t="str">
        <f>INDEX(IO[Channel],MATCH(TAG_DATA[[#This Row],[P1TAG]],IO[IO_Tag],))</f>
        <v>04</v>
      </c>
      <c r="R335" s="266" t="str">
        <f>INDEX(IO[CatalogNo],MATCH(TAG_DATA[[#This Row],[P1TAG]],IO[IO_Tag],))</f>
        <v>1734-IB8*1</v>
      </c>
      <c r="S335" s="266" t="str">
        <f>INDEX(IO[CatalogDesc1],MATCH(TAG_DATA[[#This Row],[P1TAG]],IO[IO_Tag],))</f>
        <v>AB 1734-IB8</v>
      </c>
      <c r="T335" s="266" t="str">
        <f>INDEX(IO[CatalogDesc2],MATCH(TAG_DATA[[#This Row],[P1TAG]],IO[IO_Tag],))</f>
        <v>24VDC 8-Point Sink Input Module</v>
      </c>
      <c r="U335" s="266" t="str">
        <f>TAG_DATA[[#This Row],[Tag]]</f>
        <v>BB1ST653</v>
      </c>
      <c r="V335" s="266" t="str">
        <f>INDEX(DEVICES[DESC1],MATCH(TAG_DATA[[#This Row],[P1TAG]],DEVICES[TAG1],))</f>
        <v>FUEL FEEDING SCREW 2</v>
      </c>
      <c r="W335" s="266" t="str">
        <f>INDEX(DEVICES[DESC2],MATCH(TAG_DATA[[#This Row],[P1TAG]],DEVICES[TAG1],))</f>
        <v>ROTATION GUARD</v>
      </c>
      <c r="X335" s="266" t="str">
        <f>INDEX(DEVICES[DESC3],MATCH(TAG_DATA[[#This Row],[P1TAG]],DEVICES[TAG1],))</f>
        <v/>
      </c>
      <c r="Y335" s="284">
        <f>INDEX(IO[Pin24V],MATCH(TAG_DATA[[#This Row],[P1TAG]],IO[IO_Tag],))</f>
        <v>6</v>
      </c>
      <c r="Z335" s="290">
        <f>INDEX(IO[Pin0V],MATCH(TAG_DATA[[#This Row],[P1TAG]],IO[IO_Tag],))</f>
        <v>4</v>
      </c>
      <c r="AA335" s="266" t="s">
        <v>2403</v>
      </c>
      <c r="AB335" s="305" t="str">
        <f>INDEX(IO[Type],MATCH(TAG_DATA[[#This Row],[P1TAG]],IO[IO_Tag],))</f>
        <v>DI</v>
      </c>
      <c r="AC335" s="266" t="str">
        <f>TAG_DATA[[#This Row],[Tag]]</f>
        <v>BB1ST653</v>
      </c>
      <c r="AD335" s="266" t="str">
        <f>INDEX(DEVICES[DESC1],MATCH(TAG_DATA[[#This Row],[P1TAG]],DEVICES[TAG1],))</f>
        <v>FUEL FEEDING SCREW 2</v>
      </c>
      <c r="AE335" s="266" t="str">
        <f>INDEX(DEVICES[DESC2],MATCH(TAG_DATA[[#This Row],[P1TAG]],DEVICES[TAG1],))</f>
        <v>ROTATION GUARD</v>
      </c>
      <c r="AF335" s="266" t="str">
        <f>INDEX(DEVICES[DESC3],MATCH(TAG_DATA[[#This Row],[P1TAG]],DEVICES[TAG1],))</f>
        <v/>
      </c>
      <c r="AG335" s="305" t="s">
        <v>2542</v>
      </c>
      <c r="AH335" s="266" t="str">
        <f>INDEX(DRAWING[CableName1],MATCH(TAG_DATA[[#This Row],[Tag]],DRAWING[Tag],))</f>
        <v>BB1ST653/01</v>
      </c>
      <c r="AI335" s="331"/>
    </row>
    <row r="336" spans="1:35" x14ac:dyDescent="0.4">
      <c r="A336" s="316" t="s">
        <v>799</v>
      </c>
      <c r="B336" s="309" t="s">
        <v>1125</v>
      </c>
      <c r="C336" s="328" t="s">
        <v>2527</v>
      </c>
      <c r="D336" s="314" t="str">
        <f>INDEX(DRAWING[Prefix],MATCH(TAG_DATA[[#This Row],[Tag]],DRAWING[Tag],))</f>
        <v>38025-ELE</v>
      </c>
      <c r="E336" s="281" t="str">
        <f>INDEX(DRAWING[Suffix],MATCH(TAG_DATA[[#This Row],[Tag]],DRAWING[Tag],))</f>
        <v>01-425_.L0</v>
      </c>
      <c r="F336" s="265" t="str">
        <f>INDEX(DRAWING[WireName24V],MATCH(TAG_DATA[[#This Row],[Tag]],DRAWING[Tag],))</f>
        <v>RIO_01:16.DI:V+ BB1ST654</v>
      </c>
      <c r="G336" s="305" t="str">
        <f>INDEX(DRAWING[WireNameIO],MATCH(TAG_DATA[[#This Row],[Tag]],DRAWING[Tag],))</f>
        <v>RIO_01:16.DI:05 BB1ST654</v>
      </c>
      <c r="H336" s="266" t="s">
        <v>2323</v>
      </c>
      <c r="I336" s="266" t="str">
        <f>INDEX(PANEL[DESCRIPTION],MATCH(TAG_DATA[[#This Row],[X1NAME]],PANEL[TAG],))</f>
        <v>KPA NON ASSIGNED IO</v>
      </c>
      <c r="J336" s="334"/>
      <c r="K336" s="334"/>
      <c r="L336" s="334"/>
      <c r="M336" s="335"/>
      <c r="N336" s="266" t="str">
        <f>INDEX(IO[PLC],MATCH(TAG_DATA[[#This Row],[P1TAG]],IO[IO_Tag],))</f>
        <v>RIO_</v>
      </c>
      <c r="O336" s="284" t="str">
        <f>INDEX(IO[Rack],MATCH(TAG_DATA[[#This Row],[P1TAG]],IO[IO_Tag],))</f>
        <v>01</v>
      </c>
      <c r="P336" s="284" t="str">
        <f>INDEX(IO[Slot],MATCH(TAG_DATA[[#This Row],[P1TAG]],IO[IO_Tag],))</f>
        <v>16</v>
      </c>
      <c r="Q336" s="282" t="str">
        <f>INDEX(IO[Channel],MATCH(TAG_DATA[[#This Row],[P1TAG]],IO[IO_Tag],))</f>
        <v>05</v>
      </c>
      <c r="R336" s="266" t="str">
        <f>INDEX(IO[CatalogNo],MATCH(TAG_DATA[[#This Row],[P1TAG]],IO[IO_Tag],))</f>
        <v>1734-IB8*1</v>
      </c>
      <c r="S336" s="266" t="str">
        <f>INDEX(IO[CatalogDesc1],MATCH(TAG_DATA[[#This Row],[P1TAG]],IO[IO_Tag],))</f>
        <v>AB 1734-IB8</v>
      </c>
      <c r="T336" s="266" t="str">
        <f>INDEX(IO[CatalogDesc2],MATCH(TAG_DATA[[#This Row],[P1TAG]],IO[IO_Tag],))</f>
        <v>24VDC 8-Point Sink Input Module</v>
      </c>
      <c r="U336" s="266" t="str">
        <f>TAG_DATA[[#This Row],[Tag]]</f>
        <v>BB1ST654</v>
      </c>
      <c r="V336" s="266" t="str">
        <f>INDEX(DEVICES[DESC1],MATCH(TAG_DATA[[#This Row],[P1TAG]],DEVICES[TAG1],))</f>
        <v>BELT MAGNET</v>
      </c>
      <c r="W336" s="266" t="str">
        <f>INDEX(DEVICES[DESC2],MATCH(TAG_DATA[[#This Row],[P1TAG]],DEVICES[TAG1],))</f>
        <v>ROTATION GUARD</v>
      </c>
      <c r="X336" s="266" t="str">
        <f>INDEX(DEVICES[DESC3],MATCH(TAG_DATA[[#This Row],[P1TAG]],DEVICES[TAG1],))</f>
        <v/>
      </c>
      <c r="Y336" s="284">
        <f>INDEX(IO[Pin24V],MATCH(TAG_DATA[[#This Row],[P1TAG]],IO[IO_Tag],))</f>
        <v>6</v>
      </c>
      <c r="Z336" s="290">
        <f>INDEX(IO[Pin0V],MATCH(TAG_DATA[[#This Row],[P1TAG]],IO[IO_Tag],))</f>
        <v>4</v>
      </c>
      <c r="AA336" s="266" t="s">
        <v>2403</v>
      </c>
      <c r="AB336" s="305" t="str">
        <f>INDEX(IO[Type],MATCH(TAG_DATA[[#This Row],[P1TAG]],IO[IO_Tag],))</f>
        <v>DI</v>
      </c>
      <c r="AC336" s="266" t="str">
        <f>TAG_DATA[[#This Row],[Tag]]</f>
        <v>BB1ST654</v>
      </c>
      <c r="AD336" s="266" t="str">
        <f>INDEX(DEVICES[DESC1],MATCH(TAG_DATA[[#This Row],[P1TAG]],DEVICES[TAG1],))</f>
        <v>BELT MAGNET</v>
      </c>
      <c r="AE336" s="266" t="str">
        <f>INDEX(DEVICES[DESC2],MATCH(TAG_DATA[[#This Row],[P1TAG]],DEVICES[TAG1],))</f>
        <v>ROTATION GUARD</v>
      </c>
      <c r="AF336" s="266" t="str">
        <f>INDEX(DEVICES[DESC3],MATCH(TAG_DATA[[#This Row],[P1TAG]],DEVICES[TAG1],))</f>
        <v/>
      </c>
      <c r="AG336" s="305" t="s">
        <v>2542</v>
      </c>
      <c r="AH336" s="266" t="str">
        <f>INDEX(DRAWING[CableName1],MATCH(TAG_DATA[[#This Row],[Tag]],DRAWING[Tag],))</f>
        <v>BB1ST654/01</v>
      </c>
      <c r="AI336" s="331"/>
    </row>
    <row r="337" spans="1:35" x14ac:dyDescent="0.4">
      <c r="A337" s="316" t="s">
        <v>801</v>
      </c>
      <c r="B337" s="309" t="s">
        <v>1125</v>
      </c>
      <c r="C337" s="328" t="s">
        <v>2527</v>
      </c>
      <c r="D337" s="314" t="str">
        <f>INDEX(DRAWING[Prefix],MATCH(TAG_DATA[[#This Row],[Tag]],DRAWING[Tag],))</f>
        <v>38025-ELE</v>
      </c>
      <c r="E337" s="281" t="str">
        <f>INDEX(DRAWING[Suffix],MATCH(TAG_DATA[[#This Row],[Tag]],DRAWING[Tag],))</f>
        <v>01-426_.L0</v>
      </c>
      <c r="F337" s="265" t="str">
        <f>INDEX(DRAWING[WireName24V],MATCH(TAG_DATA[[#This Row],[Tag]],DRAWING[Tag],))</f>
        <v>RIO_01:16.DI:V+ BB1ST655</v>
      </c>
      <c r="G337" s="305" t="str">
        <f>INDEX(DRAWING[WireNameIO],MATCH(TAG_DATA[[#This Row],[Tag]],DRAWING[Tag],))</f>
        <v>RIO_01:16.DI:06 BB1ST655</v>
      </c>
      <c r="H337" s="266" t="s">
        <v>2323</v>
      </c>
      <c r="I337" s="266" t="str">
        <f>INDEX(PANEL[DESCRIPTION],MATCH(TAG_DATA[[#This Row],[X1NAME]],PANEL[TAG],))</f>
        <v>KPA NON ASSIGNED IO</v>
      </c>
      <c r="J337" s="334"/>
      <c r="K337" s="334"/>
      <c r="L337" s="334"/>
      <c r="M337" s="335"/>
      <c r="N337" s="266" t="str">
        <f>INDEX(IO[PLC],MATCH(TAG_DATA[[#This Row],[P1TAG]],IO[IO_Tag],))</f>
        <v>RIO_</v>
      </c>
      <c r="O337" s="284" t="str">
        <f>INDEX(IO[Rack],MATCH(TAG_DATA[[#This Row],[P1TAG]],IO[IO_Tag],))</f>
        <v>01</v>
      </c>
      <c r="P337" s="284" t="str">
        <f>INDEX(IO[Slot],MATCH(TAG_DATA[[#This Row],[P1TAG]],IO[IO_Tag],))</f>
        <v>16</v>
      </c>
      <c r="Q337" s="282" t="str">
        <f>INDEX(IO[Channel],MATCH(TAG_DATA[[#This Row],[P1TAG]],IO[IO_Tag],))</f>
        <v>06</v>
      </c>
      <c r="R337" s="266" t="str">
        <f>INDEX(IO[CatalogNo],MATCH(TAG_DATA[[#This Row],[P1TAG]],IO[IO_Tag],))</f>
        <v>1734-IB8*1</v>
      </c>
      <c r="S337" s="266" t="str">
        <f>INDEX(IO[CatalogDesc1],MATCH(TAG_DATA[[#This Row],[P1TAG]],IO[IO_Tag],))</f>
        <v>AB 1734-IB8</v>
      </c>
      <c r="T337" s="266" t="str">
        <f>INDEX(IO[CatalogDesc2],MATCH(TAG_DATA[[#This Row],[P1TAG]],IO[IO_Tag],))</f>
        <v>24VDC 8-Point Sink Input Module</v>
      </c>
      <c r="U337" s="266" t="str">
        <f>TAG_DATA[[#This Row],[Tag]]</f>
        <v>BB1ST655</v>
      </c>
      <c r="V337" s="266" t="str">
        <f>INDEX(DEVICES[DESC1],MATCH(TAG_DATA[[#This Row],[P1TAG]],DEVICES[TAG1],))</f>
        <v>FUEL FEEDING ROTARY</v>
      </c>
      <c r="W337" s="266" t="str">
        <f>INDEX(DEVICES[DESC2],MATCH(TAG_DATA[[#This Row],[P1TAG]],DEVICES[TAG1],))</f>
        <v>FEEDER 2 ROTATION GUARD</v>
      </c>
      <c r="X337" s="266" t="str">
        <f>INDEX(DEVICES[DESC3],MATCH(TAG_DATA[[#This Row],[P1TAG]],DEVICES[TAG1],))</f>
        <v/>
      </c>
      <c r="Y337" s="284">
        <f>INDEX(IO[Pin24V],MATCH(TAG_DATA[[#This Row],[P1TAG]],IO[IO_Tag],))</f>
        <v>6</v>
      </c>
      <c r="Z337" s="290">
        <f>INDEX(IO[Pin0V],MATCH(TAG_DATA[[#This Row],[P1TAG]],IO[IO_Tag],))</f>
        <v>4</v>
      </c>
      <c r="AA337" s="266" t="s">
        <v>2403</v>
      </c>
      <c r="AB337" s="305" t="str">
        <f>INDEX(IO[Type],MATCH(TAG_DATA[[#This Row],[P1TAG]],IO[IO_Tag],))</f>
        <v>DI</v>
      </c>
      <c r="AC337" s="266" t="str">
        <f>TAG_DATA[[#This Row],[Tag]]</f>
        <v>BB1ST655</v>
      </c>
      <c r="AD337" s="266" t="str">
        <f>INDEX(DEVICES[DESC1],MATCH(TAG_DATA[[#This Row],[P1TAG]],DEVICES[TAG1],))</f>
        <v>FUEL FEEDING ROTARY</v>
      </c>
      <c r="AE337" s="266" t="str">
        <f>INDEX(DEVICES[DESC2],MATCH(TAG_DATA[[#This Row],[P1TAG]],DEVICES[TAG1],))</f>
        <v>FEEDER 2 ROTATION GUARD</v>
      </c>
      <c r="AF337" s="266" t="str">
        <f>INDEX(DEVICES[DESC3],MATCH(TAG_DATA[[#This Row],[P1TAG]],DEVICES[TAG1],))</f>
        <v/>
      </c>
      <c r="AG337" s="305" t="s">
        <v>2542</v>
      </c>
      <c r="AH337" s="266" t="str">
        <f>INDEX(DRAWING[CableName1],MATCH(TAG_DATA[[#This Row],[Tag]],DRAWING[Tag],))</f>
        <v>BB1ST655/01</v>
      </c>
      <c r="AI337" s="331"/>
    </row>
    <row r="338" spans="1:35" x14ac:dyDescent="0.4">
      <c r="A338" s="316" t="s">
        <v>747</v>
      </c>
      <c r="B338" s="309" t="s">
        <v>1125</v>
      </c>
      <c r="C338" s="328" t="s">
        <v>2527</v>
      </c>
      <c r="D338" s="314" t="str">
        <f>INDEX(DRAWING[Prefix],MATCH(TAG_DATA[[#This Row],[Tag]],DRAWING[Tag],))</f>
        <v>38025-ELE</v>
      </c>
      <c r="E338" s="281" t="str">
        <f>INDEX(DRAWING[Suffix],MATCH(TAG_DATA[[#This Row],[Tag]],DRAWING[Tag],))</f>
        <v>01-427_.L0</v>
      </c>
      <c r="F338" s="265" t="str">
        <f>INDEX(DRAWING[WireName24V],MATCH(TAG_DATA[[#This Row],[Tag]],DRAWING[Tag],))</f>
        <v>RIO_01:16.DI:V+ BB1ST656</v>
      </c>
      <c r="G338" s="305" t="str">
        <f>INDEX(DRAWING[WireNameIO],MATCH(TAG_DATA[[#This Row],[Tag]],DRAWING[Tag],))</f>
        <v>RIO_01:16.DI:07 BB1ST656</v>
      </c>
      <c r="H338" s="266" t="s">
        <v>2323</v>
      </c>
      <c r="I338" s="266" t="str">
        <f>INDEX(PANEL[DESCRIPTION],MATCH(TAG_DATA[[#This Row],[X1NAME]],PANEL[TAG],))</f>
        <v>KPA NON ASSIGNED IO</v>
      </c>
      <c r="J338" s="334"/>
      <c r="K338" s="334"/>
      <c r="L338" s="334"/>
      <c r="M338" s="335"/>
      <c r="N338" s="266" t="str">
        <f>INDEX(IO[PLC],MATCH(TAG_DATA[[#This Row],[P1TAG]],IO[IO_Tag],))</f>
        <v>RIO_</v>
      </c>
      <c r="O338" s="284" t="str">
        <f>INDEX(IO[Rack],MATCH(TAG_DATA[[#This Row],[P1TAG]],IO[IO_Tag],))</f>
        <v>01</v>
      </c>
      <c r="P338" s="284" t="str">
        <f>INDEX(IO[Slot],MATCH(TAG_DATA[[#This Row],[P1TAG]],IO[IO_Tag],))</f>
        <v>16</v>
      </c>
      <c r="Q338" s="282" t="str">
        <f>INDEX(IO[Channel],MATCH(TAG_DATA[[#This Row],[P1TAG]],IO[IO_Tag],))</f>
        <v>07</v>
      </c>
      <c r="R338" s="266" t="str">
        <f>INDEX(IO[CatalogNo],MATCH(TAG_DATA[[#This Row],[P1TAG]],IO[IO_Tag],))</f>
        <v>1734-IB8*1</v>
      </c>
      <c r="S338" s="266" t="str">
        <f>INDEX(IO[CatalogDesc1],MATCH(TAG_DATA[[#This Row],[P1TAG]],IO[IO_Tag],))</f>
        <v>AB 1734-IB8</v>
      </c>
      <c r="T338" s="266" t="str">
        <f>INDEX(IO[CatalogDesc2],MATCH(TAG_DATA[[#This Row],[P1TAG]],IO[IO_Tag],))</f>
        <v>24VDC 8-Point Sink Input Module</v>
      </c>
      <c r="U338" s="266" t="str">
        <f>TAG_DATA[[#This Row],[Tag]]</f>
        <v>BB1ST656</v>
      </c>
      <c r="V338" s="266" t="str">
        <f>INDEX(DEVICES[DESC1],MATCH(TAG_DATA[[#This Row],[P1TAG]],DEVICES[TAG1],))</f>
        <v>DISC SCREEN DRIVE 1</v>
      </c>
      <c r="W338" s="266" t="str">
        <f>INDEX(DEVICES[DESC2],MATCH(TAG_DATA[[#This Row],[P1TAG]],DEVICES[TAG1],))</f>
        <v>ROTATION GUARD</v>
      </c>
      <c r="X338" s="266" t="str">
        <f>INDEX(DEVICES[DESC3],MATCH(TAG_DATA[[#This Row],[P1TAG]],DEVICES[TAG1],))</f>
        <v/>
      </c>
      <c r="Y338" s="284">
        <f>INDEX(IO[Pin24V],MATCH(TAG_DATA[[#This Row],[P1TAG]],IO[IO_Tag],))</f>
        <v>6</v>
      </c>
      <c r="Z338" s="290">
        <f>INDEX(IO[Pin0V],MATCH(TAG_DATA[[#This Row],[P1TAG]],IO[IO_Tag],))</f>
        <v>4</v>
      </c>
      <c r="AA338" s="266" t="s">
        <v>2403</v>
      </c>
      <c r="AB338" s="305" t="str">
        <f>INDEX(IO[Type],MATCH(TAG_DATA[[#This Row],[P1TAG]],IO[IO_Tag],))</f>
        <v>DI</v>
      </c>
      <c r="AC338" s="266" t="str">
        <f>TAG_DATA[[#This Row],[Tag]]</f>
        <v>BB1ST656</v>
      </c>
      <c r="AD338" s="266" t="str">
        <f>INDEX(DEVICES[DESC1],MATCH(TAG_DATA[[#This Row],[P1TAG]],DEVICES[TAG1],))</f>
        <v>DISC SCREEN DRIVE 1</v>
      </c>
      <c r="AE338" s="266" t="str">
        <f>INDEX(DEVICES[DESC2],MATCH(TAG_DATA[[#This Row],[P1TAG]],DEVICES[TAG1],))</f>
        <v>ROTATION GUARD</v>
      </c>
      <c r="AF338" s="266" t="str">
        <f>INDEX(DEVICES[DESC3],MATCH(TAG_DATA[[#This Row],[P1TAG]],DEVICES[TAG1],))</f>
        <v/>
      </c>
      <c r="AG338" s="305" t="s">
        <v>2542</v>
      </c>
      <c r="AH338" s="266" t="str">
        <f>INDEX(DRAWING[CableName1],MATCH(TAG_DATA[[#This Row],[Tag]],DRAWING[Tag],))</f>
        <v>BB1ST656/01</v>
      </c>
      <c r="AI338" s="331"/>
    </row>
    <row r="339" spans="1:35" x14ac:dyDescent="0.4">
      <c r="A339" s="316" t="s">
        <v>750</v>
      </c>
      <c r="B339" s="309" t="s">
        <v>1125</v>
      </c>
      <c r="C339" s="328" t="s">
        <v>2527</v>
      </c>
      <c r="D339" s="314" t="str">
        <f>INDEX(DRAWING[Prefix],MATCH(TAG_DATA[[#This Row],[Tag]],DRAWING[Tag],))</f>
        <v>38025-ELE</v>
      </c>
      <c r="E339" s="281" t="str">
        <f>INDEX(DRAWING[Suffix],MATCH(TAG_DATA[[#This Row],[Tag]],DRAWING[Tag],))</f>
        <v>01-428_.L0</v>
      </c>
      <c r="F339" s="265" t="str">
        <f>INDEX(DRAWING[WireName24V],MATCH(TAG_DATA[[#This Row],[Tag]],DRAWING[Tag],))</f>
        <v>RIO_01:16.DI:V+ BB1ST657</v>
      </c>
      <c r="G339" s="305" t="str">
        <f>INDEX(DRAWING[WireNameIO],MATCH(TAG_DATA[[#This Row],[Tag]],DRAWING[Tag],))</f>
        <v>RIO_01:16.DI:00 BB1ST657</v>
      </c>
      <c r="H339" s="266" t="s">
        <v>2323</v>
      </c>
      <c r="I339" s="266" t="str">
        <f>INDEX(PANEL[DESCRIPTION],MATCH(TAG_DATA[[#This Row],[X1NAME]],PANEL[TAG],))</f>
        <v>KPA NON ASSIGNED IO</v>
      </c>
      <c r="J339" s="334"/>
      <c r="K339" s="334"/>
      <c r="L339" s="334"/>
      <c r="M339" s="335"/>
      <c r="N339" s="266" t="str">
        <f>INDEX(IO[PLC],MATCH(TAG_DATA[[#This Row],[P1TAG]],IO[IO_Tag],))</f>
        <v>RIO_</v>
      </c>
      <c r="O339" s="284" t="str">
        <f>INDEX(IO[Rack],MATCH(TAG_DATA[[#This Row],[P1TAG]],IO[IO_Tag],))</f>
        <v>01</v>
      </c>
      <c r="P339" s="284" t="str">
        <f>INDEX(IO[Slot],MATCH(TAG_DATA[[#This Row],[P1TAG]],IO[IO_Tag],))</f>
        <v>16</v>
      </c>
      <c r="Q339" s="282" t="str">
        <f>INDEX(IO[Channel],MATCH(TAG_DATA[[#This Row],[P1TAG]],IO[IO_Tag],))</f>
        <v>00</v>
      </c>
      <c r="R339" s="266" t="str">
        <f>INDEX(IO[CatalogNo],MATCH(TAG_DATA[[#This Row],[P1TAG]],IO[IO_Tag],))</f>
        <v>1734-IB8*1</v>
      </c>
      <c r="S339" s="266" t="str">
        <f>INDEX(IO[CatalogDesc1],MATCH(TAG_DATA[[#This Row],[P1TAG]],IO[IO_Tag],))</f>
        <v>AB 1734-IB8</v>
      </c>
      <c r="T339" s="266" t="str">
        <f>INDEX(IO[CatalogDesc2],MATCH(TAG_DATA[[#This Row],[P1TAG]],IO[IO_Tag],))</f>
        <v>24VDC 8-Point Sink Input Module</v>
      </c>
      <c r="U339" s="266" t="str">
        <f>TAG_DATA[[#This Row],[Tag]]</f>
        <v>BB1ST657</v>
      </c>
      <c r="V339" s="266" t="str">
        <f>INDEX(DEVICES[DESC1],MATCH(TAG_DATA[[#This Row],[P1TAG]],DEVICES[TAG1],))</f>
        <v>DISC SCREEN DRIVE 2</v>
      </c>
      <c r="W339" s="266" t="str">
        <f>INDEX(DEVICES[DESC2],MATCH(TAG_DATA[[#This Row],[P1TAG]],DEVICES[TAG1],))</f>
        <v>ROTATION GUARD</v>
      </c>
      <c r="X339" s="266" t="str">
        <f>INDEX(DEVICES[DESC3],MATCH(TAG_DATA[[#This Row],[P1TAG]],DEVICES[TAG1],))</f>
        <v/>
      </c>
      <c r="Y339" s="284">
        <f>INDEX(IO[Pin24V],MATCH(TAG_DATA[[#This Row],[P1TAG]],IO[IO_Tag],))</f>
        <v>6</v>
      </c>
      <c r="Z339" s="290">
        <f>INDEX(IO[Pin0V],MATCH(TAG_DATA[[#This Row],[P1TAG]],IO[IO_Tag],))</f>
        <v>4</v>
      </c>
      <c r="AA339" s="266" t="s">
        <v>2403</v>
      </c>
      <c r="AB339" s="305" t="str">
        <f>INDEX(IO[Type],MATCH(TAG_DATA[[#This Row],[P1TAG]],IO[IO_Tag],))</f>
        <v>DI</v>
      </c>
      <c r="AC339" s="266" t="str">
        <f>TAG_DATA[[#This Row],[Tag]]</f>
        <v>BB1ST657</v>
      </c>
      <c r="AD339" s="266" t="str">
        <f>INDEX(DEVICES[DESC1],MATCH(TAG_DATA[[#This Row],[P1TAG]],DEVICES[TAG1],))</f>
        <v>DISC SCREEN DRIVE 2</v>
      </c>
      <c r="AE339" s="266" t="str">
        <f>INDEX(DEVICES[DESC2],MATCH(TAG_DATA[[#This Row],[P1TAG]],DEVICES[TAG1],))</f>
        <v>ROTATION GUARD</v>
      </c>
      <c r="AF339" s="266" t="str">
        <f>INDEX(DEVICES[DESC3],MATCH(TAG_DATA[[#This Row],[P1TAG]],DEVICES[TAG1],))</f>
        <v/>
      </c>
      <c r="AG339" s="305" t="s">
        <v>2542</v>
      </c>
      <c r="AH339" s="266" t="str">
        <f>INDEX(DRAWING[CableName1],MATCH(TAG_DATA[[#This Row],[Tag]],DRAWING[Tag],))</f>
        <v>BB1ST657/01</v>
      </c>
      <c r="AI339" s="331"/>
    </row>
    <row r="340" spans="1:35" x14ac:dyDescent="0.4">
      <c r="A340" s="316" t="s">
        <v>803</v>
      </c>
      <c r="B340" s="309" t="s">
        <v>1125</v>
      </c>
      <c r="C340" s="328" t="s">
        <v>2527</v>
      </c>
      <c r="D340" s="314" t="str">
        <f>INDEX(DRAWING[Prefix],MATCH(TAG_DATA[[#This Row],[Tag]],DRAWING[Tag],))</f>
        <v>38025-ELE</v>
      </c>
      <c r="E340" s="281" t="str">
        <f>INDEX(DRAWING[Suffix],MATCH(TAG_DATA[[#This Row],[Tag]],DRAWING[Tag],))</f>
        <v>01-429_.L0</v>
      </c>
      <c r="F340" s="265" t="str">
        <f>INDEX(DRAWING[WireName24V],MATCH(TAG_DATA[[#This Row],[Tag]],DRAWING[Tag],))</f>
        <v>RIO_01:17.DI:V+ BB1ST659</v>
      </c>
      <c r="G340" s="305" t="str">
        <f>INDEX(DRAWING[WireNameIO],MATCH(TAG_DATA[[#This Row],[Tag]],DRAWING[Tag],))</f>
        <v>RIO_01:17.DI:01 BB1ST659</v>
      </c>
      <c r="H340" s="266" t="s">
        <v>2323</v>
      </c>
      <c r="I340" s="266" t="str">
        <f>INDEX(PANEL[DESCRIPTION],MATCH(TAG_DATA[[#This Row],[X1NAME]],PANEL[TAG],))</f>
        <v>KPA NON ASSIGNED IO</v>
      </c>
      <c r="J340" s="334"/>
      <c r="K340" s="334"/>
      <c r="L340" s="334"/>
      <c r="M340" s="335"/>
      <c r="N340" s="266" t="str">
        <f>INDEX(IO[PLC],MATCH(TAG_DATA[[#This Row],[P1TAG]],IO[IO_Tag],))</f>
        <v>RIO_</v>
      </c>
      <c r="O340" s="284" t="str">
        <f>INDEX(IO[Rack],MATCH(TAG_DATA[[#This Row],[P1TAG]],IO[IO_Tag],))</f>
        <v>01</v>
      </c>
      <c r="P340" s="284" t="str">
        <f>INDEX(IO[Slot],MATCH(TAG_DATA[[#This Row],[P1TAG]],IO[IO_Tag],))</f>
        <v>17</v>
      </c>
      <c r="Q340" s="282" t="str">
        <f>INDEX(IO[Channel],MATCH(TAG_DATA[[#This Row],[P1TAG]],IO[IO_Tag],))</f>
        <v>01</v>
      </c>
      <c r="R340" s="266" t="str">
        <f>INDEX(IO[CatalogNo],MATCH(TAG_DATA[[#This Row],[P1TAG]],IO[IO_Tag],))</f>
        <v>1734-IB8*1</v>
      </c>
      <c r="S340" s="266" t="str">
        <f>INDEX(IO[CatalogDesc1],MATCH(TAG_DATA[[#This Row],[P1TAG]],IO[IO_Tag],))</f>
        <v>AB 1734-IB8</v>
      </c>
      <c r="T340" s="266" t="str">
        <f>INDEX(IO[CatalogDesc2],MATCH(TAG_DATA[[#This Row],[P1TAG]],IO[IO_Tag],))</f>
        <v>24VDC 8-Point Sink Input Module</v>
      </c>
      <c r="U340" s="266" t="str">
        <f>TAG_DATA[[#This Row],[Tag]]</f>
        <v>BB1ST659</v>
      </c>
      <c r="V340" s="266" t="str">
        <f>INDEX(DEVICES[DESC1],MATCH(TAG_DATA[[#This Row],[P1TAG]],DEVICES[TAG1],))</f>
        <v>FUEL FEEDING SCREW 1</v>
      </c>
      <c r="W340" s="266" t="str">
        <f>INDEX(DEVICES[DESC2],MATCH(TAG_DATA[[#This Row],[P1TAG]],DEVICES[TAG1],))</f>
        <v>ROTATION GUARD</v>
      </c>
      <c r="X340" s="266" t="str">
        <f>INDEX(DEVICES[DESC3],MATCH(TAG_DATA[[#This Row],[P1TAG]],DEVICES[TAG1],))</f>
        <v/>
      </c>
      <c r="Y340" s="284">
        <f>INDEX(IO[Pin24V],MATCH(TAG_DATA[[#This Row],[P1TAG]],IO[IO_Tag],))</f>
        <v>6</v>
      </c>
      <c r="Z340" s="290">
        <f>INDEX(IO[Pin0V],MATCH(TAG_DATA[[#This Row],[P1TAG]],IO[IO_Tag],))</f>
        <v>4</v>
      </c>
      <c r="AA340" s="266" t="s">
        <v>2403</v>
      </c>
      <c r="AB340" s="305" t="str">
        <f>INDEX(IO[Type],MATCH(TAG_DATA[[#This Row],[P1TAG]],IO[IO_Tag],))</f>
        <v>DI</v>
      </c>
      <c r="AC340" s="266" t="str">
        <f>TAG_DATA[[#This Row],[Tag]]</f>
        <v>BB1ST659</v>
      </c>
      <c r="AD340" s="266" t="str">
        <f>INDEX(DEVICES[DESC1],MATCH(TAG_DATA[[#This Row],[P1TAG]],DEVICES[TAG1],))</f>
        <v>FUEL FEEDING SCREW 1</v>
      </c>
      <c r="AE340" s="266" t="str">
        <f>INDEX(DEVICES[DESC2],MATCH(TAG_DATA[[#This Row],[P1TAG]],DEVICES[TAG1],))</f>
        <v>ROTATION GUARD</v>
      </c>
      <c r="AF340" s="266" t="str">
        <f>INDEX(DEVICES[DESC3],MATCH(TAG_DATA[[#This Row],[P1TAG]],DEVICES[TAG1],))</f>
        <v/>
      </c>
      <c r="AG340" s="305" t="s">
        <v>2542</v>
      </c>
      <c r="AH340" s="266" t="str">
        <f>INDEX(DRAWING[CableName1],MATCH(TAG_DATA[[#This Row],[Tag]],DRAWING[Tag],))</f>
        <v>BB1ST659/01</v>
      </c>
      <c r="AI340" s="331"/>
    </row>
    <row r="341" spans="1:35" x14ac:dyDescent="0.4">
      <c r="A341" s="316" t="s">
        <v>1353</v>
      </c>
      <c r="B341" s="309" t="s">
        <v>1125</v>
      </c>
      <c r="C341" s="328" t="s">
        <v>2527</v>
      </c>
      <c r="D341" s="314" t="str">
        <f>INDEX(DRAWING[Prefix],MATCH(TAG_DATA[[#This Row],[Tag]],DRAWING[Tag],))</f>
        <v>38025-ELE</v>
      </c>
      <c r="E341" s="281" t="str">
        <f>INDEX(DRAWING[Suffix],MATCH(TAG_DATA[[#This Row],[Tag]],DRAWING[Tag],))</f>
        <v>01-430_.L0</v>
      </c>
      <c r="F341" s="265" t="str">
        <f>INDEX(DRAWING[WireName24V],MATCH(TAG_DATA[[#This Row],[Tag]],DRAWING[Tag],))</f>
        <v>RIO_01:17.DI:V+ BB1ST673</v>
      </c>
      <c r="G341" s="305" t="str">
        <f>INDEX(DRAWING[WireNameIO],MATCH(TAG_DATA[[#This Row],[Tag]],DRAWING[Tag],))</f>
        <v>RIO_01:17.DI:02 BB1ST673</v>
      </c>
      <c r="H341" s="266" t="s">
        <v>2323</v>
      </c>
      <c r="I341" s="266" t="str">
        <f>INDEX(PANEL[DESCRIPTION],MATCH(TAG_DATA[[#This Row],[X1NAME]],PANEL[TAG],))</f>
        <v>KPA NON ASSIGNED IO</v>
      </c>
      <c r="J341" s="334"/>
      <c r="K341" s="334"/>
      <c r="L341" s="334"/>
      <c r="M341" s="335"/>
      <c r="N341" s="266" t="str">
        <f>INDEX(IO[PLC],MATCH(TAG_DATA[[#This Row],[P1TAG]],IO[IO_Tag],))</f>
        <v>RIO_</v>
      </c>
      <c r="O341" s="284" t="str">
        <f>INDEX(IO[Rack],MATCH(TAG_DATA[[#This Row],[P1TAG]],IO[IO_Tag],))</f>
        <v>01</v>
      </c>
      <c r="P341" s="284" t="str">
        <f>INDEX(IO[Slot],MATCH(TAG_DATA[[#This Row],[P1TAG]],IO[IO_Tag],))</f>
        <v>17</v>
      </c>
      <c r="Q341" s="282" t="str">
        <f>INDEX(IO[Channel],MATCH(TAG_DATA[[#This Row],[P1TAG]],IO[IO_Tag],))</f>
        <v>02</v>
      </c>
      <c r="R341" s="266" t="str">
        <f>INDEX(IO[CatalogNo],MATCH(TAG_DATA[[#This Row],[P1TAG]],IO[IO_Tag],))</f>
        <v>1734-IB8*1</v>
      </c>
      <c r="S341" s="266" t="str">
        <f>INDEX(IO[CatalogDesc1],MATCH(TAG_DATA[[#This Row],[P1TAG]],IO[IO_Tag],))</f>
        <v>AB 1734-IB8</v>
      </c>
      <c r="T341" s="266" t="str">
        <f>INDEX(IO[CatalogDesc2],MATCH(TAG_DATA[[#This Row],[P1TAG]],IO[IO_Tag],))</f>
        <v>24VDC 8-Point Sink Input Module</v>
      </c>
      <c r="U341" s="266" t="str">
        <f>TAG_DATA[[#This Row],[Tag]]</f>
        <v>BB1ST673</v>
      </c>
      <c r="V341" s="266" t="str">
        <f>INDEX(DEVICES[DESC1],MATCH(TAG_DATA[[#This Row],[P1TAG]],DEVICES[TAG1],))</f>
        <v>LEVELING ROLLER 1</v>
      </c>
      <c r="W341" s="266" t="str">
        <f>INDEX(DEVICES[DESC2],MATCH(TAG_DATA[[#This Row],[P1TAG]],DEVICES[TAG1],))</f>
        <v>SPEED SWITCH</v>
      </c>
      <c r="X341" s="266" t="str">
        <f>INDEX(DEVICES[DESC3],MATCH(TAG_DATA[[#This Row],[P1TAG]],DEVICES[TAG1],))</f>
        <v/>
      </c>
      <c r="Y341" s="284">
        <f>INDEX(IO[Pin24V],MATCH(TAG_DATA[[#This Row],[P1TAG]],IO[IO_Tag],))</f>
        <v>6</v>
      </c>
      <c r="Z341" s="290">
        <f>INDEX(IO[Pin0V],MATCH(TAG_DATA[[#This Row],[P1TAG]],IO[IO_Tag],))</f>
        <v>4</v>
      </c>
      <c r="AA341" s="266" t="s">
        <v>2403</v>
      </c>
      <c r="AB341" s="305" t="str">
        <f>INDEX(IO[Type],MATCH(TAG_DATA[[#This Row],[P1TAG]],IO[IO_Tag],))</f>
        <v>DI</v>
      </c>
      <c r="AC341" s="266" t="str">
        <f>TAG_DATA[[#This Row],[Tag]]</f>
        <v>BB1ST673</v>
      </c>
      <c r="AD341" s="266" t="str">
        <f>INDEX(DEVICES[DESC1],MATCH(TAG_DATA[[#This Row],[P1TAG]],DEVICES[TAG1],))</f>
        <v>LEVELING ROLLER 1</v>
      </c>
      <c r="AE341" s="266" t="str">
        <f>INDEX(DEVICES[DESC2],MATCH(TAG_DATA[[#This Row],[P1TAG]],DEVICES[TAG1],))</f>
        <v>SPEED SWITCH</v>
      </c>
      <c r="AF341" s="266" t="str">
        <f>INDEX(DEVICES[DESC3],MATCH(TAG_DATA[[#This Row],[P1TAG]],DEVICES[TAG1],))</f>
        <v/>
      </c>
      <c r="AG341" s="305" t="s">
        <v>2542</v>
      </c>
      <c r="AH341" s="266" t="str">
        <f>INDEX(DRAWING[CableName1],MATCH(TAG_DATA[[#This Row],[Tag]],DRAWING[Tag],))</f>
        <v>BB1ST673/01</v>
      </c>
      <c r="AI341" s="331"/>
    </row>
    <row r="342" spans="1:35" x14ac:dyDescent="0.4">
      <c r="A342" s="316" t="s">
        <v>1355</v>
      </c>
      <c r="B342" s="309" t="s">
        <v>1125</v>
      </c>
      <c r="C342" s="328" t="s">
        <v>2527</v>
      </c>
      <c r="D342" s="314" t="str">
        <f>INDEX(DRAWING[Prefix],MATCH(TAG_DATA[[#This Row],[Tag]],DRAWING[Tag],))</f>
        <v>38025-ELE</v>
      </c>
      <c r="E342" s="281" t="str">
        <f>INDEX(DRAWING[Suffix],MATCH(TAG_DATA[[#This Row],[Tag]],DRAWING[Tag],))</f>
        <v>01-431_.L0</v>
      </c>
      <c r="F342" s="265" t="str">
        <f>INDEX(DRAWING[WireName24V],MATCH(TAG_DATA[[#This Row],[Tag]],DRAWING[Tag],))</f>
        <v>RIO_01:17.DI:V+ BB1ST674</v>
      </c>
      <c r="G342" s="305" t="str">
        <f>INDEX(DRAWING[WireNameIO],MATCH(TAG_DATA[[#This Row],[Tag]],DRAWING[Tag],))</f>
        <v>RIO_01:17.DI:03 BB1ST674</v>
      </c>
      <c r="H342" s="266" t="s">
        <v>2323</v>
      </c>
      <c r="I342" s="266" t="str">
        <f>INDEX(PANEL[DESCRIPTION],MATCH(TAG_DATA[[#This Row],[X1NAME]],PANEL[TAG],))</f>
        <v>KPA NON ASSIGNED IO</v>
      </c>
      <c r="J342" s="334"/>
      <c r="K342" s="334"/>
      <c r="L342" s="334"/>
      <c r="M342" s="335"/>
      <c r="N342" s="266" t="str">
        <f>INDEX(IO[PLC],MATCH(TAG_DATA[[#This Row],[P1TAG]],IO[IO_Tag],))</f>
        <v>RIO_</v>
      </c>
      <c r="O342" s="284" t="str">
        <f>INDEX(IO[Rack],MATCH(TAG_DATA[[#This Row],[P1TAG]],IO[IO_Tag],))</f>
        <v>01</v>
      </c>
      <c r="P342" s="284" t="str">
        <f>INDEX(IO[Slot],MATCH(TAG_DATA[[#This Row],[P1TAG]],IO[IO_Tag],))</f>
        <v>17</v>
      </c>
      <c r="Q342" s="282" t="str">
        <f>INDEX(IO[Channel],MATCH(TAG_DATA[[#This Row],[P1TAG]],IO[IO_Tag],))</f>
        <v>03</v>
      </c>
      <c r="R342" s="266" t="str">
        <f>INDEX(IO[CatalogNo],MATCH(TAG_DATA[[#This Row],[P1TAG]],IO[IO_Tag],))</f>
        <v>1734-IB8*1</v>
      </c>
      <c r="S342" s="266" t="str">
        <f>INDEX(IO[CatalogDesc1],MATCH(TAG_DATA[[#This Row],[P1TAG]],IO[IO_Tag],))</f>
        <v>AB 1734-IB8</v>
      </c>
      <c r="T342" s="266" t="str">
        <f>INDEX(IO[CatalogDesc2],MATCH(TAG_DATA[[#This Row],[P1TAG]],IO[IO_Tag],))</f>
        <v>24VDC 8-Point Sink Input Module</v>
      </c>
      <c r="U342" s="266" t="str">
        <f>TAG_DATA[[#This Row],[Tag]]</f>
        <v>BB1ST674</v>
      </c>
      <c r="V342" s="266" t="str">
        <f>INDEX(DEVICES[DESC1],MATCH(TAG_DATA[[#This Row],[P1TAG]],DEVICES[TAG1],))</f>
        <v>LEVELING ROLLER 2</v>
      </c>
      <c r="W342" s="266" t="str">
        <f>INDEX(DEVICES[DESC2],MATCH(TAG_DATA[[#This Row],[P1TAG]],DEVICES[TAG1],))</f>
        <v>SPEED SWITCH</v>
      </c>
      <c r="X342" s="266" t="str">
        <f>INDEX(DEVICES[DESC3],MATCH(TAG_DATA[[#This Row],[P1TAG]],DEVICES[TAG1],))</f>
        <v/>
      </c>
      <c r="Y342" s="284">
        <f>INDEX(IO[Pin24V],MATCH(TAG_DATA[[#This Row],[P1TAG]],IO[IO_Tag],))</f>
        <v>6</v>
      </c>
      <c r="Z342" s="290">
        <f>INDEX(IO[Pin0V],MATCH(TAG_DATA[[#This Row],[P1TAG]],IO[IO_Tag],))</f>
        <v>4</v>
      </c>
      <c r="AA342" s="266" t="s">
        <v>2403</v>
      </c>
      <c r="AB342" s="305" t="str">
        <f>INDEX(IO[Type],MATCH(TAG_DATA[[#This Row],[P1TAG]],IO[IO_Tag],))</f>
        <v>DI</v>
      </c>
      <c r="AC342" s="266" t="str">
        <f>TAG_DATA[[#This Row],[Tag]]</f>
        <v>BB1ST674</v>
      </c>
      <c r="AD342" s="266" t="str">
        <f>INDEX(DEVICES[DESC1],MATCH(TAG_DATA[[#This Row],[P1TAG]],DEVICES[TAG1],))</f>
        <v>LEVELING ROLLER 2</v>
      </c>
      <c r="AE342" s="266" t="str">
        <f>INDEX(DEVICES[DESC2],MATCH(TAG_DATA[[#This Row],[P1TAG]],DEVICES[TAG1],))</f>
        <v>SPEED SWITCH</v>
      </c>
      <c r="AF342" s="266" t="str">
        <f>INDEX(DEVICES[DESC3],MATCH(TAG_DATA[[#This Row],[P1TAG]],DEVICES[TAG1],))</f>
        <v/>
      </c>
      <c r="AG342" s="305" t="s">
        <v>2542</v>
      </c>
      <c r="AH342" s="266" t="str">
        <f>INDEX(DRAWING[CableName1],MATCH(TAG_DATA[[#This Row],[Tag]],DRAWING[Tag],))</f>
        <v>BB1ST674/01</v>
      </c>
      <c r="AI342" s="331"/>
    </row>
    <row r="343" spans="1:35" x14ac:dyDescent="0.4">
      <c r="A343" s="316" t="s">
        <v>1351</v>
      </c>
      <c r="B343" s="309" t="s">
        <v>1125</v>
      </c>
      <c r="C343" s="328" t="s">
        <v>2527</v>
      </c>
      <c r="D343" s="314" t="str">
        <f>INDEX(DRAWING[Prefix],MATCH(TAG_DATA[[#This Row],[Tag]],DRAWING[Tag],))</f>
        <v>38025-ELE</v>
      </c>
      <c r="E343" s="281" t="str">
        <f>INDEX(DRAWING[Suffix],MATCH(TAG_DATA[[#This Row],[Tag]],DRAWING[Tag],))</f>
        <v>01-432_.L0</v>
      </c>
      <c r="F343" s="265" t="str">
        <f>INDEX(DRAWING[WireName24V],MATCH(TAG_DATA[[#This Row],[Tag]],DRAWING[Tag],))</f>
        <v>RIO_01:17.DI:V+ BB1ST675</v>
      </c>
      <c r="G343" s="305" t="str">
        <f>INDEX(DRAWING[WireNameIO],MATCH(TAG_DATA[[#This Row],[Tag]],DRAWING[Tag],))</f>
        <v>RIO_01:17.DI:04 BB1ST675</v>
      </c>
      <c r="H343" s="266" t="s">
        <v>2323</v>
      </c>
      <c r="I343" s="266" t="str">
        <f>INDEX(PANEL[DESCRIPTION],MATCH(TAG_DATA[[#This Row],[X1NAME]],PANEL[TAG],))</f>
        <v>KPA NON ASSIGNED IO</v>
      </c>
      <c r="J343" s="334"/>
      <c r="K343" s="334"/>
      <c r="L343" s="334"/>
      <c r="M343" s="335"/>
      <c r="N343" s="266" t="str">
        <f>INDEX(IO[PLC],MATCH(TAG_DATA[[#This Row],[P1TAG]],IO[IO_Tag],))</f>
        <v>RIO_</v>
      </c>
      <c r="O343" s="284" t="str">
        <f>INDEX(IO[Rack],MATCH(TAG_DATA[[#This Row],[P1TAG]],IO[IO_Tag],))</f>
        <v>01</v>
      </c>
      <c r="P343" s="284" t="str">
        <f>INDEX(IO[Slot],MATCH(TAG_DATA[[#This Row],[P1TAG]],IO[IO_Tag],))</f>
        <v>17</v>
      </c>
      <c r="Q343" s="282" t="str">
        <f>INDEX(IO[Channel],MATCH(TAG_DATA[[#This Row],[P1TAG]],IO[IO_Tag],))</f>
        <v>04</v>
      </c>
      <c r="R343" s="266" t="str">
        <f>INDEX(IO[CatalogNo],MATCH(TAG_DATA[[#This Row],[P1TAG]],IO[IO_Tag],))</f>
        <v>1734-IB8*1</v>
      </c>
      <c r="S343" s="266" t="str">
        <f>INDEX(IO[CatalogDesc1],MATCH(TAG_DATA[[#This Row],[P1TAG]],IO[IO_Tag],))</f>
        <v>AB 1734-IB8</v>
      </c>
      <c r="T343" s="266" t="str">
        <f>INDEX(IO[CatalogDesc2],MATCH(TAG_DATA[[#This Row],[P1TAG]],IO[IO_Tag],))</f>
        <v>24VDC 8-Point Sink Input Module</v>
      </c>
      <c r="U343" s="266" t="str">
        <f>TAG_DATA[[#This Row],[Tag]]</f>
        <v>BB1ST675</v>
      </c>
      <c r="V343" s="266" t="str">
        <f>INDEX(DEVICES[DESC1],MATCH(TAG_DATA[[#This Row],[P1TAG]],DEVICES[TAG1],))</f>
        <v>LEVELING ROLLER 3</v>
      </c>
      <c r="W343" s="266" t="str">
        <f>INDEX(DEVICES[DESC2],MATCH(TAG_DATA[[#This Row],[P1TAG]],DEVICES[TAG1],))</f>
        <v>SPEED SWITCH</v>
      </c>
      <c r="X343" s="266" t="str">
        <f>INDEX(DEVICES[DESC3],MATCH(TAG_DATA[[#This Row],[P1TAG]],DEVICES[TAG1],))</f>
        <v/>
      </c>
      <c r="Y343" s="284">
        <f>INDEX(IO[Pin24V],MATCH(TAG_DATA[[#This Row],[P1TAG]],IO[IO_Tag],))</f>
        <v>6</v>
      </c>
      <c r="Z343" s="290">
        <f>INDEX(IO[Pin0V],MATCH(TAG_DATA[[#This Row],[P1TAG]],IO[IO_Tag],))</f>
        <v>4</v>
      </c>
      <c r="AA343" s="266" t="s">
        <v>2403</v>
      </c>
      <c r="AB343" s="305" t="str">
        <f>INDEX(IO[Type],MATCH(TAG_DATA[[#This Row],[P1TAG]],IO[IO_Tag],))</f>
        <v>DI</v>
      </c>
      <c r="AC343" s="266" t="str">
        <f>TAG_DATA[[#This Row],[Tag]]</f>
        <v>BB1ST675</v>
      </c>
      <c r="AD343" s="266" t="str">
        <f>INDEX(DEVICES[DESC1],MATCH(TAG_DATA[[#This Row],[P1TAG]],DEVICES[TAG1],))</f>
        <v>LEVELING ROLLER 3</v>
      </c>
      <c r="AE343" s="266" t="str">
        <f>INDEX(DEVICES[DESC2],MATCH(TAG_DATA[[#This Row],[P1TAG]],DEVICES[TAG1],))</f>
        <v>SPEED SWITCH</v>
      </c>
      <c r="AF343" s="266" t="str">
        <f>INDEX(DEVICES[DESC3],MATCH(TAG_DATA[[#This Row],[P1TAG]],DEVICES[TAG1],))</f>
        <v/>
      </c>
      <c r="AG343" s="305" t="s">
        <v>2542</v>
      </c>
      <c r="AH343" s="266" t="str">
        <f>INDEX(DRAWING[CableName1],MATCH(TAG_DATA[[#This Row],[Tag]],DRAWING[Tag],))</f>
        <v>BB1ST675/01</v>
      </c>
      <c r="AI343" s="331"/>
    </row>
    <row r="344" spans="1:35" hidden="1" x14ac:dyDescent="0.4">
      <c r="A344" s="329" t="s">
        <v>884</v>
      </c>
      <c r="B344" s="261" t="s">
        <v>1125</v>
      </c>
      <c r="C344" s="348"/>
      <c r="D344" s="314" t="e">
        <f>INDEX(DRAWING[Prefix],MATCH(TAG_DATA[[#This Row],[Tag]],DRAWING[Tag],))</f>
        <v>#N/A</v>
      </c>
      <c r="E344" s="281" t="e">
        <f>INDEX(DRAWING[Suffix],MATCH(TAG_DATA[[#This Row],[Tag]],DRAWING[Tag],))</f>
        <v>#N/A</v>
      </c>
      <c r="F344" s="265"/>
      <c r="G344" s="305"/>
      <c r="H344" s="282"/>
      <c r="I344" s="282" t="e">
        <f>INDEX(PANEL[DESCRIPTION],MATCH(TAG_DATA[[#This Row],[X1NAME]],PANEL[TAG],))</f>
        <v>#N/A</v>
      </c>
      <c r="J344" s="282"/>
      <c r="K344" s="282"/>
      <c r="L344" s="282"/>
      <c r="M344" s="312"/>
      <c r="N344" s="282" t="e">
        <f>INDEX(IO[PLC],MATCH(TAG_DATA[[#This Row],[P1TAG]],IO[IO_Tag],))</f>
        <v>#N/A</v>
      </c>
      <c r="O344" s="282"/>
      <c r="P344" s="290" t="e">
        <f>INDEX(IO[Slot],MATCH(TAG_DATA[[#This Row],[P1TAG]],IO[IO_Tag],))</f>
        <v>#N/A</v>
      </c>
      <c r="Q344" s="282"/>
      <c r="R344" s="282" t="e">
        <f>INDEX(IO[CatalogNo],MATCH(TAG_DATA[[#This Row],[P1TAG]],IO[IO_Tag],))</f>
        <v>#N/A</v>
      </c>
      <c r="S344" s="282" t="e">
        <f>INDEX(IO[CatalogDesc1],MATCH(TAG_DATA[[#This Row],[P1TAG]],IO[IO_Tag],))</f>
        <v>#N/A</v>
      </c>
      <c r="T344" s="282" t="e">
        <f>INDEX(IO[CatalogDesc2],MATCH(TAG_DATA[[#This Row],[P1TAG]],IO[IO_Tag],))</f>
        <v>#N/A</v>
      </c>
      <c r="U344" s="282" t="str">
        <f>TAG_DATA[[#This Row],[Tag]]</f>
        <v>BB1ST804</v>
      </c>
      <c r="V344" s="282" t="str">
        <f>INDEX(DEVICES[DESC1],MATCH(TAG_DATA[[#This Row],[P1TAG]],DEVICES[TAG1],))</f>
        <v>ESP ROTARY VALVE</v>
      </c>
      <c r="W344" s="282" t="str">
        <f>INDEX(DEVICES[DESC2],MATCH(TAG_DATA[[#This Row],[P1TAG]],DEVICES[TAG1],))</f>
        <v>ROTATION GUARD</v>
      </c>
      <c r="X344" s="282" t="str">
        <f>INDEX(DEVICES[DESC3],MATCH(TAG_DATA[[#This Row],[P1TAG]],DEVICES[TAG1],))</f>
        <v/>
      </c>
      <c r="Y344" s="290" t="e">
        <f>INDEX(IO[Pin24V],MATCH(TAG_DATA[[#This Row],[P1TAG]],IO[IO_Tag],))</f>
        <v>#N/A</v>
      </c>
      <c r="Z344" s="290" t="e">
        <f>INDEX(IO[Pin0V],MATCH(TAG_DATA[[#This Row],[P1TAG]],IO[IO_Tag],))</f>
        <v>#N/A</v>
      </c>
      <c r="AA344" s="282"/>
      <c r="AB344" s="312" t="e">
        <f>INDEX(IO[Type],MATCH(TAG_DATA[[#This Row],[P1TAG]],IO[IO_Tag],))</f>
        <v>#N/A</v>
      </c>
      <c r="AC344" s="282" t="str">
        <f>TAG_DATA[[#This Row],[Tag]]</f>
        <v>BB1ST804</v>
      </c>
      <c r="AD344" s="282" t="str">
        <f>INDEX(DEVICES[DESC1],MATCH(TAG_DATA[[#This Row],[P1TAG]],DEVICES[TAG1],))</f>
        <v>ESP ROTARY VALVE</v>
      </c>
      <c r="AE344" s="282" t="str">
        <f>INDEX(DEVICES[DESC2],MATCH(TAG_DATA[[#This Row],[P1TAG]],DEVICES[TAG1],))</f>
        <v>ROTATION GUARD</v>
      </c>
      <c r="AF344" s="282" t="str">
        <f>INDEX(DEVICES[DESC3],MATCH(TAG_DATA[[#This Row],[P1TAG]],DEVICES[TAG1],))</f>
        <v/>
      </c>
      <c r="AG344" s="312"/>
      <c r="AH344" s="282" t="str">
        <f>_xlfn.TEXTJOIN("/",,TAG_DATA[[#This Row],[Tag]],"01")</f>
        <v>BB1ST804/01</v>
      </c>
      <c r="AI344" s="331"/>
    </row>
    <row r="345" spans="1:35" hidden="1" x14ac:dyDescent="0.4">
      <c r="A345" s="330" t="s">
        <v>875</v>
      </c>
      <c r="B345" s="260" t="s">
        <v>1125</v>
      </c>
      <c r="C345" s="349"/>
      <c r="D345" s="314" t="e">
        <f>INDEX(DRAWING[Prefix],MATCH(TAG_DATA[[#This Row],[Tag]],DRAWING[Tag],))</f>
        <v>#N/A</v>
      </c>
      <c r="E345" s="281" t="e">
        <f>INDEX(DRAWING[Suffix],MATCH(TAG_DATA[[#This Row],[Tag]],DRAWING[Tag],))</f>
        <v>#N/A</v>
      </c>
      <c r="F345" s="265"/>
      <c r="G345" s="305"/>
      <c r="H345" s="282"/>
      <c r="I345" s="282" t="e">
        <f>INDEX(PANEL[DESCRIPTION],MATCH(TAG_DATA[[#This Row],[X1NAME]],PANEL[TAG],))</f>
        <v>#N/A</v>
      </c>
      <c r="J345" s="282"/>
      <c r="K345" s="282"/>
      <c r="L345" s="282"/>
      <c r="M345" s="312"/>
      <c r="N345" s="282" t="e">
        <f>INDEX(IO[PLC],MATCH(TAG_DATA[[#This Row],[P1TAG]],IO[IO_Tag],))</f>
        <v>#N/A</v>
      </c>
      <c r="O345" s="282"/>
      <c r="P345" s="290" t="e">
        <f>INDEX(IO[Slot],MATCH(TAG_DATA[[#This Row],[P1TAG]],IO[IO_Tag],))</f>
        <v>#N/A</v>
      </c>
      <c r="Q345" s="282"/>
      <c r="R345" s="282" t="e">
        <f>INDEX(IO[CatalogNo],MATCH(TAG_DATA[[#This Row],[P1TAG]],IO[IO_Tag],))</f>
        <v>#N/A</v>
      </c>
      <c r="S345" s="282" t="e">
        <f>INDEX(IO[CatalogDesc1],MATCH(TAG_DATA[[#This Row],[P1TAG]],IO[IO_Tag],))</f>
        <v>#N/A</v>
      </c>
      <c r="T345" s="282" t="e">
        <f>INDEX(IO[CatalogDesc2],MATCH(TAG_DATA[[#This Row],[P1TAG]],IO[IO_Tag],))</f>
        <v>#N/A</v>
      </c>
      <c r="U345" s="282" t="str">
        <f>TAG_DATA[[#This Row],[Tag]]</f>
        <v>BB1ST805</v>
      </c>
      <c r="V345" s="282" t="str">
        <f>INDEX(DEVICES[DESC1],MATCH(TAG_DATA[[#This Row],[P1TAG]],DEVICES[TAG1],))</f>
        <v>HEATED ESP COLLECTION</v>
      </c>
      <c r="W345" s="282" t="str">
        <f>INDEX(DEVICES[DESC2],MATCH(TAG_DATA[[#This Row],[P1TAG]],DEVICES[TAG1],))</f>
        <v>SCREW ROTATION GUARD</v>
      </c>
      <c r="X345" s="282" t="str">
        <f>INDEX(DEVICES[DESC3],MATCH(TAG_DATA[[#This Row],[P1TAG]],DEVICES[TAG1],))</f>
        <v/>
      </c>
      <c r="Y345" s="290" t="e">
        <f>INDEX(IO[Pin24V],MATCH(TAG_DATA[[#This Row],[P1TAG]],IO[IO_Tag],))</f>
        <v>#N/A</v>
      </c>
      <c r="Z345" s="290" t="e">
        <f>INDEX(IO[Pin0V],MATCH(TAG_DATA[[#This Row],[P1TAG]],IO[IO_Tag],))</f>
        <v>#N/A</v>
      </c>
      <c r="AA345" s="282"/>
      <c r="AB345" s="312" t="e">
        <f>INDEX(IO[Type],MATCH(TAG_DATA[[#This Row],[P1TAG]],IO[IO_Tag],))</f>
        <v>#N/A</v>
      </c>
      <c r="AC345" s="282" t="str">
        <f>TAG_DATA[[#This Row],[Tag]]</f>
        <v>BB1ST805</v>
      </c>
      <c r="AD345" s="282" t="str">
        <f>INDEX(DEVICES[DESC1],MATCH(TAG_DATA[[#This Row],[P1TAG]],DEVICES[TAG1],))</f>
        <v>HEATED ESP COLLECTION</v>
      </c>
      <c r="AE345" s="282" t="str">
        <f>INDEX(DEVICES[DESC2],MATCH(TAG_DATA[[#This Row],[P1TAG]],DEVICES[TAG1],))</f>
        <v>SCREW ROTATION GUARD</v>
      </c>
      <c r="AF345" s="282" t="str">
        <f>INDEX(DEVICES[DESC3],MATCH(TAG_DATA[[#This Row],[P1TAG]],DEVICES[TAG1],))</f>
        <v/>
      </c>
      <c r="AG345" s="312"/>
      <c r="AH345" s="282" t="str">
        <f>_xlfn.TEXTJOIN("/",,TAG_DATA[[#This Row],[Tag]],"01")</f>
        <v>BB1ST805/01</v>
      </c>
      <c r="AI345" s="331"/>
    </row>
    <row r="346" spans="1:35" hidden="1" x14ac:dyDescent="0.4">
      <c r="A346" s="330" t="s">
        <v>878</v>
      </c>
      <c r="B346" s="260" t="s">
        <v>1125</v>
      </c>
      <c r="C346" s="349"/>
      <c r="D346" s="314" t="e">
        <f>INDEX(DRAWING[Prefix],MATCH(TAG_DATA[[#This Row],[Tag]],DRAWING[Tag],))</f>
        <v>#N/A</v>
      </c>
      <c r="E346" s="281" t="e">
        <f>INDEX(DRAWING[Suffix],MATCH(TAG_DATA[[#This Row],[Tag]],DRAWING[Tag],))</f>
        <v>#N/A</v>
      </c>
      <c r="F346" s="265"/>
      <c r="G346" s="305"/>
      <c r="H346" s="282"/>
      <c r="I346" s="282" t="e">
        <f>INDEX(PANEL[DESCRIPTION],MATCH(TAG_DATA[[#This Row],[X1NAME]],PANEL[TAG],))</f>
        <v>#N/A</v>
      </c>
      <c r="J346" s="282"/>
      <c r="K346" s="282"/>
      <c r="L346" s="282"/>
      <c r="M346" s="312"/>
      <c r="N346" s="282" t="e">
        <f>INDEX(IO[PLC],MATCH(TAG_DATA[[#This Row],[P1TAG]],IO[IO_Tag],))</f>
        <v>#N/A</v>
      </c>
      <c r="O346" s="282"/>
      <c r="P346" s="290" t="e">
        <f>INDEX(IO[Slot],MATCH(TAG_DATA[[#This Row],[P1TAG]],IO[IO_Tag],))</f>
        <v>#N/A</v>
      </c>
      <c r="Q346" s="282"/>
      <c r="R346" s="282" t="e">
        <f>INDEX(IO[CatalogNo],MATCH(TAG_DATA[[#This Row],[P1TAG]],IO[IO_Tag],))</f>
        <v>#N/A</v>
      </c>
      <c r="S346" s="282" t="e">
        <f>INDEX(IO[CatalogDesc1],MATCH(TAG_DATA[[#This Row],[P1TAG]],IO[IO_Tag],))</f>
        <v>#N/A</v>
      </c>
      <c r="T346" s="282" t="e">
        <f>INDEX(IO[CatalogDesc2],MATCH(TAG_DATA[[#This Row],[P1TAG]],IO[IO_Tag],))</f>
        <v>#N/A</v>
      </c>
      <c r="U346" s="282" t="str">
        <f>TAG_DATA[[#This Row],[Tag]]</f>
        <v>BB1ST808</v>
      </c>
      <c r="V346" s="282" t="str">
        <f>INDEX(DEVICES[DESC1],MATCH(TAG_DATA[[#This Row],[P1TAG]],DEVICES[TAG1],))</f>
        <v>ESP HOPPER 2 SCREW</v>
      </c>
      <c r="W346" s="282" t="str">
        <f>INDEX(DEVICES[DESC2],MATCH(TAG_DATA[[#This Row],[P1TAG]],DEVICES[TAG1],))</f>
        <v>ROTATION GUARD</v>
      </c>
      <c r="X346" s="282" t="str">
        <f>INDEX(DEVICES[DESC3],MATCH(TAG_DATA[[#This Row],[P1TAG]],DEVICES[TAG1],))</f>
        <v/>
      </c>
      <c r="Y346" s="290" t="e">
        <f>INDEX(IO[Pin24V],MATCH(TAG_DATA[[#This Row],[P1TAG]],IO[IO_Tag],))</f>
        <v>#N/A</v>
      </c>
      <c r="Z346" s="290" t="e">
        <f>INDEX(IO[Pin0V],MATCH(TAG_DATA[[#This Row],[P1TAG]],IO[IO_Tag],))</f>
        <v>#N/A</v>
      </c>
      <c r="AA346" s="282"/>
      <c r="AB346" s="312" t="e">
        <f>INDEX(IO[Type],MATCH(TAG_DATA[[#This Row],[P1TAG]],IO[IO_Tag],))</f>
        <v>#N/A</v>
      </c>
      <c r="AC346" s="282" t="str">
        <f>TAG_DATA[[#This Row],[Tag]]</f>
        <v>BB1ST808</v>
      </c>
      <c r="AD346" s="282" t="str">
        <f>INDEX(DEVICES[DESC1],MATCH(TAG_DATA[[#This Row],[P1TAG]],DEVICES[TAG1],))</f>
        <v>ESP HOPPER 2 SCREW</v>
      </c>
      <c r="AE346" s="282" t="str">
        <f>INDEX(DEVICES[DESC2],MATCH(TAG_DATA[[#This Row],[P1TAG]],DEVICES[TAG1],))</f>
        <v>ROTATION GUARD</v>
      </c>
      <c r="AF346" s="282" t="str">
        <f>INDEX(DEVICES[DESC3],MATCH(TAG_DATA[[#This Row],[P1TAG]],DEVICES[TAG1],))</f>
        <v/>
      </c>
      <c r="AG346" s="312"/>
      <c r="AH346" s="282" t="str">
        <f>_xlfn.TEXTJOIN("/",,TAG_DATA[[#This Row],[Tag]],"01")</f>
        <v>BB1ST808/01</v>
      </c>
      <c r="AI346" s="331"/>
    </row>
    <row r="347" spans="1:35" hidden="1" x14ac:dyDescent="0.4">
      <c r="A347" s="330" t="s">
        <v>881</v>
      </c>
      <c r="B347" s="260" t="s">
        <v>1125</v>
      </c>
      <c r="C347" s="349"/>
      <c r="D347" s="314" t="e">
        <f>INDEX(DRAWING[Prefix],MATCH(TAG_DATA[[#This Row],[Tag]],DRAWING[Tag],))</f>
        <v>#N/A</v>
      </c>
      <c r="E347" s="281" t="e">
        <f>INDEX(DRAWING[Suffix],MATCH(TAG_DATA[[#This Row],[Tag]],DRAWING[Tag],))</f>
        <v>#N/A</v>
      </c>
      <c r="F347" s="265"/>
      <c r="G347" s="305"/>
      <c r="H347" s="282"/>
      <c r="I347" s="282" t="e">
        <f>INDEX(PANEL[DESCRIPTION],MATCH(TAG_DATA[[#This Row],[X1NAME]],PANEL[TAG],))</f>
        <v>#N/A</v>
      </c>
      <c r="J347" s="282"/>
      <c r="K347" s="282"/>
      <c r="L347" s="282"/>
      <c r="M347" s="312"/>
      <c r="N347" s="282" t="e">
        <f>INDEX(IO[PLC],MATCH(TAG_DATA[[#This Row],[P1TAG]],IO[IO_Tag],))</f>
        <v>#N/A</v>
      </c>
      <c r="O347" s="282"/>
      <c r="P347" s="290" t="e">
        <f>INDEX(IO[Slot],MATCH(TAG_DATA[[#This Row],[P1TAG]],IO[IO_Tag],))</f>
        <v>#N/A</v>
      </c>
      <c r="Q347" s="282"/>
      <c r="R347" s="282" t="e">
        <f>INDEX(IO[CatalogNo],MATCH(TAG_DATA[[#This Row],[P1TAG]],IO[IO_Tag],))</f>
        <v>#N/A</v>
      </c>
      <c r="S347" s="282" t="e">
        <f>INDEX(IO[CatalogDesc1],MATCH(TAG_DATA[[#This Row],[P1TAG]],IO[IO_Tag],))</f>
        <v>#N/A</v>
      </c>
      <c r="T347" s="282" t="e">
        <f>INDEX(IO[CatalogDesc2],MATCH(TAG_DATA[[#This Row],[P1TAG]],IO[IO_Tag],))</f>
        <v>#N/A</v>
      </c>
      <c r="U347" s="282" t="str">
        <f>TAG_DATA[[#This Row],[Tag]]</f>
        <v>BB1ST809</v>
      </c>
      <c r="V347" s="282" t="str">
        <f>INDEX(DEVICES[DESC1],MATCH(TAG_DATA[[#This Row],[P1TAG]],DEVICES[TAG1],))</f>
        <v>ESP HOPPER 1 SCREW</v>
      </c>
      <c r="W347" s="282" t="str">
        <f>INDEX(DEVICES[DESC2],MATCH(TAG_DATA[[#This Row],[P1TAG]],DEVICES[TAG1],))</f>
        <v>ROTATION GUARD</v>
      </c>
      <c r="X347" s="282" t="str">
        <f>INDEX(DEVICES[DESC3],MATCH(TAG_DATA[[#This Row],[P1TAG]],DEVICES[TAG1],))</f>
        <v/>
      </c>
      <c r="Y347" s="290" t="e">
        <f>INDEX(IO[Pin24V],MATCH(TAG_DATA[[#This Row],[P1TAG]],IO[IO_Tag],))</f>
        <v>#N/A</v>
      </c>
      <c r="Z347" s="290" t="e">
        <f>INDEX(IO[Pin0V],MATCH(TAG_DATA[[#This Row],[P1TAG]],IO[IO_Tag],))</f>
        <v>#N/A</v>
      </c>
      <c r="AA347" s="282"/>
      <c r="AB347" s="312" t="e">
        <f>INDEX(IO[Type],MATCH(TAG_DATA[[#This Row],[P1TAG]],IO[IO_Tag],))</f>
        <v>#N/A</v>
      </c>
      <c r="AC347" s="282" t="str">
        <f>TAG_DATA[[#This Row],[Tag]]</f>
        <v>BB1ST809</v>
      </c>
      <c r="AD347" s="282" t="str">
        <f>INDEX(DEVICES[DESC1],MATCH(TAG_DATA[[#This Row],[P1TAG]],DEVICES[TAG1],))</f>
        <v>ESP HOPPER 1 SCREW</v>
      </c>
      <c r="AE347" s="282" t="str">
        <f>INDEX(DEVICES[DESC2],MATCH(TAG_DATA[[#This Row],[P1TAG]],DEVICES[TAG1],))</f>
        <v>ROTATION GUARD</v>
      </c>
      <c r="AF347" s="282" t="str">
        <f>INDEX(DEVICES[DESC3],MATCH(TAG_DATA[[#This Row],[P1TAG]],DEVICES[TAG1],))</f>
        <v/>
      </c>
      <c r="AG347" s="312"/>
      <c r="AH347" s="282" t="str">
        <f>_xlfn.TEXTJOIN("/",,TAG_DATA[[#This Row],[Tag]],"01")</f>
        <v>BB1ST809/01</v>
      </c>
      <c r="AI347" s="331"/>
    </row>
    <row r="348" spans="1:35" x14ac:dyDescent="0.4">
      <c r="A348" s="316" t="s">
        <v>1031</v>
      </c>
      <c r="B348" s="309" t="s">
        <v>1125</v>
      </c>
      <c r="C348" s="328" t="s">
        <v>2527</v>
      </c>
      <c r="D348" s="314" t="str">
        <f>INDEX(DRAWING[Prefix],MATCH(TAG_DATA[[#This Row],[Tag]],DRAWING[Tag],))</f>
        <v>38025-ELE</v>
      </c>
      <c r="E348" s="281" t="str">
        <f>INDEX(DRAWING[Suffix],MATCH(TAG_DATA[[#This Row],[Tag]],DRAWING[Tag],))</f>
        <v>01-433_.L0</v>
      </c>
      <c r="F348" s="265" t="str">
        <f>INDEX(DRAWING[WireName24V],MATCH(TAG_DATA[[#This Row],[Tag]],DRAWING[Tag],))</f>
        <v>RIO_01:17.DI:V+ BB1ST850</v>
      </c>
      <c r="G348" s="305" t="str">
        <f>INDEX(DRAWING[WireNameIO],MATCH(TAG_DATA[[#This Row],[Tag]],DRAWING[Tag],))</f>
        <v>RIO_01:17.DI:05 BB1ST850</v>
      </c>
      <c r="H348" s="266" t="s">
        <v>2323</v>
      </c>
      <c r="I348" s="266" t="str">
        <f>INDEX(PANEL[DESCRIPTION],MATCH(TAG_DATA[[#This Row],[X1NAME]],PANEL[TAG],))</f>
        <v>KPA NON ASSIGNED IO</v>
      </c>
      <c r="J348" s="334"/>
      <c r="K348" s="334"/>
      <c r="L348" s="334"/>
      <c r="M348" s="335"/>
      <c r="N348" s="266" t="str">
        <f>INDEX(IO[PLC],MATCH(TAG_DATA[[#This Row],[P1TAG]],IO[IO_Tag],))</f>
        <v>RIO_</v>
      </c>
      <c r="O348" s="284" t="str">
        <f>INDEX(IO[Rack],MATCH(TAG_DATA[[#This Row],[P1TAG]],IO[IO_Tag],))</f>
        <v>01</v>
      </c>
      <c r="P348" s="284" t="str">
        <f>INDEX(IO[Slot],MATCH(TAG_DATA[[#This Row],[P1TAG]],IO[IO_Tag],))</f>
        <v>17</v>
      </c>
      <c r="Q348" s="282" t="str">
        <f>INDEX(IO[Channel],MATCH(TAG_DATA[[#This Row],[P1TAG]],IO[IO_Tag],))</f>
        <v>05</v>
      </c>
      <c r="R348" s="266" t="str">
        <f>INDEX(IO[CatalogNo],MATCH(TAG_DATA[[#This Row],[P1TAG]],IO[IO_Tag],))</f>
        <v>1734-IB8*1</v>
      </c>
      <c r="S348" s="266" t="str">
        <f>INDEX(IO[CatalogDesc1],MATCH(TAG_DATA[[#This Row],[P1TAG]],IO[IO_Tag],))</f>
        <v>AB 1734-IB8</v>
      </c>
      <c r="T348" s="266" t="str">
        <f>INDEX(IO[CatalogDesc2],MATCH(TAG_DATA[[#This Row],[P1TAG]],IO[IO_Tag],))</f>
        <v>24VDC 8-Point Sink Input Module</v>
      </c>
      <c r="U348" s="266" t="str">
        <f>TAG_DATA[[#This Row],[Tag]]</f>
        <v>BB1ST850</v>
      </c>
      <c r="V348" s="266" t="str">
        <f>INDEX(DEVICES[DESC1],MATCH(TAG_DATA[[#This Row],[P1TAG]],DEVICES[TAG1],))</f>
        <v>BOTTOM ASH CONVEYOR</v>
      </c>
      <c r="W348" s="266" t="str">
        <f>INDEX(DEVICES[DESC2],MATCH(TAG_DATA[[#This Row],[P1TAG]],DEVICES[TAG1],))</f>
        <v>ROTATION GUARD</v>
      </c>
      <c r="X348" s="266" t="str">
        <f>INDEX(DEVICES[DESC3],MATCH(TAG_DATA[[#This Row],[P1TAG]],DEVICES[TAG1],))</f>
        <v/>
      </c>
      <c r="Y348" s="284">
        <f>INDEX(IO[Pin24V],MATCH(TAG_DATA[[#This Row],[P1TAG]],IO[IO_Tag],))</f>
        <v>6</v>
      </c>
      <c r="Z348" s="290">
        <f>INDEX(IO[Pin0V],MATCH(TAG_DATA[[#This Row],[P1TAG]],IO[IO_Tag],))</f>
        <v>4</v>
      </c>
      <c r="AA348" s="266" t="s">
        <v>2403</v>
      </c>
      <c r="AB348" s="305" t="str">
        <f>INDEX(IO[Type],MATCH(TAG_DATA[[#This Row],[P1TAG]],IO[IO_Tag],))</f>
        <v>DI</v>
      </c>
      <c r="AC348" s="266" t="str">
        <f>TAG_DATA[[#This Row],[Tag]]</f>
        <v>BB1ST850</v>
      </c>
      <c r="AD348" s="266" t="str">
        <f>INDEX(DEVICES[DESC1],MATCH(TAG_DATA[[#This Row],[P1TAG]],DEVICES[TAG1],))</f>
        <v>BOTTOM ASH CONVEYOR</v>
      </c>
      <c r="AE348" s="266" t="str">
        <f>INDEX(DEVICES[DESC2],MATCH(TAG_DATA[[#This Row],[P1TAG]],DEVICES[TAG1],))</f>
        <v>ROTATION GUARD</v>
      </c>
      <c r="AF348" s="266" t="str">
        <f>INDEX(DEVICES[DESC3],MATCH(TAG_DATA[[#This Row],[P1TAG]],DEVICES[TAG1],))</f>
        <v/>
      </c>
      <c r="AG348" s="305" t="s">
        <v>2542</v>
      </c>
      <c r="AH348" s="266" t="str">
        <f>INDEX(DRAWING[CableName1],MATCH(TAG_DATA[[#This Row],[Tag]],DRAWING[Tag],))</f>
        <v>BB1ST850/01</v>
      </c>
      <c r="AI348" s="331"/>
    </row>
    <row r="349" spans="1:35" x14ac:dyDescent="0.4">
      <c r="A349" s="316" t="s">
        <v>1033</v>
      </c>
      <c r="B349" s="309" t="s">
        <v>1125</v>
      </c>
      <c r="C349" s="328" t="s">
        <v>2527</v>
      </c>
      <c r="D349" s="314" t="str">
        <f>INDEX(DRAWING[Prefix],MATCH(TAG_DATA[[#This Row],[Tag]],DRAWING[Tag],))</f>
        <v>38025-ELE</v>
      </c>
      <c r="E349" s="281" t="str">
        <f>INDEX(DRAWING[Suffix],MATCH(TAG_DATA[[#This Row],[Tag]],DRAWING[Tag],))</f>
        <v>01-434_.L0</v>
      </c>
      <c r="F349" s="265" t="str">
        <f>INDEX(DRAWING[WireName24V],MATCH(TAG_DATA[[#This Row],[Tag]],DRAWING[Tag],))</f>
        <v>RIO_01:17.DI:V+ BB1ST852</v>
      </c>
      <c r="G349" s="305" t="str">
        <f>INDEX(DRAWING[WireNameIO],MATCH(TAG_DATA[[#This Row],[Tag]],DRAWING[Tag],))</f>
        <v>RIO_01:17.DI:06 BB1ST852</v>
      </c>
      <c r="H349" s="266" t="s">
        <v>2323</v>
      </c>
      <c r="I349" s="266" t="str">
        <f>INDEX(PANEL[DESCRIPTION],MATCH(TAG_DATA[[#This Row],[X1NAME]],PANEL[TAG],))</f>
        <v>KPA NON ASSIGNED IO</v>
      </c>
      <c r="J349" s="334"/>
      <c r="K349" s="334"/>
      <c r="L349" s="334"/>
      <c r="M349" s="335"/>
      <c r="N349" s="266" t="str">
        <f>INDEX(IO[PLC],MATCH(TAG_DATA[[#This Row],[P1TAG]],IO[IO_Tag],))</f>
        <v>RIO_</v>
      </c>
      <c r="O349" s="284" t="str">
        <f>INDEX(IO[Rack],MATCH(TAG_DATA[[#This Row],[P1TAG]],IO[IO_Tag],))</f>
        <v>01</v>
      </c>
      <c r="P349" s="284" t="str">
        <f>INDEX(IO[Slot],MATCH(TAG_DATA[[#This Row],[P1TAG]],IO[IO_Tag],))</f>
        <v>17</v>
      </c>
      <c r="Q349" s="282" t="str">
        <f>INDEX(IO[Channel],MATCH(TAG_DATA[[#This Row],[P1TAG]],IO[IO_Tag],))</f>
        <v>06</v>
      </c>
      <c r="R349" s="266" t="str">
        <f>INDEX(IO[CatalogNo],MATCH(TAG_DATA[[#This Row],[P1TAG]],IO[IO_Tag],))</f>
        <v>1734-IB8*1</v>
      </c>
      <c r="S349" s="266" t="str">
        <f>INDEX(IO[CatalogDesc1],MATCH(TAG_DATA[[#This Row],[P1TAG]],IO[IO_Tag],))</f>
        <v>AB 1734-IB8</v>
      </c>
      <c r="T349" s="266" t="str">
        <f>INDEX(IO[CatalogDesc2],MATCH(TAG_DATA[[#This Row],[P1TAG]],IO[IO_Tag],))</f>
        <v>24VDC 8-Point Sink Input Module</v>
      </c>
      <c r="U349" s="266" t="str">
        <f>TAG_DATA[[#This Row],[Tag]]</f>
        <v>BB1ST852</v>
      </c>
      <c r="V349" s="266" t="str">
        <f>INDEX(DEVICES[DESC1],MATCH(TAG_DATA[[#This Row],[P1TAG]],DEVICES[TAG1],))</f>
        <v>2ND PASS FLY ASH ROTARY</v>
      </c>
      <c r="W349" s="266" t="str">
        <f>INDEX(DEVICES[DESC2],MATCH(TAG_DATA[[#This Row],[P1TAG]],DEVICES[TAG1],))</f>
        <v>VALVE ROTATION GUARD</v>
      </c>
      <c r="X349" s="266" t="str">
        <f>INDEX(DEVICES[DESC3],MATCH(TAG_DATA[[#This Row],[P1TAG]],DEVICES[TAG1],))</f>
        <v/>
      </c>
      <c r="Y349" s="284">
        <f>INDEX(IO[Pin24V],MATCH(TAG_DATA[[#This Row],[P1TAG]],IO[IO_Tag],))</f>
        <v>6</v>
      </c>
      <c r="Z349" s="290">
        <f>INDEX(IO[Pin0V],MATCH(TAG_DATA[[#This Row],[P1TAG]],IO[IO_Tag],))</f>
        <v>4</v>
      </c>
      <c r="AA349" s="266" t="s">
        <v>2403</v>
      </c>
      <c r="AB349" s="305" t="str">
        <f>INDEX(IO[Type],MATCH(TAG_DATA[[#This Row],[P1TAG]],IO[IO_Tag],))</f>
        <v>DI</v>
      </c>
      <c r="AC349" s="266" t="str">
        <f>TAG_DATA[[#This Row],[Tag]]</f>
        <v>BB1ST852</v>
      </c>
      <c r="AD349" s="266" t="str">
        <f>INDEX(DEVICES[DESC1],MATCH(TAG_DATA[[#This Row],[P1TAG]],DEVICES[TAG1],))</f>
        <v>2ND PASS FLY ASH ROTARY</v>
      </c>
      <c r="AE349" s="266" t="str">
        <f>INDEX(DEVICES[DESC2],MATCH(TAG_DATA[[#This Row],[P1TAG]],DEVICES[TAG1],))</f>
        <v>VALVE ROTATION GUARD</v>
      </c>
      <c r="AF349" s="266" t="str">
        <f>INDEX(DEVICES[DESC3],MATCH(TAG_DATA[[#This Row],[P1TAG]],DEVICES[TAG1],))</f>
        <v/>
      </c>
      <c r="AG349" s="305" t="s">
        <v>2542</v>
      </c>
      <c r="AH349" s="266" t="str">
        <f>INDEX(DRAWING[CableName1],MATCH(TAG_DATA[[#This Row],[Tag]],DRAWING[Tag],))</f>
        <v>BB1ST852/01</v>
      </c>
      <c r="AI349" s="331"/>
    </row>
    <row r="350" spans="1:35" x14ac:dyDescent="0.4">
      <c r="A350" s="316" t="s">
        <v>1037</v>
      </c>
      <c r="B350" s="309" t="s">
        <v>1125</v>
      </c>
      <c r="C350" s="328" t="s">
        <v>2527</v>
      </c>
      <c r="D350" s="314" t="str">
        <f>INDEX(DRAWING[Prefix],MATCH(TAG_DATA[[#This Row],[Tag]],DRAWING[Tag],))</f>
        <v>38025-ELE</v>
      </c>
      <c r="E350" s="281" t="str">
        <f>INDEX(DRAWING[Suffix],MATCH(TAG_DATA[[#This Row],[Tag]],DRAWING[Tag],))</f>
        <v>01-435_.L0</v>
      </c>
      <c r="F350" s="265" t="str">
        <f>INDEX(DRAWING[WireName24V],MATCH(TAG_DATA[[#This Row],[Tag]],DRAWING[Tag],))</f>
        <v>RIO_01:17.DI:V+ BB1ST853</v>
      </c>
      <c r="G350" s="305" t="str">
        <f>INDEX(DRAWING[WireNameIO],MATCH(TAG_DATA[[#This Row],[Tag]],DRAWING[Tag],))</f>
        <v>RIO_01:17.DI:07 BB1ST853</v>
      </c>
      <c r="H350" s="266" t="s">
        <v>2323</v>
      </c>
      <c r="I350" s="266" t="str">
        <f>INDEX(PANEL[DESCRIPTION],MATCH(TAG_DATA[[#This Row],[X1NAME]],PANEL[TAG],))</f>
        <v>KPA NON ASSIGNED IO</v>
      </c>
      <c r="J350" s="334"/>
      <c r="K350" s="334"/>
      <c r="L350" s="334"/>
      <c r="M350" s="335"/>
      <c r="N350" s="266" t="str">
        <f>INDEX(IO[PLC],MATCH(TAG_DATA[[#This Row],[P1TAG]],IO[IO_Tag],))</f>
        <v>RIO_</v>
      </c>
      <c r="O350" s="284" t="str">
        <f>INDEX(IO[Rack],MATCH(TAG_DATA[[#This Row],[P1TAG]],IO[IO_Tag],))</f>
        <v>01</v>
      </c>
      <c r="P350" s="284" t="str">
        <f>INDEX(IO[Slot],MATCH(TAG_DATA[[#This Row],[P1TAG]],IO[IO_Tag],))</f>
        <v>17</v>
      </c>
      <c r="Q350" s="282" t="str">
        <f>INDEX(IO[Channel],MATCH(TAG_DATA[[#This Row],[P1TAG]],IO[IO_Tag],))</f>
        <v>07</v>
      </c>
      <c r="R350" s="266" t="str">
        <f>INDEX(IO[CatalogNo],MATCH(TAG_DATA[[#This Row],[P1TAG]],IO[IO_Tag],))</f>
        <v>1734-IB8*1</v>
      </c>
      <c r="S350" s="266" t="str">
        <f>INDEX(IO[CatalogDesc1],MATCH(TAG_DATA[[#This Row],[P1TAG]],IO[IO_Tag],))</f>
        <v>AB 1734-IB8</v>
      </c>
      <c r="T350" s="266" t="str">
        <f>INDEX(IO[CatalogDesc2],MATCH(TAG_DATA[[#This Row],[P1TAG]],IO[IO_Tag],))</f>
        <v>24VDC 8-Point Sink Input Module</v>
      </c>
      <c r="U350" s="266" t="str">
        <f>TAG_DATA[[#This Row],[Tag]]</f>
        <v>BB1ST853</v>
      </c>
      <c r="V350" s="266" t="str">
        <f>INDEX(DEVICES[DESC1],MATCH(TAG_DATA[[#This Row],[P1TAG]],DEVICES[TAG1],))</f>
        <v>3RD PASS FLY ASH ROTARY</v>
      </c>
      <c r="W350" s="266" t="str">
        <f>INDEX(DEVICES[DESC2],MATCH(TAG_DATA[[#This Row],[P1TAG]],DEVICES[TAG1],))</f>
        <v>VALVE ROTATION GUARD</v>
      </c>
      <c r="X350" s="266" t="str">
        <f>INDEX(DEVICES[DESC3],MATCH(TAG_DATA[[#This Row],[P1TAG]],DEVICES[TAG1],))</f>
        <v/>
      </c>
      <c r="Y350" s="284">
        <f>INDEX(IO[Pin24V],MATCH(TAG_DATA[[#This Row],[P1TAG]],IO[IO_Tag],))</f>
        <v>6</v>
      </c>
      <c r="Z350" s="290">
        <f>INDEX(IO[Pin0V],MATCH(TAG_DATA[[#This Row],[P1TAG]],IO[IO_Tag],))</f>
        <v>4</v>
      </c>
      <c r="AA350" s="266" t="s">
        <v>2403</v>
      </c>
      <c r="AB350" s="305" t="str">
        <f>INDEX(IO[Type],MATCH(TAG_DATA[[#This Row],[P1TAG]],IO[IO_Tag],))</f>
        <v>DI</v>
      </c>
      <c r="AC350" s="266" t="str">
        <f>TAG_DATA[[#This Row],[Tag]]</f>
        <v>BB1ST853</v>
      </c>
      <c r="AD350" s="266" t="str">
        <f>INDEX(DEVICES[DESC1],MATCH(TAG_DATA[[#This Row],[P1TAG]],DEVICES[TAG1],))</f>
        <v>3RD PASS FLY ASH ROTARY</v>
      </c>
      <c r="AE350" s="266" t="str">
        <f>INDEX(DEVICES[DESC2],MATCH(TAG_DATA[[#This Row],[P1TAG]],DEVICES[TAG1],))</f>
        <v>VALVE ROTATION GUARD</v>
      </c>
      <c r="AF350" s="266" t="str">
        <f>INDEX(DEVICES[DESC3],MATCH(TAG_DATA[[#This Row],[P1TAG]],DEVICES[TAG1],))</f>
        <v/>
      </c>
      <c r="AG350" s="305" t="s">
        <v>2542</v>
      </c>
      <c r="AH350" s="266" t="str">
        <f>INDEX(DRAWING[CableName1],MATCH(TAG_DATA[[#This Row],[Tag]],DRAWING[Tag],))</f>
        <v>BB1ST853/01</v>
      </c>
      <c r="AI350" s="331"/>
    </row>
    <row r="351" spans="1:35" x14ac:dyDescent="0.4">
      <c r="A351" s="316" t="s">
        <v>1512</v>
      </c>
      <c r="B351" s="309" t="s">
        <v>1125</v>
      </c>
      <c r="C351" s="328" t="s">
        <v>2527</v>
      </c>
      <c r="D351" s="314" t="str">
        <f>INDEX(DRAWING[Prefix],MATCH(TAG_DATA[[#This Row],[Tag]],DRAWING[Tag],))</f>
        <v>38025-ELE</v>
      </c>
      <c r="E351" s="281" t="str">
        <f>INDEX(DRAWING[Suffix],MATCH(TAG_DATA[[#This Row],[Tag]],DRAWING[Tag],))</f>
        <v>01-436_.L0</v>
      </c>
      <c r="F351" s="265" t="str">
        <f>INDEX(DRAWING[WireName24V],MATCH(TAG_DATA[[#This Row],[Tag]],DRAWING[Tag],))</f>
        <v>RIO_01:17.DI:V+ BB1ST856</v>
      </c>
      <c r="G351" s="305" t="str">
        <f>INDEX(DRAWING[WireNameIO],MATCH(TAG_DATA[[#This Row],[Tag]],DRAWING[Tag],))</f>
        <v>RIO_01:17.DI:00 BB1ST856</v>
      </c>
      <c r="H351" s="266" t="s">
        <v>2323</v>
      </c>
      <c r="I351" s="266" t="str">
        <f>INDEX(PANEL[DESCRIPTION],MATCH(TAG_DATA[[#This Row],[X1NAME]],PANEL[TAG],))</f>
        <v>KPA NON ASSIGNED IO</v>
      </c>
      <c r="J351" s="334"/>
      <c r="K351" s="334"/>
      <c r="L351" s="334"/>
      <c r="M351" s="335"/>
      <c r="N351" s="266" t="str">
        <f>INDEX(IO[PLC],MATCH(TAG_DATA[[#This Row],[P1TAG]],IO[IO_Tag],))</f>
        <v>RIO_</v>
      </c>
      <c r="O351" s="284" t="str">
        <f>INDEX(IO[Rack],MATCH(TAG_DATA[[#This Row],[P1TAG]],IO[IO_Tag],))</f>
        <v>01</v>
      </c>
      <c r="P351" s="284" t="str">
        <f>INDEX(IO[Slot],MATCH(TAG_DATA[[#This Row],[P1TAG]],IO[IO_Tag],))</f>
        <v>17</v>
      </c>
      <c r="Q351" s="282" t="str">
        <f>INDEX(IO[Channel],MATCH(TAG_DATA[[#This Row],[P1TAG]],IO[IO_Tag],))</f>
        <v>00</v>
      </c>
      <c r="R351" s="266" t="str">
        <f>INDEX(IO[CatalogNo],MATCH(TAG_DATA[[#This Row],[P1TAG]],IO[IO_Tag],))</f>
        <v>1734-IB8*1</v>
      </c>
      <c r="S351" s="266" t="str">
        <f>INDEX(IO[CatalogDesc1],MATCH(TAG_DATA[[#This Row],[P1TAG]],IO[IO_Tag],))</f>
        <v>AB 1734-IB8</v>
      </c>
      <c r="T351" s="266" t="str">
        <f>INDEX(IO[CatalogDesc2],MATCH(TAG_DATA[[#This Row],[P1TAG]],IO[IO_Tag],))</f>
        <v>24VDC 8-Point Sink Input Module</v>
      </c>
      <c r="U351" s="266" t="str">
        <f>TAG_DATA[[#This Row],[Tag]]</f>
        <v>BB1ST856</v>
      </c>
      <c r="V351" s="266" t="str">
        <f>INDEX(DEVICES[DESC1],MATCH(TAG_DATA[[#This Row],[P1TAG]],DEVICES[TAG1],))</f>
        <v>PURIFIED SAND SCREW</v>
      </c>
      <c r="W351" s="266" t="str">
        <f>INDEX(DEVICES[DESC2],MATCH(TAG_DATA[[#This Row],[P1TAG]],DEVICES[TAG1],))</f>
        <v>CONVEYOR ROTATION GUARD</v>
      </c>
      <c r="X351" s="266" t="str">
        <f>INDEX(DEVICES[DESC3],MATCH(TAG_DATA[[#This Row],[P1TAG]],DEVICES[TAG1],))</f>
        <v/>
      </c>
      <c r="Y351" s="284">
        <f>INDEX(IO[Pin24V],MATCH(TAG_DATA[[#This Row],[P1TAG]],IO[IO_Tag],))</f>
        <v>6</v>
      </c>
      <c r="Z351" s="290">
        <f>INDEX(IO[Pin0V],MATCH(TAG_DATA[[#This Row],[P1TAG]],IO[IO_Tag],))</f>
        <v>4</v>
      </c>
      <c r="AA351" s="266" t="s">
        <v>2403</v>
      </c>
      <c r="AB351" s="305" t="str">
        <f>INDEX(IO[Type],MATCH(TAG_DATA[[#This Row],[P1TAG]],IO[IO_Tag],))</f>
        <v>DI</v>
      </c>
      <c r="AC351" s="266" t="str">
        <f>TAG_DATA[[#This Row],[Tag]]</f>
        <v>BB1ST856</v>
      </c>
      <c r="AD351" s="266" t="str">
        <f>INDEX(DEVICES[DESC1],MATCH(TAG_DATA[[#This Row],[P1TAG]],DEVICES[TAG1],))</f>
        <v>PURIFIED SAND SCREW</v>
      </c>
      <c r="AE351" s="266" t="str">
        <f>INDEX(DEVICES[DESC2],MATCH(TAG_DATA[[#This Row],[P1TAG]],DEVICES[TAG1],))</f>
        <v>CONVEYOR ROTATION GUARD</v>
      </c>
      <c r="AF351" s="266" t="str">
        <f>INDEX(DEVICES[DESC3],MATCH(TAG_DATA[[#This Row],[P1TAG]],DEVICES[TAG1],))</f>
        <v/>
      </c>
      <c r="AG351" s="305" t="s">
        <v>2542</v>
      </c>
      <c r="AH351" s="266" t="str">
        <f>INDEX(DRAWING[CableName1],MATCH(TAG_DATA[[#This Row],[Tag]],DRAWING[Tag],))</f>
        <v>BB1ST856/01</v>
      </c>
      <c r="AI351" s="331"/>
    </row>
    <row r="352" spans="1:35" hidden="1" x14ac:dyDescent="0.4">
      <c r="A352" s="329" t="s">
        <v>366</v>
      </c>
      <c r="B352" s="261" t="s">
        <v>1124</v>
      </c>
      <c r="C352" s="348"/>
      <c r="D352" s="314" t="e">
        <f>INDEX(DRAWING[Prefix],MATCH(TAG_DATA[[#This Row],[Tag]],DRAWING[Tag],))</f>
        <v>#N/A</v>
      </c>
      <c r="E352" s="281" t="e">
        <f>INDEX(DRAWING[Suffix],MATCH(TAG_DATA[[#This Row],[Tag]],DRAWING[Tag],))</f>
        <v>#N/A</v>
      </c>
      <c r="F352" s="265"/>
      <c r="G352" s="305"/>
      <c r="H352" s="282"/>
      <c r="I352" s="282" t="e">
        <f>INDEX(PANEL[DESCRIPTION],MATCH(TAG_DATA[[#This Row],[X1NAME]],PANEL[TAG],))</f>
        <v>#N/A</v>
      </c>
      <c r="J352" s="282"/>
      <c r="K352" s="282"/>
      <c r="L352" s="282"/>
      <c r="M352" s="312"/>
      <c r="N352" s="282" t="e">
        <f>INDEX(IO[PLC],MATCH(TAG_DATA[[#This Row],[P1TAG]],IO[IO_Tag],))</f>
        <v>#N/A</v>
      </c>
      <c r="O352" s="282"/>
      <c r="P352" s="290" t="e">
        <f>INDEX(IO[Slot],MATCH(TAG_DATA[[#This Row],[P1TAG]],IO[IO_Tag],))</f>
        <v>#N/A</v>
      </c>
      <c r="Q352" s="282"/>
      <c r="R352" s="282" t="e">
        <f>INDEX(IO[CatalogNo],MATCH(TAG_DATA[[#This Row],[P1TAG]],IO[IO_Tag],))</f>
        <v>#N/A</v>
      </c>
      <c r="S352" s="282" t="e">
        <f>INDEX(IO[CatalogDesc1],MATCH(TAG_DATA[[#This Row],[P1TAG]],IO[IO_Tag],))</f>
        <v>#N/A</v>
      </c>
      <c r="T352" s="282" t="e">
        <f>INDEX(IO[CatalogDesc2],MATCH(TAG_DATA[[#This Row],[P1TAG]],IO[IO_Tag],))</f>
        <v>#N/A</v>
      </c>
      <c r="U352" s="282" t="str">
        <f>TAG_DATA[[#This Row],[Tag]]</f>
        <v>BB1SV001</v>
      </c>
      <c r="V352" s="282" t="str">
        <f>INDEX(DEVICES[DESC1],MATCH(TAG_DATA[[#This Row],[P1TAG]],DEVICES[TAG1],))</f>
        <v>BLOW DOWN TANK COOLING</v>
      </c>
      <c r="W352" s="282" t="str">
        <f>INDEX(DEVICES[DESC2],MATCH(TAG_DATA[[#This Row],[P1TAG]],DEVICES[TAG1],))</f>
        <v>ON/OFF VALVE</v>
      </c>
      <c r="X352" s="282" t="str">
        <f>INDEX(DEVICES[DESC3],MATCH(TAG_DATA[[#This Row],[P1TAG]],DEVICES[TAG1],))</f>
        <v/>
      </c>
      <c r="Y352" s="290" t="e">
        <f>INDEX(IO[Pin24V],MATCH(TAG_DATA[[#This Row],[P1TAG]],IO[IO_Tag],))</f>
        <v>#N/A</v>
      </c>
      <c r="Z352" s="290" t="e">
        <f>INDEX(IO[Pin0V],MATCH(TAG_DATA[[#This Row],[P1TAG]],IO[IO_Tag],))</f>
        <v>#N/A</v>
      </c>
      <c r="AA352" s="282"/>
      <c r="AB352" s="312" t="e">
        <f>INDEX(IO[Type],MATCH(TAG_DATA[[#This Row],[P1TAG]],IO[IO_Tag],))</f>
        <v>#N/A</v>
      </c>
      <c r="AC352" s="282" t="str">
        <f>TAG_DATA[[#This Row],[Tag]]</f>
        <v>BB1SV001</v>
      </c>
      <c r="AD352" s="282" t="str">
        <f>INDEX(DEVICES[DESC1],MATCH(TAG_DATA[[#This Row],[P1TAG]],DEVICES[TAG1],))</f>
        <v>BLOW DOWN TANK COOLING</v>
      </c>
      <c r="AE352" s="282" t="str">
        <f>INDEX(DEVICES[DESC2],MATCH(TAG_DATA[[#This Row],[P1TAG]],DEVICES[TAG1],))</f>
        <v>ON/OFF VALVE</v>
      </c>
      <c r="AF352" s="282" t="str">
        <f>INDEX(DEVICES[DESC3],MATCH(TAG_DATA[[#This Row],[P1TAG]],DEVICES[TAG1],))</f>
        <v/>
      </c>
      <c r="AG352" s="312"/>
      <c r="AH352" s="282" t="str">
        <f>_xlfn.TEXTJOIN("/",,TAG_DATA[[#This Row],[Tag]],"01")</f>
        <v>BB1SV001/01</v>
      </c>
      <c r="AI352" s="331"/>
    </row>
    <row r="353" spans="1:35" hidden="1" x14ac:dyDescent="0.4">
      <c r="A353" s="330" t="s">
        <v>805</v>
      </c>
      <c r="B353" s="260" t="s">
        <v>1124</v>
      </c>
      <c r="C353" s="349"/>
      <c r="D353" s="314" t="e">
        <f>INDEX(DRAWING[Prefix],MATCH(TAG_DATA[[#This Row],[Tag]],DRAWING[Tag],))</f>
        <v>#N/A</v>
      </c>
      <c r="E353" s="281" t="e">
        <f>INDEX(DRAWING[Suffix],MATCH(TAG_DATA[[#This Row],[Tag]],DRAWING[Tag],))</f>
        <v>#N/A</v>
      </c>
      <c r="F353" s="265"/>
      <c r="G353" s="305"/>
      <c r="H353" s="282"/>
      <c r="I353" s="282" t="e">
        <f>INDEX(PANEL[DESCRIPTION],MATCH(TAG_DATA[[#This Row],[X1NAME]],PANEL[TAG],))</f>
        <v>#N/A</v>
      </c>
      <c r="J353" s="282"/>
      <c r="K353" s="282"/>
      <c r="L353" s="282"/>
      <c r="M353" s="312"/>
      <c r="N353" s="282" t="e">
        <f>INDEX(IO[PLC],MATCH(TAG_DATA[[#This Row],[P1TAG]],IO[IO_Tag],))</f>
        <v>#N/A</v>
      </c>
      <c r="O353" s="282"/>
      <c r="P353" s="290" t="e">
        <f>INDEX(IO[Slot],MATCH(TAG_DATA[[#This Row],[P1TAG]],IO[IO_Tag],))</f>
        <v>#N/A</v>
      </c>
      <c r="Q353" s="282"/>
      <c r="R353" s="282" t="e">
        <f>INDEX(IO[CatalogNo],MATCH(TAG_DATA[[#This Row],[P1TAG]],IO[IO_Tag],))</f>
        <v>#N/A</v>
      </c>
      <c r="S353" s="282" t="e">
        <f>INDEX(IO[CatalogDesc1],MATCH(TAG_DATA[[#This Row],[P1TAG]],IO[IO_Tag],))</f>
        <v>#N/A</v>
      </c>
      <c r="T353" s="282" t="e">
        <f>INDEX(IO[CatalogDesc2],MATCH(TAG_DATA[[#This Row],[P1TAG]],IO[IO_Tag],))</f>
        <v>#N/A</v>
      </c>
      <c r="U353" s="282" t="str">
        <f>TAG_DATA[[#This Row],[Tag]]</f>
        <v>BB1SV400</v>
      </c>
      <c r="V353" s="282" t="str">
        <f>INDEX(DEVICES[DESC1],MATCH(TAG_DATA[[#This Row],[P1TAG]],DEVICES[TAG1],))</f>
        <v>SEALING AIR TO ROTARY</v>
      </c>
      <c r="W353" s="282" t="str">
        <f>INDEX(DEVICES[DESC2],MATCH(TAG_DATA[[#This Row],[P1TAG]],DEVICES[TAG1],))</f>
        <v>FEEDER SOLENOID VALVE</v>
      </c>
      <c r="X353" s="282" t="str">
        <f>INDEX(DEVICES[DESC3],MATCH(TAG_DATA[[#This Row],[P1TAG]],DEVICES[TAG1],))</f>
        <v/>
      </c>
      <c r="Y353" s="290" t="e">
        <f>INDEX(IO[Pin24V],MATCH(TAG_DATA[[#This Row],[P1TAG]],IO[IO_Tag],))</f>
        <v>#N/A</v>
      </c>
      <c r="Z353" s="290" t="e">
        <f>INDEX(IO[Pin0V],MATCH(TAG_DATA[[#This Row],[P1TAG]],IO[IO_Tag],))</f>
        <v>#N/A</v>
      </c>
      <c r="AA353" s="282"/>
      <c r="AB353" s="312" t="e">
        <f>INDEX(IO[Type],MATCH(TAG_DATA[[#This Row],[P1TAG]],IO[IO_Tag],))</f>
        <v>#N/A</v>
      </c>
      <c r="AC353" s="282" t="str">
        <f>TAG_DATA[[#This Row],[Tag]]</f>
        <v>BB1SV400</v>
      </c>
      <c r="AD353" s="282" t="str">
        <f>INDEX(DEVICES[DESC1],MATCH(TAG_DATA[[#This Row],[P1TAG]],DEVICES[TAG1],))</f>
        <v>SEALING AIR TO ROTARY</v>
      </c>
      <c r="AE353" s="282" t="str">
        <f>INDEX(DEVICES[DESC2],MATCH(TAG_DATA[[#This Row],[P1TAG]],DEVICES[TAG1],))</f>
        <v>FEEDER SOLENOID VALVE</v>
      </c>
      <c r="AF353" s="282" t="str">
        <f>INDEX(DEVICES[DESC3],MATCH(TAG_DATA[[#This Row],[P1TAG]],DEVICES[TAG1],))</f>
        <v/>
      </c>
      <c r="AG353" s="312"/>
      <c r="AH353" s="282" t="str">
        <f>_xlfn.TEXTJOIN("/",,TAG_DATA[[#This Row],[Tag]],"01")</f>
        <v>BB1SV400/01</v>
      </c>
      <c r="AI353" s="331"/>
    </row>
    <row r="354" spans="1:35" hidden="1" x14ac:dyDescent="0.4">
      <c r="A354" s="330" t="s">
        <v>1039</v>
      </c>
      <c r="B354" s="260" t="s">
        <v>1124</v>
      </c>
      <c r="C354" s="349"/>
      <c r="D354" s="314" t="e">
        <f>INDEX(DRAWING[Prefix],MATCH(TAG_DATA[[#This Row],[Tag]],DRAWING[Tag],))</f>
        <v>#N/A</v>
      </c>
      <c r="E354" s="281" t="e">
        <f>INDEX(DRAWING[Suffix],MATCH(TAG_DATA[[#This Row],[Tag]],DRAWING[Tag],))</f>
        <v>#N/A</v>
      </c>
      <c r="F354" s="265"/>
      <c r="G354" s="305"/>
      <c r="H354" s="282"/>
      <c r="I354" s="282" t="e">
        <f>INDEX(PANEL[DESCRIPTION],MATCH(TAG_DATA[[#This Row],[X1NAME]],PANEL[TAG],))</f>
        <v>#N/A</v>
      </c>
      <c r="J354" s="282"/>
      <c r="K354" s="282"/>
      <c r="L354" s="282"/>
      <c r="M354" s="312"/>
      <c r="N354" s="282" t="e">
        <f>INDEX(IO[PLC],MATCH(TAG_DATA[[#This Row],[P1TAG]],IO[IO_Tag],))</f>
        <v>#N/A</v>
      </c>
      <c r="O354" s="282"/>
      <c r="P354" s="290" t="e">
        <f>INDEX(IO[Slot],MATCH(TAG_DATA[[#This Row],[P1TAG]],IO[IO_Tag],))</f>
        <v>#N/A</v>
      </c>
      <c r="Q354" s="282"/>
      <c r="R354" s="282" t="e">
        <f>INDEX(IO[CatalogNo],MATCH(TAG_DATA[[#This Row],[P1TAG]],IO[IO_Tag],))</f>
        <v>#N/A</v>
      </c>
      <c r="S354" s="282" t="e">
        <f>INDEX(IO[CatalogDesc1],MATCH(TAG_DATA[[#This Row],[P1TAG]],IO[IO_Tag],))</f>
        <v>#N/A</v>
      </c>
      <c r="T354" s="282" t="e">
        <f>INDEX(IO[CatalogDesc2],MATCH(TAG_DATA[[#This Row],[P1TAG]],IO[IO_Tag],))</f>
        <v>#N/A</v>
      </c>
      <c r="U354" s="282" t="str">
        <f>TAG_DATA[[#This Row],[Tag]]</f>
        <v>BB1SV401</v>
      </c>
      <c r="V354" s="282" t="str">
        <f>INDEX(DEVICES[DESC1],MATCH(TAG_DATA[[#This Row],[P1TAG]],DEVICES[TAG1],))</f>
        <v>BOTTOM ASH PURGING AIR</v>
      </c>
      <c r="W354" s="282" t="str">
        <f>INDEX(DEVICES[DESC2],MATCH(TAG_DATA[[#This Row],[P1TAG]],DEVICES[TAG1],))</f>
        <v>SOLENOID VALVE</v>
      </c>
      <c r="X354" s="282" t="str">
        <f>INDEX(DEVICES[DESC3],MATCH(TAG_DATA[[#This Row],[P1TAG]],DEVICES[TAG1],))</f>
        <v/>
      </c>
      <c r="Y354" s="290" t="e">
        <f>INDEX(IO[Pin24V],MATCH(TAG_DATA[[#This Row],[P1TAG]],IO[IO_Tag],))</f>
        <v>#N/A</v>
      </c>
      <c r="Z354" s="290" t="e">
        <f>INDEX(IO[Pin0V],MATCH(TAG_DATA[[#This Row],[P1TAG]],IO[IO_Tag],))</f>
        <v>#N/A</v>
      </c>
      <c r="AA354" s="282"/>
      <c r="AB354" s="312" t="e">
        <f>INDEX(IO[Type],MATCH(TAG_DATA[[#This Row],[P1TAG]],IO[IO_Tag],))</f>
        <v>#N/A</v>
      </c>
      <c r="AC354" s="282" t="str">
        <f>TAG_DATA[[#This Row],[Tag]]</f>
        <v>BB1SV401</v>
      </c>
      <c r="AD354" s="282" t="str">
        <f>INDEX(DEVICES[DESC1],MATCH(TAG_DATA[[#This Row],[P1TAG]],DEVICES[TAG1],))</f>
        <v>BOTTOM ASH PURGING AIR</v>
      </c>
      <c r="AE354" s="282" t="str">
        <f>INDEX(DEVICES[DESC2],MATCH(TAG_DATA[[#This Row],[P1TAG]],DEVICES[TAG1],))</f>
        <v>SOLENOID VALVE</v>
      </c>
      <c r="AF354" s="282" t="str">
        <f>INDEX(DEVICES[DESC3],MATCH(TAG_DATA[[#This Row],[P1TAG]],DEVICES[TAG1],))</f>
        <v/>
      </c>
      <c r="AG354" s="312"/>
      <c r="AH354" s="282" t="str">
        <f>_xlfn.TEXTJOIN("/",,TAG_DATA[[#This Row],[Tag]],"01")</f>
        <v>BB1SV401/01</v>
      </c>
      <c r="AI354" s="331"/>
    </row>
    <row r="355" spans="1:35" hidden="1" x14ac:dyDescent="0.4">
      <c r="A355" s="330" t="s">
        <v>1041</v>
      </c>
      <c r="B355" s="260" t="s">
        <v>1124</v>
      </c>
      <c r="C355" s="349"/>
      <c r="D355" s="314" t="e">
        <f>INDEX(DRAWING[Prefix],MATCH(TAG_DATA[[#This Row],[Tag]],DRAWING[Tag],))</f>
        <v>#N/A</v>
      </c>
      <c r="E355" s="281" t="e">
        <f>INDEX(DRAWING[Suffix],MATCH(TAG_DATA[[#This Row],[Tag]],DRAWING[Tag],))</f>
        <v>#N/A</v>
      </c>
      <c r="F355" s="265"/>
      <c r="G355" s="305"/>
      <c r="H355" s="282"/>
      <c r="I355" s="282" t="e">
        <f>INDEX(PANEL[DESCRIPTION],MATCH(TAG_DATA[[#This Row],[X1NAME]],PANEL[TAG],))</f>
        <v>#N/A</v>
      </c>
      <c r="J355" s="282"/>
      <c r="K355" s="282"/>
      <c r="L355" s="282"/>
      <c r="M355" s="312"/>
      <c r="N355" s="282" t="e">
        <f>INDEX(IO[PLC],MATCH(TAG_DATA[[#This Row],[P1TAG]],IO[IO_Tag],))</f>
        <v>#N/A</v>
      </c>
      <c r="O355" s="282"/>
      <c r="P355" s="290" t="e">
        <f>INDEX(IO[Slot],MATCH(TAG_DATA[[#This Row],[P1TAG]],IO[IO_Tag],))</f>
        <v>#N/A</v>
      </c>
      <c r="Q355" s="282"/>
      <c r="R355" s="282" t="e">
        <f>INDEX(IO[CatalogNo],MATCH(TAG_DATA[[#This Row],[P1TAG]],IO[IO_Tag],))</f>
        <v>#N/A</v>
      </c>
      <c r="S355" s="282" t="e">
        <f>INDEX(IO[CatalogDesc1],MATCH(TAG_DATA[[#This Row],[P1TAG]],IO[IO_Tag],))</f>
        <v>#N/A</v>
      </c>
      <c r="T355" s="282" t="e">
        <f>INDEX(IO[CatalogDesc2],MATCH(TAG_DATA[[#This Row],[P1TAG]],IO[IO_Tag],))</f>
        <v>#N/A</v>
      </c>
      <c r="U355" s="282" t="str">
        <f>TAG_DATA[[#This Row],[Tag]]</f>
        <v>BB1SV402</v>
      </c>
      <c r="V355" s="282" t="str">
        <f>INDEX(DEVICES[DESC1],MATCH(TAG_DATA[[#This Row],[P1TAG]],DEVICES[TAG1],))</f>
        <v>BOTTOM ASH PURGING AIR</v>
      </c>
      <c r="W355" s="282" t="str">
        <f>INDEX(DEVICES[DESC2],MATCH(TAG_DATA[[#This Row],[P1TAG]],DEVICES[TAG1],))</f>
        <v>SOLENOID VALVE</v>
      </c>
      <c r="X355" s="282" t="str">
        <f>INDEX(DEVICES[DESC3],MATCH(TAG_DATA[[#This Row],[P1TAG]],DEVICES[TAG1],))</f>
        <v/>
      </c>
      <c r="Y355" s="290" t="e">
        <f>INDEX(IO[Pin24V],MATCH(TAG_DATA[[#This Row],[P1TAG]],IO[IO_Tag],))</f>
        <v>#N/A</v>
      </c>
      <c r="Z355" s="290" t="e">
        <f>INDEX(IO[Pin0V],MATCH(TAG_DATA[[#This Row],[P1TAG]],IO[IO_Tag],))</f>
        <v>#N/A</v>
      </c>
      <c r="AA355" s="282"/>
      <c r="AB355" s="312" t="e">
        <f>INDEX(IO[Type],MATCH(TAG_DATA[[#This Row],[P1TAG]],IO[IO_Tag],))</f>
        <v>#N/A</v>
      </c>
      <c r="AC355" s="282" t="str">
        <f>TAG_DATA[[#This Row],[Tag]]</f>
        <v>BB1SV402</v>
      </c>
      <c r="AD355" s="282" t="str">
        <f>INDEX(DEVICES[DESC1],MATCH(TAG_DATA[[#This Row],[P1TAG]],DEVICES[TAG1],))</f>
        <v>BOTTOM ASH PURGING AIR</v>
      </c>
      <c r="AE355" s="282" t="str">
        <f>INDEX(DEVICES[DESC2],MATCH(TAG_DATA[[#This Row],[P1TAG]],DEVICES[TAG1],))</f>
        <v>SOLENOID VALVE</v>
      </c>
      <c r="AF355" s="282" t="str">
        <f>INDEX(DEVICES[DESC3],MATCH(TAG_DATA[[#This Row],[P1TAG]],DEVICES[TAG1],))</f>
        <v/>
      </c>
      <c r="AG355" s="312"/>
      <c r="AH355" s="282" t="str">
        <f>_xlfn.TEXTJOIN("/",,TAG_DATA[[#This Row],[Tag]],"01")</f>
        <v>BB1SV402/01</v>
      </c>
      <c r="AI355" s="331"/>
    </row>
    <row r="356" spans="1:35" hidden="1" x14ac:dyDescent="0.4">
      <c r="A356" s="330" t="s">
        <v>1006</v>
      </c>
      <c r="B356" s="260" t="s">
        <v>1124</v>
      </c>
      <c r="C356" s="349"/>
      <c r="D356" s="314" t="e">
        <f>INDEX(DRAWING[Prefix],MATCH(TAG_DATA[[#This Row],[Tag]],DRAWING[Tag],))</f>
        <v>#N/A</v>
      </c>
      <c r="E356" s="281" t="e">
        <f>INDEX(DRAWING[Suffix],MATCH(TAG_DATA[[#This Row],[Tag]],DRAWING[Tag],))</f>
        <v>#N/A</v>
      </c>
      <c r="F356" s="265"/>
      <c r="G356" s="305"/>
      <c r="H356" s="282"/>
      <c r="I356" s="282" t="e">
        <f>INDEX(PANEL[DESCRIPTION],MATCH(TAG_DATA[[#This Row],[X1NAME]],PANEL[TAG],))</f>
        <v>#N/A</v>
      </c>
      <c r="J356" s="282"/>
      <c r="K356" s="282"/>
      <c r="L356" s="282"/>
      <c r="M356" s="312"/>
      <c r="N356" s="282" t="e">
        <f>INDEX(IO[PLC],MATCH(TAG_DATA[[#This Row],[P1TAG]],IO[IO_Tag],))</f>
        <v>#N/A</v>
      </c>
      <c r="O356" s="282"/>
      <c r="P356" s="290" t="e">
        <f>INDEX(IO[Slot],MATCH(TAG_DATA[[#This Row],[P1TAG]],IO[IO_Tag],))</f>
        <v>#N/A</v>
      </c>
      <c r="Q356" s="282"/>
      <c r="R356" s="282" t="e">
        <f>INDEX(IO[CatalogNo],MATCH(TAG_DATA[[#This Row],[P1TAG]],IO[IO_Tag],))</f>
        <v>#N/A</v>
      </c>
      <c r="S356" s="282" t="e">
        <f>INDEX(IO[CatalogDesc1],MATCH(TAG_DATA[[#This Row],[P1TAG]],IO[IO_Tag],))</f>
        <v>#N/A</v>
      </c>
      <c r="T356" s="282" t="e">
        <f>INDEX(IO[CatalogDesc2],MATCH(TAG_DATA[[#This Row],[P1TAG]],IO[IO_Tag],))</f>
        <v>#N/A</v>
      </c>
      <c r="U356" s="282" t="str">
        <f>TAG_DATA[[#This Row],[Tag]]</f>
        <v>BB1SV405</v>
      </c>
      <c r="V356" s="282" t="str">
        <f>INDEX(DEVICES[DESC1],MATCH(TAG_DATA[[#This Row],[P1TAG]],DEVICES[TAG1],))</f>
        <v>SAND FILLING VALVE</v>
      </c>
      <c r="W356" s="282" t="str">
        <f>INDEX(DEVICES[DESC2],MATCH(TAG_DATA[[#This Row],[P1TAG]],DEVICES[TAG1],))</f>
        <v>SOLENOID VALVE</v>
      </c>
      <c r="X356" s="282" t="str">
        <f>INDEX(DEVICES[DESC3],MATCH(TAG_DATA[[#This Row],[P1TAG]],DEVICES[TAG1],))</f>
        <v/>
      </c>
      <c r="Y356" s="290" t="e">
        <f>INDEX(IO[Pin24V],MATCH(TAG_DATA[[#This Row],[P1TAG]],IO[IO_Tag],))</f>
        <v>#N/A</v>
      </c>
      <c r="Z356" s="290" t="e">
        <f>INDEX(IO[Pin0V],MATCH(TAG_DATA[[#This Row],[P1TAG]],IO[IO_Tag],))</f>
        <v>#N/A</v>
      </c>
      <c r="AA356" s="282"/>
      <c r="AB356" s="312" t="e">
        <f>INDEX(IO[Type],MATCH(TAG_DATA[[#This Row],[P1TAG]],IO[IO_Tag],))</f>
        <v>#N/A</v>
      </c>
      <c r="AC356" s="282" t="str">
        <f>TAG_DATA[[#This Row],[Tag]]</f>
        <v>BB1SV405</v>
      </c>
      <c r="AD356" s="282" t="str">
        <f>INDEX(DEVICES[DESC1],MATCH(TAG_DATA[[#This Row],[P1TAG]],DEVICES[TAG1],))</f>
        <v>SAND FILLING VALVE</v>
      </c>
      <c r="AE356" s="282" t="str">
        <f>INDEX(DEVICES[DESC2],MATCH(TAG_DATA[[#This Row],[P1TAG]],DEVICES[TAG1],))</f>
        <v>SOLENOID VALVE</v>
      </c>
      <c r="AF356" s="282" t="str">
        <f>INDEX(DEVICES[DESC3],MATCH(TAG_DATA[[#This Row],[P1TAG]],DEVICES[TAG1],))</f>
        <v/>
      </c>
      <c r="AG356" s="312"/>
      <c r="AH356" s="282" t="str">
        <f>_xlfn.TEXTJOIN("/",,TAG_DATA[[#This Row],[Tag]],"01")</f>
        <v>BB1SV405/01</v>
      </c>
      <c r="AI356" s="331"/>
    </row>
    <row r="357" spans="1:35" hidden="1" x14ac:dyDescent="0.4">
      <c r="A357" s="330" t="s">
        <v>807</v>
      </c>
      <c r="B357" s="260" t="s">
        <v>1124</v>
      </c>
      <c r="C357" s="349"/>
      <c r="D357" s="314" t="e">
        <f>INDEX(DRAWING[Prefix],MATCH(TAG_DATA[[#This Row],[Tag]],DRAWING[Tag],))</f>
        <v>#N/A</v>
      </c>
      <c r="E357" s="281" t="e">
        <f>INDEX(DRAWING[Suffix],MATCH(TAG_DATA[[#This Row],[Tag]],DRAWING[Tag],))</f>
        <v>#N/A</v>
      </c>
      <c r="F357" s="265"/>
      <c r="G357" s="305"/>
      <c r="H357" s="282"/>
      <c r="I357" s="282" t="e">
        <f>INDEX(PANEL[DESCRIPTION],MATCH(TAG_DATA[[#This Row],[X1NAME]],PANEL[TAG],))</f>
        <v>#N/A</v>
      </c>
      <c r="J357" s="282"/>
      <c r="K357" s="282"/>
      <c r="L357" s="282"/>
      <c r="M357" s="312"/>
      <c r="N357" s="282" t="e">
        <f>INDEX(IO[PLC],MATCH(TAG_DATA[[#This Row],[P1TAG]],IO[IO_Tag],))</f>
        <v>#N/A</v>
      </c>
      <c r="O357" s="282"/>
      <c r="P357" s="290" t="e">
        <f>INDEX(IO[Slot],MATCH(TAG_DATA[[#This Row],[P1TAG]],IO[IO_Tag],))</f>
        <v>#N/A</v>
      </c>
      <c r="Q357" s="282"/>
      <c r="R357" s="282" t="e">
        <f>INDEX(IO[CatalogNo],MATCH(TAG_DATA[[#This Row],[P1TAG]],IO[IO_Tag],))</f>
        <v>#N/A</v>
      </c>
      <c r="S357" s="282" t="e">
        <f>INDEX(IO[CatalogDesc1],MATCH(TAG_DATA[[#This Row],[P1TAG]],IO[IO_Tag],))</f>
        <v>#N/A</v>
      </c>
      <c r="T357" s="282" t="e">
        <f>INDEX(IO[CatalogDesc2],MATCH(TAG_DATA[[#This Row],[P1TAG]],IO[IO_Tag],))</f>
        <v>#N/A</v>
      </c>
      <c r="U357" s="282" t="str">
        <f>TAG_DATA[[#This Row],[Tag]]</f>
        <v>BB1SV406</v>
      </c>
      <c r="V357" s="282" t="str">
        <f>INDEX(DEVICES[DESC1],MATCH(TAG_DATA[[#This Row],[P1TAG]],DEVICES[TAG1],))</f>
        <v>SEALING AIR TO ROTARY</v>
      </c>
      <c r="W357" s="282" t="str">
        <f>INDEX(DEVICES[DESC2],MATCH(TAG_DATA[[#This Row],[P1TAG]],DEVICES[TAG1],))</f>
        <v>FEEDER SOLENOID VALVE</v>
      </c>
      <c r="X357" s="282" t="str">
        <f>INDEX(DEVICES[DESC3],MATCH(TAG_DATA[[#This Row],[P1TAG]],DEVICES[TAG1],))</f>
        <v/>
      </c>
      <c r="Y357" s="290" t="e">
        <f>INDEX(IO[Pin24V],MATCH(TAG_DATA[[#This Row],[P1TAG]],IO[IO_Tag],))</f>
        <v>#N/A</v>
      </c>
      <c r="Z357" s="290" t="e">
        <f>INDEX(IO[Pin0V],MATCH(TAG_DATA[[#This Row],[P1TAG]],IO[IO_Tag],))</f>
        <v>#N/A</v>
      </c>
      <c r="AA357" s="282"/>
      <c r="AB357" s="312" t="e">
        <f>INDEX(IO[Type],MATCH(TAG_DATA[[#This Row],[P1TAG]],IO[IO_Tag],))</f>
        <v>#N/A</v>
      </c>
      <c r="AC357" s="282" t="str">
        <f>TAG_DATA[[#This Row],[Tag]]</f>
        <v>BB1SV406</v>
      </c>
      <c r="AD357" s="282" t="str">
        <f>INDEX(DEVICES[DESC1],MATCH(TAG_DATA[[#This Row],[P1TAG]],DEVICES[TAG1],))</f>
        <v>SEALING AIR TO ROTARY</v>
      </c>
      <c r="AE357" s="282" t="str">
        <f>INDEX(DEVICES[DESC2],MATCH(TAG_DATA[[#This Row],[P1TAG]],DEVICES[TAG1],))</f>
        <v>FEEDER SOLENOID VALVE</v>
      </c>
      <c r="AF357" s="282" t="str">
        <f>INDEX(DEVICES[DESC3],MATCH(TAG_DATA[[#This Row],[P1TAG]],DEVICES[TAG1],))</f>
        <v/>
      </c>
      <c r="AG357" s="312"/>
      <c r="AH357" s="282" t="str">
        <f>_xlfn.TEXTJOIN("/",,TAG_DATA[[#This Row],[Tag]],"01")</f>
        <v>BB1SV406/01</v>
      </c>
      <c r="AI357" s="331"/>
    </row>
    <row r="358" spans="1:35" hidden="1" x14ac:dyDescent="0.4">
      <c r="A358" s="330" t="s">
        <v>1202</v>
      </c>
      <c r="B358" s="260" t="s">
        <v>1124</v>
      </c>
      <c r="C358" s="349"/>
      <c r="D358" s="314" t="e">
        <f>INDEX(DRAWING[Prefix],MATCH(TAG_DATA[[#This Row],[Tag]],DRAWING[Tag],))</f>
        <v>#N/A</v>
      </c>
      <c r="E358" s="281" t="e">
        <f>INDEX(DRAWING[Suffix],MATCH(TAG_DATA[[#This Row],[Tag]],DRAWING[Tag],))</f>
        <v>#N/A</v>
      </c>
      <c r="F358" s="265"/>
      <c r="G358" s="305"/>
      <c r="H358" s="282"/>
      <c r="I358" s="282" t="e">
        <f>INDEX(PANEL[DESCRIPTION],MATCH(TAG_DATA[[#This Row],[X1NAME]],PANEL[TAG],))</f>
        <v>#N/A</v>
      </c>
      <c r="J358" s="282"/>
      <c r="K358" s="282"/>
      <c r="L358" s="282"/>
      <c r="M358" s="312"/>
      <c r="N358" s="282" t="e">
        <f>INDEX(IO[PLC],MATCH(TAG_DATA[[#This Row],[P1TAG]],IO[IO_Tag],))</f>
        <v>#N/A</v>
      </c>
      <c r="O358" s="282"/>
      <c r="P358" s="290" t="e">
        <f>INDEX(IO[Slot],MATCH(TAG_DATA[[#This Row],[P1TAG]],IO[IO_Tag],))</f>
        <v>#N/A</v>
      </c>
      <c r="Q358" s="282"/>
      <c r="R358" s="282" t="e">
        <f>INDEX(IO[CatalogNo],MATCH(TAG_DATA[[#This Row],[P1TAG]],IO[IO_Tag],))</f>
        <v>#N/A</v>
      </c>
      <c r="S358" s="282" t="e">
        <f>INDEX(IO[CatalogDesc1],MATCH(TAG_DATA[[#This Row],[P1TAG]],IO[IO_Tag],))</f>
        <v>#N/A</v>
      </c>
      <c r="T358" s="282" t="e">
        <f>INDEX(IO[CatalogDesc2],MATCH(TAG_DATA[[#This Row],[P1TAG]],IO[IO_Tag],))</f>
        <v>#N/A</v>
      </c>
      <c r="U358" s="282" t="str">
        <f>TAG_DATA[[#This Row],[Tag]]</f>
        <v>BB1SV410</v>
      </c>
      <c r="V358" s="282" t="str">
        <f>INDEX(DEVICES[DESC1],MATCH(TAG_DATA[[#This Row],[P1TAG]],DEVICES[TAG1],))</f>
        <v>FEED WATER TANK</v>
      </c>
      <c r="W358" s="282" t="str">
        <f>INDEX(DEVICES[DESC2],MATCH(TAG_DATA[[#This Row],[P1TAG]],DEVICES[TAG1],))</f>
        <v>OVERFLOW VALVE</v>
      </c>
      <c r="X358" s="282" t="str">
        <f>INDEX(DEVICES[DESC3],MATCH(TAG_DATA[[#This Row],[P1TAG]],DEVICES[TAG1],))</f>
        <v/>
      </c>
      <c r="Y358" s="290" t="e">
        <f>INDEX(IO[Pin24V],MATCH(TAG_DATA[[#This Row],[P1TAG]],IO[IO_Tag],))</f>
        <v>#N/A</v>
      </c>
      <c r="Z358" s="290" t="e">
        <f>INDEX(IO[Pin0V],MATCH(TAG_DATA[[#This Row],[P1TAG]],IO[IO_Tag],))</f>
        <v>#N/A</v>
      </c>
      <c r="AA358" s="282"/>
      <c r="AB358" s="312" t="e">
        <f>INDEX(IO[Type],MATCH(TAG_DATA[[#This Row],[P1TAG]],IO[IO_Tag],))</f>
        <v>#N/A</v>
      </c>
      <c r="AC358" s="282" t="str">
        <f>TAG_DATA[[#This Row],[Tag]]</f>
        <v>BB1SV410</v>
      </c>
      <c r="AD358" s="282" t="str">
        <f>INDEX(DEVICES[DESC1],MATCH(TAG_DATA[[#This Row],[P1TAG]],DEVICES[TAG1],))</f>
        <v>FEED WATER TANK</v>
      </c>
      <c r="AE358" s="282" t="str">
        <f>INDEX(DEVICES[DESC2],MATCH(TAG_DATA[[#This Row],[P1TAG]],DEVICES[TAG1],))</f>
        <v>OVERFLOW VALVE</v>
      </c>
      <c r="AF358" s="282" t="str">
        <f>INDEX(DEVICES[DESC3],MATCH(TAG_DATA[[#This Row],[P1TAG]],DEVICES[TAG1],))</f>
        <v/>
      </c>
      <c r="AG358" s="312"/>
      <c r="AH358" s="282" t="str">
        <f>_xlfn.TEXTJOIN("/",,TAG_DATA[[#This Row],[Tag]],"01")</f>
        <v>BB1SV410/01</v>
      </c>
      <c r="AI358" s="331"/>
    </row>
    <row r="359" spans="1:35" hidden="1" x14ac:dyDescent="0.4">
      <c r="A359" s="330" t="s">
        <v>690</v>
      </c>
      <c r="B359" s="260" t="s">
        <v>1131</v>
      </c>
      <c r="C359" s="349"/>
      <c r="D359" s="314" t="e">
        <f>INDEX(DRAWING[Prefix],MATCH(TAG_DATA[[#This Row],[Tag]],DRAWING[Tag],))</f>
        <v>#N/A</v>
      </c>
      <c r="E359" s="281" t="e">
        <f>INDEX(DRAWING[Suffix],MATCH(TAG_DATA[[#This Row],[Tag]],DRAWING[Tag],))</f>
        <v>#N/A</v>
      </c>
      <c r="F359" s="265"/>
      <c r="G359" s="305"/>
      <c r="H359" s="282"/>
      <c r="I359" s="282" t="e">
        <f>INDEX(PANEL[DESCRIPTION],MATCH(TAG_DATA[[#This Row],[X1NAME]],PANEL[TAG],))</f>
        <v>#N/A</v>
      </c>
      <c r="J359" s="282"/>
      <c r="K359" s="282"/>
      <c r="L359" s="282"/>
      <c r="M359" s="312"/>
      <c r="N359" s="282" t="e">
        <f>INDEX(IO[PLC],MATCH(TAG_DATA[[#This Row],[P1TAG]],IO[IO_Tag],))</f>
        <v>#N/A</v>
      </c>
      <c r="O359" s="282"/>
      <c r="P359" s="290" t="e">
        <f>INDEX(IO[Slot],MATCH(TAG_DATA[[#This Row],[P1TAG]],IO[IO_Tag],))</f>
        <v>#N/A</v>
      </c>
      <c r="Q359" s="282"/>
      <c r="R359" s="282" t="e">
        <f>INDEX(IO[CatalogNo],MATCH(TAG_DATA[[#This Row],[P1TAG]],IO[IO_Tag],))</f>
        <v>#N/A</v>
      </c>
      <c r="S359" s="282" t="e">
        <f>INDEX(IO[CatalogDesc1],MATCH(TAG_DATA[[#This Row],[P1TAG]],IO[IO_Tag],))</f>
        <v>#N/A</v>
      </c>
      <c r="T359" s="282" t="e">
        <f>INDEX(IO[CatalogDesc2],MATCH(TAG_DATA[[#This Row],[P1TAG]],IO[IO_Tag],))</f>
        <v>#N/A</v>
      </c>
      <c r="U359" s="282" t="str">
        <f>TAG_DATA[[#This Row],[Tag]]</f>
        <v>BB1SV601</v>
      </c>
      <c r="V359" s="282" t="str">
        <f>INDEX(DEVICES[DESC1],MATCH(TAG_DATA[[#This Row],[P1TAG]],DEVICES[TAG1],))</f>
        <v>CONTROL VALVE PUSH</v>
      </c>
      <c r="W359" s="282" t="str">
        <f>INDEX(DEVICES[DESC2],MATCH(TAG_DATA[[#This Row],[P1TAG]],DEVICES[TAG1],))</f>
        <v>FEEDERS UNLOADING</v>
      </c>
      <c r="X359" s="282" t="str">
        <f>INDEX(DEVICES[DESC3],MATCH(TAG_DATA[[#This Row],[P1TAG]],DEVICES[TAG1],))</f>
        <v>STATION 1</v>
      </c>
      <c r="Y359" s="290" t="e">
        <f>INDEX(IO[Pin24V],MATCH(TAG_DATA[[#This Row],[P1TAG]],IO[IO_Tag],))</f>
        <v>#N/A</v>
      </c>
      <c r="Z359" s="290" t="e">
        <f>INDEX(IO[Pin0V],MATCH(TAG_DATA[[#This Row],[P1TAG]],IO[IO_Tag],))</f>
        <v>#N/A</v>
      </c>
      <c r="AA359" s="282"/>
      <c r="AB359" s="312" t="e">
        <f>INDEX(IO[Type],MATCH(TAG_DATA[[#This Row],[P1TAG]],IO[IO_Tag],))</f>
        <v>#N/A</v>
      </c>
      <c r="AC359" s="282" t="str">
        <f>TAG_DATA[[#This Row],[Tag]]</f>
        <v>BB1SV601</v>
      </c>
      <c r="AD359" s="282" t="str">
        <f>INDEX(DEVICES[DESC1],MATCH(TAG_DATA[[#This Row],[P1TAG]],DEVICES[TAG1],))</f>
        <v>CONTROL VALVE PUSH</v>
      </c>
      <c r="AE359" s="282" t="str">
        <f>INDEX(DEVICES[DESC2],MATCH(TAG_DATA[[#This Row],[P1TAG]],DEVICES[TAG1],))</f>
        <v>FEEDERS UNLOADING</v>
      </c>
      <c r="AF359" s="282" t="str">
        <f>INDEX(DEVICES[DESC3],MATCH(TAG_DATA[[#This Row],[P1TAG]],DEVICES[TAG1],))</f>
        <v>STATION 1</v>
      </c>
      <c r="AG359" s="312"/>
      <c r="AH359" s="282" t="str">
        <f>_xlfn.TEXTJOIN("/",,TAG_DATA[[#This Row],[Tag]],"01")</f>
        <v>BB1SV601/01</v>
      </c>
      <c r="AI359" s="331"/>
    </row>
    <row r="360" spans="1:35" hidden="1" x14ac:dyDescent="0.4">
      <c r="A360" s="330" t="s">
        <v>699</v>
      </c>
      <c r="B360" s="260" t="s">
        <v>1131</v>
      </c>
      <c r="C360" s="349"/>
      <c r="D360" s="314" t="e">
        <f>INDEX(DRAWING[Prefix],MATCH(TAG_DATA[[#This Row],[Tag]],DRAWING[Tag],))</f>
        <v>#N/A</v>
      </c>
      <c r="E360" s="281" t="e">
        <f>INDEX(DRAWING[Suffix],MATCH(TAG_DATA[[#This Row],[Tag]],DRAWING[Tag],))</f>
        <v>#N/A</v>
      </c>
      <c r="F360" s="265"/>
      <c r="G360" s="305"/>
      <c r="H360" s="282"/>
      <c r="I360" s="282" t="e">
        <f>INDEX(PANEL[DESCRIPTION],MATCH(TAG_DATA[[#This Row],[X1NAME]],PANEL[TAG],))</f>
        <v>#N/A</v>
      </c>
      <c r="J360" s="282"/>
      <c r="K360" s="282"/>
      <c r="L360" s="282"/>
      <c r="M360" s="312"/>
      <c r="N360" s="282" t="e">
        <f>INDEX(IO[PLC],MATCH(TAG_DATA[[#This Row],[P1TAG]],IO[IO_Tag],))</f>
        <v>#N/A</v>
      </c>
      <c r="O360" s="282"/>
      <c r="P360" s="290" t="e">
        <f>INDEX(IO[Slot],MATCH(TAG_DATA[[#This Row],[P1TAG]],IO[IO_Tag],))</f>
        <v>#N/A</v>
      </c>
      <c r="Q360" s="282"/>
      <c r="R360" s="282" t="e">
        <f>INDEX(IO[CatalogNo],MATCH(TAG_DATA[[#This Row],[P1TAG]],IO[IO_Tag],))</f>
        <v>#N/A</v>
      </c>
      <c r="S360" s="282" t="e">
        <f>INDEX(IO[CatalogDesc1],MATCH(TAG_DATA[[#This Row],[P1TAG]],IO[IO_Tag],))</f>
        <v>#N/A</v>
      </c>
      <c r="T360" s="282" t="e">
        <f>INDEX(IO[CatalogDesc2],MATCH(TAG_DATA[[#This Row],[P1TAG]],IO[IO_Tag],))</f>
        <v>#N/A</v>
      </c>
      <c r="U360" s="282" t="str">
        <f>TAG_DATA[[#This Row],[Tag]]</f>
        <v>BB1SV602</v>
      </c>
      <c r="V360" s="282" t="str">
        <f>INDEX(DEVICES[DESC1],MATCH(TAG_DATA[[#This Row],[P1TAG]],DEVICES[TAG1],))</f>
        <v>CONTROL VALVE PUSH</v>
      </c>
      <c r="W360" s="282" t="str">
        <f>INDEX(DEVICES[DESC2],MATCH(TAG_DATA[[#This Row],[P1TAG]],DEVICES[TAG1],))</f>
        <v>FEEDERS UNLOADING</v>
      </c>
      <c r="X360" s="282" t="str">
        <f>INDEX(DEVICES[DESC3],MATCH(TAG_DATA[[#This Row],[P1TAG]],DEVICES[TAG1],))</f>
        <v>STATION 2</v>
      </c>
      <c r="Y360" s="290" t="e">
        <f>INDEX(IO[Pin24V],MATCH(TAG_DATA[[#This Row],[P1TAG]],IO[IO_Tag],))</f>
        <v>#N/A</v>
      </c>
      <c r="Z360" s="290" t="e">
        <f>INDEX(IO[Pin0V],MATCH(TAG_DATA[[#This Row],[P1TAG]],IO[IO_Tag],))</f>
        <v>#N/A</v>
      </c>
      <c r="AA360" s="282"/>
      <c r="AB360" s="312" t="e">
        <f>INDEX(IO[Type],MATCH(TAG_DATA[[#This Row],[P1TAG]],IO[IO_Tag],))</f>
        <v>#N/A</v>
      </c>
      <c r="AC360" s="282" t="str">
        <f>TAG_DATA[[#This Row],[Tag]]</f>
        <v>BB1SV602</v>
      </c>
      <c r="AD360" s="282" t="str">
        <f>INDEX(DEVICES[DESC1],MATCH(TAG_DATA[[#This Row],[P1TAG]],DEVICES[TAG1],))</f>
        <v>CONTROL VALVE PUSH</v>
      </c>
      <c r="AE360" s="282" t="str">
        <f>INDEX(DEVICES[DESC2],MATCH(TAG_DATA[[#This Row],[P1TAG]],DEVICES[TAG1],))</f>
        <v>FEEDERS UNLOADING</v>
      </c>
      <c r="AF360" s="282" t="str">
        <f>INDEX(DEVICES[DESC3],MATCH(TAG_DATA[[#This Row],[P1TAG]],DEVICES[TAG1],))</f>
        <v>STATION 2</v>
      </c>
      <c r="AG360" s="312"/>
      <c r="AH360" s="282" t="str">
        <f>_xlfn.TEXTJOIN("/",,TAG_DATA[[#This Row],[Tag]],"01")</f>
        <v>BB1SV602/01</v>
      </c>
      <c r="AI360" s="331"/>
    </row>
    <row r="361" spans="1:35" hidden="1" x14ac:dyDescent="0.4">
      <c r="A361" s="330" t="s">
        <v>697</v>
      </c>
      <c r="B361" s="260" t="s">
        <v>1131</v>
      </c>
      <c r="C361" s="349"/>
      <c r="D361" s="314" t="e">
        <f>INDEX(DRAWING[Prefix],MATCH(TAG_DATA[[#This Row],[Tag]],DRAWING[Tag],))</f>
        <v>#N/A</v>
      </c>
      <c r="E361" s="281" t="e">
        <f>INDEX(DRAWING[Suffix],MATCH(TAG_DATA[[#This Row],[Tag]],DRAWING[Tag],))</f>
        <v>#N/A</v>
      </c>
      <c r="F361" s="265"/>
      <c r="G361" s="305"/>
      <c r="H361" s="282"/>
      <c r="I361" s="282" t="e">
        <f>INDEX(PANEL[DESCRIPTION],MATCH(TAG_DATA[[#This Row],[X1NAME]],PANEL[TAG],))</f>
        <v>#N/A</v>
      </c>
      <c r="J361" s="282"/>
      <c r="K361" s="282"/>
      <c r="L361" s="282"/>
      <c r="M361" s="312"/>
      <c r="N361" s="282" t="e">
        <f>INDEX(IO[PLC],MATCH(TAG_DATA[[#This Row],[P1TAG]],IO[IO_Tag],))</f>
        <v>#N/A</v>
      </c>
      <c r="O361" s="282"/>
      <c r="P361" s="290" t="e">
        <f>INDEX(IO[Slot],MATCH(TAG_DATA[[#This Row],[P1TAG]],IO[IO_Tag],))</f>
        <v>#N/A</v>
      </c>
      <c r="Q361" s="282"/>
      <c r="R361" s="282" t="e">
        <f>INDEX(IO[CatalogNo],MATCH(TAG_DATA[[#This Row],[P1TAG]],IO[IO_Tag],))</f>
        <v>#N/A</v>
      </c>
      <c r="S361" s="282" t="e">
        <f>INDEX(IO[CatalogDesc1],MATCH(TAG_DATA[[#This Row],[P1TAG]],IO[IO_Tag],))</f>
        <v>#N/A</v>
      </c>
      <c r="T361" s="282" t="e">
        <f>INDEX(IO[CatalogDesc2],MATCH(TAG_DATA[[#This Row],[P1TAG]],IO[IO_Tag],))</f>
        <v>#N/A</v>
      </c>
      <c r="U361" s="282" t="str">
        <f>TAG_DATA[[#This Row],[Tag]]</f>
        <v>BB1SV603</v>
      </c>
      <c r="V361" s="282" t="str">
        <f>INDEX(DEVICES[DESC1],MATCH(TAG_DATA[[#This Row],[P1TAG]],DEVICES[TAG1],))</f>
        <v>CONTROL VALVE PUSH</v>
      </c>
      <c r="W361" s="282" t="str">
        <f>INDEX(DEVICES[DESC2],MATCH(TAG_DATA[[#This Row],[P1TAG]],DEVICES[TAG1],))</f>
        <v>FEEDERS UNLOADING</v>
      </c>
      <c r="X361" s="282" t="str">
        <f>INDEX(DEVICES[DESC3],MATCH(TAG_DATA[[#This Row],[P1TAG]],DEVICES[TAG1],))</f>
        <v>STATION 3</v>
      </c>
      <c r="Y361" s="290" t="e">
        <f>INDEX(IO[Pin24V],MATCH(TAG_DATA[[#This Row],[P1TAG]],IO[IO_Tag],))</f>
        <v>#N/A</v>
      </c>
      <c r="Z361" s="290" t="e">
        <f>INDEX(IO[Pin0V],MATCH(TAG_DATA[[#This Row],[P1TAG]],IO[IO_Tag],))</f>
        <v>#N/A</v>
      </c>
      <c r="AA361" s="282"/>
      <c r="AB361" s="312" t="e">
        <f>INDEX(IO[Type],MATCH(TAG_DATA[[#This Row],[P1TAG]],IO[IO_Tag],))</f>
        <v>#N/A</v>
      </c>
      <c r="AC361" s="282" t="str">
        <f>TAG_DATA[[#This Row],[Tag]]</f>
        <v>BB1SV603</v>
      </c>
      <c r="AD361" s="282" t="str">
        <f>INDEX(DEVICES[DESC1],MATCH(TAG_DATA[[#This Row],[P1TAG]],DEVICES[TAG1],))</f>
        <v>CONTROL VALVE PUSH</v>
      </c>
      <c r="AE361" s="282" t="str">
        <f>INDEX(DEVICES[DESC2],MATCH(TAG_DATA[[#This Row],[P1TAG]],DEVICES[TAG1],))</f>
        <v>FEEDERS UNLOADING</v>
      </c>
      <c r="AF361" s="282" t="str">
        <f>INDEX(DEVICES[DESC3],MATCH(TAG_DATA[[#This Row],[P1TAG]],DEVICES[TAG1],))</f>
        <v>STATION 3</v>
      </c>
      <c r="AG361" s="312"/>
      <c r="AH361" s="282" t="str">
        <f>_xlfn.TEXTJOIN("/",,TAG_DATA[[#This Row],[Tag]],"01")</f>
        <v>BB1SV603/01</v>
      </c>
      <c r="AI361" s="331"/>
    </row>
    <row r="362" spans="1:35" hidden="1" x14ac:dyDescent="0.4">
      <c r="A362" s="330" t="s">
        <v>809</v>
      </c>
      <c r="B362" s="260" t="s">
        <v>1124</v>
      </c>
      <c r="C362" s="349"/>
      <c r="D362" s="314" t="e">
        <f>INDEX(DRAWING[Prefix],MATCH(TAG_DATA[[#This Row],[Tag]],DRAWING[Tag],))</f>
        <v>#N/A</v>
      </c>
      <c r="E362" s="281" t="e">
        <f>INDEX(DRAWING[Suffix],MATCH(TAG_DATA[[#This Row],[Tag]],DRAWING[Tag],))</f>
        <v>#N/A</v>
      </c>
      <c r="F362" s="265"/>
      <c r="G362" s="305"/>
      <c r="H362" s="282"/>
      <c r="I362" s="282" t="e">
        <f>INDEX(PANEL[DESCRIPTION],MATCH(TAG_DATA[[#This Row],[X1NAME]],PANEL[TAG],))</f>
        <v>#N/A</v>
      </c>
      <c r="J362" s="282"/>
      <c r="K362" s="282"/>
      <c r="L362" s="282"/>
      <c r="M362" s="312"/>
      <c r="N362" s="282" t="e">
        <f>INDEX(IO[PLC],MATCH(TAG_DATA[[#This Row],[P1TAG]],IO[IO_Tag],))</f>
        <v>#N/A</v>
      </c>
      <c r="O362" s="282"/>
      <c r="P362" s="290" t="e">
        <f>INDEX(IO[Slot],MATCH(TAG_DATA[[#This Row],[P1TAG]],IO[IO_Tag],))</f>
        <v>#N/A</v>
      </c>
      <c r="Q362" s="282"/>
      <c r="R362" s="282" t="e">
        <f>INDEX(IO[CatalogNo],MATCH(TAG_DATA[[#This Row],[P1TAG]],IO[IO_Tag],))</f>
        <v>#N/A</v>
      </c>
      <c r="S362" s="282" t="e">
        <f>INDEX(IO[CatalogDesc1],MATCH(TAG_DATA[[#This Row],[P1TAG]],IO[IO_Tag],))</f>
        <v>#N/A</v>
      </c>
      <c r="T362" s="282" t="e">
        <f>INDEX(IO[CatalogDesc2],MATCH(TAG_DATA[[#This Row],[P1TAG]],IO[IO_Tag],))</f>
        <v>#N/A</v>
      </c>
      <c r="U362" s="282" t="str">
        <f>TAG_DATA[[#This Row],[Tag]]</f>
        <v>BB1SV950</v>
      </c>
      <c r="V362" s="282" t="str">
        <f>INDEX(DEVICES[DESC1],MATCH(TAG_DATA[[#This Row],[P1TAG]],DEVICES[TAG1],))</f>
        <v>FUEL SILO FIRE WATER</v>
      </c>
      <c r="W362" s="282" t="str">
        <f>INDEX(DEVICES[DESC2],MATCH(TAG_DATA[[#This Row],[P1TAG]],DEVICES[TAG1],))</f>
        <v>CONTROL VALVE</v>
      </c>
      <c r="X362" s="282" t="str">
        <f>INDEX(DEVICES[DESC3],MATCH(TAG_DATA[[#This Row],[P1TAG]],DEVICES[TAG1],))</f>
        <v/>
      </c>
      <c r="Y362" s="290" t="e">
        <f>INDEX(IO[Pin24V],MATCH(TAG_DATA[[#This Row],[P1TAG]],IO[IO_Tag],))</f>
        <v>#N/A</v>
      </c>
      <c r="Z362" s="290" t="e">
        <f>INDEX(IO[Pin0V],MATCH(TAG_DATA[[#This Row],[P1TAG]],IO[IO_Tag],))</f>
        <v>#N/A</v>
      </c>
      <c r="AA362" s="282"/>
      <c r="AB362" s="312" t="e">
        <f>INDEX(IO[Type],MATCH(TAG_DATA[[#This Row],[P1TAG]],IO[IO_Tag],))</f>
        <v>#N/A</v>
      </c>
      <c r="AC362" s="282" t="str">
        <f>TAG_DATA[[#This Row],[Tag]]</f>
        <v>BB1SV950</v>
      </c>
      <c r="AD362" s="282" t="str">
        <f>INDEX(DEVICES[DESC1],MATCH(TAG_DATA[[#This Row],[P1TAG]],DEVICES[TAG1],))</f>
        <v>FUEL SILO FIRE WATER</v>
      </c>
      <c r="AE362" s="282" t="str">
        <f>INDEX(DEVICES[DESC2],MATCH(TAG_DATA[[#This Row],[P1TAG]],DEVICES[TAG1],))</f>
        <v>CONTROL VALVE</v>
      </c>
      <c r="AF362" s="282" t="str">
        <f>INDEX(DEVICES[DESC3],MATCH(TAG_DATA[[#This Row],[P1TAG]],DEVICES[TAG1],))</f>
        <v/>
      </c>
      <c r="AG362" s="312"/>
      <c r="AH362" s="282" t="str">
        <f>_xlfn.TEXTJOIN("/",,TAG_DATA[[#This Row],[Tag]],"01")</f>
        <v>BB1SV950/01</v>
      </c>
      <c r="AI362" s="331"/>
    </row>
    <row r="363" spans="1:35" hidden="1" x14ac:dyDescent="0.4">
      <c r="A363" s="330" t="s">
        <v>812</v>
      </c>
      <c r="B363" s="260" t="s">
        <v>1124</v>
      </c>
      <c r="C363" s="349"/>
      <c r="D363" s="314" t="e">
        <f>INDEX(DRAWING[Prefix],MATCH(TAG_DATA[[#This Row],[Tag]],DRAWING[Tag],))</f>
        <v>#N/A</v>
      </c>
      <c r="E363" s="281" t="e">
        <f>INDEX(DRAWING[Suffix],MATCH(TAG_DATA[[#This Row],[Tag]],DRAWING[Tag],))</f>
        <v>#N/A</v>
      </c>
      <c r="F363" s="265"/>
      <c r="G363" s="305"/>
      <c r="H363" s="282"/>
      <c r="I363" s="282" t="e">
        <f>INDEX(PANEL[DESCRIPTION],MATCH(TAG_DATA[[#This Row],[X1NAME]],PANEL[TAG],))</f>
        <v>#N/A</v>
      </c>
      <c r="J363" s="282"/>
      <c r="K363" s="282"/>
      <c r="L363" s="282"/>
      <c r="M363" s="312"/>
      <c r="N363" s="282" t="e">
        <f>INDEX(IO[PLC],MATCH(TAG_DATA[[#This Row],[P1TAG]],IO[IO_Tag],))</f>
        <v>#N/A</v>
      </c>
      <c r="O363" s="282"/>
      <c r="P363" s="290" t="e">
        <f>INDEX(IO[Slot],MATCH(TAG_DATA[[#This Row],[P1TAG]],IO[IO_Tag],))</f>
        <v>#N/A</v>
      </c>
      <c r="Q363" s="282"/>
      <c r="R363" s="282" t="e">
        <f>INDEX(IO[CatalogNo],MATCH(TAG_DATA[[#This Row],[P1TAG]],IO[IO_Tag],))</f>
        <v>#N/A</v>
      </c>
      <c r="S363" s="282" t="e">
        <f>INDEX(IO[CatalogDesc1],MATCH(TAG_DATA[[#This Row],[P1TAG]],IO[IO_Tag],))</f>
        <v>#N/A</v>
      </c>
      <c r="T363" s="282" t="e">
        <f>INDEX(IO[CatalogDesc2],MATCH(TAG_DATA[[#This Row],[P1TAG]],IO[IO_Tag],))</f>
        <v>#N/A</v>
      </c>
      <c r="U363" s="282" t="str">
        <f>TAG_DATA[[#This Row],[Tag]]</f>
        <v>BB1SV951</v>
      </c>
      <c r="V363" s="282" t="str">
        <f>INDEX(DEVICES[DESC1],MATCH(TAG_DATA[[#This Row],[P1TAG]],DEVICES[TAG1],))</f>
        <v>FUEL POCKET FIRE WATER</v>
      </c>
      <c r="W363" s="282" t="str">
        <f>INDEX(DEVICES[DESC2],MATCH(TAG_DATA[[#This Row],[P1TAG]],DEVICES[TAG1],))</f>
        <v>CONTROL VALVE</v>
      </c>
      <c r="X363" s="282" t="str">
        <f>INDEX(DEVICES[DESC3],MATCH(TAG_DATA[[#This Row],[P1TAG]],DEVICES[TAG1],))</f>
        <v/>
      </c>
      <c r="Y363" s="290" t="e">
        <f>INDEX(IO[Pin24V],MATCH(TAG_DATA[[#This Row],[P1TAG]],IO[IO_Tag],))</f>
        <v>#N/A</v>
      </c>
      <c r="Z363" s="290" t="e">
        <f>INDEX(IO[Pin0V],MATCH(TAG_DATA[[#This Row],[P1TAG]],IO[IO_Tag],))</f>
        <v>#N/A</v>
      </c>
      <c r="AA363" s="282"/>
      <c r="AB363" s="312" t="e">
        <f>INDEX(IO[Type],MATCH(TAG_DATA[[#This Row],[P1TAG]],IO[IO_Tag],))</f>
        <v>#N/A</v>
      </c>
      <c r="AC363" s="282" t="str">
        <f>TAG_DATA[[#This Row],[Tag]]</f>
        <v>BB1SV951</v>
      </c>
      <c r="AD363" s="282" t="str">
        <f>INDEX(DEVICES[DESC1],MATCH(TAG_DATA[[#This Row],[P1TAG]],DEVICES[TAG1],))</f>
        <v>FUEL POCKET FIRE WATER</v>
      </c>
      <c r="AE363" s="282" t="str">
        <f>INDEX(DEVICES[DESC2],MATCH(TAG_DATA[[#This Row],[P1TAG]],DEVICES[TAG1],))</f>
        <v>CONTROL VALVE</v>
      </c>
      <c r="AF363" s="282" t="str">
        <f>INDEX(DEVICES[DESC3],MATCH(TAG_DATA[[#This Row],[P1TAG]],DEVICES[TAG1],))</f>
        <v/>
      </c>
      <c r="AG363" s="312"/>
      <c r="AH363" s="282" t="str">
        <f>_xlfn.TEXTJOIN("/",,TAG_DATA[[#This Row],[Tag]],"01")</f>
        <v>BB1SV951/01</v>
      </c>
      <c r="AI363" s="331"/>
    </row>
    <row r="364" spans="1:35" x14ac:dyDescent="0.4">
      <c r="A364" s="316" t="s">
        <v>911</v>
      </c>
      <c r="B364" s="309" t="s">
        <v>1122</v>
      </c>
      <c r="C364" s="328" t="s">
        <v>2570</v>
      </c>
      <c r="D364" s="314" t="e">
        <f>INDEX(DRAWING[Prefix],MATCH(TAG_DATA[[#This Row],[Tag]],DRAWING[Tag],))</f>
        <v>#N/A</v>
      </c>
      <c r="E364" s="281" t="e">
        <f>INDEX(DRAWING[Suffix],MATCH(TAG_DATA[[#This Row],[Tag]],DRAWING[Tag],))</f>
        <v>#N/A</v>
      </c>
      <c r="F364" s="265"/>
      <c r="G364" s="305"/>
      <c r="H364" s="282"/>
      <c r="I364" s="282" t="e">
        <f>INDEX(PANEL[DESCRIPTION],MATCH(TAG_DATA[[#This Row],[X1NAME]],PANEL[TAG],))</f>
        <v>#N/A</v>
      </c>
      <c r="J364" s="282"/>
      <c r="K364" s="282"/>
      <c r="L364" s="282"/>
      <c r="M364" s="312"/>
      <c r="N364" s="282" t="e">
        <f>INDEX(IO[PLC],MATCH(TAG_DATA[[#This Row],[P1TAG]],IO[IO_Tag],))</f>
        <v>#N/A</v>
      </c>
      <c r="O364" s="282"/>
      <c r="P364" s="290" t="e">
        <f>INDEX(IO[Slot],MATCH(TAG_DATA[[#This Row],[P1TAG]],IO[IO_Tag],))</f>
        <v>#N/A</v>
      </c>
      <c r="Q364" s="282"/>
      <c r="R364" s="282" t="e">
        <f>INDEX(IO[CatalogNo],MATCH(TAG_DATA[[#This Row],[P1TAG]],IO[IO_Tag],))</f>
        <v>#N/A</v>
      </c>
      <c r="S364" s="282" t="e">
        <f>INDEX(IO[CatalogDesc1],MATCH(TAG_DATA[[#This Row],[P1TAG]],IO[IO_Tag],))</f>
        <v>#N/A</v>
      </c>
      <c r="T364" s="282" t="e">
        <f>INDEX(IO[CatalogDesc2],MATCH(TAG_DATA[[#This Row],[P1TAG]],IO[IO_Tag],))</f>
        <v>#N/A</v>
      </c>
      <c r="U364" s="282" t="str">
        <f>TAG_DATA[[#This Row],[Tag]]</f>
        <v>BB1TS501</v>
      </c>
      <c r="V364" s="282" t="str">
        <f>INDEX(DEVICES[DESC1],MATCH(TAG_DATA[[#This Row],[P1TAG]],DEVICES[TAG1],))</f>
        <v>ESP INSULATOR 1</v>
      </c>
      <c r="W364" s="282" t="str">
        <f>INDEX(DEVICES[DESC2],MATCH(TAG_DATA[[#This Row],[P1TAG]],DEVICES[TAG1],))</f>
        <v>TEMPERATURE</v>
      </c>
      <c r="X364" s="282" t="str">
        <f>INDEX(DEVICES[DESC3],MATCH(TAG_DATA[[#This Row],[P1TAG]],DEVICES[TAG1],))</f>
        <v/>
      </c>
      <c r="Y364" s="290" t="e">
        <f>INDEX(IO[Pin24V],MATCH(TAG_DATA[[#This Row],[P1TAG]],IO[IO_Tag],))</f>
        <v>#N/A</v>
      </c>
      <c r="Z364" s="290" t="e">
        <f>INDEX(IO[Pin0V],MATCH(TAG_DATA[[#This Row],[P1TAG]],IO[IO_Tag],))</f>
        <v>#N/A</v>
      </c>
      <c r="AA364" s="282"/>
      <c r="AB364" s="312" t="e">
        <f>INDEX(IO[Type],MATCH(TAG_DATA[[#This Row],[P1TAG]],IO[IO_Tag],))</f>
        <v>#N/A</v>
      </c>
      <c r="AC364" s="282" t="str">
        <f>TAG_DATA[[#This Row],[Tag]]</f>
        <v>BB1TS501</v>
      </c>
      <c r="AD364" s="282" t="str">
        <f>INDEX(DEVICES[DESC1],MATCH(TAG_DATA[[#This Row],[P1TAG]],DEVICES[TAG1],))</f>
        <v>ESP INSULATOR 1</v>
      </c>
      <c r="AE364" s="282" t="str">
        <f>INDEX(DEVICES[DESC2],MATCH(TAG_DATA[[#This Row],[P1TAG]],DEVICES[TAG1],))</f>
        <v>TEMPERATURE</v>
      </c>
      <c r="AF364" s="282" t="str">
        <f>INDEX(DEVICES[DESC3],MATCH(TAG_DATA[[#This Row],[P1TAG]],DEVICES[TAG1],))</f>
        <v/>
      </c>
      <c r="AG364" s="312"/>
      <c r="AH364" s="282" t="str">
        <f>_xlfn.TEXTJOIN("/",,TAG_DATA[[#This Row],[Tag]],"01")</f>
        <v>BB1TS501/01</v>
      </c>
      <c r="AI364" s="331"/>
    </row>
    <row r="365" spans="1:35" x14ac:dyDescent="0.4">
      <c r="A365" s="316" t="s">
        <v>914</v>
      </c>
      <c r="B365" s="309" t="s">
        <v>1122</v>
      </c>
      <c r="C365" s="328" t="s">
        <v>2570</v>
      </c>
      <c r="D365" s="314" t="e">
        <f>INDEX(DRAWING[Prefix],MATCH(TAG_DATA[[#This Row],[Tag]],DRAWING[Tag],))</f>
        <v>#N/A</v>
      </c>
      <c r="E365" s="281" t="e">
        <f>INDEX(DRAWING[Suffix],MATCH(TAG_DATA[[#This Row],[Tag]],DRAWING[Tag],))</f>
        <v>#N/A</v>
      </c>
      <c r="F365" s="265"/>
      <c r="G365" s="305"/>
      <c r="H365" s="282"/>
      <c r="I365" s="282" t="e">
        <f>INDEX(PANEL[DESCRIPTION],MATCH(TAG_DATA[[#This Row],[X1NAME]],PANEL[TAG],))</f>
        <v>#N/A</v>
      </c>
      <c r="J365" s="282"/>
      <c r="K365" s="282"/>
      <c r="L365" s="282"/>
      <c r="M365" s="312"/>
      <c r="N365" s="282" t="e">
        <f>INDEX(IO[PLC],MATCH(TAG_DATA[[#This Row],[P1TAG]],IO[IO_Tag],))</f>
        <v>#N/A</v>
      </c>
      <c r="O365" s="282"/>
      <c r="P365" s="290" t="e">
        <f>INDEX(IO[Slot],MATCH(TAG_DATA[[#This Row],[P1TAG]],IO[IO_Tag],))</f>
        <v>#N/A</v>
      </c>
      <c r="Q365" s="282"/>
      <c r="R365" s="282" t="e">
        <f>INDEX(IO[CatalogNo],MATCH(TAG_DATA[[#This Row],[P1TAG]],IO[IO_Tag],))</f>
        <v>#N/A</v>
      </c>
      <c r="S365" s="282" t="e">
        <f>INDEX(IO[CatalogDesc1],MATCH(TAG_DATA[[#This Row],[P1TAG]],IO[IO_Tag],))</f>
        <v>#N/A</v>
      </c>
      <c r="T365" s="282" t="e">
        <f>INDEX(IO[CatalogDesc2],MATCH(TAG_DATA[[#This Row],[P1TAG]],IO[IO_Tag],))</f>
        <v>#N/A</v>
      </c>
      <c r="U365" s="282" t="str">
        <f>TAG_DATA[[#This Row],[Tag]]</f>
        <v>BB1TS508</v>
      </c>
      <c r="V365" s="282" t="str">
        <f>INDEX(DEVICES[DESC1],MATCH(TAG_DATA[[#This Row],[P1TAG]],DEVICES[TAG1],))</f>
        <v>ESP INSULATOR 2</v>
      </c>
      <c r="W365" s="282" t="str">
        <f>INDEX(DEVICES[DESC2],MATCH(TAG_DATA[[#This Row],[P1TAG]],DEVICES[TAG1],))</f>
        <v>TEMPERATURE</v>
      </c>
      <c r="X365" s="282" t="str">
        <f>INDEX(DEVICES[DESC3],MATCH(TAG_DATA[[#This Row],[P1TAG]],DEVICES[TAG1],))</f>
        <v/>
      </c>
      <c r="Y365" s="290" t="e">
        <f>INDEX(IO[Pin24V],MATCH(TAG_DATA[[#This Row],[P1TAG]],IO[IO_Tag],))</f>
        <v>#N/A</v>
      </c>
      <c r="Z365" s="290" t="e">
        <f>INDEX(IO[Pin0V],MATCH(TAG_DATA[[#This Row],[P1TAG]],IO[IO_Tag],))</f>
        <v>#N/A</v>
      </c>
      <c r="AA365" s="282"/>
      <c r="AB365" s="312" t="e">
        <f>INDEX(IO[Type],MATCH(TAG_DATA[[#This Row],[P1TAG]],IO[IO_Tag],))</f>
        <v>#N/A</v>
      </c>
      <c r="AC365" s="282" t="str">
        <f>TAG_DATA[[#This Row],[Tag]]</f>
        <v>BB1TS508</v>
      </c>
      <c r="AD365" s="282" t="str">
        <f>INDEX(DEVICES[DESC1],MATCH(TAG_DATA[[#This Row],[P1TAG]],DEVICES[TAG1],))</f>
        <v>ESP INSULATOR 2</v>
      </c>
      <c r="AE365" s="282" t="str">
        <f>INDEX(DEVICES[DESC2],MATCH(TAG_DATA[[#This Row],[P1TAG]],DEVICES[TAG1],))</f>
        <v>TEMPERATURE</v>
      </c>
      <c r="AF365" s="282" t="str">
        <f>INDEX(DEVICES[DESC3],MATCH(TAG_DATA[[#This Row],[P1TAG]],DEVICES[TAG1],))</f>
        <v/>
      </c>
      <c r="AG365" s="312"/>
      <c r="AH365" s="282" t="str">
        <f>_xlfn.TEXTJOIN("/",,TAG_DATA[[#This Row],[Tag]],"01")</f>
        <v>BB1TS508/01</v>
      </c>
      <c r="AI365" s="331"/>
    </row>
    <row r="366" spans="1:35" x14ac:dyDescent="0.4">
      <c r="A366" s="316" t="s">
        <v>707</v>
      </c>
      <c r="B366" s="309" t="s">
        <v>1125</v>
      </c>
      <c r="C366" s="328" t="s">
        <v>2527</v>
      </c>
      <c r="D366" s="314" t="str">
        <f>INDEX(DRAWING[Prefix],MATCH(TAG_DATA[[#This Row],[Tag]],DRAWING[Tag],))</f>
        <v>38025-ELE</v>
      </c>
      <c r="E366" s="281" t="str">
        <f>INDEX(DRAWING[Suffix],MATCH(TAG_DATA[[#This Row],[Tag]],DRAWING[Tag],))</f>
        <v>01-437_.L0</v>
      </c>
      <c r="F366" s="265" t="str">
        <f>INDEX(DRAWING[WireName24V],MATCH(TAG_DATA[[#This Row],[Tag]],DRAWING[Tag],))</f>
        <v>RIO_01:18.DI:V+ BB1TS600</v>
      </c>
      <c r="G366" s="305" t="str">
        <f>INDEX(DRAWING[WireNameIO],MATCH(TAG_DATA[[#This Row],[Tag]],DRAWING[Tag],))</f>
        <v>RIO_01:18.DI:01 BB1TS600</v>
      </c>
      <c r="H366" s="266" t="s">
        <v>2323</v>
      </c>
      <c r="I366" s="266" t="str">
        <f>INDEX(PANEL[DESCRIPTION],MATCH(TAG_DATA[[#This Row],[X1NAME]],PANEL[TAG],))</f>
        <v>KPA NON ASSIGNED IO</v>
      </c>
      <c r="J366" s="334"/>
      <c r="K366" s="334"/>
      <c r="L366" s="334"/>
      <c r="M366" s="335"/>
      <c r="N366" s="266" t="str">
        <f>INDEX(IO[PLC],MATCH(TAG_DATA[[#This Row],[P1TAG]],IO[IO_Tag],))</f>
        <v>RIO_</v>
      </c>
      <c r="O366" s="284" t="str">
        <f>INDEX(IO[Rack],MATCH(TAG_DATA[[#This Row],[P1TAG]],IO[IO_Tag],))</f>
        <v>01</v>
      </c>
      <c r="P366" s="284" t="str">
        <f>INDEX(IO[Slot],MATCH(TAG_DATA[[#This Row],[P1TAG]],IO[IO_Tag],))</f>
        <v>18</v>
      </c>
      <c r="Q366" s="282" t="str">
        <f>INDEX(IO[Channel],MATCH(TAG_DATA[[#This Row],[P1TAG]],IO[IO_Tag],))</f>
        <v>01</v>
      </c>
      <c r="R366" s="266" t="str">
        <f>INDEX(IO[CatalogNo],MATCH(TAG_DATA[[#This Row],[P1TAG]],IO[IO_Tag],))</f>
        <v>1734-IB8*1</v>
      </c>
      <c r="S366" s="266" t="str">
        <f>INDEX(IO[CatalogDesc1],MATCH(TAG_DATA[[#This Row],[P1TAG]],IO[IO_Tag],))</f>
        <v>AB 1734-IB8</v>
      </c>
      <c r="T366" s="266" t="str">
        <f>INDEX(IO[CatalogDesc2],MATCH(TAG_DATA[[#This Row],[P1TAG]],IO[IO_Tag],))</f>
        <v>24VDC 8-Point Sink Input Module</v>
      </c>
      <c r="U366" s="266" t="str">
        <f>TAG_DATA[[#This Row],[Tag]]</f>
        <v>BB1TS600</v>
      </c>
      <c r="V366" s="266" t="str">
        <f>INDEX(DEVICES[DESC1],MATCH(TAG_DATA[[#This Row],[P1TAG]],DEVICES[TAG1],))</f>
        <v>HYDRAULICS UNIT,</v>
      </c>
      <c r="W366" s="266" t="str">
        <f>INDEX(DEVICES[DESC2],MATCH(TAG_DATA[[#This Row],[P1TAG]],DEVICES[TAG1],))</f>
        <v>THERMOSTAT FOR HEATER</v>
      </c>
      <c r="X366" s="266" t="str">
        <f>INDEX(DEVICES[DESC3],MATCH(TAG_DATA[[#This Row],[P1TAG]],DEVICES[TAG1],))</f>
        <v/>
      </c>
      <c r="Y366" s="284">
        <f>INDEX(IO[Pin24V],MATCH(TAG_DATA[[#This Row],[P1TAG]],IO[IO_Tag],))</f>
        <v>6</v>
      </c>
      <c r="Z366" s="290">
        <f>INDEX(IO[Pin0V],MATCH(TAG_DATA[[#This Row],[P1TAG]],IO[IO_Tag],))</f>
        <v>4</v>
      </c>
      <c r="AA366" s="266" t="s">
        <v>2403</v>
      </c>
      <c r="AB366" s="305" t="str">
        <f>INDEX(IO[Type],MATCH(TAG_DATA[[#This Row],[P1TAG]],IO[IO_Tag],))</f>
        <v>DI</v>
      </c>
      <c r="AC366" s="266" t="str">
        <f>TAG_DATA[[#This Row],[Tag]]</f>
        <v>BB1TS600</v>
      </c>
      <c r="AD366" s="266" t="str">
        <f>INDEX(DEVICES[DESC1],MATCH(TAG_DATA[[#This Row],[P1TAG]],DEVICES[TAG1],))</f>
        <v>HYDRAULICS UNIT,</v>
      </c>
      <c r="AE366" s="266" t="str">
        <f>INDEX(DEVICES[DESC2],MATCH(TAG_DATA[[#This Row],[P1TAG]],DEVICES[TAG1],))</f>
        <v>THERMOSTAT FOR HEATER</v>
      </c>
      <c r="AF366" s="266" t="str">
        <f>INDEX(DEVICES[DESC3],MATCH(TAG_DATA[[#This Row],[P1TAG]],DEVICES[TAG1],))</f>
        <v/>
      </c>
      <c r="AG366" s="305" t="s">
        <v>2544</v>
      </c>
      <c r="AH366" s="266" t="str">
        <f>INDEX(DRAWING[CableName1],MATCH(TAG_DATA[[#This Row],[Tag]],DRAWING[Tag],))</f>
        <v>BB1TS600/01</v>
      </c>
      <c r="AI366" s="331"/>
    </row>
    <row r="367" spans="1:35" x14ac:dyDescent="0.4">
      <c r="A367" s="316" t="s">
        <v>702</v>
      </c>
      <c r="B367" s="309" t="s">
        <v>1125</v>
      </c>
      <c r="C367" s="328" t="s">
        <v>2527</v>
      </c>
      <c r="D367" s="314" t="str">
        <f>INDEX(DRAWING[Prefix],MATCH(TAG_DATA[[#This Row],[Tag]],DRAWING[Tag],))</f>
        <v>38025-ELE</v>
      </c>
      <c r="E367" s="281" t="str">
        <f>INDEX(DRAWING[Suffix],MATCH(TAG_DATA[[#This Row],[Tag]],DRAWING[Tag],))</f>
        <v>01-438_.L0</v>
      </c>
      <c r="F367" s="265" t="str">
        <f>INDEX(DRAWING[WireName24V],MATCH(TAG_DATA[[#This Row],[Tag]],DRAWING[Tag],))</f>
        <v>RIO_01:18.DI:V+ BB1TS608</v>
      </c>
      <c r="G367" s="305" t="str">
        <f>INDEX(DRAWING[WireNameIO],MATCH(TAG_DATA[[#This Row],[Tag]],DRAWING[Tag],))</f>
        <v>RIO_01:18.DI:02 BB1TS608</v>
      </c>
      <c r="H367" s="266" t="s">
        <v>2323</v>
      </c>
      <c r="I367" s="266" t="str">
        <f>INDEX(PANEL[DESCRIPTION],MATCH(TAG_DATA[[#This Row],[X1NAME]],PANEL[TAG],))</f>
        <v>KPA NON ASSIGNED IO</v>
      </c>
      <c r="J367" s="334"/>
      <c r="K367" s="334"/>
      <c r="L367" s="334"/>
      <c r="M367" s="335"/>
      <c r="N367" s="266" t="str">
        <f>INDEX(IO[PLC],MATCH(TAG_DATA[[#This Row],[P1TAG]],IO[IO_Tag],))</f>
        <v>RIO_</v>
      </c>
      <c r="O367" s="284" t="str">
        <f>INDEX(IO[Rack],MATCH(TAG_DATA[[#This Row],[P1TAG]],IO[IO_Tag],))</f>
        <v>01</v>
      </c>
      <c r="P367" s="284" t="str">
        <f>INDEX(IO[Slot],MATCH(TAG_DATA[[#This Row],[P1TAG]],IO[IO_Tag],))</f>
        <v>18</v>
      </c>
      <c r="Q367" s="282" t="str">
        <f>INDEX(IO[Channel],MATCH(TAG_DATA[[#This Row],[P1TAG]],IO[IO_Tag],))</f>
        <v>02</v>
      </c>
      <c r="R367" s="266" t="str">
        <f>INDEX(IO[CatalogNo],MATCH(TAG_DATA[[#This Row],[P1TAG]],IO[IO_Tag],))</f>
        <v>1734-IB8*1</v>
      </c>
      <c r="S367" s="266" t="str">
        <f>INDEX(IO[CatalogDesc1],MATCH(TAG_DATA[[#This Row],[P1TAG]],IO[IO_Tag],))</f>
        <v>AB 1734-IB8</v>
      </c>
      <c r="T367" s="266" t="str">
        <f>INDEX(IO[CatalogDesc2],MATCH(TAG_DATA[[#This Row],[P1TAG]],IO[IO_Tag],))</f>
        <v>24VDC 8-Point Sink Input Module</v>
      </c>
      <c r="U367" s="266" t="str">
        <f>TAG_DATA[[#This Row],[Tag]]</f>
        <v>BB1TS608</v>
      </c>
      <c r="V367" s="266" t="str">
        <f>INDEX(DEVICES[DESC1],MATCH(TAG_DATA[[#This Row],[P1TAG]],DEVICES[TAG1],))</f>
        <v>HIGH TEMPERATURE SWITCH</v>
      </c>
      <c r="W367" s="266" t="str">
        <f>INDEX(DEVICES[DESC2],MATCH(TAG_DATA[[#This Row],[P1TAG]],DEVICES[TAG1],))</f>
        <v>HYDRAULIC OIL</v>
      </c>
      <c r="X367" s="266" t="str">
        <f>INDEX(DEVICES[DESC3],MATCH(TAG_DATA[[#This Row],[P1TAG]],DEVICES[TAG1],))</f>
        <v/>
      </c>
      <c r="Y367" s="284">
        <f>INDEX(IO[Pin24V],MATCH(TAG_DATA[[#This Row],[P1TAG]],IO[IO_Tag],))</f>
        <v>6</v>
      </c>
      <c r="Z367" s="290">
        <f>INDEX(IO[Pin0V],MATCH(TAG_DATA[[#This Row],[P1TAG]],IO[IO_Tag],))</f>
        <v>4</v>
      </c>
      <c r="AA367" s="266" t="s">
        <v>2403</v>
      </c>
      <c r="AB367" s="305" t="str">
        <f>INDEX(IO[Type],MATCH(TAG_DATA[[#This Row],[P1TAG]],IO[IO_Tag],))</f>
        <v>DI</v>
      </c>
      <c r="AC367" s="266" t="str">
        <f>TAG_DATA[[#This Row],[Tag]]</f>
        <v>BB1TS608</v>
      </c>
      <c r="AD367" s="266" t="str">
        <f>INDEX(DEVICES[DESC1],MATCH(TAG_DATA[[#This Row],[P1TAG]],DEVICES[TAG1],))</f>
        <v>HIGH TEMPERATURE SWITCH</v>
      </c>
      <c r="AE367" s="266" t="str">
        <f>INDEX(DEVICES[DESC2],MATCH(TAG_DATA[[#This Row],[P1TAG]],DEVICES[TAG1],))</f>
        <v>HYDRAULIC OIL</v>
      </c>
      <c r="AF367" s="266" t="str">
        <f>INDEX(DEVICES[DESC3],MATCH(TAG_DATA[[#This Row],[P1TAG]],DEVICES[TAG1],))</f>
        <v/>
      </c>
      <c r="AG367" s="305" t="s">
        <v>2544</v>
      </c>
      <c r="AH367" s="266" t="str">
        <f>INDEX(DRAWING[CableName1],MATCH(TAG_DATA[[#This Row],[Tag]],DRAWING[Tag],))</f>
        <v>BB1TS608/01</v>
      </c>
      <c r="AI367" s="331"/>
    </row>
    <row r="368" spans="1:35" hidden="1" x14ac:dyDescent="0.4">
      <c r="A368" s="329" t="s">
        <v>965</v>
      </c>
      <c r="B368" s="261" t="s">
        <v>1125</v>
      </c>
      <c r="C368" s="348"/>
      <c r="D368" s="314" t="e">
        <f>INDEX(DRAWING[Prefix],MATCH(TAG_DATA[[#This Row],[Tag]],DRAWING[Tag],))</f>
        <v>#N/A</v>
      </c>
      <c r="E368" s="281" t="e">
        <f>INDEX(DRAWING[Suffix],MATCH(TAG_DATA[[#This Row],[Tag]],DRAWING[Tag],))</f>
        <v>#N/A</v>
      </c>
      <c r="F368" s="265"/>
      <c r="G368" s="305"/>
      <c r="H368" s="282"/>
      <c r="I368" s="282" t="e">
        <f>INDEX(PANEL[DESCRIPTION],MATCH(TAG_DATA[[#This Row],[X1NAME]],PANEL[TAG],))</f>
        <v>#N/A</v>
      </c>
      <c r="J368" s="282"/>
      <c r="K368" s="282"/>
      <c r="L368" s="282"/>
      <c r="M368" s="312"/>
      <c r="N368" s="282" t="e">
        <f>INDEX(IO[PLC],MATCH(TAG_DATA[[#This Row],[P1TAG]],IO[IO_Tag],))</f>
        <v>#N/A</v>
      </c>
      <c r="O368" s="282"/>
      <c r="P368" s="290" t="e">
        <f>INDEX(IO[Slot],MATCH(TAG_DATA[[#This Row],[P1TAG]],IO[IO_Tag],))</f>
        <v>#N/A</v>
      </c>
      <c r="Q368" s="282"/>
      <c r="R368" s="282" t="e">
        <f>INDEX(IO[CatalogNo],MATCH(TAG_DATA[[#This Row],[P1TAG]],IO[IO_Tag],))</f>
        <v>#N/A</v>
      </c>
      <c r="S368" s="282" t="e">
        <f>INDEX(IO[CatalogDesc1],MATCH(TAG_DATA[[#This Row],[P1TAG]],IO[IO_Tag],))</f>
        <v>#N/A</v>
      </c>
      <c r="T368" s="282" t="e">
        <f>INDEX(IO[CatalogDesc2],MATCH(TAG_DATA[[#This Row],[P1TAG]],IO[IO_Tag],))</f>
        <v>#N/A</v>
      </c>
      <c r="U368" s="282" t="str">
        <f>TAG_DATA[[#This Row],[Tag]]</f>
        <v>BB1TS804</v>
      </c>
      <c r="V368" s="282" t="str">
        <f>INDEX(DEVICES[DESC1],MATCH(TAG_DATA[[#This Row],[P1TAG]],DEVICES[TAG1],))</f>
        <v>ESP ROTARY VALVE</v>
      </c>
      <c r="W368" s="282" t="str">
        <f>INDEX(DEVICES[DESC2],MATCH(TAG_DATA[[#This Row],[P1TAG]],DEVICES[TAG1],))</f>
        <v>HEATING THERMOSTAT</v>
      </c>
      <c r="X368" s="282" t="str">
        <f>INDEX(DEVICES[DESC3],MATCH(TAG_DATA[[#This Row],[P1TAG]],DEVICES[TAG1],))</f>
        <v/>
      </c>
      <c r="Y368" s="290" t="e">
        <f>INDEX(IO[Pin24V],MATCH(TAG_DATA[[#This Row],[P1TAG]],IO[IO_Tag],))</f>
        <v>#N/A</v>
      </c>
      <c r="Z368" s="290" t="e">
        <f>INDEX(IO[Pin0V],MATCH(TAG_DATA[[#This Row],[P1TAG]],IO[IO_Tag],))</f>
        <v>#N/A</v>
      </c>
      <c r="AA368" s="282"/>
      <c r="AB368" s="312" t="e">
        <f>INDEX(IO[Type],MATCH(TAG_DATA[[#This Row],[P1TAG]],IO[IO_Tag],))</f>
        <v>#N/A</v>
      </c>
      <c r="AC368" s="282" t="str">
        <f>TAG_DATA[[#This Row],[Tag]]</f>
        <v>BB1TS804</v>
      </c>
      <c r="AD368" s="282" t="str">
        <f>INDEX(DEVICES[DESC1],MATCH(TAG_DATA[[#This Row],[P1TAG]],DEVICES[TAG1],))</f>
        <v>ESP ROTARY VALVE</v>
      </c>
      <c r="AE368" s="282" t="str">
        <f>INDEX(DEVICES[DESC2],MATCH(TAG_DATA[[#This Row],[P1TAG]],DEVICES[TAG1],))</f>
        <v>HEATING THERMOSTAT</v>
      </c>
      <c r="AF368" s="282" t="str">
        <f>INDEX(DEVICES[DESC3],MATCH(TAG_DATA[[#This Row],[P1TAG]],DEVICES[TAG1],))</f>
        <v/>
      </c>
      <c r="AG368" s="312"/>
      <c r="AH368" s="282" t="str">
        <f>_xlfn.TEXTJOIN("/",,TAG_DATA[[#This Row],[Tag]],"01")</f>
        <v>BB1TS804/01</v>
      </c>
      <c r="AI368" s="331"/>
    </row>
    <row r="369" spans="1:35" hidden="1" x14ac:dyDescent="0.4">
      <c r="A369" s="330" t="s">
        <v>959</v>
      </c>
      <c r="B369" s="260" t="s">
        <v>1125</v>
      </c>
      <c r="C369" s="349"/>
      <c r="D369" s="314" t="e">
        <f>INDEX(DRAWING[Prefix],MATCH(TAG_DATA[[#This Row],[Tag]],DRAWING[Tag],))</f>
        <v>#N/A</v>
      </c>
      <c r="E369" s="281" t="e">
        <f>INDEX(DRAWING[Suffix],MATCH(TAG_DATA[[#This Row],[Tag]],DRAWING[Tag],))</f>
        <v>#N/A</v>
      </c>
      <c r="F369" s="265"/>
      <c r="G369" s="305"/>
      <c r="H369" s="282"/>
      <c r="I369" s="282" t="e">
        <f>INDEX(PANEL[DESCRIPTION],MATCH(TAG_DATA[[#This Row],[X1NAME]],PANEL[TAG],))</f>
        <v>#N/A</v>
      </c>
      <c r="J369" s="282"/>
      <c r="K369" s="282"/>
      <c r="L369" s="282"/>
      <c r="M369" s="312"/>
      <c r="N369" s="282" t="e">
        <f>INDEX(IO[PLC],MATCH(TAG_DATA[[#This Row],[P1TAG]],IO[IO_Tag],))</f>
        <v>#N/A</v>
      </c>
      <c r="O369" s="282"/>
      <c r="P369" s="290" t="e">
        <f>INDEX(IO[Slot],MATCH(TAG_DATA[[#This Row],[P1TAG]],IO[IO_Tag],))</f>
        <v>#N/A</v>
      </c>
      <c r="Q369" s="282"/>
      <c r="R369" s="282" t="e">
        <f>INDEX(IO[CatalogNo],MATCH(TAG_DATA[[#This Row],[P1TAG]],IO[IO_Tag],))</f>
        <v>#N/A</v>
      </c>
      <c r="S369" s="282" t="e">
        <f>INDEX(IO[CatalogDesc1],MATCH(TAG_DATA[[#This Row],[P1TAG]],IO[IO_Tag],))</f>
        <v>#N/A</v>
      </c>
      <c r="T369" s="282" t="e">
        <f>INDEX(IO[CatalogDesc2],MATCH(TAG_DATA[[#This Row],[P1TAG]],IO[IO_Tag],))</f>
        <v>#N/A</v>
      </c>
      <c r="U369" s="282" t="str">
        <f>TAG_DATA[[#This Row],[Tag]]</f>
        <v>BB1TS805</v>
      </c>
      <c r="V369" s="282" t="str">
        <f>INDEX(DEVICES[DESC1],MATCH(TAG_DATA[[#This Row],[P1TAG]],DEVICES[TAG1],))</f>
        <v>ESP COLLECTION SCREW</v>
      </c>
      <c r="W369" s="282" t="str">
        <f>INDEX(DEVICES[DESC2],MATCH(TAG_DATA[[#This Row],[P1TAG]],DEVICES[TAG1],))</f>
        <v>HEATING THERMOSTAT</v>
      </c>
      <c r="X369" s="282" t="str">
        <f>INDEX(DEVICES[DESC3],MATCH(TAG_DATA[[#This Row],[P1TAG]],DEVICES[TAG1],))</f>
        <v/>
      </c>
      <c r="Y369" s="290" t="e">
        <f>INDEX(IO[Pin24V],MATCH(TAG_DATA[[#This Row],[P1TAG]],IO[IO_Tag],))</f>
        <v>#N/A</v>
      </c>
      <c r="Z369" s="290" t="e">
        <f>INDEX(IO[Pin0V],MATCH(TAG_DATA[[#This Row],[P1TAG]],IO[IO_Tag],))</f>
        <v>#N/A</v>
      </c>
      <c r="AA369" s="282"/>
      <c r="AB369" s="312" t="e">
        <f>INDEX(IO[Type],MATCH(TAG_DATA[[#This Row],[P1TAG]],IO[IO_Tag],))</f>
        <v>#N/A</v>
      </c>
      <c r="AC369" s="282" t="str">
        <f>TAG_DATA[[#This Row],[Tag]]</f>
        <v>BB1TS805</v>
      </c>
      <c r="AD369" s="282" t="str">
        <f>INDEX(DEVICES[DESC1],MATCH(TAG_DATA[[#This Row],[P1TAG]],DEVICES[TAG1],))</f>
        <v>ESP COLLECTION SCREW</v>
      </c>
      <c r="AE369" s="282" t="str">
        <f>INDEX(DEVICES[DESC2],MATCH(TAG_DATA[[#This Row],[P1TAG]],DEVICES[TAG1],))</f>
        <v>HEATING THERMOSTAT</v>
      </c>
      <c r="AF369" s="282" t="str">
        <f>INDEX(DEVICES[DESC3],MATCH(TAG_DATA[[#This Row],[P1TAG]],DEVICES[TAG1],))</f>
        <v/>
      </c>
      <c r="AG369" s="312"/>
      <c r="AH369" s="282" t="str">
        <f>_xlfn.TEXTJOIN("/",,TAG_DATA[[#This Row],[Tag]],"01")</f>
        <v>BB1TS805/01</v>
      </c>
      <c r="AI369" s="331"/>
    </row>
    <row r="370" spans="1:35" hidden="1" x14ac:dyDescent="0.4">
      <c r="A370" s="330" t="s">
        <v>906</v>
      </c>
      <c r="B370" s="260" t="s">
        <v>1125</v>
      </c>
      <c r="C370" s="349"/>
      <c r="D370" s="314" t="e">
        <f>INDEX(DRAWING[Prefix],MATCH(TAG_DATA[[#This Row],[Tag]],DRAWING[Tag],))</f>
        <v>#N/A</v>
      </c>
      <c r="E370" s="281" t="e">
        <f>INDEX(DRAWING[Suffix],MATCH(TAG_DATA[[#This Row],[Tag]],DRAWING[Tag],))</f>
        <v>#N/A</v>
      </c>
      <c r="F370" s="265"/>
      <c r="G370" s="305"/>
      <c r="H370" s="282"/>
      <c r="I370" s="282" t="e">
        <f>INDEX(PANEL[DESCRIPTION],MATCH(TAG_DATA[[#This Row],[X1NAME]],PANEL[TAG],))</f>
        <v>#N/A</v>
      </c>
      <c r="J370" s="282"/>
      <c r="K370" s="282"/>
      <c r="L370" s="282"/>
      <c r="M370" s="312"/>
      <c r="N370" s="282" t="e">
        <f>INDEX(IO[PLC],MATCH(TAG_DATA[[#This Row],[P1TAG]],IO[IO_Tag],))</f>
        <v>#N/A</v>
      </c>
      <c r="O370" s="282"/>
      <c r="P370" s="290" t="e">
        <f>INDEX(IO[Slot],MATCH(TAG_DATA[[#This Row],[P1TAG]],IO[IO_Tag],))</f>
        <v>#N/A</v>
      </c>
      <c r="Q370" s="282"/>
      <c r="R370" s="282" t="e">
        <f>INDEX(IO[CatalogNo],MATCH(TAG_DATA[[#This Row],[P1TAG]],IO[IO_Tag],))</f>
        <v>#N/A</v>
      </c>
      <c r="S370" s="282" t="e">
        <f>INDEX(IO[CatalogDesc1],MATCH(TAG_DATA[[#This Row],[P1TAG]],IO[IO_Tag],))</f>
        <v>#N/A</v>
      </c>
      <c r="T370" s="282" t="e">
        <f>INDEX(IO[CatalogDesc2],MATCH(TAG_DATA[[#This Row],[P1TAG]],IO[IO_Tag],))</f>
        <v>#N/A</v>
      </c>
      <c r="U370" s="282" t="str">
        <f>TAG_DATA[[#This Row],[Tag]]</f>
        <v>BB1TS808</v>
      </c>
      <c r="V370" s="282" t="str">
        <f>INDEX(DEVICES[DESC1],MATCH(TAG_DATA[[#This Row],[P1TAG]],DEVICES[TAG1],))</f>
        <v>ESP ASH HOPPER 2</v>
      </c>
      <c r="W370" s="282" t="str">
        <f>INDEX(DEVICES[DESC2],MATCH(TAG_DATA[[#This Row],[P1TAG]],DEVICES[TAG1],))</f>
        <v>OVERHEAT THERMOSTAT</v>
      </c>
      <c r="X370" s="282" t="str">
        <f>INDEX(DEVICES[DESC3],MATCH(TAG_DATA[[#This Row],[P1TAG]],DEVICES[TAG1],))</f>
        <v/>
      </c>
      <c r="Y370" s="290" t="e">
        <f>INDEX(IO[Pin24V],MATCH(TAG_DATA[[#This Row],[P1TAG]],IO[IO_Tag],))</f>
        <v>#N/A</v>
      </c>
      <c r="Z370" s="290" t="e">
        <f>INDEX(IO[Pin0V],MATCH(TAG_DATA[[#This Row],[P1TAG]],IO[IO_Tag],))</f>
        <v>#N/A</v>
      </c>
      <c r="AA370" s="282"/>
      <c r="AB370" s="312" t="e">
        <f>INDEX(IO[Type],MATCH(TAG_DATA[[#This Row],[P1TAG]],IO[IO_Tag],))</f>
        <v>#N/A</v>
      </c>
      <c r="AC370" s="282" t="str">
        <f>TAG_DATA[[#This Row],[Tag]]</f>
        <v>BB1TS808</v>
      </c>
      <c r="AD370" s="282" t="str">
        <f>INDEX(DEVICES[DESC1],MATCH(TAG_DATA[[#This Row],[P1TAG]],DEVICES[TAG1],))</f>
        <v>ESP ASH HOPPER 2</v>
      </c>
      <c r="AE370" s="282" t="str">
        <f>INDEX(DEVICES[DESC2],MATCH(TAG_DATA[[#This Row],[P1TAG]],DEVICES[TAG1],))</f>
        <v>OVERHEAT THERMOSTAT</v>
      </c>
      <c r="AF370" s="282" t="str">
        <f>INDEX(DEVICES[DESC3],MATCH(TAG_DATA[[#This Row],[P1TAG]],DEVICES[TAG1],))</f>
        <v/>
      </c>
      <c r="AG370" s="312"/>
      <c r="AH370" s="282" t="str">
        <f>_xlfn.TEXTJOIN("/",,TAG_DATA[[#This Row],[Tag]],"01")</f>
        <v>BB1TS808/01</v>
      </c>
      <c r="AI370" s="331"/>
    </row>
    <row r="371" spans="1:35" hidden="1" x14ac:dyDescent="0.4">
      <c r="A371" s="330" t="s">
        <v>908</v>
      </c>
      <c r="B371" s="260" t="s">
        <v>1125</v>
      </c>
      <c r="C371" s="349"/>
      <c r="D371" s="314" t="e">
        <f>INDEX(DRAWING[Prefix],MATCH(TAG_DATA[[#This Row],[Tag]],DRAWING[Tag],))</f>
        <v>#N/A</v>
      </c>
      <c r="E371" s="281" t="e">
        <f>INDEX(DRAWING[Suffix],MATCH(TAG_DATA[[#This Row],[Tag]],DRAWING[Tag],))</f>
        <v>#N/A</v>
      </c>
      <c r="F371" s="265"/>
      <c r="G371" s="305"/>
      <c r="H371" s="282"/>
      <c r="I371" s="282" t="e">
        <f>INDEX(PANEL[DESCRIPTION],MATCH(TAG_DATA[[#This Row],[X1NAME]],PANEL[TAG],))</f>
        <v>#N/A</v>
      </c>
      <c r="J371" s="282"/>
      <c r="K371" s="282"/>
      <c r="L371" s="282"/>
      <c r="M371" s="312"/>
      <c r="N371" s="282" t="e">
        <f>INDEX(IO[PLC],MATCH(TAG_DATA[[#This Row],[P1TAG]],IO[IO_Tag],))</f>
        <v>#N/A</v>
      </c>
      <c r="O371" s="282"/>
      <c r="P371" s="290" t="e">
        <f>INDEX(IO[Slot],MATCH(TAG_DATA[[#This Row],[P1TAG]],IO[IO_Tag],))</f>
        <v>#N/A</v>
      </c>
      <c r="Q371" s="282"/>
      <c r="R371" s="282" t="e">
        <f>INDEX(IO[CatalogNo],MATCH(TAG_DATA[[#This Row],[P1TAG]],IO[IO_Tag],))</f>
        <v>#N/A</v>
      </c>
      <c r="S371" s="282" t="e">
        <f>INDEX(IO[CatalogDesc1],MATCH(TAG_DATA[[#This Row],[P1TAG]],IO[IO_Tag],))</f>
        <v>#N/A</v>
      </c>
      <c r="T371" s="282" t="e">
        <f>INDEX(IO[CatalogDesc2],MATCH(TAG_DATA[[#This Row],[P1TAG]],IO[IO_Tag],))</f>
        <v>#N/A</v>
      </c>
      <c r="U371" s="282" t="str">
        <f>TAG_DATA[[#This Row],[Tag]]</f>
        <v>BB1TS809</v>
      </c>
      <c r="V371" s="282" t="str">
        <f>INDEX(DEVICES[DESC1],MATCH(TAG_DATA[[#This Row],[P1TAG]],DEVICES[TAG1],))</f>
        <v>ESP ASH HOPPER 1</v>
      </c>
      <c r="W371" s="282" t="str">
        <f>INDEX(DEVICES[DESC2],MATCH(TAG_DATA[[#This Row],[P1TAG]],DEVICES[TAG1],))</f>
        <v>OVERHEAT THERMOSTAT</v>
      </c>
      <c r="X371" s="282" t="str">
        <f>INDEX(DEVICES[DESC3],MATCH(TAG_DATA[[#This Row],[P1TAG]],DEVICES[TAG1],))</f>
        <v/>
      </c>
      <c r="Y371" s="290" t="e">
        <f>INDEX(IO[Pin24V],MATCH(TAG_DATA[[#This Row],[P1TAG]],IO[IO_Tag],))</f>
        <v>#N/A</v>
      </c>
      <c r="Z371" s="290" t="e">
        <f>INDEX(IO[Pin0V],MATCH(TAG_DATA[[#This Row],[P1TAG]],IO[IO_Tag],))</f>
        <v>#N/A</v>
      </c>
      <c r="AA371" s="282"/>
      <c r="AB371" s="312" t="e">
        <f>INDEX(IO[Type],MATCH(TAG_DATA[[#This Row],[P1TAG]],IO[IO_Tag],))</f>
        <v>#N/A</v>
      </c>
      <c r="AC371" s="282" t="str">
        <f>TAG_DATA[[#This Row],[Tag]]</f>
        <v>BB1TS809</v>
      </c>
      <c r="AD371" s="282" t="str">
        <f>INDEX(DEVICES[DESC1],MATCH(TAG_DATA[[#This Row],[P1TAG]],DEVICES[TAG1],))</f>
        <v>ESP ASH HOPPER 1</v>
      </c>
      <c r="AE371" s="282" t="str">
        <f>INDEX(DEVICES[DESC2],MATCH(TAG_DATA[[#This Row],[P1TAG]],DEVICES[TAG1],))</f>
        <v>OVERHEAT THERMOSTAT</v>
      </c>
      <c r="AF371" s="282" t="str">
        <f>INDEX(DEVICES[DESC3],MATCH(TAG_DATA[[#This Row],[P1TAG]],DEVICES[TAG1],))</f>
        <v/>
      </c>
      <c r="AG371" s="312"/>
      <c r="AH371" s="282" t="str">
        <f>_xlfn.TEXTJOIN("/",,TAG_DATA[[#This Row],[Tag]],"01")</f>
        <v>BB1TS809/01</v>
      </c>
      <c r="AI371" s="331"/>
    </row>
    <row r="372" spans="1:35" x14ac:dyDescent="0.4">
      <c r="A372" s="316" t="s">
        <v>130</v>
      </c>
      <c r="B372" s="309" t="s">
        <v>1122</v>
      </c>
      <c r="C372" s="328" t="s">
        <v>2570</v>
      </c>
      <c r="D372" s="314" t="e">
        <f>INDEX(DRAWING[Prefix],MATCH(TAG_DATA[[#This Row],[Tag]],DRAWING[Tag],))</f>
        <v>#N/A</v>
      </c>
      <c r="E372" s="281" t="e">
        <f>INDEX(DRAWING[Suffix],MATCH(TAG_DATA[[#This Row],[Tag]],DRAWING[Tag],))</f>
        <v>#N/A</v>
      </c>
      <c r="F372" s="265"/>
      <c r="G372" s="305"/>
      <c r="H372" s="282"/>
      <c r="I372" s="282" t="e">
        <f>INDEX(PANEL[DESCRIPTION],MATCH(TAG_DATA[[#This Row],[X1NAME]],PANEL[TAG],))</f>
        <v>#N/A</v>
      </c>
      <c r="J372" s="282"/>
      <c r="K372" s="282"/>
      <c r="L372" s="282"/>
      <c r="M372" s="312"/>
      <c r="N372" s="282" t="e">
        <f>INDEX(IO[PLC],MATCH(TAG_DATA[[#This Row],[P1TAG]],IO[IO_Tag],))</f>
        <v>#N/A</v>
      </c>
      <c r="O372" s="282"/>
      <c r="P372" s="290" t="e">
        <f>INDEX(IO[Slot],MATCH(TAG_DATA[[#This Row],[P1TAG]],IO[IO_Tag],))</f>
        <v>#N/A</v>
      </c>
      <c r="Q372" s="282"/>
      <c r="R372" s="282" t="e">
        <f>INDEX(IO[CatalogNo],MATCH(TAG_DATA[[#This Row],[P1TAG]],IO[IO_Tag],))</f>
        <v>#N/A</v>
      </c>
      <c r="S372" s="282" t="e">
        <f>INDEX(IO[CatalogDesc1],MATCH(TAG_DATA[[#This Row],[P1TAG]],IO[IO_Tag],))</f>
        <v>#N/A</v>
      </c>
      <c r="T372" s="282" t="e">
        <f>INDEX(IO[CatalogDesc2],MATCH(TAG_DATA[[#This Row],[P1TAG]],IO[IO_Tag],))</f>
        <v>#N/A</v>
      </c>
      <c r="U372" s="282" t="str">
        <f>TAG_DATA[[#This Row],[Tag]]</f>
        <v>BB1TT001</v>
      </c>
      <c r="V372" s="282" t="str">
        <f>INDEX(DEVICES[DESC1],MATCH(TAG_DATA[[#This Row],[P1TAG]],DEVICES[TAG1],))</f>
        <v>FEED WATER TEMPERATURE</v>
      </c>
      <c r="W372" s="282" t="str">
        <f>INDEX(DEVICES[DESC2],MATCH(TAG_DATA[[#This Row],[P1TAG]],DEVICES[TAG1],))</f>
        <v/>
      </c>
      <c r="X372" s="282" t="str">
        <f>INDEX(DEVICES[DESC3],MATCH(TAG_DATA[[#This Row],[P1TAG]],DEVICES[TAG1],))</f>
        <v/>
      </c>
      <c r="Y372" s="290" t="e">
        <f>INDEX(IO[Pin24V],MATCH(TAG_DATA[[#This Row],[P1TAG]],IO[IO_Tag],))</f>
        <v>#N/A</v>
      </c>
      <c r="Z372" s="290" t="e">
        <f>INDEX(IO[Pin0V],MATCH(TAG_DATA[[#This Row],[P1TAG]],IO[IO_Tag],))</f>
        <v>#N/A</v>
      </c>
      <c r="AA372" s="282"/>
      <c r="AB372" s="312" t="e">
        <f>INDEX(IO[Type],MATCH(TAG_DATA[[#This Row],[P1TAG]],IO[IO_Tag],))</f>
        <v>#N/A</v>
      </c>
      <c r="AC372" s="282" t="str">
        <f>TAG_DATA[[#This Row],[Tag]]</f>
        <v>BB1TT001</v>
      </c>
      <c r="AD372" s="282" t="str">
        <f>INDEX(DEVICES[DESC1],MATCH(TAG_DATA[[#This Row],[P1TAG]],DEVICES[TAG1],))</f>
        <v>FEED WATER TEMPERATURE</v>
      </c>
      <c r="AE372" s="282" t="str">
        <f>INDEX(DEVICES[DESC2],MATCH(TAG_DATA[[#This Row],[P1TAG]],DEVICES[TAG1],))</f>
        <v/>
      </c>
      <c r="AF372" s="282" t="str">
        <f>INDEX(DEVICES[DESC3],MATCH(TAG_DATA[[#This Row],[P1TAG]],DEVICES[TAG1],))</f>
        <v/>
      </c>
      <c r="AG372" s="312"/>
      <c r="AH372" s="282" t="str">
        <f>_xlfn.TEXTJOIN("/",,TAG_DATA[[#This Row],[Tag]],"01")</f>
        <v>BB1TT001/01</v>
      </c>
      <c r="AI372" s="331"/>
    </row>
    <row r="373" spans="1:35" x14ac:dyDescent="0.4">
      <c r="A373" s="316" t="s">
        <v>137</v>
      </c>
      <c r="B373" s="309" t="s">
        <v>1122</v>
      </c>
      <c r="C373" s="328" t="s">
        <v>2570</v>
      </c>
      <c r="D373" s="314" t="e">
        <f>INDEX(DRAWING[Prefix],MATCH(TAG_DATA[[#This Row],[Tag]],DRAWING[Tag],))</f>
        <v>#N/A</v>
      </c>
      <c r="E373" s="281" t="e">
        <f>INDEX(DRAWING[Suffix],MATCH(TAG_DATA[[#This Row],[Tag]],DRAWING[Tag],))</f>
        <v>#N/A</v>
      </c>
      <c r="F373" s="265"/>
      <c r="G373" s="305"/>
      <c r="H373" s="282"/>
      <c r="I373" s="282" t="e">
        <f>INDEX(PANEL[DESCRIPTION],MATCH(TAG_DATA[[#This Row],[X1NAME]],PANEL[TAG],))</f>
        <v>#N/A</v>
      </c>
      <c r="J373" s="282"/>
      <c r="K373" s="282"/>
      <c r="L373" s="282"/>
      <c r="M373" s="312"/>
      <c r="N373" s="282" t="e">
        <f>INDEX(IO[PLC],MATCH(TAG_DATA[[#This Row],[P1TAG]],IO[IO_Tag],))</f>
        <v>#N/A</v>
      </c>
      <c r="O373" s="282"/>
      <c r="P373" s="290" t="e">
        <f>INDEX(IO[Slot],MATCH(TAG_DATA[[#This Row],[P1TAG]],IO[IO_Tag],))</f>
        <v>#N/A</v>
      </c>
      <c r="Q373" s="282"/>
      <c r="R373" s="282" t="e">
        <f>INDEX(IO[CatalogNo],MATCH(TAG_DATA[[#This Row],[P1TAG]],IO[IO_Tag],))</f>
        <v>#N/A</v>
      </c>
      <c r="S373" s="282" t="e">
        <f>INDEX(IO[CatalogDesc1],MATCH(TAG_DATA[[#This Row],[P1TAG]],IO[IO_Tag],))</f>
        <v>#N/A</v>
      </c>
      <c r="T373" s="282" t="e">
        <f>INDEX(IO[CatalogDesc2],MATCH(TAG_DATA[[#This Row],[P1TAG]],IO[IO_Tag],))</f>
        <v>#N/A</v>
      </c>
      <c r="U373" s="282" t="str">
        <f>TAG_DATA[[#This Row],[Tag]]</f>
        <v>BB1TT002</v>
      </c>
      <c r="V373" s="282" t="str">
        <f>INDEX(DEVICES[DESC1],MATCH(TAG_DATA[[#This Row],[P1TAG]],DEVICES[TAG1],))</f>
        <v>FEED WATER PUMP 2</v>
      </c>
      <c r="W373" s="282" t="str">
        <f>INDEX(DEVICES[DESC2],MATCH(TAG_DATA[[#This Row],[P1TAG]],DEVICES[TAG1],))</f>
        <v>BEARING TEMPERATURE</v>
      </c>
      <c r="X373" s="282" t="str">
        <f>INDEX(DEVICES[DESC3],MATCH(TAG_DATA[[#This Row],[P1TAG]],DEVICES[TAG1],))</f>
        <v/>
      </c>
      <c r="Y373" s="290" t="e">
        <f>INDEX(IO[Pin24V],MATCH(TAG_DATA[[#This Row],[P1TAG]],IO[IO_Tag],))</f>
        <v>#N/A</v>
      </c>
      <c r="Z373" s="290" t="e">
        <f>INDEX(IO[Pin0V],MATCH(TAG_DATA[[#This Row],[P1TAG]],IO[IO_Tag],))</f>
        <v>#N/A</v>
      </c>
      <c r="AA373" s="282"/>
      <c r="AB373" s="312" t="e">
        <f>INDEX(IO[Type],MATCH(TAG_DATA[[#This Row],[P1TAG]],IO[IO_Tag],))</f>
        <v>#N/A</v>
      </c>
      <c r="AC373" s="282" t="str">
        <f>TAG_DATA[[#This Row],[Tag]]</f>
        <v>BB1TT002</v>
      </c>
      <c r="AD373" s="282" t="str">
        <f>INDEX(DEVICES[DESC1],MATCH(TAG_DATA[[#This Row],[P1TAG]],DEVICES[TAG1],))</f>
        <v>FEED WATER PUMP 2</v>
      </c>
      <c r="AE373" s="282" t="str">
        <f>INDEX(DEVICES[DESC2],MATCH(TAG_DATA[[#This Row],[P1TAG]],DEVICES[TAG1],))</f>
        <v>BEARING TEMPERATURE</v>
      </c>
      <c r="AF373" s="282" t="str">
        <f>INDEX(DEVICES[DESC3],MATCH(TAG_DATA[[#This Row],[P1TAG]],DEVICES[TAG1],))</f>
        <v/>
      </c>
      <c r="AG373" s="312"/>
      <c r="AH373" s="282" t="str">
        <f>_xlfn.TEXTJOIN("/",,TAG_DATA[[#This Row],[Tag]],"01")</f>
        <v>BB1TT002/01</v>
      </c>
      <c r="AI373" s="331"/>
    </row>
    <row r="374" spans="1:35" x14ac:dyDescent="0.4">
      <c r="A374" s="316" t="s">
        <v>173</v>
      </c>
      <c r="B374" s="309" t="s">
        <v>1122</v>
      </c>
      <c r="C374" s="328" t="s">
        <v>2570</v>
      </c>
      <c r="D374" s="314" t="e">
        <f>INDEX(DRAWING[Prefix],MATCH(TAG_DATA[[#This Row],[Tag]],DRAWING[Tag],))</f>
        <v>#N/A</v>
      </c>
      <c r="E374" s="281" t="e">
        <f>INDEX(DRAWING[Suffix],MATCH(TAG_DATA[[#This Row],[Tag]],DRAWING[Tag],))</f>
        <v>#N/A</v>
      </c>
      <c r="F374" s="265"/>
      <c r="G374" s="305"/>
      <c r="H374" s="282"/>
      <c r="I374" s="282" t="e">
        <f>INDEX(PANEL[DESCRIPTION],MATCH(TAG_DATA[[#This Row],[X1NAME]],PANEL[TAG],))</f>
        <v>#N/A</v>
      </c>
      <c r="J374" s="282"/>
      <c r="K374" s="282"/>
      <c r="L374" s="282"/>
      <c r="M374" s="312"/>
      <c r="N374" s="282" t="e">
        <f>INDEX(IO[PLC],MATCH(TAG_DATA[[#This Row],[P1TAG]],IO[IO_Tag],))</f>
        <v>#N/A</v>
      </c>
      <c r="O374" s="282"/>
      <c r="P374" s="290" t="e">
        <f>INDEX(IO[Slot],MATCH(TAG_DATA[[#This Row],[P1TAG]],IO[IO_Tag],))</f>
        <v>#N/A</v>
      </c>
      <c r="Q374" s="282"/>
      <c r="R374" s="282" t="e">
        <f>INDEX(IO[CatalogNo],MATCH(TAG_DATA[[#This Row],[P1TAG]],IO[IO_Tag],))</f>
        <v>#N/A</v>
      </c>
      <c r="S374" s="282" t="e">
        <f>INDEX(IO[CatalogDesc1],MATCH(TAG_DATA[[#This Row],[P1TAG]],IO[IO_Tag],))</f>
        <v>#N/A</v>
      </c>
      <c r="T374" s="282" t="e">
        <f>INDEX(IO[CatalogDesc2],MATCH(TAG_DATA[[#This Row],[P1TAG]],IO[IO_Tag],))</f>
        <v>#N/A</v>
      </c>
      <c r="U374" s="282" t="str">
        <f>TAG_DATA[[#This Row],[Tag]]</f>
        <v>BB1TT003</v>
      </c>
      <c r="V374" s="282" t="str">
        <f>INDEX(DEVICES[DESC1],MATCH(TAG_DATA[[#This Row],[P1TAG]],DEVICES[TAG1],))</f>
        <v>FW PUMP 1 MOTOR</v>
      </c>
      <c r="W374" s="282" t="str">
        <f>INDEX(DEVICES[DESC2],MATCH(TAG_DATA[[#This Row],[P1TAG]],DEVICES[TAG1],))</f>
        <v>BEARING TEMPERATURE</v>
      </c>
      <c r="X374" s="282" t="str">
        <f>INDEX(DEVICES[DESC3],MATCH(TAG_DATA[[#This Row],[P1TAG]],DEVICES[TAG1],))</f>
        <v/>
      </c>
      <c r="Y374" s="290" t="e">
        <f>INDEX(IO[Pin24V],MATCH(TAG_DATA[[#This Row],[P1TAG]],IO[IO_Tag],))</f>
        <v>#N/A</v>
      </c>
      <c r="Z374" s="290" t="e">
        <f>INDEX(IO[Pin0V],MATCH(TAG_DATA[[#This Row],[P1TAG]],IO[IO_Tag],))</f>
        <v>#N/A</v>
      </c>
      <c r="AA374" s="282"/>
      <c r="AB374" s="312" t="e">
        <f>INDEX(IO[Type],MATCH(TAG_DATA[[#This Row],[P1TAG]],IO[IO_Tag],))</f>
        <v>#N/A</v>
      </c>
      <c r="AC374" s="282" t="str">
        <f>TAG_DATA[[#This Row],[Tag]]</f>
        <v>BB1TT003</v>
      </c>
      <c r="AD374" s="282" t="str">
        <f>INDEX(DEVICES[DESC1],MATCH(TAG_DATA[[#This Row],[P1TAG]],DEVICES[TAG1],))</f>
        <v>FW PUMP 1 MOTOR</v>
      </c>
      <c r="AE374" s="282" t="str">
        <f>INDEX(DEVICES[DESC2],MATCH(TAG_DATA[[#This Row],[P1TAG]],DEVICES[TAG1],))</f>
        <v>BEARING TEMPERATURE</v>
      </c>
      <c r="AF374" s="282" t="str">
        <f>INDEX(DEVICES[DESC3],MATCH(TAG_DATA[[#This Row],[P1TAG]],DEVICES[TAG1],))</f>
        <v/>
      </c>
      <c r="AG374" s="312"/>
      <c r="AH374" s="282" t="str">
        <f>_xlfn.TEXTJOIN("/",,TAG_DATA[[#This Row],[Tag]],"01")</f>
        <v>BB1TT003/01</v>
      </c>
      <c r="AI374" s="331"/>
    </row>
    <row r="375" spans="1:35" x14ac:dyDescent="0.4">
      <c r="A375" s="316" t="s">
        <v>171</v>
      </c>
      <c r="B375" s="309" t="s">
        <v>1122</v>
      </c>
      <c r="C375" s="328" t="s">
        <v>2570</v>
      </c>
      <c r="D375" s="314" t="e">
        <f>INDEX(DRAWING[Prefix],MATCH(TAG_DATA[[#This Row],[Tag]],DRAWING[Tag],))</f>
        <v>#N/A</v>
      </c>
      <c r="E375" s="281" t="e">
        <f>INDEX(DRAWING[Suffix],MATCH(TAG_DATA[[#This Row],[Tag]],DRAWING[Tag],))</f>
        <v>#N/A</v>
      </c>
      <c r="F375" s="265"/>
      <c r="G375" s="305"/>
      <c r="H375" s="282"/>
      <c r="I375" s="282" t="e">
        <f>INDEX(PANEL[DESCRIPTION],MATCH(TAG_DATA[[#This Row],[X1NAME]],PANEL[TAG],))</f>
        <v>#N/A</v>
      </c>
      <c r="J375" s="282"/>
      <c r="K375" s="282"/>
      <c r="L375" s="282"/>
      <c r="M375" s="312"/>
      <c r="N375" s="282" t="e">
        <f>INDEX(IO[PLC],MATCH(TAG_DATA[[#This Row],[P1TAG]],IO[IO_Tag],))</f>
        <v>#N/A</v>
      </c>
      <c r="O375" s="282"/>
      <c r="P375" s="290" t="e">
        <f>INDEX(IO[Slot],MATCH(TAG_DATA[[#This Row],[P1TAG]],IO[IO_Tag],))</f>
        <v>#N/A</v>
      </c>
      <c r="Q375" s="282"/>
      <c r="R375" s="282" t="e">
        <f>INDEX(IO[CatalogNo],MATCH(TAG_DATA[[#This Row],[P1TAG]],IO[IO_Tag],))</f>
        <v>#N/A</v>
      </c>
      <c r="S375" s="282" t="e">
        <f>INDEX(IO[CatalogDesc1],MATCH(TAG_DATA[[#This Row],[P1TAG]],IO[IO_Tag],))</f>
        <v>#N/A</v>
      </c>
      <c r="T375" s="282" t="e">
        <f>INDEX(IO[CatalogDesc2],MATCH(TAG_DATA[[#This Row],[P1TAG]],IO[IO_Tag],))</f>
        <v>#N/A</v>
      </c>
      <c r="U375" s="282" t="str">
        <f>TAG_DATA[[#This Row],[Tag]]</f>
        <v>BB1TT004</v>
      </c>
      <c r="V375" s="282" t="str">
        <f>INDEX(DEVICES[DESC1],MATCH(TAG_DATA[[#This Row],[P1TAG]],DEVICES[TAG1],))</f>
        <v>FW PUMP 1 MOTOR</v>
      </c>
      <c r="W375" s="282" t="str">
        <f>INDEX(DEVICES[DESC2],MATCH(TAG_DATA[[#This Row],[P1TAG]],DEVICES[TAG1],))</f>
        <v>WINDING TEMPERATURE</v>
      </c>
      <c r="X375" s="282" t="str">
        <f>INDEX(DEVICES[DESC3],MATCH(TAG_DATA[[#This Row],[P1TAG]],DEVICES[TAG1],))</f>
        <v/>
      </c>
      <c r="Y375" s="290" t="e">
        <f>INDEX(IO[Pin24V],MATCH(TAG_DATA[[#This Row],[P1TAG]],IO[IO_Tag],))</f>
        <v>#N/A</v>
      </c>
      <c r="Z375" s="290" t="e">
        <f>INDEX(IO[Pin0V],MATCH(TAG_DATA[[#This Row],[P1TAG]],IO[IO_Tag],))</f>
        <v>#N/A</v>
      </c>
      <c r="AA375" s="282"/>
      <c r="AB375" s="312" t="e">
        <f>INDEX(IO[Type],MATCH(TAG_DATA[[#This Row],[P1TAG]],IO[IO_Tag],))</f>
        <v>#N/A</v>
      </c>
      <c r="AC375" s="282" t="str">
        <f>TAG_DATA[[#This Row],[Tag]]</f>
        <v>BB1TT004</v>
      </c>
      <c r="AD375" s="282" t="str">
        <f>INDEX(DEVICES[DESC1],MATCH(TAG_DATA[[#This Row],[P1TAG]],DEVICES[TAG1],))</f>
        <v>FW PUMP 1 MOTOR</v>
      </c>
      <c r="AE375" s="282" t="str">
        <f>INDEX(DEVICES[DESC2],MATCH(TAG_DATA[[#This Row],[P1TAG]],DEVICES[TAG1],))</f>
        <v>WINDING TEMPERATURE</v>
      </c>
      <c r="AF375" s="282" t="str">
        <f>INDEX(DEVICES[DESC3],MATCH(TAG_DATA[[#This Row],[P1TAG]],DEVICES[TAG1],))</f>
        <v/>
      </c>
      <c r="AG375" s="312"/>
      <c r="AH375" s="282" t="str">
        <f>_xlfn.TEXTJOIN("/",,TAG_DATA[[#This Row],[Tag]],"01")</f>
        <v>BB1TT004/01</v>
      </c>
      <c r="AI375" s="331"/>
    </row>
    <row r="376" spans="1:35" x14ac:dyDescent="0.4">
      <c r="A376" s="316" t="s">
        <v>164</v>
      </c>
      <c r="B376" s="309" t="s">
        <v>1122</v>
      </c>
      <c r="C376" s="328" t="s">
        <v>2570</v>
      </c>
      <c r="D376" s="314" t="e">
        <f>INDEX(DRAWING[Prefix],MATCH(TAG_DATA[[#This Row],[Tag]],DRAWING[Tag],))</f>
        <v>#N/A</v>
      </c>
      <c r="E376" s="281" t="e">
        <f>INDEX(DRAWING[Suffix],MATCH(TAG_DATA[[#This Row],[Tag]],DRAWING[Tag],))</f>
        <v>#N/A</v>
      </c>
      <c r="F376" s="265"/>
      <c r="G376" s="305"/>
      <c r="H376" s="282"/>
      <c r="I376" s="282" t="e">
        <f>INDEX(PANEL[DESCRIPTION],MATCH(TAG_DATA[[#This Row],[X1NAME]],PANEL[TAG],))</f>
        <v>#N/A</v>
      </c>
      <c r="J376" s="282"/>
      <c r="K376" s="282"/>
      <c r="L376" s="282"/>
      <c r="M376" s="312"/>
      <c r="N376" s="282" t="e">
        <f>INDEX(IO[PLC],MATCH(TAG_DATA[[#This Row],[P1TAG]],IO[IO_Tag],))</f>
        <v>#N/A</v>
      </c>
      <c r="O376" s="282"/>
      <c r="P376" s="290" t="e">
        <f>INDEX(IO[Slot],MATCH(TAG_DATA[[#This Row],[P1TAG]],IO[IO_Tag],))</f>
        <v>#N/A</v>
      </c>
      <c r="Q376" s="282"/>
      <c r="R376" s="282" t="e">
        <f>INDEX(IO[CatalogNo],MATCH(TAG_DATA[[#This Row],[P1TAG]],IO[IO_Tag],))</f>
        <v>#N/A</v>
      </c>
      <c r="S376" s="282" t="e">
        <f>INDEX(IO[CatalogDesc1],MATCH(TAG_DATA[[#This Row],[P1TAG]],IO[IO_Tag],))</f>
        <v>#N/A</v>
      </c>
      <c r="T376" s="282" t="e">
        <f>INDEX(IO[CatalogDesc2],MATCH(TAG_DATA[[#This Row],[P1TAG]],IO[IO_Tag],))</f>
        <v>#N/A</v>
      </c>
      <c r="U376" s="282" t="str">
        <f>TAG_DATA[[#This Row],[Tag]]</f>
        <v>BB1TT005</v>
      </c>
      <c r="V376" s="282" t="str">
        <f>INDEX(DEVICES[DESC1],MATCH(TAG_DATA[[#This Row],[P1TAG]],DEVICES[TAG1],))</f>
        <v>FW PUMP 2 MOTOR</v>
      </c>
      <c r="W376" s="282" t="str">
        <f>INDEX(DEVICES[DESC2],MATCH(TAG_DATA[[#This Row],[P1TAG]],DEVICES[TAG1],))</f>
        <v>WINDING TEMPERATURE</v>
      </c>
      <c r="X376" s="282" t="str">
        <f>INDEX(DEVICES[DESC3],MATCH(TAG_DATA[[#This Row],[P1TAG]],DEVICES[TAG1],))</f>
        <v/>
      </c>
      <c r="Y376" s="290" t="e">
        <f>INDEX(IO[Pin24V],MATCH(TAG_DATA[[#This Row],[P1TAG]],IO[IO_Tag],))</f>
        <v>#N/A</v>
      </c>
      <c r="Z376" s="290" t="e">
        <f>INDEX(IO[Pin0V],MATCH(TAG_DATA[[#This Row],[P1TAG]],IO[IO_Tag],))</f>
        <v>#N/A</v>
      </c>
      <c r="AA376" s="282"/>
      <c r="AB376" s="312" t="e">
        <f>INDEX(IO[Type],MATCH(TAG_DATA[[#This Row],[P1TAG]],IO[IO_Tag],))</f>
        <v>#N/A</v>
      </c>
      <c r="AC376" s="282" t="str">
        <f>TAG_DATA[[#This Row],[Tag]]</f>
        <v>BB1TT005</v>
      </c>
      <c r="AD376" s="282" t="str">
        <f>INDEX(DEVICES[DESC1],MATCH(TAG_DATA[[#This Row],[P1TAG]],DEVICES[TAG1],))</f>
        <v>FW PUMP 2 MOTOR</v>
      </c>
      <c r="AE376" s="282" t="str">
        <f>INDEX(DEVICES[DESC2],MATCH(TAG_DATA[[#This Row],[P1TAG]],DEVICES[TAG1],))</f>
        <v>WINDING TEMPERATURE</v>
      </c>
      <c r="AF376" s="282" t="str">
        <f>INDEX(DEVICES[DESC3],MATCH(TAG_DATA[[#This Row],[P1TAG]],DEVICES[TAG1],))</f>
        <v/>
      </c>
      <c r="AG376" s="312"/>
      <c r="AH376" s="282" t="str">
        <f>_xlfn.TEXTJOIN("/",,TAG_DATA[[#This Row],[Tag]],"01")</f>
        <v>BB1TT005/01</v>
      </c>
      <c r="AI376" s="331"/>
    </row>
    <row r="377" spans="1:35" x14ac:dyDescent="0.4">
      <c r="A377" s="316" t="s">
        <v>361</v>
      </c>
      <c r="B377" s="309" t="s">
        <v>1122</v>
      </c>
      <c r="C377" s="328" t="s">
        <v>2570</v>
      </c>
      <c r="D377" s="314" t="e">
        <f>INDEX(DRAWING[Prefix],MATCH(TAG_DATA[[#This Row],[Tag]],DRAWING[Tag],))</f>
        <v>#N/A</v>
      </c>
      <c r="E377" s="281" t="e">
        <f>INDEX(DRAWING[Suffix],MATCH(TAG_DATA[[#This Row],[Tag]],DRAWING[Tag],))</f>
        <v>#N/A</v>
      </c>
      <c r="F377" s="265"/>
      <c r="G377" s="305"/>
      <c r="H377" s="282"/>
      <c r="I377" s="282" t="e">
        <f>INDEX(PANEL[DESCRIPTION],MATCH(TAG_DATA[[#This Row],[X1NAME]],PANEL[TAG],))</f>
        <v>#N/A</v>
      </c>
      <c r="J377" s="282"/>
      <c r="K377" s="282"/>
      <c r="L377" s="282"/>
      <c r="M377" s="312"/>
      <c r="N377" s="282" t="e">
        <f>INDEX(IO[PLC],MATCH(TAG_DATA[[#This Row],[P1TAG]],IO[IO_Tag],))</f>
        <v>#N/A</v>
      </c>
      <c r="O377" s="282"/>
      <c r="P377" s="290" t="e">
        <f>INDEX(IO[Slot],MATCH(TAG_DATA[[#This Row],[P1TAG]],IO[IO_Tag],))</f>
        <v>#N/A</v>
      </c>
      <c r="Q377" s="282"/>
      <c r="R377" s="282" t="e">
        <f>INDEX(IO[CatalogNo],MATCH(TAG_DATA[[#This Row],[P1TAG]],IO[IO_Tag],))</f>
        <v>#N/A</v>
      </c>
      <c r="S377" s="282" t="e">
        <f>INDEX(IO[CatalogDesc1],MATCH(TAG_DATA[[#This Row],[P1TAG]],IO[IO_Tag],))</f>
        <v>#N/A</v>
      </c>
      <c r="T377" s="282" t="e">
        <f>INDEX(IO[CatalogDesc2],MATCH(TAG_DATA[[#This Row],[P1TAG]],IO[IO_Tag],))</f>
        <v>#N/A</v>
      </c>
      <c r="U377" s="282" t="str">
        <f>TAG_DATA[[#This Row],[Tag]]</f>
        <v>BB1TT006</v>
      </c>
      <c r="V377" s="282" t="str">
        <f>INDEX(DEVICES[DESC1],MATCH(TAG_DATA[[#This Row],[P1TAG]],DEVICES[TAG1],))</f>
        <v>BLOW DOWN TANK</v>
      </c>
      <c r="W377" s="282" t="str">
        <f>INDEX(DEVICES[DESC2],MATCH(TAG_DATA[[#This Row],[P1TAG]],DEVICES[TAG1],))</f>
        <v>TEMPERATURE AND CONTROL</v>
      </c>
      <c r="X377" s="282" t="str">
        <f>INDEX(DEVICES[DESC3],MATCH(TAG_DATA[[#This Row],[P1TAG]],DEVICES[TAG1],))</f>
        <v/>
      </c>
      <c r="Y377" s="290" t="e">
        <f>INDEX(IO[Pin24V],MATCH(TAG_DATA[[#This Row],[P1TAG]],IO[IO_Tag],))</f>
        <v>#N/A</v>
      </c>
      <c r="Z377" s="290" t="e">
        <f>INDEX(IO[Pin0V],MATCH(TAG_DATA[[#This Row],[P1TAG]],IO[IO_Tag],))</f>
        <v>#N/A</v>
      </c>
      <c r="AA377" s="282"/>
      <c r="AB377" s="312" t="e">
        <f>INDEX(IO[Type],MATCH(TAG_DATA[[#This Row],[P1TAG]],IO[IO_Tag],))</f>
        <v>#N/A</v>
      </c>
      <c r="AC377" s="282" t="str">
        <f>TAG_DATA[[#This Row],[Tag]]</f>
        <v>BB1TT006</v>
      </c>
      <c r="AD377" s="282" t="str">
        <f>INDEX(DEVICES[DESC1],MATCH(TAG_DATA[[#This Row],[P1TAG]],DEVICES[TAG1],))</f>
        <v>BLOW DOWN TANK</v>
      </c>
      <c r="AE377" s="282" t="str">
        <f>INDEX(DEVICES[DESC2],MATCH(TAG_DATA[[#This Row],[P1TAG]],DEVICES[TAG1],))</f>
        <v>TEMPERATURE AND CONTROL</v>
      </c>
      <c r="AF377" s="282" t="str">
        <f>INDEX(DEVICES[DESC3],MATCH(TAG_DATA[[#This Row],[P1TAG]],DEVICES[TAG1],))</f>
        <v/>
      </c>
      <c r="AG377" s="312"/>
      <c r="AH377" s="282" t="str">
        <f>_xlfn.TEXTJOIN("/",,TAG_DATA[[#This Row],[Tag]],"01")</f>
        <v>BB1TT006/01</v>
      </c>
      <c r="AI377" s="331"/>
    </row>
    <row r="378" spans="1:35" x14ac:dyDescent="0.4">
      <c r="A378" s="316" t="s">
        <v>376</v>
      </c>
      <c r="B378" s="309" t="s">
        <v>1122</v>
      </c>
      <c r="C378" s="328" t="s">
        <v>2570</v>
      </c>
      <c r="D378" s="314" t="e">
        <f>INDEX(DRAWING[Prefix],MATCH(TAG_DATA[[#This Row],[Tag]],DRAWING[Tag],))</f>
        <v>#N/A</v>
      </c>
      <c r="E378" s="281" t="e">
        <f>INDEX(DRAWING[Suffix],MATCH(TAG_DATA[[#This Row],[Tag]],DRAWING[Tag],))</f>
        <v>#N/A</v>
      </c>
      <c r="F378" s="265"/>
      <c r="G378" s="305"/>
      <c r="H378" s="282"/>
      <c r="I378" s="282" t="e">
        <f>INDEX(PANEL[DESCRIPTION],MATCH(TAG_DATA[[#This Row],[X1NAME]],PANEL[TAG],))</f>
        <v>#N/A</v>
      </c>
      <c r="J378" s="282"/>
      <c r="K378" s="282"/>
      <c r="L378" s="282"/>
      <c r="M378" s="312"/>
      <c r="N378" s="282" t="e">
        <f>INDEX(IO[PLC],MATCH(TAG_DATA[[#This Row],[P1TAG]],IO[IO_Tag],))</f>
        <v>#N/A</v>
      </c>
      <c r="O378" s="282"/>
      <c r="P378" s="290" t="e">
        <f>INDEX(IO[Slot],MATCH(TAG_DATA[[#This Row],[P1TAG]],IO[IO_Tag],))</f>
        <v>#N/A</v>
      </c>
      <c r="Q378" s="282"/>
      <c r="R378" s="282" t="e">
        <f>INDEX(IO[CatalogNo],MATCH(TAG_DATA[[#This Row],[P1TAG]],IO[IO_Tag],))</f>
        <v>#N/A</v>
      </c>
      <c r="S378" s="282" t="e">
        <f>INDEX(IO[CatalogDesc1],MATCH(TAG_DATA[[#This Row],[P1TAG]],IO[IO_Tag],))</f>
        <v>#N/A</v>
      </c>
      <c r="T378" s="282" t="e">
        <f>INDEX(IO[CatalogDesc2],MATCH(TAG_DATA[[#This Row],[P1TAG]],IO[IO_Tag],))</f>
        <v>#N/A</v>
      </c>
      <c r="U378" s="282" t="str">
        <f>TAG_DATA[[#This Row],[Tag]]</f>
        <v>BB1TT007</v>
      </c>
      <c r="V378" s="282" t="str">
        <f>INDEX(DEVICES[DESC1],MATCH(TAG_DATA[[#This Row],[P1TAG]],DEVICES[TAG1],))</f>
        <v>ACCUMULATOR TEMPERATURE</v>
      </c>
      <c r="W378" s="282" t="str">
        <f>INDEX(DEVICES[DESC2],MATCH(TAG_DATA[[#This Row],[P1TAG]],DEVICES[TAG1],))</f>
        <v/>
      </c>
      <c r="X378" s="282" t="str">
        <f>INDEX(DEVICES[DESC3],MATCH(TAG_DATA[[#This Row],[P1TAG]],DEVICES[TAG1],))</f>
        <v/>
      </c>
      <c r="Y378" s="290" t="e">
        <f>INDEX(IO[Pin24V],MATCH(TAG_DATA[[#This Row],[P1TAG]],IO[IO_Tag],))</f>
        <v>#N/A</v>
      </c>
      <c r="Z378" s="290" t="e">
        <f>INDEX(IO[Pin0V],MATCH(TAG_DATA[[#This Row],[P1TAG]],IO[IO_Tag],))</f>
        <v>#N/A</v>
      </c>
      <c r="AA378" s="282"/>
      <c r="AB378" s="312" t="e">
        <f>INDEX(IO[Type],MATCH(TAG_DATA[[#This Row],[P1TAG]],IO[IO_Tag],))</f>
        <v>#N/A</v>
      </c>
      <c r="AC378" s="282" t="str">
        <f>TAG_DATA[[#This Row],[Tag]]</f>
        <v>BB1TT007</v>
      </c>
      <c r="AD378" s="282" t="str">
        <f>INDEX(DEVICES[DESC1],MATCH(TAG_DATA[[#This Row],[P1TAG]],DEVICES[TAG1],))</f>
        <v>ACCUMULATOR TEMPERATURE</v>
      </c>
      <c r="AE378" s="282" t="str">
        <f>INDEX(DEVICES[DESC2],MATCH(TAG_DATA[[#This Row],[P1TAG]],DEVICES[TAG1],))</f>
        <v/>
      </c>
      <c r="AF378" s="282" t="str">
        <f>INDEX(DEVICES[DESC3],MATCH(TAG_DATA[[#This Row],[P1TAG]],DEVICES[TAG1],))</f>
        <v/>
      </c>
      <c r="AG378" s="312"/>
      <c r="AH378" s="282" t="str">
        <f>_xlfn.TEXTJOIN("/",,TAG_DATA[[#This Row],[Tag]],"01")</f>
        <v>BB1TT007/01</v>
      </c>
      <c r="AI378" s="331"/>
    </row>
    <row r="379" spans="1:35" x14ac:dyDescent="0.4">
      <c r="A379" s="316" t="s">
        <v>200</v>
      </c>
      <c r="B379" s="309" t="s">
        <v>1122</v>
      </c>
      <c r="C379" s="328" t="s">
        <v>2570</v>
      </c>
      <c r="D379" s="314" t="e">
        <f>INDEX(DRAWING[Prefix],MATCH(TAG_DATA[[#This Row],[Tag]],DRAWING[Tag],))</f>
        <v>#N/A</v>
      </c>
      <c r="E379" s="281" t="e">
        <f>INDEX(DRAWING[Suffix],MATCH(TAG_DATA[[#This Row],[Tag]],DRAWING[Tag],))</f>
        <v>#N/A</v>
      </c>
      <c r="F379" s="265"/>
      <c r="G379" s="305"/>
      <c r="H379" s="282"/>
      <c r="I379" s="282" t="e">
        <f>INDEX(PANEL[DESCRIPTION],MATCH(TAG_DATA[[#This Row],[X1NAME]],PANEL[TAG],))</f>
        <v>#N/A</v>
      </c>
      <c r="J379" s="282"/>
      <c r="K379" s="282"/>
      <c r="L379" s="282"/>
      <c r="M379" s="312"/>
      <c r="N379" s="282" t="e">
        <f>INDEX(IO[PLC],MATCH(TAG_DATA[[#This Row],[P1TAG]],IO[IO_Tag],))</f>
        <v>#N/A</v>
      </c>
      <c r="O379" s="282"/>
      <c r="P379" s="290" t="e">
        <f>INDEX(IO[Slot],MATCH(TAG_DATA[[#This Row],[P1TAG]],IO[IO_Tag],))</f>
        <v>#N/A</v>
      </c>
      <c r="Q379" s="282"/>
      <c r="R379" s="282" t="e">
        <f>INDEX(IO[CatalogNo],MATCH(TAG_DATA[[#This Row],[P1TAG]],IO[IO_Tag],))</f>
        <v>#N/A</v>
      </c>
      <c r="S379" s="282" t="e">
        <f>INDEX(IO[CatalogDesc1],MATCH(TAG_DATA[[#This Row],[P1TAG]],IO[IO_Tag],))</f>
        <v>#N/A</v>
      </c>
      <c r="T379" s="282" t="e">
        <f>INDEX(IO[CatalogDesc2],MATCH(TAG_DATA[[#This Row],[P1TAG]],IO[IO_Tag],))</f>
        <v>#N/A</v>
      </c>
      <c r="U379" s="282" t="str">
        <f>TAG_DATA[[#This Row],[Tag]]</f>
        <v>BB1TT008</v>
      </c>
      <c r="V379" s="282" t="str">
        <f>INDEX(DEVICES[DESC1],MATCH(TAG_DATA[[#This Row],[P1TAG]],DEVICES[TAG1],))</f>
        <v>TEMPERATURE AFTER</v>
      </c>
      <c r="W379" s="282" t="str">
        <f>INDEX(DEVICES[DESC2],MATCH(TAG_DATA[[#This Row],[P1TAG]],DEVICES[TAG1],))</f>
        <v>ECONOMIZER</v>
      </c>
      <c r="X379" s="282" t="str">
        <f>INDEX(DEVICES[DESC3],MATCH(TAG_DATA[[#This Row],[P1TAG]],DEVICES[TAG1],))</f>
        <v/>
      </c>
      <c r="Y379" s="290" t="e">
        <f>INDEX(IO[Pin24V],MATCH(TAG_DATA[[#This Row],[P1TAG]],IO[IO_Tag],))</f>
        <v>#N/A</v>
      </c>
      <c r="Z379" s="290" t="e">
        <f>INDEX(IO[Pin0V],MATCH(TAG_DATA[[#This Row],[P1TAG]],IO[IO_Tag],))</f>
        <v>#N/A</v>
      </c>
      <c r="AA379" s="282"/>
      <c r="AB379" s="312" t="e">
        <f>INDEX(IO[Type],MATCH(TAG_DATA[[#This Row],[P1TAG]],IO[IO_Tag],))</f>
        <v>#N/A</v>
      </c>
      <c r="AC379" s="282" t="str">
        <f>TAG_DATA[[#This Row],[Tag]]</f>
        <v>BB1TT008</v>
      </c>
      <c r="AD379" s="282" t="str">
        <f>INDEX(DEVICES[DESC1],MATCH(TAG_DATA[[#This Row],[P1TAG]],DEVICES[TAG1],))</f>
        <v>TEMPERATURE AFTER</v>
      </c>
      <c r="AE379" s="282" t="str">
        <f>INDEX(DEVICES[DESC2],MATCH(TAG_DATA[[#This Row],[P1TAG]],DEVICES[TAG1],))</f>
        <v>ECONOMIZER</v>
      </c>
      <c r="AF379" s="282" t="str">
        <f>INDEX(DEVICES[DESC3],MATCH(TAG_DATA[[#This Row],[P1TAG]],DEVICES[TAG1],))</f>
        <v/>
      </c>
      <c r="AG379" s="312"/>
      <c r="AH379" s="282" t="str">
        <f>_xlfn.TEXTJOIN("/",,TAG_DATA[[#This Row],[Tag]],"01")</f>
        <v>BB1TT008/01</v>
      </c>
      <c r="AI379" s="331"/>
    </row>
    <row r="380" spans="1:35" x14ac:dyDescent="0.4">
      <c r="A380" s="316" t="s">
        <v>222</v>
      </c>
      <c r="B380" s="309" t="s">
        <v>1122</v>
      </c>
      <c r="C380" s="328" t="s">
        <v>2570</v>
      </c>
      <c r="D380" s="314" t="e">
        <f>INDEX(DRAWING[Prefix],MATCH(TAG_DATA[[#This Row],[Tag]],DRAWING[Tag],))</f>
        <v>#N/A</v>
      </c>
      <c r="E380" s="281" t="e">
        <f>INDEX(DRAWING[Suffix],MATCH(TAG_DATA[[#This Row],[Tag]],DRAWING[Tag],))</f>
        <v>#N/A</v>
      </c>
      <c r="F380" s="265"/>
      <c r="G380" s="305"/>
      <c r="H380" s="282"/>
      <c r="I380" s="282" t="e">
        <f>INDEX(PANEL[DESCRIPTION],MATCH(TAG_DATA[[#This Row],[X1NAME]],PANEL[TAG],))</f>
        <v>#N/A</v>
      </c>
      <c r="J380" s="282"/>
      <c r="K380" s="282"/>
      <c r="L380" s="282"/>
      <c r="M380" s="312"/>
      <c r="N380" s="282" t="e">
        <f>INDEX(IO[PLC],MATCH(TAG_DATA[[#This Row],[P1TAG]],IO[IO_Tag],))</f>
        <v>#N/A</v>
      </c>
      <c r="O380" s="282"/>
      <c r="P380" s="290" t="e">
        <f>INDEX(IO[Slot],MATCH(TAG_DATA[[#This Row],[P1TAG]],IO[IO_Tag],))</f>
        <v>#N/A</v>
      </c>
      <c r="Q380" s="282"/>
      <c r="R380" s="282" t="e">
        <f>INDEX(IO[CatalogNo],MATCH(TAG_DATA[[#This Row],[P1TAG]],IO[IO_Tag],))</f>
        <v>#N/A</v>
      </c>
      <c r="S380" s="282" t="e">
        <f>INDEX(IO[CatalogDesc1],MATCH(TAG_DATA[[#This Row],[P1TAG]],IO[IO_Tag],))</f>
        <v>#N/A</v>
      </c>
      <c r="T380" s="282" t="e">
        <f>INDEX(IO[CatalogDesc2],MATCH(TAG_DATA[[#This Row],[P1TAG]],IO[IO_Tag],))</f>
        <v>#N/A</v>
      </c>
      <c r="U380" s="282" t="str">
        <f>TAG_DATA[[#This Row],[Tag]]</f>
        <v>BB1TT009</v>
      </c>
      <c r="V380" s="282" t="str">
        <f>INDEX(DEVICES[DESC1],MATCH(TAG_DATA[[#This Row],[P1TAG]],DEVICES[TAG1],))</f>
        <v>TEMPERATURE BEFORE</v>
      </c>
      <c r="W380" s="282" t="str">
        <f>INDEX(DEVICES[DESC2],MATCH(TAG_DATA[[#This Row],[P1TAG]],DEVICES[TAG1],))</f>
        <v>ECONOMIZER</v>
      </c>
      <c r="X380" s="282" t="str">
        <f>INDEX(DEVICES[DESC3],MATCH(TAG_DATA[[#This Row],[P1TAG]],DEVICES[TAG1],))</f>
        <v/>
      </c>
      <c r="Y380" s="290" t="e">
        <f>INDEX(IO[Pin24V],MATCH(TAG_DATA[[#This Row],[P1TAG]],IO[IO_Tag],))</f>
        <v>#N/A</v>
      </c>
      <c r="Z380" s="290" t="e">
        <f>INDEX(IO[Pin0V],MATCH(TAG_DATA[[#This Row],[P1TAG]],IO[IO_Tag],))</f>
        <v>#N/A</v>
      </c>
      <c r="AA380" s="282"/>
      <c r="AB380" s="312" t="e">
        <f>INDEX(IO[Type],MATCH(TAG_DATA[[#This Row],[P1TAG]],IO[IO_Tag],))</f>
        <v>#N/A</v>
      </c>
      <c r="AC380" s="282" t="str">
        <f>TAG_DATA[[#This Row],[Tag]]</f>
        <v>BB1TT009</v>
      </c>
      <c r="AD380" s="282" t="str">
        <f>INDEX(DEVICES[DESC1],MATCH(TAG_DATA[[#This Row],[P1TAG]],DEVICES[TAG1],))</f>
        <v>TEMPERATURE BEFORE</v>
      </c>
      <c r="AE380" s="282" t="str">
        <f>INDEX(DEVICES[DESC2],MATCH(TAG_DATA[[#This Row],[P1TAG]],DEVICES[TAG1],))</f>
        <v>ECONOMIZER</v>
      </c>
      <c r="AF380" s="282" t="str">
        <f>INDEX(DEVICES[DESC3],MATCH(TAG_DATA[[#This Row],[P1TAG]],DEVICES[TAG1],))</f>
        <v/>
      </c>
      <c r="AG380" s="312"/>
      <c r="AH380" s="282" t="str">
        <f>_xlfn.TEXTJOIN("/",,TAG_DATA[[#This Row],[Tag]],"01")</f>
        <v>BB1TT009/01</v>
      </c>
      <c r="AI380" s="331"/>
    </row>
    <row r="381" spans="1:35" x14ac:dyDescent="0.4">
      <c r="A381" s="316" t="s">
        <v>461</v>
      </c>
      <c r="B381" s="309" t="s">
        <v>1122</v>
      </c>
      <c r="C381" s="328" t="s">
        <v>2570</v>
      </c>
      <c r="D381" s="314" t="e">
        <f>INDEX(DRAWING[Prefix],MATCH(TAG_DATA[[#This Row],[Tag]],DRAWING[Tag],))</f>
        <v>#N/A</v>
      </c>
      <c r="E381" s="281" t="e">
        <f>INDEX(DRAWING[Suffix],MATCH(TAG_DATA[[#This Row],[Tag]],DRAWING[Tag],))</f>
        <v>#N/A</v>
      </c>
      <c r="F381" s="265"/>
      <c r="G381" s="305"/>
      <c r="H381" s="282"/>
      <c r="I381" s="282" t="e">
        <f>INDEX(PANEL[DESCRIPTION],MATCH(TAG_DATA[[#This Row],[X1NAME]],PANEL[TAG],))</f>
        <v>#N/A</v>
      </c>
      <c r="J381" s="282"/>
      <c r="K381" s="282"/>
      <c r="L381" s="282"/>
      <c r="M381" s="312"/>
      <c r="N381" s="282" t="e">
        <f>INDEX(IO[PLC],MATCH(TAG_DATA[[#This Row],[P1TAG]],IO[IO_Tag],))</f>
        <v>#N/A</v>
      </c>
      <c r="O381" s="282"/>
      <c r="P381" s="290" t="e">
        <f>INDEX(IO[Slot],MATCH(TAG_DATA[[#This Row],[P1TAG]],IO[IO_Tag],))</f>
        <v>#N/A</v>
      </c>
      <c r="Q381" s="282"/>
      <c r="R381" s="282" t="e">
        <f>INDEX(IO[CatalogNo],MATCH(TAG_DATA[[#This Row],[P1TAG]],IO[IO_Tag],))</f>
        <v>#N/A</v>
      </c>
      <c r="S381" s="282" t="e">
        <f>INDEX(IO[CatalogDesc1],MATCH(TAG_DATA[[#This Row],[P1TAG]],IO[IO_Tag],))</f>
        <v>#N/A</v>
      </c>
      <c r="T381" s="282" t="e">
        <f>INDEX(IO[CatalogDesc2],MATCH(TAG_DATA[[#This Row],[P1TAG]],IO[IO_Tag],))</f>
        <v>#N/A</v>
      </c>
      <c r="U381" s="282" t="str">
        <f>TAG_DATA[[#This Row],[Tag]]</f>
        <v>BB1TT012</v>
      </c>
      <c r="V381" s="282" t="str">
        <f>INDEX(DEVICES[DESC1],MATCH(TAG_DATA[[#This Row],[P1TAG]],DEVICES[TAG1],))</f>
        <v>CONDENSATE TEMPERATURE</v>
      </c>
      <c r="W381" s="282" t="str">
        <f>INDEX(DEVICES[DESC2],MATCH(TAG_DATA[[#This Row],[P1TAG]],DEVICES[TAG1],))</f>
        <v>FROM PRIMARY AIR PREHEATE</v>
      </c>
      <c r="X381" s="282" t="str">
        <f>INDEX(DEVICES[DESC3],MATCH(TAG_DATA[[#This Row],[P1TAG]],DEVICES[TAG1],))</f>
        <v>R</v>
      </c>
      <c r="Y381" s="290" t="e">
        <f>INDEX(IO[Pin24V],MATCH(TAG_DATA[[#This Row],[P1TAG]],IO[IO_Tag],))</f>
        <v>#N/A</v>
      </c>
      <c r="Z381" s="290" t="e">
        <f>INDEX(IO[Pin0V],MATCH(TAG_DATA[[#This Row],[P1TAG]],IO[IO_Tag],))</f>
        <v>#N/A</v>
      </c>
      <c r="AA381" s="282"/>
      <c r="AB381" s="312" t="e">
        <f>INDEX(IO[Type],MATCH(TAG_DATA[[#This Row],[P1TAG]],IO[IO_Tag],))</f>
        <v>#N/A</v>
      </c>
      <c r="AC381" s="282" t="str">
        <f>TAG_DATA[[#This Row],[Tag]]</f>
        <v>BB1TT012</v>
      </c>
      <c r="AD381" s="282" t="str">
        <f>INDEX(DEVICES[DESC1],MATCH(TAG_DATA[[#This Row],[P1TAG]],DEVICES[TAG1],))</f>
        <v>CONDENSATE TEMPERATURE</v>
      </c>
      <c r="AE381" s="282" t="str">
        <f>INDEX(DEVICES[DESC2],MATCH(TAG_DATA[[#This Row],[P1TAG]],DEVICES[TAG1],))</f>
        <v>FROM PRIMARY AIR PREHEATE</v>
      </c>
      <c r="AF381" s="282" t="str">
        <f>INDEX(DEVICES[DESC3],MATCH(TAG_DATA[[#This Row],[P1TAG]],DEVICES[TAG1],))</f>
        <v>R</v>
      </c>
      <c r="AG381" s="312"/>
      <c r="AH381" s="282" t="str">
        <f>_xlfn.TEXTJOIN("/",,TAG_DATA[[#This Row],[Tag]],"01")</f>
        <v>BB1TT012/01</v>
      </c>
      <c r="AI381" s="331"/>
    </row>
    <row r="382" spans="1:35" x14ac:dyDescent="0.4">
      <c r="A382" s="316" t="s">
        <v>1045</v>
      </c>
      <c r="B382" s="309" t="s">
        <v>1122</v>
      </c>
      <c r="C382" s="328" t="s">
        <v>2570</v>
      </c>
      <c r="D382" s="314" t="e">
        <f>INDEX(DRAWING[Prefix],MATCH(TAG_DATA[[#This Row],[Tag]],DRAWING[Tag],))</f>
        <v>#N/A</v>
      </c>
      <c r="E382" s="281" t="e">
        <f>INDEX(DRAWING[Suffix],MATCH(TAG_DATA[[#This Row],[Tag]],DRAWING[Tag],))</f>
        <v>#N/A</v>
      </c>
      <c r="F382" s="265"/>
      <c r="G382" s="305"/>
      <c r="H382" s="282"/>
      <c r="I382" s="282" t="e">
        <f>INDEX(PANEL[DESCRIPTION],MATCH(TAG_DATA[[#This Row],[X1NAME]],PANEL[TAG],))</f>
        <v>#N/A</v>
      </c>
      <c r="J382" s="282"/>
      <c r="K382" s="282"/>
      <c r="L382" s="282"/>
      <c r="M382" s="312"/>
      <c r="N382" s="282" t="e">
        <f>INDEX(IO[PLC],MATCH(TAG_DATA[[#This Row],[P1TAG]],IO[IO_Tag],))</f>
        <v>#N/A</v>
      </c>
      <c r="O382" s="282"/>
      <c r="P382" s="290" t="e">
        <f>INDEX(IO[Slot],MATCH(TAG_DATA[[#This Row],[P1TAG]],IO[IO_Tag],))</f>
        <v>#N/A</v>
      </c>
      <c r="Q382" s="282"/>
      <c r="R382" s="282" t="e">
        <f>INDEX(IO[CatalogNo],MATCH(TAG_DATA[[#This Row],[P1TAG]],IO[IO_Tag],))</f>
        <v>#N/A</v>
      </c>
      <c r="S382" s="282" t="e">
        <f>INDEX(IO[CatalogDesc1],MATCH(TAG_DATA[[#This Row],[P1TAG]],IO[IO_Tag],))</f>
        <v>#N/A</v>
      </c>
      <c r="T382" s="282" t="e">
        <f>INDEX(IO[CatalogDesc2],MATCH(TAG_DATA[[#This Row],[P1TAG]],IO[IO_Tag],))</f>
        <v>#N/A</v>
      </c>
      <c r="U382" s="282" t="str">
        <f>TAG_DATA[[#This Row],[Tag]]</f>
        <v>BB1TT031</v>
      </c>
      <c r="V382" s="282" t="str">
        <f>INDEX(DEVICES[DESC1],MATCH(TAG_DATA[[#This Row],[P1TAG]],DEVICES[TAG1],))</f>
        <v>COOLING WATER TEMPERATURE</v>
      </c>
      <c r="W382" s="282" t="str">
        <f>INDEX(DEVICES[DESC2],MATCH(TAG_DATA[[#This Row],[P1TAG]],DEVICES[TAG1],))</f>
        <v>AFTER BOTTOM ASH CONVEYOR</v>
      </c>
      <c r="X382" s="282" t="str">
        <f>INDEX(DEVICES[DESC3],MATCH(TAG_DATA[[#This Row],[P1TAG]],DEVICES[TAG1],))</f>
        <v/>
      </c>
      <c r="Y382" s="290" t="e">
        <f>INDEX(IO[Pin24V],MATCH(TAG_DATA[[#This Row],[P1TAG]],IO[IO_Tag],))</f>
        <v>#N/A</v>
      </c>
      <c r="Z382" s="290" t="e">
        <f>INDEX(IO[Pin0V],MATCH(TAG_DATA[[#This Row],[P1TAG]],IO[IO_Tag],))</f>
        <v>#N/A</v>
      </c>
      <c r="AA382" s="282"/>
      <c r="AB382" s="312" t="e">
        <f>INDEX(IO[Type],MATCH(TAG_DATA[[#This Row],[P1TAG]],IO[IO_Tag],))</f>
        <v>#N/A</v>
      </c>
      <c r="AC382" s="282" t="str">
        <f>TAG_DATA[[#This Row],[Tag]]</f>
        <v>BB1TT031</v>
      </c>
      <c r="AD382" s="282" t="str">
        <f>INDEX(DEVICES[DESC1],MATCH(TAG_DATA[[#This Row],[P1TAG]],DEVICES[TAG1],))</f>
        <v>COOLING WATER TEMPERATURE</v>
      </c>
      <c r="AE382" s="282" t="str">
        <f>INDEX(DEVICES[DESC2],MATCH(TAG_DATA[[#This Row],[P1TAG]],DEVICES[TAG1],))</f>
        <v>AFTER BOTTOM ASH CONVEYOR</v>
      </c>
      <c r="AF382" s="282" t="str">
        <f>INDEX(DEVICES[DESC3],MATCH(TAG_DATA[[#This Row],[P1TAG]],DEVICES[TAG1],))</f>
        <v/>
      </c>
      <c r="AG382" s="312"/>
      <c r="AH382" s="282" t="str">
        <f>_xlfn.TEXTJOIN("/",,TAG_DATA[[#This Row],[Tag]],"01")</f>
        <v>BB1TT031/01</v>
      </c>
      <c r="AI382" s="331"/>
    </row>
    <row r="383" spans="1:35" x14ac:dyDescent="0.4">
      <c r="A383" s="316" t="s">
        <v>505</v>
      </c>
      <c r="B383" s="309" t="s">
        <v>1122</v>
      </c>
      <c r="C383" s="328" t="s">
        <v>2570</v>
      </c>
      <c r="D383" s="314" t="e">
        <f>INDEX(DRAWING[Prefix],MATCH(TAG_DATA[[#This Row],[Tag]],DRAWING[Tag],))</f>
        <v>#N/A</v>
      </c>
      <c r="E383" s="281" t="e">
        <f>INDEX(DRAWING[Suffix],MATCH(TAG_DATA[[#This Row],[Tag]],DRAWING[Tag],))</f>
        <v>#N/A</v>
      </c>
      <c r="F383" s="265"/>
      <c r="G383" s="305"/>
      <c r="H383" s="282"/>
      <c r="I383" s="282" t="e">
        <f>INDEX(PANEL[DESCRIPTION],MATCH(TAG_DATA[[#This Row],[X1NAME]],PANEL[TAG],))</f>
        <v>#N/A</v>
      </c>
      <c r="J383" s="282"/>
      <c r="K383" s="282"/>
      <c r="L383" s="282"/>
      <c r="M383" s="312"/>
      <c r="N383" s="282" t="e">
        <f>INDEX(IO[PLC],MATCH(TAG_DATA[[#This Row],[P1TAG]],IO[IO_Tag],))</f>
        <v>#N/A</v>
      </c>
      <c r="O383" s="282"/>
      <c r="P383" s="290" t="e">
        <f>INDEX(IO[Slot],MATCH(TAG_DATA[[#This Row],[P1TAG]],IO[IO_Tag],))</f>
        <v>#N/A</v>
      </c>
      <c r="Q383" s="282"/>
      <c r="R383" s="282" t="e">
        <f>INDEX(IO[CatalogNo],MATCH(TAG_DATA[[#This Row],[P1TAG]],IO[IO_Tag],))</f>
        <v>#N/A</v>
      </c>
      <c r="S383" s="282" t="e">
        <f>INDEX(IO[CatalogDesc1],MATCH(TAG_DATA[[#This Row],[P1TAG]],IO[IO_Tag],))</f>
        <v>#N/A</v>
      </c>
      <c r="T383" s="282" t="e">
        <f>INDEX(IO[CatalogDesc2],MATCH(TAG_DATA[[#This Row],[P1TAG]],IO[IO_Tag],))</f>
        <v>#N/A</v>
      </c>
      <c r="U383" s="282" t="str">
        <f>TAG_DATA[[#This Row],[Tag]]</f>
        <v>BB1TT116</v>
      </c>
      <c r="V383" s="282" t="str">
        <f>INDEX(DEVICES[DESC1],MATCH(TAG_DATA[[#This Row],[P1TAG]],DEVICES[TAG1],))</f>
        <v>STEAM TEMPERATURE TO</v>
      </c>
      <c r="W383" s="282" t="str">
        <f>INDEX(DEVICES[DESC2],MATCH(TAG_DATA[[#This Row],[P1TAG]],DEVICES[TAG1],))</f>
        <v>AIR PREHEATER</v>
      </c>
      <c r="X383" s="282" t="str">
        <f>INDEX(DEVICES[DESC3],MATCH(TAG_DATA[[#This Row],[P1TAG]],DEVICES[TAG1],))</f>
        <v/>
      </c>
      <c r="Y383" s="290" t="e">
        <f>INDEX(IO[Pin24V],MATCH(TAG_DATA[[#This Row],[P1TAG]],IO[IO_Tag],))</f>
        <v>#N/A</v>
      </c>
      <c r="Z383" s="290" t="e">
        <f>INDEX(IO[Pin0V],MATCH(TAG_DATA[[#This Row],[P1TAG]],IO[IO_Tag],))</f>
        <v>#N/A</v>
      </c>
      <c r="AA383" s="282"/>
      <c r="AB383" s="312" t="e">
        <f>INDEX(IO[Type],MATCH(TAG_DATA[[#This Row],[P1TAG]],IO[IO_Tag],))</f>
        <v>#N/A</v>
      </c>
      <c r="AC383" s="282" t="str">
        <f>TAG_DATA[[#This Row],[Tag]]</f>
        <v>BB1TT116</v>
      </c>
      <c r="AD383" s="282" t="str">
        <f>INDEX(DEVICES[DESC1],MATCH(TAG_DATA[[#This Row],[P1TAG]],DEVICES[TAG1],))</f>
        <v>STEAM TEMPERATURE TO</v>
      </c>
      <c r="AE383" s="282" t="str">
        <f>INDEX(DEVICES[DESC2],MATCH(TAG_DATA[[#This Row],[P1TAG]],DEVICES[TAG1],))</f>
        <v>AIR PREHEATER</v>
      </c>
      <c r="AF383" s="282" t="str">
        <f>INDEX(DEVICES[DESC3],MATCH(TAG_DATA[[#This Row],[P1TAG]],DEVICES[TAG1],))</f>
        <v/>
      </c>
      <c r="AG383" s="312"/>
      <c r="AH383" s="282" t="str">
        <f>_xlfn.TEXTJOIN("/",,TAG_DATA[[#This Row],[Tag]],"01")</f>
        <v>BB1TT116/01</v>
      </c>
      <c r="AI383" s="331"/>
    </row>
    <row r="384" spans="1:35" x14ac:dyDescent="0.4">
      <c r="A384" s="316" t="s">
        <v>253</v>
      </c>
      <c r="B384" s="309" t="s">
        <v>1122</v>
      </c>
      <c r="C384" s="328" t="s">
        <v>2570</v>
      </c>
      <c r="D384" s="314" t="e">
        <f>INDEX(DRAWING[Prefix],MATCH(TAG_DATA[[#This Row],[Tag]],DRAWING[Tag],))</f>
        <v>#N/A</v>
      </c>
      <c r="E384" s="281" t="e">
        <f>INDEX(DRAWING[Suffix],MATCH(TAG_DATA[[#This Row],[Tag]],DRAWING[Tag],))</f>
        <v>#N/A</v>
      </c>
      <c r="F384" s="265"/>
      <c r="G384" s="305"/>
      <c r="H384" s="282"/>
      <c r="I384" s="282" t="e">
        <f>INDEX(PANEL[DESCRIPTION],MATCH(TAG_DATA[[#This Row],[X1NAME]],PANEL[TAG],))</f>
        <v>#N/A</v>
      </c>
      <c r="J384" s="282"/>
      <c r="K384" s="282"/>
      <c r="L384" s="282"/>
      <c r="M384" s="312"/>
      <c r="N384" s="282" t="e">
        <f>INDEX(IO[PLC],MATCH(TAG_DATA[[#This Row],[P1TAG]],IO[IO_Tag],))</f>
        <v>#N/A</v>
      </c>
      <c r="O384" s="282"/>
      <c r="P384" s="290" t="e">
        <f>INDEX(IO[Slot],MATCH(TAG_DATA[[#This Row],[P1TAG]],IO[IO_Tag],))</f>
        <v>#N/A</v>
      </c>
      <c r="Q384" s="282"/>
      <c r="R384" s="282" t="e">
        <f>INDEX(IO[CatalogNo],MATCH(TAG_DATA[[#This Row],[P1TAG]],IO[IO_Tag],))</f>
        <v>#N/A</v>
      </c>
      <c r="S384" s="282" t="e">
        <f>INDEX(IO[CatalogDesc1],MATCH(TAG_DATA[[#This Row],[P1TAG]],IO[IO_Tag],))</f>
        <v>#N/A</v>
      </c>
      <c r="T384" s="282" t="e">
        <f>INDEX(IO[CatalogDesc2],MATCH(TAG_DATA[[#This Row],[P1TAG]],IO[IO_Tag],))</f>
        <v>#N/A</v>
      </c>
      <c r="U384" s="282" t="str">
        <f>TAG_DATA[[#This Row],[Tag]]</f>
        <v>BB1TT200</v>
      </c>
      <c r="V384" s="282" t="str">
        <f>INDEX(DEVICES[DESC1],MATCH(TAG_DATA[[#This Row],[P1TAG]],DEVICES[TAG1],))</f>
        <v>MAIN STEAM TEMPERATURE</v>
      </c>
      <c r="W384" s="282" t="str">
        <f>INDEX(DEVICES[DESC2],MATCH(TAG_DATA[[#This Row],[P1TAG]],DEVICES[TAG1],))</f>
        <v/>
      </c>
      <c r="X384" s="282" t="str">
        <f>INDEX(DEVICES[DESC3],MATCH(TAG_DATA[[#This Row],[P1TAG]],DEVICES[TAG1],))</f>
        <v/>
      </c>
      <c r="Y384" s="290" t="e">
        <f>INDEX(IO[Pin24V],MATCH(TAG_DATA[[#This Row],[P1TAG]],IO[IO_Tag],))</f>
        <v>#N/A</v>
      </c>
      <c r="Z384" s="290" t="e">
        <f>INDEX(IO[Pin0V],MATCH(TAG_DATA[[#This Row],[P1TAG]],IO[IO_Tag],))</f>
        <v>#N/A</v>
      </c>
      <c r="AA384" s="282"/>
      <c r="AB384" s="312" t="e">
        <f>INDEX(IO[Type],MATCH(TAG_DATA[[#This Row],[P1TAG]],IO[IO_Tag],))</f>
        <v>#N/A</v>
      </c>
      <c r="AC384" s="282" t="str">
        <f>TAG_DATA[[#This Row],[Tag]]</f>
        <v>BB1TT200</v>
      </c>
      <c r="AD384" s="282" t="str">
        <f>INDEX(DEVICES[DESC1],MATCH(TAG_DATA[[#This Row],[P1TAG]],DEVICES[TAG1],))</f>
        <v>MAIN STEAM TEMPERATURE</v>
      </c>
      <c r="AE384" s="282" t="str">
        <f>INDEX(DEVICES[DESC2],MATCH(TAG_DATA[[#This Row],[P1TAG]],DEVICES[TAG1],))</f>
        <v/>
      </c>
      <c r="AF384" s="282" t="str">
        <f>INDEX(DEVICES[DESC3],MATCH(TAG_DATA[[#This Row],[P1TAG]],DEVICES[TAG1],))</f>
        <v/>
      </c>
      <c r="AG384" s="312"/>
      <c r="AH384" s="282" t="str">
        <f>_xlfn.TEXTJOIN("/",,TAG_DATA[[#This Row],[Tag]],"01")</f>
        <v>BB1TT200/01</v>
      </c>
      <c r="AI384" s="331"/>
    </row>
    <row r="385" spans="1:35" x14ac:dyDescent="0.4">
      <c r="A385" s="316" t="s">
        <v>335</v>
      </c>
      <c r="B385" s="309" t="s">
        <v>1122</v>
      </c>
      <c r="C385" s="328" t="s">
        <v>2570</v>
      </c>
      <c r="D385" s="314" t="e">
        <f>INDEX(DRAWING[Prefix],MATCH(TAG_DATA[[#This Row],[Tag]],DRAWING[Tag],))</f>
        <v>#N/A</v>
      </c>
      <c r="E385" s="281" t="e">
        <f>INDEX(DRAWING[Suffix],MATCH(TAG_DATA[[#This Row],[Tag]],DRAWING[Tag],))</f>
        <v>#N/A</v>
      </c>
      <c r="F385" s="265"/>
      <c r="G385" s="305"/>
      <c r="H385" s="282"/>
      <c r="I385" s="282" t="e">
        <f>INDEX(PANEL[DESCRIPTION],MATCH(TAG_DATA[[#This Row],[X1NAME]],PANEL[TAG],))</f>
        <v>#N/A</v>
      </c>
      <c r="J385" s="282"/>
      <c r="K385" s="282"/>
      <c r="L385" s="282"/>
      <c r="M385" s="312"/>
      <c r="N385" s="282" t="e">
        <f>INDEX(IO[PLC],MATCH(TAG_DATA[[#This Row],[P1TAG]],IO[IO_Tag],))</f>
        <v>#N/A</v>
      </c>
      <c r="O385" s="282"/>
      <c r="P385" s="290" t="e">
        <f>INDEX(IO[Slot],MATCH(TAG_DATA[[#This Row],[P1TAG]],IO[IO_Tag],))</f>
        <v>#N/A</v>
      </c>
      <c r="Q385" s="282"/>
      <c r="R385" s="282" t="e">
        <f>INDEX(IO[CatalogNo],MATCH(TAG_DATA[[#This Row],[P1TAG]],IO[IO_Tag],))</f>
        <v>#N/A</v>
      </c>
      <c r="S385" s="282" t="e">
        <f>INDEX(IO[CatalogDesc1],MATCH(TAG_DATA[[#This Row],[P1TAG]],IO[IO_Tag],))</f>
        <v>#N/A</v>
      </c>
      <c r="T385" s="282" t="e">
        <f>INDEX(IO[CatalogDesc2],MATCH(TAG_DATA[[#This Row],[P1TAG]],IO[IO_Tag],))</f>
        <v>#N/A</v>
      </c>
      <c r="U385" s="282" t="str">
        <f>TAG_DATA[[#This Row],[Tag]]</f>
        <v>BB1TT201</v>
      </c>
      <c r="V385" s="282" t="str">
        <f>INDEX(DEVICES[DESC1],MATCH(TAG_DATA[[#This Row],[P1TAG]],DEVICES[TAG1],))</f>
        <v>SOOTBLOWING</v>
      </c>
      <c r="W385" s="282" t="str">
        <f>INDEX(DEVICES[DESC2],MATCH(TAG_DATA[[#This Row],[P1TAG]],DEVICES[TAG1],))</f>
        <v>LINE TEMPERATURE</v>
      </c>
      <c r="X385" s="282" t="str">
        <f>INDEX(DEVICES[DESC3],MATCH(TAG_DATA[[#This Row],[P1TAG]],DEVICES[TAG1],))</f>
        <v/>
      </c>
      <c r="Y385" s="290" t="e">
        <f>INDEX(IO[Pin24V],MATCH(TAG_DATA[[#This Row],[P1TAG]],IO[IO_Tag],))</f>
        <v>#N/A</v>
      </c>
      <c r="Z385" s="290" t="e">
        <f>INDEX(IO[Pin0V],MATCH(TAG_DATA[[#This Row],[P1TAG]],IO[IO_Tag],))</f>
        <v>#N/A</v>
      </c>
      <c r="AA385" s="282"/>
      <c r="AB385" s="312" t="e">
        <f>INDEX(IO[Type],MATCH(TAG_DATA[[#This Row],[P1TAG]],IO[IO_Tag],))</f>
        <v>#N/A</v>
      </c>
      <c r="AC385" s="282" t="str">
        <f>TAG_DATA[[#This Row],[Tag]]</f>
        <v>BB1TT201</v>
      </c>
      <c r="AD385" s="282" t="str">
        <f>INDEX(DEVICES[DESC1],MATCH(TAG_DATA[[#This Row],[P1TAG]],DEVICES[TAG1],))</f>
        <v>SOOTBLOWING</v>
      </c>
      <c r="AE385" s="282" t="str">
        <f>INDEX(DEVICES[DESC2],MATCH(TAG_DATA[[#This Row],[P1TAG]],DEVICES[TAG1],))</f>
        <v>LINE TEMPERATURE</v>
      </c>
      <c r="AF385" s="282" t="str">
        <f>INDEX(DEVICES[DESC3],MATCH(TAG_DATA[[#This Row],[P1TAG]],DEVICES[TAG1],))</f>
        <v/>
      </c>
      <c r="AG385" s="312"/>
      <c r="AH385" s="282" t="str">
        <f>_xlfn.TEXTJOIN("/",,TAG_DATA[[#This Row],[Tag]],"01")</f>
        <v>BB1TT201/01</v>
      </c>
      <c r="AI385" s="331"/>
    </row>
    <row r="386" spans="1:35" x14ac:dyDescent="0.4">
      <c r="A386" s="316" t="s">
        <v>369</v>
      </c>
      <c r="B386" s="309" t="s">
        <v>1122</v>
      </c>
      <c r="C386" s="328" t="s">
        <v>2570</v>
      </c>
      <c r="D386" s="314" t="e">
        <f>INDEX(DRAWING[Prefix],MATCH(TAG_DATA[[#This Row],[Tag]],DRAWING[Tag],))</f>
        <v>#N/A</v>
      </c>
      <c r="E386" s="281" t="e">
        <f>INDEX(DRAWING[Suffix],MATCH(TAG_DATA[[#This Row],[Tag]],DRAWING[Tag],))</f>
        <v>#N/A</v>
      </c>
      <c r="F386" s="265"/>
      <c r="G386" s="305"/>
      <c r="H386" s="282"/>
      <c r="I386" s="282" t="e">
        <f>INDEX(PANEL[DESCRIPTION],MATCH(TAG_DATA[[#This Row],[X1NAME]],PANEL[TAG],))</f>
        <v>#N/A</v>
      </c>
      <c r="J386" s="282"/>
      <c r="K386" s="282"/>
      <c r="L386" s="282"/>
      <c r="M386" s="312"/>
      <c r="N386" s="282" t="e">
        <f>INDEX(IO[PLC],MATCH(TAG_DATA[[#This Row],[P1TAG]],IO[IO_Tag],))</f>
        <v>#N/A</v>
      </c>
      <c r="O386" s="282"/>
      <c r="P386" s="290" t="e">
        <f>INDEX(IO[Slot],MATCH(TAG_DATA[[#This Row],[P1TAG]],IO[IO_Tag],))</f>
        <v>#N/A</v>
      </c>
      <c r="Q386" s="282"/>
      <c r="R386" s="282" t="e">
        <f>INDEX(IO[CatalogNo],MATCH(TAG_DATA[[#This Row],[P1TAG]],IO[IO_Tag],))</f>
        <v>#N/A</v>
      </c>
      <c r="S386" s="282" t="e">
        <f>INDEX(IO[CatalogDesc1],MATCH(TAG_DATA[[#This Row],[P1TAG]],IO[IO_Tag],))</f>
        <v>#N/A</v>
      </c>
      <c r="T386" s="282" t="e">
        <f>INDEX(IO[CatalogDesc2],MATCH(TAG_DATA[[#This Row],[P1TAG]],IO[IO_Tag],))</f>
        <v>#N/A</v>
      </c>
      <c r="U386" s="282" t="str">
        <f>TAG_DATA[[#This Row],[Tag]]</f>
        <v>BB1TT202</v>
      </c>
      <c r="V386" s="282" t="str">
        <f>INDEX(DEVICES[DESC1],MATCH(TAG_DATA[[#This Row],[P1TAG]],DEVICES[TAG1],))</f>
        <v>STEAM OUTLET TEMPERATURE</v>
      </c>
      <c r="W386" s="282" t="str">
        <f>INDEX(DEVICES[DESC2],MATCH(TAG_DATA[[#This Row],[P1TAG]],DEVICES[TAG1],))</f>
        <v>FROM ACCUMULATOR</v>
      </c>
      <c r="X386" s="282" t="str">
        <f>INDEX(DEVICES[DESC3],MATCH(TAG_DATA[[#This Row],[P1TAG]],DEVICES[TAG1],))</f>
        <v/>
      </c>
      <c r="Y386" s="290" t="e">
        <f>INDEX(IO[Pin24V],MATCH(TAG_DATA[[#This Row],[P1TAG]],IO[IO_Tag],))</f>
        <v>#N/A</v>
      </c>
      <c r="Z386" s="290" t="e">
        <f>INDEX(IO[Pin0V],MATCH(TAG_DATA[[#This Row],[P1TAG]],IO[IO_Tag],))</f>
        <v>#N/A</v>
      </c>
      <c r="AA386" s="282"/>
      <c r="AB386" s="312" t="e">
        <f>INDEX(IO[Type],MATCH(TAG_DATA[[#This Row],[P1TAG]],IO[IO_Tag],))</f>
        <v>#N/A</v>
      </c>
      <c r="AC386" s="282" t="str">
        <f>TAG_DATA[[#This Row],[Tag]]</f>
        <v>BB1TT202</v>
      </c>
      <c r="AD386" s="282" t="str">
        <f>INDEX(DEVICES[DESC1],MATCH(TAG_DATA[[#This Row],[P1TAG]],DEVICES[TAG1],))</f>
        <v>STEAM OUTLET TEMPERATURE</v>
      </c>
      <c r="AE386" s="282" t="str">
        <f>INDEX(DEVICES[DESC2],MATCH(TAG_DATA[[#This Row],[P1TAG]],DEVICES[TAG1],))</f>
        <v>FROM ACCUMULATOR</v>
      </c>
      <c r="AF386" s="282" t="str">
        <f>INDEX(DEVICES[DESC3],MATCH(TAG_DATA[[#This Row],[P1TAG]],DEVICES[TAG1],))</f>
        <v/>
      </c>
      <c r="AG386" s="312"/>
      <c r="AH386" s="282" t="str">
        <f>_xlfn.TEXTJOIN("/",,TAG_DATA[[#This Row],[Tag]],"01")</f>
        <v>BB1TT202/01</v>
      </c>
      <c r="AI386" s="331"/>
    </row>
    <row r="387" spans="1:35" x14ac:dyDescent="0.4">
      <c r="A387" s="316" t="s">
        <v>378</v>
      </c>
      <c r="B387" s="309" t="s">
        <v>1122</v>
      </c>
      <c r="C387" s="328" t="s">
        <v>2570</v>
      </c>
      <c r="D387" s="314" t="e">
        <f>INDEX(DRAWING[Prefix],MATCH(TAG_DATA[[#This Row],[Tag]],DRAWING[Tag],))</f>
        <v>#N/A</v>
      </c>
      <c r="E387" s="281" t="e">
        <f>INDEX(DRAWING[Suffix],MATCH(TAG_DATA[[#This Row],[Tag]],DRAWING[Tag],))</f>
        <v>#N/A</v>
      </c>
      <c r="F387" s="265"/>
      <c r="G387" s="305"/>
      <c r="H387" s="282"/>
      <c r="I387" s="282" t="e">
        <f>INDEX(PANEL[DESCRIPTION],MATCH(TAG_DATA[[#This Row],[X1NAME]],PANEL[TAG],))</f>
        <v>#N/A</v>
      </c>
      <c r="J387" s="282"/>
      <c r="K387" s="282"/>
      <c r="L387" s="282"/>
      <c r="M387" s="312"/>
      <c r="N387" s="282" t="e">
        <f>INDEX(IO[PLC],MATCH(TAG_DATA[[#This Row],[P1TAG]],IO[IO_Tag],))</f>
        <v>#N/A</v>
      </c>
      <c r="O387" s="282"/>
      <c r="P387" s="290" t="e">
        <f>INDEX(IO[Slot],MATCH(TAG_DATA[[#This Row],[P1TAG]],IO[IO_Tag],))</f>
        <v>#N/A</v>
      </c>
      <c r="Q387" s="282"/>
      <c r="R387" s="282" t="e">
        <f>INDEX(IO[CatalogNo],MATCH(TAG_DATA[[#This Row],[P1TAG]],IO[IO_Tag],))</f>
        <v>#N/A</v>
      </c>
      <c r="S387" s="282" t="e">
        <f>INDEX(IO[CatalogDesc1],MATCH(TAG_DATA[[#This Row],[P1TAG]],IO[IO_Tag],))</f>
        <v>#N/A</v>
      </c>
      <c r="T387" s="282" t="e">
        <f>INDEX(IO[CatalogDesc2],MATCH(TAG_DATA[[#This Row],[P1TAG]],IO[IO_Tag],))</f>
        <v>#N/A</v>
      </c>
      <c r="U387" s="282" t="str">
        <f>TAG_DATA[[#This Row],[Tag]]</f>
        <v>BB1TT203</v>
      </c>
      <c r="V387" s="282" t="str">
        <f>INDEX(DEVICES[DESC1],MATCH(TAG_DATA[[#This Row],[P1TAG]],DEVICES[TAG1],))</f>
        <v>18BAR(G) STEAM</v>
      </c>
      <c r="W387" s="282" t="str">
        <f>INDEX(DEVICES[DESC2],MATCH(TAG_DATA[[#This Row],[P1TAG]],DEVICES[TAG1],))</f>
        <v>TEMPERATURE</v>
      </c>
      <c r="X387" s="282" t="str">
        <f>INDEX(DEVICES[DESC3],MATCH(TAG_DATA[[#This Row],[P1TAG]],DEVICES[TAG1],))</f>
        <v/>
      </c>
      <c r="Y387" s="290" t="e">
        <f>INDEX(IO[Pin24V],MATCH(TAG_DATA[[#This Row],[P1TAG]],IO[IO_Tag],))</f>
        <v>#N/A</v>
      </c>
      <c r="Z387" s="290" t="e">
        <f>INDEX(IO[Pin0V],MATCH(TAG_DATA[[#This Row],[P1TAG]],IO[IO_Tag],))</f>
        <v>#N/A</v>
      </c>
      <c r="AA387" s="282"/>
      <c r="AB387" s="312" t="e">
        <f>INDEX(IO[Type],MATCH(TAG_DATA[[#This Row],[P1TAG]],IO[IO_Tag],))</f>
        <v>#N/A</v>
      </c>
      <c r="AC387" s="282" t="str">
        <f>TAG_DATA[[#This Row],[Tag]]</f>
        <v>BB1TT203</v>
      </c>
      <c r="AD387" s="282" t="str">
        <f>INDEX(DEVICES[DESC1],MATCH(TAG_DATA[[#This Row],[P1TAG]],DEVICES[TAG1],))</f>
        <v>18BAR(G) STEAM</v>
      </c>
      <c r="AE387" s="282" t="str">
        <f>INDEX(DEVICES[DESC2],MATCH(TAG_DATA[[#This Row],[P1TAG]],DEVICES[TAG1],))</f>
        <v>TEMPERATURE</v>
      </c>
      <c r="AF387" s="282" t="str">
        <f>INDEX(DEVICES[DESC3],MATCH(TAG_DATA[[#This Row],[P1TAG]],DEVICES[TAG1],))</f>
        <v/>
      </c>
      <c r="AG387" s="312"/>
      <c r="AH387" s="282" t="str">
        <f>_xlfn.TEXTJOIN("/",,TAG_DATA[[#This Row],[Tag]],"01")</f>
        <v>BB1TT203/01</v>
      </c>
      <c r="AI387" s="331"/>
    </row>
    <row r="388" spans="1:35" x14ac:dyDescent="0.4">
      <c r="A388" s="316" t="s">
        <v>508</v>
      </c>
      <c r="B388" s="309" t="s">
        <v>1122</v>
      </c>
      <c r="C388" s="328" t="s">
        <v>2570</v>
      </c>
      <c r="D388" s="314" t="e">
        <f>INDEX(DRAWING[Prefix],MATCH(TAG_DATA[[#This Row],[Tag]],DRAWING[Tag],))</f>
        <v>#N/A</v>
      </c>
      <c r="E388" s="281" t="e">
        <f>INDEX(DRAWING[Suffix],MATCH(TAG_DATA[[#This Row],[Tag]],DRAWING[Tag],))</f>
        <v>#N/A</v>
      </c>
      <c r="F388" s="265"/>
      <c r="G388" s="305"/>
      <c r="H388" s="282"/>
      <c r="I388" s="282" t="e">
        <f>INDEX(PANEL[DESCRIPTION],MATCH(TAG_DATA[[#This Row],[X1NAME]],PANEL[TAG],))</f>
        <v>#N/A</v>
      </c>
      <c r="J388" s="282"/>
      <c r="K388" s="282"/>
      <c r="L388" s="282"/>
      <c r="M388" s="312"/>
      <c r="N388" s="282" t="e">
        <f>INDEX(IO[PLC],MATCH(TAG_DATA[[#This Row],[P1TAG]],IO[IO_Tag],))</f>
        <v>#N/A</v>
      </c>
      <c r="O388" s="282"/>
      <c r="P388" s="290" t="e">
        <f>INDEX(IO[Slot],MATCH(TAG_DATA[[#This Row],[P1TAG]],IO[IO_Tag],))</f>
        <v>#N/A</v>
      </c>
      <c r="Q388" s="282"/>
      <c r="R388" s="282" t="e">
        <f>INDEX(IO[CatalogNo],MATCH(TAG_DATA[[#This Row],[P1TAG]],IO[IO_Tag],))</f>
        <v>#N/A</v>
      </c>
      <c r="S388" s="282" t="e">
        <f>INDEX(IO[CatalogDesc1],MATCH(TAG_DATA[[#This Row],[P1TAG]],IO[IO_Tag],))</f>
        <v>#N/A</v>
      </c>
      <c r="T388" s="282" t="e">
        <f>INDEX(IO[CatalogDesc2],MATCH(TAG_DATA[[#This Row],[P1TAG]],IO[IO_Tag],))</f>
        <v>#N/A</v>
      </c>
      <c r="U388" s="282" t="str">
        <f>TAG_DATA[[#This Row],[Tag]]</f>
        <v>BB1TT308</v>
      </c>
      <c r="V388" s="282" t="str">
        <f>INDEX(DEVICES[DESC1],MATCH(TAG_DATA[[#This Row],[P1TAG]],DEVICES[TAG1],))</f>
        <v>FURNACE TEMPERATURE</v>
      </c>
      <c r="W388" s="282" t="str">
        <f>INDEX(DEVICES[DESC2],MATCH(TAG_DATA[[#This Row],[P1TAG]],DEVICES[TAG1],))</f>
        <v>CONNECTION</v>
      </c>
      <c r="X388" s="282" t="str">
        <f>INDEX(DEVICES[DESC3],MATCH(TAG_DATA[[#This Row],[P1TAG]],DEVICES[TAG1],))</f>
        <v/>
      </c>
      <c r="Y388" s="290" t="e">
        <f>INDEX(IO[Pin24V],MATCH(TAG_DATA[[#This Row],[P1TAG]],IO[IO_Tag],))</f>
        <v>#N/A</v>
      </c>
      <c r="Z388" s="290" t="e">
        <f>INDEX(IO[Pin0V],MATCH(TAG_DATA[[#This Row],[P1TAG]],IO[IO_Tag],))</f>
        <v>#N/A</v>
      </c>
      <c r="AA388" s="282"/>
      <c r="AB388" s="312" t="e">
        <f>INDEX(IO[Type],MATCH(TAG_DATA[[#This Row],[P1TAG]],IO[IO_Tag],))</f>
        <v>#N/A</v>
      </c>
      <c r="AC388" s="282" t="str">
        <f>TAG_DATA[[#This Row],[Tag]]</f>
        <v>BB1TT308</v>
      </c>
      <c r="AD388" s="282" t="str">
        <f>INDEX(DEVICES[DESC1],MATCH(TAG_DATA[[#This Row],[P1TAG]],DEVICES[TAG1],))</f>
        <v>FURNACE TEMPERATURE</v>
      </c>
      <c r="AE388" s="282" t="str">
        <f>INDEX(DEVICES[DESC2],MATCH(TAG_DATA[[#This Row],[P1TAG]],DEVICES[TAG1],))</f>
        <v>CONNECTION</v>
      </c>
      <c r="AF388" s="282" t="str">
        <f>INDEX(DEVICES[DESC3],MATCH(TAG_DATA[[#This Row],[P1TAG]],DEVICES[TAG1],))</f>
        <v/>
      </c>
      <c r="AG388" s="312"/>
      <c r="AH388" s="282" t="str">
        <f>_xlfn.TEXTJOIN("/",,TAG_DATA[[#This Row],[Tag]],"01")</f>
        <v>BB1TT308/01</v>
      </c>
      <c r="AI388" s="331"/>
    </row>
    <row r="389" spans="1:35" x14ac:dyDescent="0.4">
      <c r="A389" s="316" t="s">
        <v>447</v>
      </c>
      <c r="B389" s="309" t="s">
        <v>1122</v>
      </c>
      <c r="C389" s="328" t="s">
        <v>2570</v>
      </c>
      <c r="D389" s="314" t="e">
        <f>INDEX(DRAWING[Prefix],MATCH(TAG_DATA[[#This Row],[Tag]],DRAWING[Tag],))</f>
        <v>#N/A</v>
      </c>
      <c r="E389" s="281" t="e">
        <f>INDEX(DRAWING[Suffix],MATCH(TAG_DATA[[#This Row],[Tag]],DRAWING[Tag],))</f>
        <v>#N/A</v>
      </c>
      <c r="F389" s="265"/>
      <c r="G389" s="305"/>
      <c r="H389" s="282"/>
      <c r="I389" s="282" t="e">
        <f>INDEX(PANEL[DESCRIPTION],MATCH(TAG_DATA[[#This Row],[X1NAME]],PANEL[TAG],))</f>
        <v>#N/A</v>
      </c>
      <c r="J389" s="282"/>
      <c r="K389" s="282"/>
      <c r="L389" s="282"/>
      <c r="M389" s="312"/>
      <c r="N389" s="282" t="e">
        <f>INDEX(IO[PLC],MATCH(TAG_DATA[[#This Row],[P1TAG]],IO[IO_Tag],))</f>
        <v>#N/A</v>
      </c>
      <c r="O389" s="282"/>
      <c r="P389" s="290" t="e">
        <f>INDEX(IO[Slot],MATCH(TAG_DATA[[#This Row],[P1TAG]],IO[IO_Tag],))</f>
        <v>#N/A</v>
      </c>
      <c r="Q389" s="282"/>
      <c r="R389" s="282" t="e">
        <f>INDEX(IO[CatalogNo],MATCH(TAG_DATA[[#This Row],[P1TAG]],IO[IO_Tag],))</f>
        <v>#N/A</v>
      </c>
      <c r="S389" s="282" t="e">
        <f>INDEX(IO[CatalogDesc1],MATCH(TAG_DATA[[#This Row],[P1TAG]],IO[IO_Tag],))</f>
        <v>#N/A</v>
      </c>
      <c r="T389" s="282" t="e">
        <f>INDEX(IO[CatalogDesc2],MATCH(TAG_DATA[[#This Row],[P1TAG]],IO[IO_Tag],))</f>
        <v>#N/A</v>
      </c>
      <c r="U389" s="282" t="str">
        <f>TAG_DATA[[#This Row],[Tag]]</f>
        <v>BB1TT400</v>
      </c>
      <c r="V389" s="282" t="str">
        <f>INDEX(DEVICES[DESC1],MATCH(TAG_DATA[[#This Row],[P1TAG]],DEVICES[TAG1],))</f>
        <v>PRIMARY AIR TEMPERATURE</v>
      </c>
      <c r="W389" s="282" t="str">
        <f>INDEX(DEVICES[DESC2],MATCH(TAG_DATA[[#This Row],[P1TAG]],DEVICES[TAG1],))</f>
        <v>BEFORE PREHEATER</v>
      </c>
      <c r="X389" s="282" t="str">
        <f>INDEX(DEVICES[DESC3],MATCH(TAG_DATA[[#This Row],[P1TAG]],DEVICES[TAG1],))</f>
        <v/>
      </c>
      <c r="Y389" s="290" t="e">
        <f>INDEX(IO[Pin24V],MATCH(TAG_DATA[[#This Row],[P1TAG]],IO[IO_Tag],))</f>
        <v>#N/A</v>
      </c>
      <c r="Z389" s="290" t="e">
        <f>INDEX(IO[Pin0V],MATCH(TAG_DATA[[#This Row],[P1TAG]],IO[IO_Tag],))</f>
        <v>#N/A</v>
      </c>
      <c r="AA389" s="282"/>
      <c r="AB389" s="312" t="e">
        <f>INDEX(IO[Type],MATCH(TAG_DATA[[#This Row],[P1TAG]],IO[IO_Tag],))</f>
        <v>#N/A</v>
      </c>
      <c r="AC389" s="282" t="str">
        <f>TAG_DATA[[#This Row],[Tag]]</f>
        <v>BB1TT400</v>
      </c>
      <c r="AD389" s="282" t="str">
        <f>INDEX(DEVICES[DESC1],MATCH(TAG_DATA[[#This Row],[P1TAG]],DEVICES[TAG1],))</f>
        <v>PRIMARY AIR TEMPERATURE</v>
      </c>
      <c r="AE389" s="282" t="str">
        <f>INDEX(DEVICES[DESC2],MATCH(TAG_DATA[[#This Row],[P1TAG]],DEVICES[TAG1],))</f>
        <v>BEFORE PREHEATER</v>
      </c>
      <c r="AF389" s="282" t="str">
        <f>INDEX(DEVICES[DESC3],MATCH(TAG_DATA[[#This Row],[P1TAG]],DEVICES[TAG1],))</f>
        <v/>
      </c>
      <c r="AG389" s="312"/>
      <c r="AH389" s="282" t="str">
        <f>_xlfn.TEXTJOIN("/",,TAG_DATA[[#This Row],[Tag]],"01")</f>
        <v>BB1TT400/01</v>
      </c>
      <c r="AI389" s="331"/>
    </row>
    <row r="390" spans="1:35" x14ac:dyDescent="0.4">
      <c r="A390" s="316" t="s">
        <v>1092</v>
      </c>
      <c r="B390" s="309" t="s">
        <v>1122</v>
      </c>
      <c r="C390" s="328" t="s">
        <v>2570</v>
      </c>
      <c r="D390" s="314" t="e">
        <f>INDEX(DRAWING[Prefix],MATCH(TAG_DATA[[#This Row],[Tag]],DRAWING[Tag],))</f>
        <v>#N/A</v>
      </c>
      <c r="E390" s="281" t="e">
        <f>INDEX(DRAWING[Suffix],MATCH(TAG_DATA[[#This Row],[Tag]],DRAWING[Tag],))</f>
        <v>#N/A</v>
      </c>
      <c r="F390" s="265"/>
      <c r="G390" s="305"/>
      <c r="H390" s="282"/>
      <c r="I390" s="282" t="e">
        <f>INDEX(PANEL[DESCRIPTION],MATCH(TAG_DATA[[#This Row],[X1NAME]],PANEL[TAG],))</f>
        <v>#N/A</v>
      </c>
      <c r="J390" s="282"/>
      <c r="K390" s="282"/>
      <c r="L390" s="282"/>
      <c r="M390" s="312"/>
      <c r="N390" s="282" t="e">
        <f>INDEX(IO[PLC],MATCH(TAG_DATA[[#This Row],[P1TAG]],IO[IO_Tag],))</f>
        <v>#N/A</v>
      </c>
      <c r="O390" s="282"/>
      <c r="P390" s="290" t="e">
        <f>INDEX(IO[Slot],MATCH(TAG_DATA[[#This Row],[P1TAG]],IO[IO_Tag],))</f>
        <v>#N/A</v>
      </c>
      <c r="Q390" s="282"/>
      <c r="R390" s="282" t="e">
        <f>INDEX(IO[CatalogNo],MATCH(TAG_DATA[[#This Row],[P1TAG]],IO[IO_Tag],))</f>
        <v>#N/A</v>
      </c>
      <c r="S390" s="282" t="e">
        <f>INDEX(IO[CatalogDesc1],MATCH(TAG_DATA[[#This Row],[P1TAG]],IO[IO_Tag],))</f>
        <v>#N/A</v>
      </c>
      <c r="T390" s="282" t="e">
        <f>INDEX(IO[CatalogDesc2],MATCH(TAG_DATA[[#This Row],[P1TAG]],IO[IO_Tag],))</f>
        <v>#N/A</v>
      </c>
      <c r="U390" s="282" t="str">
        <f>TAG_DATA[[#This Row],[Tag]]</f>
        <v>BB1TT401</v>
      </c>
      <c r="V390" s="282" t="str">
        <f>INDEX(DEVICES[DESC1],MATCH(TAG_DATA[[#This Row],[P1TAG]],DEVICES[TAG1],))</f>
        <v>BOILER ROOM UPPER PART</v>
      </c>
      <c r="W390" s="282" t="str">
        <f>INDEX(DEVICES[DESC2],MATCH(TAG_DATA[[#This Row],[P1TAG]],DEVICES[TAG1],))</f>
        <v>TEMPERATURE</v>
      </c>
      <c r="X390" s="282" t="str">
        <f>INDEX(DEVICES[DESC3],MATCH(TAG_DATA[[#This Row],[P1TAG]],DEVICES[TAG1],))</f>
        <v/>
      </c>
      <c r="Y390" s="290" t="e">
        <f>INDEX(IO[Pin24V],MATCH(TAG_DATA[[#This Row],[P1TAG]],IO[IO_Tag],))</f>
        <v>#N/A</v>
      </c>
      <c r="Z390" s="290" t="e">
        <f>INDEX(IO[Pin0V],MATCH(TAG_DATA[[#This Row],[P1TAG]],IO[IO_Tag],))</f>
        <v>#N/A</v>
      </c>
      <c r="AA390" s="282"/>
      <c r="AB390" s="312" t="e">
        <f>INDEX(IO[Type],MATCH(TAG_DATA[[#This Row],[P1TAG]],IO[IO_Tag],))</f>
        <v>#N/A</v>
      </c>
      <c r="AC390" s="282" t="str">
        <f>TAG_DATA[[#This Row],[Tag]]</f>
        <v>BB1TT401</v>
      </c>
      <c r="AD390" s="282" t="str">
        <f>INDEX(DEVICES[DESC1],MATCH(TAG_DATA[[#This Row],[P1TAG]],DEVICES[TAG1],))</f>
        <v>BOILER ROOM UPPER PART</v>
      </c>
      <c r="AE390" s="282" t="str">
        <f>INDEX(DEVICES[DESC2],MATCH(TAG_DATA[[#This Row],[P1TAG]],DEVICES[TAG1],))</f>
        <v>TEMPERATURE</v>
      </c>
      <c r="AF390" s="282" t="str">
        <f>INDEX(DEVICES[DESC3],MATCH(TAG_DATA[[#This Row],[P1TAG]],DEVICES[TAG1],))</f>
        <v/>
      </c>
      <c r="AG390" s="312"/>
      <c r="AH390" s="282" t="str">
        <f>_xlfn.TEXTJOIN("/",,TAG_DATA[[#This Row],[Tag]],"01")</f>
        <v>BB1TT401/01</v>
      </c>
      <c r="AI390" s="331"/>
    </row>
    <row r="391" spans="1:35" x14ac:dyDescent="0.4">
      <c r="A391" s="316" t="s">
        <v>538</v>
      </c>
      <c r="B391" s="309" t="s">
        <v>1122</v>
      </c>
      <c r="C391" s="328" t="s">
        <v>2570</v>
      </c>
      <c r="D391" s="314" t="e">
        <f>INDEX(DRAWING[Prefix],MATCH(TAG_DATA[[#This Row],[Tag]],DRAWING[Tag],))</f>
        <v>#N/A</v>
      </c>
      <c r="E391" s="281" t="e">
        <f>INDEX(DRAWING[Suffix],MATCH(TAG_DATA[[#This Row],[Tag]],DRAWING[Tag],))</f>
        <v>#N/A</v>
      </c>
      <c r="F391" s="265"/>
      <c r="G391" s="305"/>
      <c r="H391" s="282"/>
      <c r="I391" s="282" t="e">
        <f>INDEX(PANEL[DESCRIPTION],MATCH(TAG_DATA[[#This Row],[X1NAME]],PANEL[TAG],))</f>
        <v>#N/A</v>
      </c>
      <c r="J391" s="282"/>
      <c r="K391" s="282"/>
      <c r="L391" s="282"/>
      <c r="M391" s="312"/>
      <c r="N391" s="282" t="e">
        <f>INDEX(IO[PLC],MATCH(TAG_DATA[[#This Row],[P1TAG]],IO[IO_Tag],))</f>
        <v>#N/A</v>
      </c>
      <c r="O391" s="282"/>
      <c r="P391" s="290" t="e">
        <f>INDEX(IO[Slot],MATCH(TAG_DATA[[#This Row],[P1TAG]],IO[IO_Tag],))</f>
        <v>#N/A</v>
      </c>
      <c r="Q391" s="282"/>
      <c r="R391" s="282" t="e">
        <f>INDEX(IO[CatalogNo],MATCH(TAG_DATA[[#This Row],[P1TAG]],IO[IO_Tag],))</f>
        <v>#N/A</v>
      </c>
      <c r="S391" s="282" t="e">
        <f>INDEX(IO[CatalogDesc1],MATCH(TAG_DATA[[#This Row],[P1TAG]],IO[IO_Tag],))</f>
        <v>#N/A</v>
      </c>
      <c r="T391" s="282" t="e">
        <f>INDEX(IO[CatalogDesc2],MATCH(TAG_DATA[[#This Row],[P1TAG]],IO[IO_Tag],))</f>
        <v>#N/A</v>
      </c>
      <c r="U391" s="282" t="str">
        <f>TAG_DATA[[#This Row],[Tag]]</f>
        <v>BB1TT402</v>
      </c>
      <c r="V391" s="282" t="str">
        <f>INDEX(DEVICES[DESC1],MATCH(TAG_DATA[[#This Row],[P1TAG]],DEVICES[TAG1],))</f>
        <v>PRIMARY AIR FAN MOTOR</v>
      </c>
      <c r="W391" s="282" t="str">
        <f>INDEX(DEVICES[DESC2],MATCH(TAG_DATA[[#This Row],[P1TAG]],DEVICES[TAG1],))</f>
        <v>WINDING TEMPERATURE 1</v>
      </c>
      <c r="X391" s="282" t="str">
        <f>INDEX(DEVICES[DESC3],MATCH(TAG_DATA[[#This Row],[P1TAG]],DEVICES[TAG1],))</f>
        <v/>
      </c>
      <c r="Y391" s="290" t="e">
        <f>INDEX(IO[Pin24V],MATCH(TAG_DATA[[#This Row],[P1TAG]],IO[IO_Tag],))</f>
        <v>#N/A</v>
      </c>
      <c r="Z391" s="290" t="e">
        <f>INDEX(IO[Pin0V],MATCH(TAG_DATA[[#This Row],[P1TAG]],IO[IO_Tag],))</f>
        <v>#N/A</v>
      </c>
      <c r="AA391" s="282"/>
      <c r="AB391" s="312" t="e">
        <f>INDEX(IO[Type],MATCH(TAG_DATA[[#This Row],[P1TAG]],IO[IO_Tag],))</f>
        <v>#N/A</v>
      </c>
      <c r="AC391" s="282" t="str">
        <f>TAG_DATA[[#This Row],[Tag]]</f>
        <v>BB1TT402</v>
      </c>
      <c r="AD391" s="282" t="str">
        <f>INDEX(DEVICES[DESC1],MATCH(TAG_DATA[[#This Row],[P1TAG]],DEVICES[TAG1],))</f>
        <v>PRIMARY AIR FAN MOTOR</v>
      </c>
      <c r="AE391" s="282" t="str">
        <f>INDEX(DEVICES[DESC2],MATCH(TAG_DATA[[#This Row],[P1TAG]],DEVICES[TAG1],))</f>
        <v>WINDING TEMPERATURE 1</v>
      </c>
      <c r="AF391" s="282" t="str">
        <f>INDEX(DEVICES[DESC3],MATCH(TAG_DATA[[#This Row],[P1TAG]],DEVICES[TAG1],))</f>
        <v/>
      </c>
      <c r="AG391" s="312"/>
      <c r="AH391" s="282" t="str">
        <f>_xlfn.TEXTJOIN("/",,TAG_DATA[[#This Row],[Tag]],"01")</f>
        <v>BB1TT402/01</v>
      </c>
      <c r="AI391" s="331"/>
    </row>
    <row r="392" spans="1:35" x14ac:dyDescent="0.4">
      <c r="A392" s="316" t="s">
        <v>539</v>
      </c>
      <c r="B392" s="309" t="s">
        <v>1122</v>
      </c>
      <c r="C392" s="328" t="s">
        <v>2570</v>
      </c>
      <c r="D392" s="314" t="e">
        <f>INDEX(DRAWING[Prefix],MATCH(TAG_DATA[[#This Row],[Tag]],DRAWING[Tag],))</f>
        <v>#N/A</v>
      </c>
      <c r="E392" s="281" t="e">
        <f>INDEX(DRAWING[Suffix],MATCH(TAG_DATA[[#This Row],[Tag]],DRAWING[Tag],))</f>
        <v>#N/A</v>
      </c>
      <c r="F392" s="265"/>
      <c r="G392" s="305"/>
      <c r="H392" s="282"/>
      <c r="I392" s="282" t="e">
        <f>INDEX(PANEL[DESCRIPTION],MATCH(TAG_DATA[[#This Row],[X1NAME]],PANEL[TAG],))</f>
        <v>#N/A</v>
      </c>
      <c r="J392" s="282"/>
      <c r="K392" s="282"/>
      <c r="L392" s="282"/>
      <c r="M392" s="312"/>
      <c r="N392" s="282" t="e">
        <f>INDEX(IO[PLC],MATCH(TAG_DATA[[#This Row],[P1TAG]],IO[IO_Tag],))</f>
        <v>#N/A</v>
      </c>
      <c r="O392" s="282"/>
      <c r="P392" s="290" t="e">
        <f>INDEX(IO[Slot],MATCH(TAG_DATA[[#This Row],[P1TAG]],IO[IO_Tag],))</f>
        <v>#N/A</v>
      </c>
      <c r="Q392" s="282"/>
      <c r="R392" s="282" t="e">
        <f>INDEX(IO[CatalogNo],MATCH(TAG_DATA[[#This Row],[P1TAG]],IO[IO_Tag],))</f>
        <v>#N/A</v>
      </c>
      <c r="S392" s="282" t="e">
        <f>INDEX(IO[CatalogDesc1],MATCH(TAG_DATA[[#This Row],[P1TAG]],IO[IO_Tag],))</f>
        <v>#N/A</v>
      </c>
      <c r="T392" s="282" t="e">
        <f>INDEX(IO[CatalogDesc2],MATCH(TAG_DATA[[#This Row],[P1TAG]],IO[IO_Tag],))</f>
        <v>#N/A</v>
      </c>
      <c r="U392" s="282" t="str">
        <f>TAG_DATA[[#This Row],[Tag]]</f>
        <v>BB1TT403</v>
      </c>
      <c r="V392" s="282" t="str">
        <f>INDEX(DEVICES[DESC1],MATCH(TAG_DATA[[#This Row],[P1TAG]],DEVICES[TAG1],))</f>
        <v>PRIMARY AIR FAN MOTOR</v>
      </c>
      <c r="W392" s="282" t="str">
        <f>INDEX(DEVICES[DESC2],MATCH(TAG_DATA[[#This Row],[P1TAG]],DEVICES[TAG1],))</f>
        <v>WINDING TEMPERATURE 2</v>
      </c>
      <c r="X392" s="282" t="str">
        <f>INDEX(DEVICES[DESC3],MATCH(TAG_DATA[[#This Row],[P1TAG]],DEVICES[TAG1],))</f>
        <v/>
      </c>
      <c r="Y392" s="290" t="e">
        <f>INDEX(IO[Pin24V],MATCH(TAG_DATA[[#This Row],[P1TAG]],IO[IO_Tag],))</f>
        <v>#N/A</v>
      </c>
      <c r="Z392" s="290" t="e">
        <f>INDEX(IO[Pin0V],MATCH(TAG_DATA[[#This Row],[P1TAG]],IO[IO_Tag],))</f>
        <v>#N/A</v>
      </c>
      <c r="AA392" s="282"/>
      <c r="AB392" s="312" t="e">
        <f>INDEX(IO[Type],MATCH(TAG_DATA[[#This Row],[P1TAG]],IO[IO_Tag],))</f>
        <v>#N/A</v>
      </c>
      <c r="AC392" s="282" t="str">
        <f>TAG_DATA[[#This Row],[Tag]]</f>
        <v>BB1TT403</v>
      </c>
      <c r="AD392" s="282" t="str">
        <f>INDEX(DEVICES[DESC1],MATCH(TAG_DATA[[#This Row],[P1TAG]],DEVICES[TAG1],))</f>
        <v>PRIMARY AIR FAN MOTOR</v>
      </c>
      <c r="AE392" s="282" t="str">
        <f>INDEX(DEVICES[DESC2],MATCH(TAG_DATA[[#This Row],[P1TAG]],DEVICES[TAG1],))</f>
        <v>WINDING TEMPERATURE 2</v>
      </c>
      <c r="AF392" s="282" t="str">
        <f>INDEX(DEVICES[DESC3],MATCH(TAG_DATA[[#This Row],[P1TAG]],DEVICES[TAG1],))</f>
        <v/>
      </c>
      <c r="AG392" s="312"/>
      <c r="AH392" s="282" t="str">
        <f>_xlfn.TEXTJOIN("/",,TAG_DATA[[#This Row],[Tag]],"01")</f>
        <v>BB1TT403/01</v>
      </c>
      <c r="AI392" s="331"/>
    </row>
    <row r="393" spans="1:35" x14ac:dyDescent="0.4">
      <c r="A393" s="316" t="s">
        <v>537</v>
      </c>
      <c r="B393" s="309" t="s">
        <v>1122</v>
      </c>
      <c r="C393" s="328" t="s">
        <v>2570</v>
      </c>
      <c r="D393" s="314" t="e">
        <f>INDEX(DRAWING[Prefix],MATCH(TAG_DATA[[#This Row],[Tag]],DRAWING[Tag],))</f>
        <v>#N/A</v>
      </c>
      <c r="E393" s="281" t="e">
        <f>INDEX(DRAWING[Suffix],MATCH(TAG_DATA[[#This Row],[Tag]],DRAWING[Tag],))</f>
        <v>#N/A</v>
      </c>
      <c r="F393" s="265"/>
      <c r="G393" s="305"/>
      <c r="H393" s="282"/>
      <c r="I393" s="282" t="e">
        <f>INDEX(PANEL[DESCRIPTION],MATCH(TAG_DATA[[#This Row],[X1NAME]],PANEL[TAG],))</f>
        <v>#N/A</v>
      </c>
      <c r="J393" s="282"/>
      <c r="K393" s="282"/>
      <c r="L393" s="282"/>
      <c r="M393" s="312"/>
      <c r="N393" s="282" t="e">
        <f>INDEX(IO[PLC],MATCH(TAG_DATA[[#This Row],[P1TAG]],IO[IO_Tag],))</f>
        <v>#N/A</v>
      </c>
      <c r="O393" s="282"/>
      <c r="P393" s="290" t="e">
        <f>INDEX(IO[Slot],MATCH(TAG_DATA[[#This Row],[P1TAG]],IO[IO_Tag],))</f>
        <v>#N/A</v>
      </c>
      <c r="Q393" s="282"/>
      <c r="R393" s="282" t="e">
        <f>INDEX(IO[CatalogNo],MATCH(TAG_DATA[[#This Row],[P1TAG]],IO[IO_Tag],))</f>
        <v>#N/A</v>
      </c>
      <c r="S393" s="282" t="e">
        <f>INDEX(IO[CatalogDesc1],MATCH(TAG_DATA[[#This Row],[P1TAG]],IO[IO_Tag],))</f>
        <v>#N/A</v>
      </c>
      <c r="T393" s="282" t="e">
        <f>INDEX(IO[CatalogDesc2],MATCH(TAG_DATA[[#This Row],[P1TAG]],IO[IO_Tag],))</f>
        <v>#N/A</v>
      </c>
      <c r="U393" s="282" t="str">
        <f>TAG_DATA[[#This Row],[Tag]]</f>
        <v>BB1TT404</v>
      </c>
      <c r="V393" s="282" t="str">
        <f>INDEX(DEVICES[DESC1],MATCH(TAG_DATA[[#This Row],[P1TAG]],DEVICES[TAG1],))</f>
        <v>PRIMARY AIR FAN MOTOR</v>
      </c>
      <c r="W393" s="282" t="str">
        <f>INDEX(DEVICES[DESC2],MATCH(TAG_DATA[[#This Row],[P1TAG]],DEVICES[TAG1],))</f>
        <v>BEARING TEMPERATURE 1</v>
      </c>
      <c r="X393" s="282" t="str">
        <f>INDEX(DEVICES[DESC3],MATCH(TAG_DATA[[#This Row],[P1TAG]],DEVICES[TAG1],))</f>
        <v/>
      </c>
      <c r="Y393" s="290" t="e">
        <f>INDEX(IO[Pin24V],MATCH(TAG_DATA[[#This Row],[P1TAG]],IO[IO_Tag],))</f>
        <v>#N/A</v>
      </c>
      <c r="Z393" s="290" t="e">
        <f>INDEX(IO[Pin0V],MATCH(TAG_DATA[[#This Row],[P1TAG]],IO[IO_Tag],))</f>
        <v>#N/A</v>
      </c>
      <c r="AA393" s="282"/>
      <c r="AB393" s="312" t="e">
        <f>INDEX(IO[Type],MATCH(TAG_DATA[[#This Row],[P1TAG]],IO[IO_Tag],))</f>
        <v>#N/A</v>
      </c>
      <c r="AC393" s="282" t="str">
        <f>TAG_DATA[[#This Row],[Tag]]</f>
        <v>BB1TT404</v>
      </c>
      <c r="AD393" s="282" t="str">
        <f>INDEX(DEVICES[DESC1],MATCH(TAG_DATA[[#This Row],[P1TAG]],DEVICES[TAG1],))</f>
        <v>PRIMARY AIR FAN MOTOR</v>
      </c>
      <c r="AE393" s="282" t="str">
        <f>INDEX(DEVICES[DESC2],MATCH(TAG_DATA[[#This Row],[P1TAG]],DEVICES[TAG1],))</f>
        <v>BEARING TEMPERATURE 1</v>
      </c>
      <c r="AF393" s="282" t="str">
        <f>INDEX(DEVICES[DESC3],MATCH(TAG_DATA[[#This Row],[P1TAG]],DEVICES[TAG1],))</f>
        <v/>
      </c>
      <c r="AG393" s="312"/>
      <c r="AH393" s="282" t="str">
        <f>_xlfn.TEXTJOIN("/",,TAG_DATA[[#This Row],[Tag]],"01")</f>
        <v>BB1TT404/01</v>
      </c>
      <c r="AI393" s="331"/>
    </row>
    <row r="394" spans="1:35" x14ac:dyDescent="0.4">
      <c r="A394" s="316" t="s">
        <v>537</v>
      </c>
      <c r="B394" s="309" t="s">
        <v>1122</v>
      </c>
      <c r="C394" s="328" t="s">
        <v>2570</v>
      </c>
      <c r="D394" s="314" t="e">
        <f>INDEX(DRAWING[Prefix],MATCH(TAG_DATA[[#This Row],[Tag]],DRAWING[Tag],))</f>
        <v>#N/A</v>
      </c>
      <c r="E394" s="281" t="e">
        <f>INDEX(DRAWING[Suffix],MATCH(TAG_DATA[[#This Row],[Tag]],DRAWING[Tag],))</f>
        <v>#N/A</v>
      </c>
      <c r="F394" s="265"/>
      <c r="G394" s="305"/>
      <c r="H394" s="282"/>
      <c r="I394" s="282" t="e">
        <f>INDEX(PANEL[DESCRIPTION],MATCH(TAG_DATA[[#This Row],[X1NAME]],PANEL[TAG],))</f>
        <v>#N/A</v>
      </c>
      <c r="J394" s="282"/>
      <c r="K394" s="282"/>
      <c r="L394" s="282"/>
      <c r="M394" s="312"/>
      <c r="N394" s="282" t="e">
        <f>INDEX(IO[PLC],MATCH(TAG_DATA[[#This Row],[P1TAG]],IO[IO_Tag],))</f>
        <v>#N/A</v>
      </c>
      <c r="O394" s="282"/>
      <c r="P394" s="290" t="e">
        <f>INDEX(IO[Slot],MATCH(TAG_DATA[[#This Row],[P1TAG]],IO[IO_Tag],))</f>
        <v>#N/A</v>
      </c>
      <c r="Q394" s="282"/>
      <c r="R394" s="282" t="e">
        <f>INDEX(IO[CatalogNo],MATCH(TAG_DATA[[#This Row],[P1TAG]],IO[IO_Tag],))</f>
        <v>#N/A</v>
      </c>
      <c r="S394" s="282" t="e">
        <f>INDEX(IO[CatalogDesc1],MATCH(TAG_DATA[[#This Row],[P1TAG]],IO[IO_Tag],))</f>
        <v>#N/A</v>
      </c>
      <c r="T394" s="282" t="e">
        <f>INDEX(IO[CatalogDesc2],MATCH(TAG_DATA[[#This Row],[P1TAG]],IO[IO_Tag],))</f>
        <v>#N/A</v>
      </c>
      <c r="U394" s="282" t="str">
        <f>TAG_DATA[[#This Row],[Tag]]</f>
        <v>BB1TT404</v>
      </c>
      <c r="V394" s="282" t="str">
        <f>INDEX(DEVICES[DESC1],MATCH(TAG_DATA[[#This Row],[P1TAG]],DEVICES[TAG1],))</f>
        <v>PRIMARY AIR FAN MOTOR</v>
      </c>
      <c r="W394" s="282" t="str">
        <f>INDEX(DEVICES[DESC2],MATCH(TAG_DATA[[#This Row],[P1TAG]],DEVICES[TAG1],))</f>
        <v>BEARING TEMPERATURE 1</v>
      </c>
      <c r="X394" s="282" t="str">
        <f>INDEX(DEVICES[DESC3],MATCH(TAG_DATA[[#This Row],[P1TAG]],DEVICES[TAG1],))</f>
        <v/>
      </c>
      <c r="Y394" s="290" t="e">
        <f>INDEX(IO[Pin24V],MATCH(TAG_DATA[[#This Row],[P1TAG]],IO[IO_Tag],))</f>
        <v>#N/A</v>
      </c>
      <c r="Z394" s="290" t="e">
        <f>INDEX(IO[Pin0V],MATCH(TAG_DATA[[#This Row],[P1TAG]],IO[IO_Tag],))</f>
        <v>#N/A</v>
      </c>
      <c r="AA394" s="282"/>
      <c r="AB394" s="312" t="e">
        <f>INDEX(IO[Type],MATCH(TAG_DATA[[#This Row],[P1TAG]],IO[IO_Tag],))</f>
        <v>#N/A</v>
      </c>
      <c r="AC394" s="282" t="str">
        <f>TAG_DATA[[#This Row],[Tag]]</f>
        <v>BB1TT404</v>
      </c>
      <c r="AD394" s="282" t="str">
        <f>INDEX(DEVICES[DESC1],MATCH(TAG_DATA[[#This Row],[P1TAG]],DEVICES[TAG1],))</f>
        <v>PRIMARY AIR FAN MOTOR</v>
      </c>
      <c r="AE394" s="282" t="str">
        <f>INDEX(DEVICES[DESC2],MATCH(TAG_DATA[[#This Row],[P1TAG]],DEVICES[TAG1],))</f>
        <v>BEARING TEMPERATURE 1</v>
      </c>
      <c r="AF394" s="282" t="str">
        <f>INDEX(DEVICES[DESC3],MATCH(TAG_DATA[[#This Row],[P1TAG]],DEVICES[TAG1],))</f>
        <v/>
      </c>
      <c r="AG394" s="312"/>
      <c r="AH394" s="282" t="str">
        <f>_xlfn.TEXTJOIN("/",,TAG_DATA[[#This Row],[Tag]],"01")</f>
        <v>BB1TT404/01</v>
      </c>
      <c r="AI394" s="331"/>
    </row>
    <row r="395" spans="1:35" x14ac:dyDescent="0.4">
      <c r="A395" s="316" t="s">
        <v>490</v>
      </c>
      <c r="B395" s="309" t="s">
        <v>1122</v>
      </c>
      <c r="C395" s="328" t="s">
        <v>2570</v>
      </c>
      <c r="D395" s="314" t="e">
        <f>INDEX(DRAWING[Prefix],MATCH(TAG_DATA[[#This Row],[Tag]],DRAWING[Tag],))</f>
        <v>#N/A</v>
      </c>
      <c r="E395" s="281" t="e">
        <f>INDEX(DRAWING[Suffix],MATCH(TAG_DATA[[#This Row],[Tag]],DRAWING[Tag],))</f>
        <v>#N/A</v>
      </c>
      <c r="F395" s="265"/>
      <c r="G395" s="305"/>
      <c r="H395" s="282"/>
      <c r="I395" s="282" t="e">
        <f>INDEX(PANEL[DESCRIPTION],MATCH(TAG_DATA[[#This Row],[X1NAME]],PANEL[TAG],))</f>
        <v>#N/A</v>
      </c>
      <c r="J395" s="282"/>
      <c r="K395" s="282"/>
      <c r="L395" s="282"/>
      <c r="M395" s="312"/>
      <c r="N395" s="282" t="e">
        <f>INDEX(IO[PLC],MATCH(TAG_DATA[[#This Row],[P1TAG]],IO[IO_Tag],))</f>
        <v>#N/A</v>
      </c>
      <c r="O395" s="282"/>
      <c r="P395" s="290" t="e">
        <f>INDEX(IO[Slot],MATCH(TAG_DATA[[#This Row],[P1TAG]],IO[IO_Tag],))</f>
        <v>#N/A</v>
      </c>
      <c r="Q395" s="282"/>
      <c r="R395" s="282" t="e">
        <f>INDEX(IO[CatalogNo],MATCH(TAG_DATA[[#This Row],[P1TAG]],IO[IO_Tag],))</f>
        <v>#N/A</v>
      </c>
      <c r="S395" s="282" t="e">
        <f>INDEX(IO[CatalogDesc1],MATCH(TAG_DATA[[#This Row],[P1TAG]],IO[IO_Tag],))</f>
        <v>#N/A</v>
      </c>
      <c r="T395" s="282" t="e">
        <f>INDEX(IO[CatalogDesc2],MATCH(TAG_DATA[[#This Row],[P1TAG]],IO[IO_Tag],))</f>
        <v>#N/A</v>
      </c>
      <c r="U395" s="282" t="str">
        <f>TAG_DATA[[#This Row],[Tag]]</f>
        <v>BB1TT405</v>
      </c>
      <c r="V395" s="282" t="str">
        <f>INDEX(DEVICES[DESC1],MATCH(TAG_DATA[[#This Row],[P1TAG]],DEVICES[TAG1],))</f>
        <v>PRIMARY AIR TEMPERATURE</v>
      </c>
      <c r="W395" s="282" t="str">
        <f>INDEX(DEVICES[DESC2],MATCH(TAG_DATA[[#This Row],[P1TAG]],DEVICES[TAG1],))</f>
        <v/>
      </c>
      <c r="X395" s="282" t="str">
        <f>INDEX(DEVICES[DESC3],MATCH(TAG_DATA[[#This Row],[P1TAG]],DEVICES[TAG1],))</f>
        <v/>
      </c>
      <c r="Y395" s="290" t="e">
        <f>INDEX(IO[Pin24V],MATCH(TAG_DATA[[#This Row],[P1TAG]],IO[IO_Tag],))</f>
        <v>#N/A</v>
      </c>
      <c r="Z395" s="290" t="e">
        <f>INDEX(IO[Pin0V],MATCH(TAG_DATA[[#This Row],[P1TAG]],IO[IO_Tag],))</f>
        <v>#N/A</v>
      </c>
      <c r="AA395" s="282"/>
      <c r="AB395" s="312" t="e">
        <f>INDEX(IO[Type],MATCH(TAG_DATA[[#This Row],[P1TAG]],IO[IO_Tag],))</f>
        <v>#N/A</v>
      </c>
      <c r="AC395" s="282" t="str">
        <f>TAG_DATA[[#This Row],[Tag]]</f>
        <v>BB1TT405</v>
      </c>
      <c r="AD395" s="282" t="str">
        <f>INDEX(DEVICES[DESC1],MATCH(TAG_DATA[[#This Row],[P1TAG]],DEVICES[TAG1],))</f>
        <v>PRIMARY AIR TEMPERATURE</v>
      </c>
      <c r="AE395" s="282" t="str">
        <f>INDEX(DEVICES[DESC2],MATCH(TAG_DATA[[#This Row],[P1TAG]],DEVICES[TAG1],))</f>
        <v/>
      </c>
      <c r="AF395" s="282" t="str">
        <f>INDEX(DEVICES[DESC3],MATCH(TAG_DATA[[#This Row],[P1TAG]],DEVICES[TAG1],))</f>
        <v/>
      </c>
      <c r="AG395" s="312"/>
      <c r="AH395" s="282" t="str">
        <f>_xlfn.TEXTJOIN("/",,TAG_DATA[[#This Row],[Tag]],"01")</f>
        <v>BB1TT405/01</v>
      </c>
      <c r="AI395" s="331"/>
    </row>
    <row r="396" spans="1:35" x14ac:dyDescent="0.4">
      <c r="A396" s="316" t="s">
        <v>490</v>
      </c>
      <c r="B396" s="309" t="s">
        <v>1122</v>
      </c>
      <c r="C396" s="328" t="s">
        <v>2570</v>
      </c>
      <c r="D396" s="314" t="e">
        <f>INDEX(DRAWING[Prefix],MATCH(TAG_DATA[[#This Row],[Tag]],DRAWING[Tag],))</f>
        <v>#N/A</v>
      </c>
      <c r="E396" s="281" t="e">
        <f>INDEX(DRAWING[Suffix],MATCH(TAG_DATA[[#This Row],[Tag]],DRAWING[Tag],))</f>
        <v>#N/A</v>
      </c>
      <c r="F396" s="265"/>
      <c r="G396" s="305"/>
      <c r="H396" s="282"/>
      <c r="I396" s="282" t="e">
        <f>INDEX(PANEL[DESCRIPTION],MATCH(TAG_DATA[[#This Row],[X1NAME]],PANEL[TAG],))</f>
        <v>#N/A</v>
      </c>
      <c r="J396" s="282"/>
      <c r="K396" s="282"/>
      <c r="L396" s="282"/>
      <c r="M396" s="312"/>
      <c r="N396" s="282" t="e">
        <f>INDEX(IO[PLC],MATCH(TAG_DATA[[#This Row],[P1TAG]],IO[IO_Tag],))</f>
        <v>#N/A</v>
      </c>
      <c r="O396" s="282"/>
      <c r="P396" s="290" t="e">
        <f>INDEX(IO[Slot],MATCH(TAG_DATA[[#This Row],[P1TAG]],IO[IO_Tag],))</f>
        <v>#N/A</v>
      </c>
      <c r="Q396" s="282"/>
      <c r="R396" s="282" t="e">
        <f>INDEX(IO[CatalogNo],MATCH(TAG_DATA[[#This Row],[P1TAG]],IO[IO_Tag],))</f>
        <v>#N/A</v>
      </c>
      <c r="S396" s="282" t="e">
        <f>INDEX(IO[CatalogDesc1],MATCH(TAG_DATA[[#This Row],[P1TAG]],IO[IO_Tag],))</f>
        <v>#N/A</v>
      </c>
      <c r="T396" s="282" t="e">
        <f>INDEX(IO[CatalogDesc2],MATCH(TAG_DATA[[#This Row],[P1TAG]],IO[IO_Tag],))</f>
        <v>#N/A</v>
      </c>
      <c r="U396" s="282" t="str">
        <f>TAG_DATA[[#This Row],[Tag]]</f>
        <v>BB1TT405</v>
      </c>
      <c r="V396" s="282" t="str">
        <f>INDEX(DEVICES[DESC1],MATCH(TAG_DATA[[#This Row],[P1TAG]],DEVICES[TAG1],))</f>
        <v>PRIMARY AIR TEMPERATURE</v>
      </c>
      <c r="W396" s="282" t="str">
        <f>INDEX(DEVICES[DESC2],MATCH(TAG_DATA[[#This Row],[P1TAG]],DEVICES[TAG1],))</f>
        <v/>
      </c>
      <c r="X396" s="282" t="str">
        <f>INDEX(DEVICES[DESC3],MATCH(TAG_DATA[[#This Row],[P1TAG]],DEVICES[TAG1],))</f>
        <v/>
      </c>
      <c r="Y396" s="290" t="e">
        <f>INDEX(IO[Pin24V],MATCH(TAG_DATA[[#This Row],[P1TAG]],IO[IO_Tag],))</f>
        <v>#N/A</v>
      </c>
      <c r="Z396" s="290" t="e">
        <f>INDEX(IO[Pin0V],MATCH(TAG_DATA[[#This Row],[P1TAG]],IO[IO_Tag],))</f>
        <v>#N/A</v>
      </c>
      <c r="AA396" s="282"/>
      <c r="AB396" s="312" t="e">
        <f>INDEX(IO[Type],MATCH(TAG_DATA[[#This Row],[P1TAG]],IO[IO_Tag],))</f>
        <v>#N/A</v>
      </c>
      <c r="AC396" s="282" t="str">
        <f>TAG_DATA[[#This Row],[Tag]]</f>
        <v>BB1TT405</v>
      </c>
      <c r="AD396" s="282" t="str">
        <f>INDEX(DEVICES[DESC1],MATCH(TAG_DATA[[#This Row],[P1TAG]],DEVICES[TAG1],))</f>
        <v>PRIMARY AIR TEMPERATURE</v>
      </c>
      <c r="AE396" s="282" t="str">
        <f>INDEX(DEVICES[DESC2],MATCH(TAG_DATA[[#This Row],[P1TAG]],DEVICES[TAG1],))</f>
        <v/>
      </c>
      <c r="AF396" s="282" t="str">
        <f>INDEX(DEVICES[DESC3],MATCH(TAG_DATA[[#This Row],[P1TAG]],DEVICES[TAG1],))</f>
        <v/>
      </c>
      <c r="AG396" s="312"/>
      <c r="AH396" s="282" t="str">
        <f>_xlfn.TEXTJOIN("/",,TAG_DATA[[#This Row],[Tag]],"01")</f>
        <v>BB1TT405/01</v>
      </c>
      <c r="AI396" s="331"/>
    </row>
    <row r="397" spans="1:35" x14ac:dyDescent="0.4">
      <c r="A397" s="316" t="s">
        <v>536</v>
      </c>
      <c r="B397" s="309" t="s">
        <v>1122</v>
      </c>
      <c r="C397" s="328" t="s">
        <v>2570</v>
      </c>
      <c r="D397" s="314" t="e">
        <f>INDEX(DRAWING[Prefix],MATCH(TAG_DATA[[#This Row],[Tag]],DRAWING[Tag],))</f>
        <v>#N/A</v>
      </c>
      <c r="E397" s="281" t="e">
        <f>INDEX(DRAWING[Suffix],MATCH(TAG_DATA[[#This Row],[Tag]],DRAWING[Tag],))</f>
        <v>#N/A</v>
      </c>
      <c r="F397" s="265"/>
      <c r="G397" s="305"/>
      <c r="H397" s="282"/>
      <c r="I397" s="282" t="e">
        <f>INDEX(PANEL[DESCRIPTION],MATCH(TAG_DATA[[#This Row],[X1NAME]],PANEL[TAG],))</f>
        <v>#N/A</v>
      </c>
      <c r="J397" s="282"/>
      <c r="K397" s="282"/>
      <c r="L397" s="282"/>
      <c r="M397" s="312"/>
      <c r="N397" s="282" t="e">
        <f>INDEX(IO[PLC],MATCH(TAG_DATA[[#This Row],[P1TAG]],IO[IO_Tag],))</f>
        <v>#N/A</v>
      </c>
      <c r="O397" s="282"/>
      <c r="P397" s="290" t="e">
        <f>INDEX(IO[Slot],MATCH(TAG_DATA[[#This Row],[P1TAG]],IO[IO_Tag],))</f>
        <v>#N/A</v>
      </c>
      <c r="Q397" s="282"/>
      <c r="R397" s="282" t="e">
        <f>INDEX(IO[CatalogNo],MATCH(TAG_DATA[[#This Row],[P1TAG]],IO[IO_Tag],))</f>
        <v>#N/A</v>
      </c>
      <c r="S397" s="282" t="e">
        <f>INDEX(IO[CatalogDesc1],MATCH(TAG_DATA[[#This Row],[P1TAG]],IO[IO_Tag],))</f>
        <v>#N/A</v>
      </c>
      <c r="T397" s="282" t="e">
        <f>INDEX(IO[CatalogDesc2],MATCH(TAG_DATA[[#This Row],[P1TAG]],IO[IO_Tag],))</f>
        <v>#N/A</v>
      </c>
      <c r="U397" s="282" t="str">
        <f>TAG_DATA[[#This Row],[Tag]]</f>
        <v>BB1TT406</v>
      </c>
      <c r="V397" s="282" t="str">
        <f>INDEX(DEVICES[DESC1],MATCH(TAG_DATA[[#This Row],[P1TAG]],DEVICES[TAG1],))</f>
        <v>SECONDARY AIR FAN MOTOR</v>
      </c>
      <c r="W397" s="282" t="str">
        <f>INDEX(DEVICES[DESC2],MATCH(TAG_DATA[[#This Row],[P1TAG]],DEVICES[TAG1],))</f>
        <v>WINDING TEMPERATURE 1</v>
      </c>
      <c r="X397" s="282" t="str">
        <f>INDEX(DEVICES[DESC3],MATCH(TAG_DATA[[#This Row],[P1TAG]],DEVICES[TAG1],))</f>
        <v/>
      </c>
      <c r="Y397" s="290" t="e">
        <f>INDEX(IO[Pin24V],MATCH(TAG_DATA[[#This Row],[P1TAG]],IO[IO_Tag],))</f>
        <v>#N/A</v>
      </c>
      <c r="Z397" s="290" t="e">
        <f>INDEX(IO[Pin0V],MATCH(TAG_DATA[[#This Row],[P1TAG]],IO[IO_Tag],))</f>
        <v>#N/A</v>
      </c>
      <c r="AA397" s="282"/>
      <c r="AB397" s="312" t="e">
        <f>INDEX(IO[Type],MATCH(TAG_DATA[[#This Row],[P1TAG]],IO[IO_Tag],))</f>
        <v>#N/A</v>
      </c>
      <c r="AC397" s="282" t="str">
        <f>TAG_DATA[[#This Row],[Tag]]</f>
        <v>BB1TT406</v>
      </c>
      <c r="AD397" s="282" t="str">
        <f>INDEX(DEVICES[DESC1],MATCH(TAG_DATA[[#This Row],[P1TAG]],DEVICES[TAG1],))</f>
        <v>SECONDARY AIR FAN MOTOR</v>
      </c>
      <c r="AE397" s="282" t="str">
        <f>INDEX(DEVICES[DESC2],MATCH(TAG_DATA[[#This Row],[P1TAG]],DEVICES[TAG1],))</f>
        <v>WINDING TEMPERATURE 1</v>
      </c>
      <c r="AF397" s="282" t="str">
        <f>INDEX(DEVICES[DESC3],MATCH(TAG_DATA[[#This Row],[P1TAG]],DEVICES[TAG1],))</f>
        <v/>
      </c>
      <c r="AG397" s="312"/>
      <c r="AH397" s="282" t="str">
        <f>_xlfn.TEXTJOIN("/",,TAG_DATA[[#This Row],[Tag]],"01")</f>
        <v>BB1TT406/01</v>
      </c>
      <c r="AI397" s="331"/>
    </row>
    <row r="398" spans="1:35" x14ac:dyDescent="0.4">
      <c r="A398" s="316" t="s">
        <v>536</v>
      </c>
      <c r="B398" s="309" t="s">
        <v>1122</v>
      </c>
      <c r="C398" s="328" t="s">
        <v>2570</v>
      </c>
      <c r="D398" s="314" t="e">
        <f>INDEX(DRAWING[Prefix],MATCH(TAG_DATA[[#This Row],[Tag]],DRAWING[Tag],))</f>
        <v>#N/A</v>
      </c>
      <c r="E398" s="281" t="e">
        <f>INDEX(DRAWING[Suffix],MATCH(TAG_DATA[[#This Row],[Tag]],DRAWING[Tag],))</f>
        <v>#N/A</v>
      </c>
      <c r="F398" s="265"/>
      <c r="G398" s="305"/>
      <c r="H398" s="282"/>
      <c r="I398" s="282" t="e">
        <f>INDEX(PANEL[DESCRIPTION],MATCH(TAG_DATA[[#This Row],[X1NAME]],PANEL[TAG],))</f>
        <v>#N/A</v>
      </c>
      <c r="J398" s="282"/>
      <c r="K398" s="282"/>
      <c r="L398" s="282"/>
      <c r="M398" s="312"/>
      <c r="N398" s="282" t="e">
        <f>INDEX(IO[PLC],MATCH(TAG_DATA[[#This Row],[P1TAG]],IO[IO_Tag],))</f>
        <v>#N/A</v>
      </c>
      <c r="O398" s="282"/>
      <c r="P398" s="290" t="e">
        <f>INDEX(IO[Slot],MATCH(TAG_DATA[[#This Row],[P1TAG]],IO[IO_Tag],))</f>
        <v>#N/A</v>
      </c>
      <c r="Q398" s="282"/>
      <c r="R398" s="282" t="e">
        <f>INDEX(IO[CatalogNo],MATCH(TAG_DATA[[#This Row],[P1TAG]],IO[IO_Tag],))</f>
        <v>#N/A</v>
      </c>
      <c r="S398" s="282" t="e">
        <f>INDEX(IO[CatalogDesc1],MATCH(TAG_DATA[[#This Row],[P1TAG]],IO[IO_Tag],))</f>
        <v>#N/A</v>
      </c>
      <c r="T398" s="282" t="e">
        <f>INDEX(IO[CatalogDesc2],MATCH(TAG_DATA[[#This Row],[P1TAG]],IO[IO_Tag],))</f>
        <v>#N/A</v>
      </c>
      <c r="U398" s="282" t="str">
        <f>TAG_DATA[[#This Row],[Tag]]</f>
        <v>BB1TT406</v>
      </c>
      <c r="V398" s="282" t="str">
        <f>INDEX(DEVICES[DESC1],MATCH(TAG_DATA[[#This Row],[P1TAG]],DEVICES[TAG1],))</f>
        <v>SECONDARY AIR FAN MOTOR</v>
      </c>
      <c r="W398" s="282" t="str">
        <f>INDEX(DEVICES[DESC2],MATCH(TAG_DATA[[#This Row],[P1TAG]],DEVICES[TAG1],))</f>
        <v>WINDING TEMPERATURE 1</v>
      </c>
      <c r="X398" s="282" t="str">
        <f>INDEX(DEVICES[DESC3],MATCH(TAG_DATA[[#This Row],[P1TAG]],DEVICES[TAG1],))</f>
        <v/>
      </c>
      <c r="Y398" s="290" t="e">
        <f>INDEX(IO[Pin24V],MATCH(TAG_DATA[[#This Row],[P1TAG]],IO[IO_Tag],))</f>
        <v>#N/A</v>
      </c>
      <c r="Z398" s="290" t="e">
        <f>INDEX(IO[Pin0V],MATCH(TAG_DATA[[#This Row],[P1TAG]],IO[IO_Tag],))</f>
        <v>#N/A</v>
      </c>
      <c r="AA398" s="282"/>
      <c r="AB398" s="312" t="e">
        <f>INDEX(IO[Type],MATCH(TAG_DATA[[#This Row],[P1TAG]],IO[IO_Tag],))</f>
        <v>#N/A</v>
      </c>
      <c r="AC398" s="282" t="str">
        <f>TAG_DATA[[#This Row],[Tag]]</f>
        <v>BB1TT406</v>
      </c>
      <c r="AD398" s="282" t="str">
        <f>INDEX(DEVICES[DESC1],MATCH(TAG_DATA[[#This Row],[P1TAG]],DEVICES[TAG1],))</f>
        <v>SECONDARY AIR FAN MOTOR</v>
      </c>
      <c r="AE398" s="282" t="str">
        <f>INDEX(DEVICES[DESC2],MATCH(TAG_DATA[[#This Row],[P1TAG]],DEVICES[TAG1],))</f>
        <v>WINDING TEMPERATURE 1</v>
      </c>
      <c r="AF398" s="282" t="str">
        <f>INDEX(DEVICES[DESC3],MATCH(TAG_DATA[[#This Row],[P1TAG]],DEVICES[TAG1],))</f>
        <v/>
      </c>
      <c r="AG398" s="312"/>
      <c r="AH398" s="282" t="str">
        <f>_xlfn.TEXTJOIN("/",,TAG_DATA[[#This Row],[Tag]],"01")</f>
        <v>BB1TT406/01</v>
      </c>
      <c r="AI398" s="331"/>
    </row>
    <row r="399" spans="1:35" x14ac:dyDescent="0.4">
      <c r="A399" s="316" t="s">
        <v>541</v>
      </c>
      <c r="B399" s="309" t="s">
        <v>1122</v>
      </c>
      <c r="C399" s="328" t="s">
        <v>2570</v>
      </c>
      <c r="D399" s="314" t="e">
        <f>INDEX(DRAWING[Prefix],MATCH(TAG_DATA[[#This Row],[Tag]],DRAWING[Tag],))</f>
        <v>#N/A</v>
      </c>
      <c r="E399" s="281" t="e">
        <f>INDEX(DRAWING[Suffix],MATCH(TAG_DATA[[#This Row],[Tag]],DRAWING[Tag],))</f>
        <v>#N/A</v>
      </c>
      <c r="F399" s="265"/>
      <c r="G399" s="305"/>
      <c r="H399" s="282"/>
      <c r="I399" s="282" t="e">
        <f>INDEX(PANEL[DESCRIPTION],MATCH(TAG_DATA[[#This Row],[X1NAME]],PANEL[TAG],))</f>
        <v>#N/A</v>
      </c>
      <c r="J399" s="282"/>
      <c r="K399" s="282"/>
      <c r="L399" s="282"/>
      <c r="M399" s="312"/>
      <c r="N399" s="282" t="e">
        <f>INDEX(IO[PLC],MATCH(TAG_DATA[[#This Row],[P1TAG]],IO[IO_Tag],))</f>
        <v>#N/A</v>
      </c>
      <c r="O399" s="282"/>
      <c r="P399" s="290" t="e">
        <f>INDEX(IO[Slot],MATCH(TAG_DATA[[#This Row],[P1TAG]],IO[IO_Tag],))</f>
        <v>#N/A</v>
      </c>
      <c r="Q399" s="282"/>
      <c r="R399" s="282" t="e">
        <f>INDEX(IO[CatalogNo],MATCH(TAG_DATA[[#This Row],[P1TAG]],IO[IO_Tag],))</f>
        <v>#N/A</v>
      </c>
      <c r="S399" s="282" t="e">
        <f>INDEX(IO[CatalogDesc1],MATCH(TAG_DATA[[#This Row],[P1TAG]],IO[IO_Tag],))</f>
        <v>#N/A</v>
      </c>
      <c r="T399" s="282" t="e">
        <f>INDEX(IO[CatalogDesc2],MATCH(TAG_DATA[[#This Row],[P1TAG]],IO[IO_Tag],))</f>
        <v>#N/A</v>
      </c>
      <c r="U399" s="282" t="str">
        <f>TAG_DATA[[#This Row],[Tag]]</f>
        <v>BB1TT407</v>
      </c>
      <c r="V399" s="282" t="str">
        <f>INDEX(DEVICES[DESC1],MATCH(TAG_DATA[[#This Row],[P1TAG]],DEVICES[TAG1],))</f>
        <v>SECONDARY AIR FAN MOTOR</v>
      </c>
      <c r="W399" s="282" t="str">
        <f>INDEX(DEVICES[DESC2],MATCH(TAG_DATA[[#This Row],[P1TAG]],DEVICES[TAG1],))</f>
        <v>WINDING TEMPERATURE 2</v>
      </c>
      <c r="X399" s="282" t="str">
        <f>INDEX(DEVICES[DESC3],MATCH(TAG_DATA[[#This Row],[P1TAG]],DEVICES[TAG1],))</f>
        <v/>
      </c>
      <c r="Y399" s="290" t="e">
        <f>INDEX(IO[Pin24V],MATCH(TAG_DATA[[#This Row],[P1TAG]],IO[IO_Tag],))</f>
        <v>#N/A</v>
      </c>
      <c r="Z399" s="290" t="e">
        <f>INDEX(IO[Pin0V],MATCH(TAG_DATA[[#This Row],[P1TAG]],IO[IO_Tag],))</f>
        <v>#N/A</v>
      </c>
      <c r="AA399" s="282"/>
      <c r="AB399" s="312" t="e">
        <f>INDEX(IO[Type],MATCH(TAG_DATA[[#This Row],[P1TAG]],IO[IO_Tag],))</f>
        <v>#N/A</v>
      </c>
      <c r="AC399" s="282" t="str">
        <f>TAG_DATA[[#This Row],[Tag]]</f>
        <v>BB1TT407</v>
      </c>
      <c r="AD399" s="282" t="str">
        <f>INDEX(DEVICES[DESC1],MATCH(TAG_DATA[[#This Row],[P1TAG]],DEVICES[TAG1],))</f>
        <v>SECONDARY AIR FAN MOTOR</v>
      </c>
      <c r="AE399" s="282" t="str">
        <f>INDEX(DEVICES[DESC2],MATCH(TAG_DATA[[#This Row],[P1TAG]],DEVICES[TAG1],))</f>
        <v>WINDING TEMPERATURE 2</v>
      </c>
      <c r="AF399" s="282" t="str">
        <f>INDEX(DEVICES[DESC3],MATCH(TAG_DATA[[#This Row],[P1TAG]],DEVICES[TAG1],))</f>
        <v/>
      </c>
      <c r="AG399" s="312"/>
      <c r="AH399" s="282" t="str">
        <f>_xlfn.TEXTJOIN("/",,TAG_DATA[[#This Row],[Tag]],"01")</f>
        <v>BB1TT407/01</v>
      </c>
      <c r="AI399" s="331"/>
    </row>
    <row r="400" spans="1:35" x14ac:dyDescent="0.4">
      <c r="A400" s="316" t="s">
        <v>541</v>
      </c>
      <c r="B400" s="309" t="s">
        <v>1122</v>
      </c>
      <c r="C400" s="328" t="s">
        <v>2570</v>
      </c>
      <c r="D400" s="314" t="e">
        <f>INDEX(DRAWING[Prefix],MATCH(TAG_DATA[[#This Row],[Tag]],DRAWING[Tag],))</f>
        <v>#N/A</v>
      </c>
      <c r="E400" s="281" t="e">
        <f>INDEX(DRAWING[Suffix],MATCH(TAG_DATA[[#This Row],[Tag]],DRAWING[Tag],))</f>
        <v>#N/A</v>
      </c>
      <c r="F400" s="265"/>
      <c r="G400" s="305"/>
      <c r="H400" s="282"/>
      <c r="I400" s="282" t="e">
        <f>INDEX(PANEL[DESCRIPTION],MATCH(TAG_DATA[[#This Row],[X1NAME]],PANEL[TAG],))</f>
        <v>#N/A</v>
      </c>
      <c r="J400" s="282"/>
      <c r="K400" s="282"/>
      <c r="L400" s="282"/>
      <c r="M400" s="312"/>
      <c r="N400" s="282" t="e">
        <f>INDEX(IO[PLC],MATCH(TAG_DATA[[#This Row],[P1TAG]],IO[IO_Tag],))</f>
        <v>#N/A</v>
      </c>
      <c r="O400" s="282"/>
      <c r="P400" s="290" t="e">
        <f>INDEX(IO[Slot],MATCH(TAG_DATA[[#This Row],[P1TAG]],IO[IO_Tag],))</f>
        <v>#N/A</v>
      </c>
      <c r="Q400" s="282"/>
      <c r="R400" s="282" t="e">
        <f>INDEX(IO[CatalogNo],MATCH(TAG_DATA[[#This Row],[P1TAG]],IO[IO_Tag],))</f>
        <v>#N/A</v>
      </c>
      <c r="S400" s="282" t="e">
        <f>INDEX(IO[CatalogDesc1],MATCH(TAG_DATA[[#This Row],[P1TAG]],IO[IO_Tag],))</f>
        <v>#N/A</v>
      </c>
      <c r="T400" s="282" t="e">
        <f>INDEX(IO[CatalogDesc2],MATCH(TAG_DATA[[#This Row],[P1TAG]],IO[IO_Tag],))</f>
        <v>#N/A</v>
      </c>
      <c r="U400" s="282" t="str">
        <f>TAG_DATA[[#This Row],[Tag]]</f>
        <v>BB1TT407</v>
      </c>
      <c r="V400" s="282" t="str">
        <f>INDEX(DEVICES[DESC1],MATCH(TAG_DATA[[#This Row],[P1TAG]],DEVICES[TAG1],))</f>
        <v>SECONDARY AIR FAN MOTOR</v>
      </c>
      <c r="W400" s="282" t="str">
        <f>INDEX(DEVICES[DESC2],MATCH(TAG_DATA[[#This Row],[P1TAG]],DEVICES[TAG1],))</f>
        <v>WINDING TEMPERATURE 2</v>
      </c>
      <c r="X400" s="282" t="str">
        <f>INDEX(DEVICES[DESC3],MATCH(TAG_DATA[[#This Row],[P1TAG]],DEVICES[TAG1],))</f>
        <v/>
      </c>
      <c r="Y400" s="290" t="e">
        <f>INDEX(IO[Pin24V],MATCH(TAG_DATA[[#This Row],[P1TAG]],IO[IO_Tag],))</f>
        <v>#N/A</v>
      </c>
      <c r="Z400" s="290" t="e">
        <f>INDEX(IO[Pin0V],MATCH(TAG_DATA[[#This Row],[P1TAG]],IO[IO_Tag],))</f>
        <v>#N/A</v>
      </c>
      <c r="AA400" s="282"/>
      <c r="AB400" s="312" t="e">
        <f>INDEX(IO[Type],MATCH(TAG_DATA[[#This Row],[P1TAG]],IO[IO_Tag],))</f>
        <v>#N/A</v>
      </c>
      <c r="AC400" s="282" t="str">
        <f>TAG_DATA[[#This Row],[Tag]]</f>
        <v>BB1TT407</v>
      </c>
      <c r="AD400" s="282" t="str">
        <f>INDEX(DEVICES[DESC1],MATCH(TAG_DATA[[#This Row],[P1TAG]],DEVICES[TAG1],))</f>
        <v>SECONDARY AIR FAN MOTOR</v>
      </c>
      <c r="AE400" s="282" t="str">
        <f>INDEX(DEVICES[DESC2],MATCH(TAG_DATA[[#This Row],[P1TAG]],DEVICES[TAG1],))</f>
        <v>WINDING TEMPERATURE 2</v>
      </c>
      <c r="AF400" s="282" t="str">
        <f>INDEX(DEVICES[DESC3],MATCH(TAG_DATA[[#This Row],[P1TAG]],DEVICES[TAG1],))</f>
        <v/>
      </c>
      <c r="AG400" s="312"/>
      <c r="AH400" s="282" t="str">
        <f>_xlfn.TEXTJOIN("/",,TAG_DATA[[#This Row],[Tag]],"01")</f>
        <v>BB1TT407/01</v>
      </c>
      <c r="AI400" s="331"/>
    </row>
    <row r="401" spans="1:35" x14ac:dyDescent="0.4">
      <c r="A401" s="316" t="s">
        <v>535</v>
      </c>
      <c r="B401" s="309" t="s">
        <v>1122</v>
      </c>
      <c r="C401" s="328" t="s">
        <v>2570</v>
      </c>
      <c r="D401" s="314" t="e">
        <f>INDEX(DRAWING[Prefix],MATCH(TAG_DATA[[#This Row],[Tag]],DRAWING[Tag],))</f>
        <v>#N/A</v>
      </c>
      <c r="E401" s="281" t="e">
        <f>INDEX(DRAWING[Suffix],MATCH(TAG_DATA[[#This Row],[Tag]],DRAWING[Tag],))</f>
        <v>#N/A</v>
      </c>
      <c r="F401" s="265"/>
      <c r="G401" s="305"/>
      <c r="H401" s="282"/>
      <c r="I401" s="282" t="e">
        <f>INDEX(PANEL[DESCRIPTION],MATCH(TAG_DATA[[#This Row],[X1NAME]],PANEL[TAG],))</f>
        <v>#N/A</v>
      </c>
      <c r="J401" s="282"/>
      <c r="K401" s="282"/>
      <c r="L401" s="282"/>
      <c r="M401" s="312"/>
      <c r="N401" s="282" t="e">
        <f>INDEX(IO[PLC],MATCH(TAG_DATA[[#This Row],[P1TAG]],IO[IO_Tag],))</f>
        <v>#N/A</v>
      </c>
      <c r="O401" s="282"/>
      <c r="P401" s="290" t="e">
        <f>INDEX(IO[Slot],MATCH(TAG_DATA[[#This Row],[P1TAG]],IO[IO_Tag],))</f>
        <v>#N/A</v>
      </c>
      <c r="Q401" s="282"/>
      <c r="R401" s="282" t="e">
        <f>INDEX(IO[CatalogNo],MATCH(TAG_DATA[[#This Row],[P1TAG]],IO[IO_Tag],))</f>
        <v>#N/A</v>
      </c>
      <c r="S401" s="282" t="e">
        <f>INDEX(IO[CatalogDesc1],MATCH(TAG_DATA[[#This Row],[P1TAG]],IO[IO_Tag],))</f>
        <v>#N/A</v>
      </c>
      <c r="T401" s="282" t="e">
        <f>INDEX(IO[CatalogDesc2],MATCH(TAG_DATA[[#This Row],[P1TAG]],IO[IO_Tag],))</f>
        <v>#N/A</v>
      </c>
      <c r="U401" s="282" t="str">
        <f>TAG_DATA[[#This Row],[Tag]]</f>
        <v>BB1TT408</v>
      </c>
      <c r="V401" s="282" t="str">
        <f>INDEX(DEVICES[DESC1],MATCH(TAG_DATA[[#This Row],[P1TAG]],DEVICES[TAG1],))</f>
        <v>SECONDARY AIR FAN MOTOR</v>
      </c>
      <c r="W401" s="282" t="str">
        <f>INDEX(DEVICES[DESC2],MATCH(TAG_DATA[[#This Row],[P1TAG]],DEVICES[TAG1],))</f>
        <v>BEARING TEMPERATURE 1</v>
      </c>
      <c r="X401" s="282" t="str">
        <f>INDEX(DEVICES[DESC3],MATCH(TAG_DATA[[#This Row],[P1TAG]],DEVICES[TAG1],))</f>
        <v/>
      </c>
      <c r="Y401" s="290" t="e">
        <f>INDEX(IO[Pin24V],MATCH(TAG_DATA[[#This Row],[P1TAG]],IO[IO_Tag],))</f>
        <v>#N/A</v>
      </c>
      <c r="Z401" s="290" t="e">
        <f>INDEX(IO[Pin0V],MATCH(TAG_DATA[[#This Row],[P1TAG]],IO[IO_Tag],))</f>
        <v>#N/A</v>
      </c>
      <c r="AA401" s="282"/>
      <c r="AB401" s="312" t="e">
        <f>INDEX(IO[Type],MATCH(TAG_DATA[[#This Row],[P1TAG]],IO[IO_Tag],))</f>
        <v>#N/A</v>
      </c>
      <c r="AC401" s="282" t="str">
        <f>TAG_DATA[[#This Row],[Tag]]</f>
        <v>BB1TT408</v>
      </c>
      <c r="AD401" s="282" t="str">
        <f>INDEX(DEVICES[DESC1],MATCH(TAG_DATA[[#This Row],[P1TAG]],DEVICES[TAG1],))</f>
        <v>SECONDARY AIR FAN MOTOR</v>
      </c>
      <c r="AE401" s="282" t="str">
        <f>INDEX(DEVICES[DESC2],MATCH(TAG_DATA[[#This Row],[P1TAG]],DEVICES[TAG1],))</f>
        <v>BEARING TEMPERATURE 1</v>
      </c>
      <c r="AF401" s="282" t="str">
        <f>INDEX(DEVICES[DESC3],MATCH(TAG_DATA[[#This Row],[P1TAG]],DEVICES[TAG1],))</f>
        <v/>
      </c>
      <c r="AG401" s="312"/>
      <c r="AH401" s="282" t="str">
        <f>_xlfn.TEXTJOIN("/",,TAG_DATA[[#This Row],[Tag]],"01")</f>
        <v>BB1TT408/01</v>
      </c>
      <c r="AI401" s="331"/>
    </row>
    <row r="402" spans="1:35" x14ac:dyDescent="0.4">
      <c r="A402" s="316" t="s">
        <v>535</v>
      </c>
      <c r="B402" s="309" t="s">
        <v>1122</v>
      </c>
      <c r="C402" s="328" t="s">
        <v>2570</v>
      </c>
      <c r="D402" s="314" t="e">
        <f>INDEX(DRAWING[Prefix],MATCH(TAG_DATA[[#This Row],[Tag]],DRAWING[Tag],))</f>
        <v>#N/A</v>
      </c>
      <c r="E402" s="281" t="e">
        <f>INDEX(DRAWING[Suffix],MATCH(TAG_DATA[[#This Row],[Tag]],DRAWING[Tag],))</f>
        <v>#N/A</v>
      </c>
      <c r="F402" s="265"/>
      <c r="G402" s="305"/>
      <c r="H402" s="282"/>
      <c r="I402" s="282" t="e">
        <f>INDEX(PANEL[DESCRIPTION],MATCH(TAG_DATA[[#This Row],[X1NAME]],PANEL[TAG],))</f>
        <v>#N/A</v>
      </c>
      <c r="J402" s="282"/>
      <c r="K402" s="282"/>
      <c r="L402" s="282"/>
      <c r="M402" s="312"/>
      <c r="N402" s="282" t="e">
        <f>INDEX(IO[PLC],MATCH(TAG_DATA[[#This Row],[P1TAG]],IO[IO_Tag],))</f>
        <v>#N/A</v>
      </c>
      <c r="O402" s="282"/>
      <c r="P402" s="290" t="e">
        <f>INDEX(IO[Slot],MATCH(TAG_DATA[[#This Row],[P1TAG]],IO[IO_Tag],))</f>
        <v>#N/A</v>
      </c>
      <c r="Q402" s="282"/>
      <c r="R402" s="282" t="e">
        <f>INDEX(IO[CatalogNo],MATCH(TAG_DATA[[#This Row],[P1TAG]],IO[IO_Tag],))</f>
        <v>#N/A</v>
      </c>
      <c r="S402" s="282" t="e">
        <f>INDEX(IO[CatalogDesc1],MATCH(TAG_DATA[[#This Row],[P1TAG]],IO[IO_Tag],))</f>
        <v>#N/A</v>
      </c>
      <c r="T402" s="282" t="e">
        <f>INDEX(IO[CatalogDesc2],MATCH(TAG_DATA[[#This Row],[P1TAG]],IO[IO_Tag],))</f>
        <v>#N/A</v>
      </c>
      <c r="U402" s="282" t="str">
        <f>TAG_DATA[[#This Row],[Tag]]</f>
        <v>BB1TT408</v>
      </c>
      <c r="V402" s="282" t="str">
        <f>INDEX(DEVICES[DESC1],MATCH(TAG_DATA[[#This Row],[P1TAG]],DEVICES[TAG1],))</f>
        <v>SECONDARY AIR FAN MOTOR</v>
      </c>
      <c r="W402" s="282" t="str">
        <f>INDEX(DEVICES[DESC2],MATCH(TAG_DATA[[#This Row],[P1TAG]],DEVICES[TAG1],))</f>
        <v>BEARING TEMPERATURE 1</v>
      </c>
      <c r="X402" s="282" t="str">
        <f>INDEX(DEVICES[DESC3],MATCH(TAG_DATA[[#This Row],[P1TAG]],DEVICES[TAG1],))</f>
        <v/>
      </c>
      <c r="Y402" s="290" t="e">
        <f>INDEX(IO[Pin24V],MATCH(TAG_DATA[[#This Row],[P1TAG]],IO[IO_Tag],))</f>
        <v>#N/A</v>
      </c>
      <c r="Z402" s="290" t="e">
        <f>INDEX(IO[Pin0V],MATCH(TAG_DATA[[#This Row],[P1TAG]],IO[IO_Tag],))</f>
        <v>#N/A</v>
      </c>
      <c r="AA402" s="282"/>
      <c r="AB402" s="312" t="e">
        <f>INDEX(IO[Type],MATCH(TAG_DATA[[#This Row],[P1TAG]],IO[IO_Tag],))</f>
        <v>#N/A</v>
      </c>
      <c r="AC402" s="282" t="str">
        <f>TAG_DATA[[#This Row],[Tag]]</f>
        <v>BB1TT408</v>
      </c>
      <c r="AD402" s="282" t="str">
        <f>INDEX(DEVICES[DESC1],MATCH(TAG_DATA[[#This Row],[P1TAG]],DEVICES[TAG1],))</f>
        <v>SECONDARY AIR FAN MOTOR</v>
      </c>
      <c r="AE402" s="282" t="str">
        <f>INDEX(DEVICES[DESC2],MATCH(TAG_DATA[[#This Row],[P1TAG]],DEVICES[TAG1],))</f>
        <v>BEARING TEMPERATURE 1</v>
      </c>
      <c r="AF402" s="282" t="str">
        <f>INDEX(DEVICES[DESC3],MATCH(TAG_DATA[[#This Row],[P1TAG]],DEVICES[TAG1],))</f>
        <v/>
      </c>
      <c r="AG402" s="312"/>
      <c r="AH402" s="282" t="str">
        <f>_xlfn.TEXTJOIN("/",,TAG_DATA[[#This Row],[Tag]],"01")</f>
        <v>BB1TT408/01</v>
      </c>
      <c r="AI402" s="331"/>
    </row>
    <row r="403" spans="1:35" x14ac:dyDescent="0.4">
      <c r="A403" s="316" t="s">
        <v>1291</v>
      </c>
      <c r="B403" s="309" t="s">
        <v>1122</v>
      </c>
      <c r="C403" s="328" t="s">
        <v>2570</v>
      </c>
      <c r="D403" s="314" t="e">
        <f>INDEX(DRAWING[Prefix],MATCH(TAG_DATA[[#This Row],[Tag]],DRAWING[Tag],))</f>
        <v>#N/A</v>
      </c>
      <c r="E403" s="281" t="e">
        <f>INDEX(DRAWING[Suffix],MATCH(TAG_DATA[[#This Row],[Tag]],DRAWING[Tag],))</f>
        <v>#N/A</v>
      </c>
      <c r="F403" s="265"/>
      <c r="G403" s="305"/>
      <c r="H403" s="282"/>
      <c r="I403" s="282" t="e">
        <f>INDEX(PANEL[DESCRIPTION],MATCH(TAG_DATA[[#This Row],[X1NAME]],PANEL[TAG],))</f>
        <v>#N/A</v>
      </c>
      <c r="J403" s="282"/>
      <c r="K403" s="282"/>
      <c r="L403" s="282"/>
      <c r="M403" s="312"/>
      <c r="N403" s="282" t="e">
        <f>INDEX(IO[PLC],MATCH(TAG_DATA[[#This Row],[P1TAG]],IO[IO_Tag],))</f>
        <v>#N/A</v>
      </c>
      <c r="O403" s="282"/>
      <c r="P403" s="290" t="e">
        <f>INDEX(IO[Slot],MATCH(TAG_DATA[[#This Row],[P1TAG]],IO[IO_Tag],))</f>
        <v>#N/A</v>
      </c>
      <c r="Q403" s="282"/>
      <c r="R403" s="282" t="e">
        <f>INDEX(IO[CatalogNo],MATCH(TAG_DATA[[#This Row],[P1TAG]],IO[IO_Tag],))</f>
        <v>#N/A</v>
      </c>
      <c r="S403" s="282" t="e">
        <f>INDEX(IO[CatalogDesc1],MATCH(TAG_DATA[[#This Row],[P1TAG]],IO[IO_Tag],))</f>
        <v>#N/A</v>
      </c>
      <c r="T403" s="282" t="e">
        <f>INDEX(IO[CatalogDesc2],MATCH(TAG_DATA[[#This Row],[P1TAG]],IO[IO_Tag],))</f>
        <v>#N/A</v>
      </c>
      <c r="U403" s="282" t="str">
        <f>TAG_DATA[[#This Row],[Tag]]</f>
        <v>BB1TT409</v>
      </c>
      <c r="V403" s="282" t="str">
        <f>INDEX(DEVICES[DESC1],MATCH(TAG_DATA[[#This Row],[P1TAG]],DEVICES[TAG1],))</f>
        <v>PRIMARY AIR FAN MOTOR</v>
      </c>
      <c r="W403" s="282" t="str">
        <f>INDEX(DEVICES[DESC2],MATCH(TAG_DATA[[#This Row],[P1TAG]],DEVICES[TAG1],))</f>
        <v>BEARING TEMPERATURE 2</v>
      </c>
      <c r="X403" s="282" t="str">
        <f>INDEX(DEVICES[DESC3],MATCH(TAG_DATA[[#This Row],[P1TAG]],DEVICES[TAG1],))</f>
        <v/>
      </c>
      <c r="Y403" s="290" t="e">
        <f>INDEX(IO[Pin24V],MATCH(TAG_DATA[[#This Row],[P1TAG]],IO[IO_Tag],))</f>
        <v>#N/A</v>
      </c>
      <c r="Z403" s="290" t="e">
        <f>INDEX(IO[Pin0V],MATCH(TAG_DATA[[#This Row],[P1TAG]],IO[IO_Tag],))</f>
        <v>#N/A</v>
      </c>
      <c r="AA403" s="282"/>
      <c r="AB403" s="312" t="e">
        <f>INDEX(IO[Type],MATCH(TAG_DATA[[#This Row],[P1TAG]],IO[IO_Tag],))</f>
        <v>#N/A</v>
      </c>
      <c r="AC403" s="282" t="str">
        <f>TAG_DATA[[#This Row],[Tag]]</f>
        <v>BB1TT409</v>
      </c>
      <c r="AD403" s="282" t="str">
        <f>INDEX(DEVICES[DESC1],MATCH(TAG_DATA[[#This Row],[P1TAG]],DEVICES[TAG1],))</f>
        <v>PRIMARY AIR FAN MOTOR</v>
      </c>
      <c r="AE403" s="282" t="str">
        <f>INDEX(DEVICES[DESC2],MATCH(TAG_DATA[[#This Row],[P1TAG]],DEVICES[TAG1],))</f>
        <v>BEARING TEMPERATURE 2</v>
      </c>
      <c r="AF403" s="282" t="str">
        <f>INDEX(DEVICES[DESC3],MATCH(TAG_DATA[[#This Row],[P1TAG]],DEVICES[TAG1],))</f>
        <v/>
      </c>
      <c r="AG403" s="312"/>
      <c r="AH403" s="282" t="str">
        <f>_xlfn.TEXTJOIN("/",,TAG_DATA[[#This Row],[Tag]],"01")</f>
        <v>BB1TT409/01</v>
      </c>
      <c r="AI403" s="331"/>
    </row>
    <row r="404" spans="1:35" x14ac:dyDescent="0.4">
      <c r="A404" s="316" t="s">
        <v>1291</v>
      </c>
      <c r="B404" s="309" t="s">
        <v>1122</v>
      </c>
      <c r="C404" s="328" t="s">
        <v>2570</v>
      </c>
      <c r="D404" s="314" t="e">
        <f>INDEX(DRAWING[Prefix],MATCH(TAG_DATA[[#This Row],[Tag]],DRAWING[Tag],))</f>
        <v>#N/A</v>
      </c>
      <c r="E404" s="281" t="e">
        <f>INDEX(DRAWING[Suffix],MATCH(TAG_DATA[[#This Row],[Tag]],DRAWING[Tag],))</f>
        <v>#N/A</v>
      </c>
      <c r="F404" s="265"/>
      <c r="G404" s="305"/>
      <c r="H404" s="282"/>
      <c r="I404" s="282" t="e">
        <f>INDEX(PANEL[DESCRIPTION],MATCH(TAG_DATA[[#This Row],[X1NAME]],PANEL[TAG],))</f>
        <v>#N/A</v>
      </c>
      <c r="J404" s="282"/>
      <c r="K404" s="282"/>
      <c r="L404" s="282"/>
      <c r="M404" s="312"/>
      <c r="N404" s="282" t="e">
        <f>INDEX(IO[PLC],MATCH(TAG_DATA[[#This Row],[P1TAG]],IO[IO_Tag],))</f>
        <v>#N/A</v>
      </c>
      <c r="O404" s="282"/>
      <c r="P404" s="290" t="e">
        <f>INDEX(IO[Slot],MATCH(TAG_DATA[[#This Row],[P1TAG]],IO[IO_Tag],))</f>
        <v>#N/A</v>
      </c>
      <c r="Q404" s="282"/>
      <c r="R404" s="282" t="e">
        <f>INDEX(IO[CatalogNo],MATCH(TAG_DATA[[#This Row],[P1TAG]],IO[IO_Tag],))</f>
        <v>#N/A</v>
      </c>
      <c r="S404" s="282" t="e">
        <f>INDEX(IO[CatalogDesc1],MATCH(TAG_DATA[[#This Row],[P1TAG]],IO[IO_Tag],))</f>
        <v>#N/A</v>
      </c>
      <c r="T404" s="282" t="e">
        <f>INDEX(IO[CatalogDesc2],MATCH(TAG_DATA[[#This Row],[P1TAG]],IO[IO_Tag],))</f>
        <v>#N/A</v>
      </c>
      <c r="U404" s="282" t="str">
        <f>TAG_DATA[[#This Row],[Tag]]</f>
        <v>BB1TT409</v>
      </c>
      <c r="V404" s="282" t="str">
        <f>INDEX(DEVICES[DESC1],MATCH(TAG_DATA[[#This Row],[P1TAG]],DEVICES[TAG1],))</f>
        <v>PRIMARY AIR FAN MOTOR</v>
      </c>
      <c r="W404" s="282" t="str">
        <f>INDEX(DEVICES[DESC2],MATCH(TAG_DATA[[#This Row],[P1TAG]],DEVICES[TAG1],))</f>
        <v>BEARING TEMPERATURE 2</v>
      </c>
      <c r="X404" s="282" t="str">
        <f>INDEX(DEVICES[DESC3],MATCH(TAG_DATA[[#This Row],[P1TAG]],DEVICES[TAG1],))</f>
        <v/>
      </c>
      <c r="Y404" s="290" t="e">
        <f>INDEX(IO[Pin24V],MATCH(TAG_DATA[[#This Row],[P1TAG]],IO[IO_Tag],))</f>
        <v>#N/A</v>
      </c>
      <c r="Z404" s="290" t="e">
        <f>INDEX(IO[Pin0V],MATCH(TAG_DATA[[#This Row],[P1TAG]],IO[IO_Tag],))</f>
        <v>#N/A</v>
      </c>
      <c r="AA404" s="282"/>
      <c r="AB404" s="312" t="e">
        <f>INDEX(IO[Type],MATCH(TAG_DATA[[#This Row],[P1TAG]],IO[IO_Tag],))</f>
        <v>#N/A</v>
      </c>
      <c r="AC404" s="282" t="str">
        <f>TAG_DATA[[#This Row],[Tag]]</f>
        <v>BB1TT409</v>
      </c>
      <c r="AD404" s="282" t="str">
        <f>INDEX(DEVICES[DESC1],MATCH(TAG_DATA[[#This Row],[P1TAG]],DEVICES[TAG1],))</f>
        <v>PRIMARY AIR FAN MOTOR</v>
      </c>
      <c r="AE404" s="282" t="str">
        <f>INDEX(DEVICES[DESC2],MATCH(TAG_DATA[[#This Row],[P1TAG]],DEVICES[TAG1],))</f>
        <v>BEARING TEMPERATURE 2</v>
      </c>
      <c r="AF404" s="282" t="str">
        <f>INDEX(DEVICES[DESC3],MATCH(TAG_DATA[[#This Row],[P1TAG]],DEVICES[TAG1],))</f>
        <v/>
      </c>
      <c r="AG404" s="312"/>
      <c r="AH404" s="282" t="str">
        <f>_xlfn.TEXTJOIN("/",,TAG_DATA[[#This Row],[Tag]],"01")</f>
        <v>BB1TT409/01</v>
      </c>
      <c r="AI404" s="331"/>
    </row>
    <row r="405" spans="1:35" x14ac:dyDescent="0.4">
      <c r="A405" s="316" t="s">
        <v>502</v>
      </c>
      <c r="B405" s="309" t="s">
        <v>1122</v>
      </c>
      <c r="C405" s="328" t="s">
        <v>2570</v>
      </c>
      <c r="D405" s="314" t="e">
        <f>INDEX(DRAWING[Prefix],MATCH(TAG_DATA[[#This Row],[Tag]],DRAWING[Tag],))</f>
        <v>#N/A</v>
      </c>
      <c r="E405" s="281" t="e">
        <f>INDEX(DRAWING[Suffix],MATCH(TAG_DATA[[#This Row],[Tag]],DRAWING[Tag],))</f>
        <v>#N/A</v>
      </c>
      <c r="F405" s="265"/>
      <c r="G405" s="305"/>
      <c r="H405" s="282"/>
      <c r="I405" s="282" t="e">
        <f>INDEX(PANEL[DESCRIPTION],MATCH(TAG_DATA[[#This Row],[X1NAME]],PANEL[TAG],))</f>
        <v>#N/A</v>
      </c>
      <c r="J405" s="282"/>
      <c r="K405" s="282"/>
      <c r="L405" s="282"/>
      <c r="M405" s="312"/>
      <c r="N405" s="282" t="e">
        <f>INDEX(IO[PLC],MATCH(TAG_DATA[[#This Row],[P1TAG]],IO[IO_Tag],))</f>
        <v>#N/A</v>
      </c>
      <c r="O405" s="282"/>
      <c r="P405" s="290" t="e">
        <f>INDEX(IO[Slot],MATCH(TAG_DATA[[#This Row],[P1TAG]],IO[IO_Tag],))</f>
        <v>#N/A</v>
      </c>
      <c r="Q405" s="282"/>
      <c r="R405" s="282" t="e">
        <f>INDEX(IO[CatalogNo],MATCH(TAG_DATA[[#This Row],[P1TAG]],IO[IO_Tag],))</f>
        <v>#N/A</v>
      </c>
      <c r="S405" s="282" t="e">
        <f>INDEX(IO[CatalogDesc1],MATCH(TAG_DATA[[#This Row],[P1TAG]],IO[IO_Tag],))</f>
        <v>#N/A</v>
      </c>
      <c r="T405" s="282" t="e">
        <f>INDEX(IO[CatalogDesc2],MATCH(TAG_DATA[[#This Row],[P1TAG]],IO[IO_Tag],))</f>
        <v>#N/A</v>
      </c>
      <c r="U405" s="282" t="str">
        <f>TAG_DATA[[#This Row],[Tag]]</f>
        <v>BB1TT410</v>
      </c>
      <c r="V405" s="282" t="str">
        <f>INDEX(DEVICES[DESC1],MATCH(TAG_DATA[[#This Row],[P1TAG]],DEVICES[TAG1],))</f>
        <v>BOILER 1ST DRAFT</v>
      </c>
      <c r="W405" s="282" t="str">
        <f>INDEX(DEVICES[DESC2],MATCH(TAG_DATA[[#This Row],[P1TAG]],DEVICES[TAG1],))</f>
        <v>TEMPERATURE</v>
      </c>
      <c r="X405" s="282" t="str">
        <f>INDEX(DEVICES[DESC3],MATCH(TAG_DATA[[#This Row],[P1TAG]],DEVICES[TAG1],))</f>
        <v/>
      </c>
      <c r="Y405" s="290" t="e">
        <f>INDEX(IO[Pin24V],MATCH(TAG_DATA[[#This Row],[P1TAG]],IO[IO_Tag],))</f>
        <v>#N/A</v>
      </c>
      <c r="Z405" s="290" t="e">
        <f>INDEX(IO[Pin0V],MATCH(TAG_DATA[[#This Row],[P1TAG]],IO[IO_Tag],))</f>
        <v>#N/A</v>
      </c>
      <c r="AA405" s="282"/>
      <c r="AB405" s="312" t="e">
        <f>INDEX(IO[Type],MATCH(TAG_DATA[[#This Row],[P1TAG]],IO[IO_Tag],))</f>
        <v>#N/A</v>
      </c>
      <c r="AC405" s="282" t="str">
        <f>TAG_DATA[[#This Row],[Tag]]</f>
        <v>BB1TT410</v>
      </c>
      <c r="AD405" s="282" t="str">
        <f>INDEX(DEVICES[DESC1],MATCH(TAG_DATA[[#This Row],[P1TAG]],DEVICES[TAG1],))</f>
        <v>BOILER 1ST DRAFT</v>
      </c>
      <c r="AE405" s="282" t="str">
        <f>INDEX(DEVICES[DESC2],MATCH(TAG_DATA[[#This Row],[P1TAG]],DEVICES[TAG1],))</f>
        <v>TEMPERATURE</v>
      </c>
      <c r="AF405" s="282" t="str">
        <f>INDEX(DEVICES[DESC3],MATCH(TAG_DATA[[#This Row],[P1TAG]],DEVICES[TAG1],))</f>
        <v/>
      </c>
      <c r="AG405" s="312"/>
      <c r="AH405" s="282" t="str">
        <f>_xlfn.TEXTJOIN("/",,TAG_DATA[[#This Row],[Tag]],"01")</f>
        <v>BB1TT410/01</v>
      </c>
      <c r="AI405" s="331"/>
    </row>
    <row r="406" spans="1:35" x14ac:dyDescent="0.4">
      <c r="A406" s="316" t="s">
        <v>502</v>
      </c>
      <c r="B406" s="309" t="s">
        <v>1122</v>
      </c>
      <c r="C406" s="328" t="s">
        <v>2570</v>
      </c>
      <c r="D406" s="314" t="e">
        <f>INDEX(DRAWING[Prefix],MATCH(TAG_DATA[[#This Row],[Tag]],DRAWING[Tag],))</f>
        <v>#N/A</v>
      </c>
      <c r="E406" s="281" t="e">
        <f>INDEX(DRAWING[Suffix],MATCH(TAG_DATA[[#This Row],[Tag]],DRAWING[Tag],))</f>
        <v>#N/A</v>
      </c>
      <c r="F406" s="265"/>
      <c r="G406" s="305"/>
      <c r="H406" s="282"/>
      <c r="I406" s="282" t="e">
        <f>INDEX(PANEL[DESCRIPTION],MATCH(TAG_DATA[[#This Row],[X1NAME]],PANEL[TAG],))</f>
        <v>#N/A</v>
      </c>
      <c r="J406" s="282"/>
      <c r="K406" s="282"/>
      <c r="L406" s="282"/>
      <c r="M406" s="312"/>
      <c r="N406" s="282" t="e">
        <f>INDEX(IO[PLC],MATCH(TAG_DATA[[#This Row],[P1TAG]],IO[IO_Tag],))</f>
        <v>#N/A</v>
      </c>
      <c r="O406" s="282"/>
      <c r="P406" s="290" t="e">
        <f>INDEX(IO[Slot],MATCH(TAG_DATA[[#This Row],[P1TAG]],IO[IO_Tag],))</f>
        <v>#N/A</v>
      </c>
      <c r="Q406" s="282"/>
      <c r="R406" s="282" t="e">
        <f>INDEX(IO[CatalogNo],MATCH(TAG_DATA[[#This Row],[P1TAG]],IO[IO_Tag],))</f>
        <v>#N/A</v>
      </c>
      <c r="S406" s="282" t="e">
        <f>INDEX(IO[CatalogDesc1],MATCH(TAG_DATA[[#This Row],[P1TAG]],IO[IO_Tag],))</f>
        <v>#N/A</v>
      </c>
      <c r="T406" s="282" t="e">
        <f>INDEX(IO[CatalogDesc2],MATCH(TAG_DATA[[#This Row],[P1TAG]],IO[IO_Tag],))</f>
        <v>#N/A</v>
      </c>
      <c r="U406" s="282" t="str">
        <f>TAG_DATA[[#This Row],[Tag]]</f>
        <v>BB1TT410</v>
      </c>
      <c r="V406" s="282" t="str">
        <f>INDEX(DEVICES[DESC1],MATCH(TAG_DATA[[#This Row],[P1TAG]],DEVICES[TAG1],))</f>
        <v>BOILER 1ST DRAFT</v>
      </c>
      <c r="W406" s="282" t="str">
        <f>INDEX(DEVICES[DESC2],MATCH(TAG_DATA[[#This Row],[P1TAG]],DEVICES[TAG1],))</f>
        <v>TEMPERATURE</v>
      </c>
      <c r="X406" s="282" t="str">
        <f>INDEX(DEVICES[DESC3],MATCH(TAG_DATA[[#This Row],[P1TAG]],DEVICES[TAG1],))</f>
        <v/>
      </c>
      <c r="Y406" s="290" t="e">
        <f>INDEX(IO[Pin24V],MATCH(TAG_DATA[[#This Row],[P1TAG]],IO[IO_Tag],))</f>
        <v>#N/A</v>
      </c>
      <c r="Z406" s="290" t="e">
        <f>INDEX(IO[Pin0V],MATCH(TAG_DATA[[#This Row],[P1TAG]],IO[IO_Tag],))</f>
        <v>#N/A</v>
      </c>
      <c r="AA406" s="282"/>
      <c r="AB406" s="312" t="e">
        <f>INDEX(IO[Type],MATCH(TAG_DATA[[#This Row],[P1TAG]],IO[IO_Tag],))</f>
        <v>#N/A</v>
      </c>
      <c r="AC406" s="282" t="str">
        <f>TAG_DATA[[#This Row],[Tag]]</f>
        <v>BB1TT410</v>
      </c>
      <c r="AD406" s="282" t="str">
        <f>INDEX(DEVICES[DESC1],MATCH(TAG_DATA[[#This Row],[P1TAG]],DEVICES[TAG1],))</f>
        <v>BOILER 1ST DRAFT</v>
      </c>
      <c r="AE406" s="282" t="str">
        <f>INDEX(DEVICES[DESC2],MATCH(TAG_DATA[[#This Row],[P1TAG]],DEVICES[TAG1],))</f>
        <v>TEMPERATURE</v>
      </c>
      <c r="AF406" s="282" t="str">
        <f>INDEX(DEVICES[DESC3],MATCH(TAG_DATA[[#This Row],[P1TAG]],DEVICES[TAG1],))</f>
        <v/>
      </c>
      <c r="AG406" s="312"/>
      <c r="AH406" s="282" t="str">
        <f>_xlfn.TEXTJOIN("/",,TAG_DATA[[#This Row],[Tag]],"01")</f>
        <v>BB1TT410/01</v>
      </c>
      <c r="AI406" s="331"/>
    </row>
    <row r="407" spans="1:35" x14ac:dyDescent="0.4">
      <c r="A407" s="316" t="s">
        <v>478</v>
      </c>
      <c r="B407" s="309" t="s">
        <v>1122</v>
      </c>
      <c r="C407" s="328" t="s">
        <v>2570</v>
      </c>
      <c r="D407" s="314" t="e">
        <f>INDEX(DRAWING[Prefix],MATCH(TAG_DATA[[#This Row],[Tag]],DRAWING[Tag],))</f>
        <v>#N/A</v>
      </c>
      <c r="E407" s="281" t="e">
        <f>INDEX(DRAWING[Suffix],MATCH(TAG_DATA[[#This Row],[Tag]],DRAWING[Tag],))</f>
        <v>#N/A</v>
      </c>
      <c r="F407" s="265"/>
      <c r="G407" s="305"/>
      <c r="H407" s="282"/>
      <c r="I407" s="282" t="e">
        <f>INDEX(PANEL[DESCRIPTION],MATCH(TAG_DATA[[#This Row],[X1NAME]],PANEL[TAG],))</f>
        <v>#N/A</v>
      </c>
      <c r="J407" s="282"/>
      <c r="K407" s="282"/>
      <c r="L407" s="282"/>
      <c r="M407" s="312"/>
      <c r="N407" s="282" t="e">
        <f>INDEX(IO[PLC],MATCH(TAG_DATA[[#This Row],[P1TAG]],IO[IO_Tag],))</f>
        <v>#N/A</v>
      </c>
      <c r="O407" s="282"/>
      <c r="P407" s="290" t="e">
        <f>INDEX(IO[Slot],MATCH(TAG_DATA[[#This Row],[P1TAG]],IO[IO_Tag],))</f>
        <v>#N/A</v>
      </c>
      <c r="Q407" s="282"/>
      <c r="R407" s="282" t="e">
        <f>INDEX(IO[CatalogNo],MATCH(TAG_DATA[[#This Row],[P1TAG]],IO[IO_Tag],))</f>
        <v>#N/A</v>
      </c>
      <c r="S407" s="282" t="e">
        <f>INDEX(IO[CatalogDesc1],MATCH(TAG_DATA[[#This Row],[P1TAG]],IO[IO_Tag],))</f>
        <v>#N/A</v>
      </c>
      <c r="T407" s="282" t="e">
        <f>INDEX(IO[CatalogDesc2],MATCH(TAG_DATA[[#This Row],[P1TAG]],IO[IO_Tag],))</f>
        <v>#N/A</v>
      </c>
      <c r="U407" s="282" t="str">
        <f>TAG_DATA[[#This Row],[Tag]]</f>
        <v>BB1TT411</v>
      </c>
      <c r="V407" s="282" t="str">
        <f>INDEX(DEVICES[DESC1],MATCH(TAG_DATA[[#This Row],[P1TAG]],DEVICES[TAG1],))</f>
        <v>BOILER TEMPERATURE AFTER</v>
      </c>
      <c r="W407" s="282" t="str">
        <f>INDEX(DEVICES[DESC2],MATCH(TAG_DATA[[#This Row],[P1TAG]],DEVICES[TAG1],))</f>
        <v>EMPTY DRAFT 1</v>
      </c>
      <c r="X407" s="282" t="str">
        <f>INDEX(DEVICES[DESC3],MATCH(TAG_DATA[[#This Row],[P1TAG]],DEVICES[TAG1],))</f>
        <v/>
      </c>
      <c r="Y407" s="290" t="e">
        <f>INDEX(IO[Pin24V],MATCH(TAG_DATA[[#This Row],[P1TAG]],IO[IO_Tag],))</f>
        <v>#N/A</v>
      </c>
      <c r="Z407" s="290" t="e">
        <f>INDEX(IO[Pin0V],MATCH(TAG_DATA[[#This Row],[P1TAG]],IO[IO_Tag],))</f>
        <v>#N/A</v>
      </c>
      <c r="AA407" s="282"/>
      <c r="AB407" s="312" t="e">
        <f>INDEX(IO[Type],MATCH(TAG_DATA[[#This Row],[P1TAG]],IO[IO_Tag],))</f>
        <v>#N/A</v>
      </c>
      <c r="AC407" s="282" t="str">
        <f>TAG_DATA[[#This Row],[Tag]]</f>
        <v>BB1TT411</v>
      </c>
      <c r="AD407" s="282" t="str">
        <f>INDEX(DEVICES[DESC1],MATCH(TAG_DATA[[#This Row],[P1TAG]],DEVICES[TAG1],))</f>
        <v>BOILER TEMPERATURE AFTER</v>
      </c>
      <c r="AE407" s="282" t="str">
        <f>INDEX(DEVICES[DESC2],MATCH(TAG_DATA[[#This Row],[P1TAG]],DEVICES[TAG1],))</f>
        <v>EMPTY DRAFT 1</v>
      </c>
      <c r="AF407" s="282" t="str">
        <f>INDEX(DEVICES[DESC3],MATCH(TAG_DATA[[#This Row],[P1TAG]],DEVICES[TAG1],))</f>
        <v/>
      </c>
      <c r="AG407" s="312"/>
      <c r="AH407" s="282" t="str">
        <f>_xlfn.TEXTJOIN("/",,TAG_DATA[[#This Row],[Tag]],"01")</f>
        <v>BB1TT411/01</v>
      </c>
      <c r="AI407" s="331"/>
    </row>
    <row r="408" spans="1:35" x14ac:dyDescent="0.4">
      <c r="A408" s="316" t="s">
        <v>478</v>
      </c>
      <c r="B408" s="309" t="s">
        <v>1122</v>
      </c>
      <c r="C408" s="328" t="s">
        <v>2570</v>
      </c>
      <c r="D408" s="314" t="e">
        <f>INDEX(DRAWING[Prefix],MATCH(TAG_DATA[[#This Row],[Tag]],DRAWING[Tag],))</f>
        <v>#N/A</v>
      </c>
      <c r="E408" s="281" t="e">
        <f>INDEX(DRAWING[Suffix],MATCH(TAG_DATA[[#This Row],[Tag]],DRAWING[Tag],))</f>
        <v>#N/A</v>
      </c>
      <c r="F408" s="265"/>
      <c r="G408" s="305"/>
      <c r="H408" s="282"/>
      <c r="I408" s="282" t="e">
        <f>INDEX(PANEL[DESCRIPTION],MATCH(TAG_DATA[[#This Row],[X1NAME]],PANEL[TAG],))</f>
        <v>#N/A</v>
      </c>
      <c r="J408" s="282"/>
      <c r="K408" s="282"/>
      <c r="L408" s="282"/>
      <c r="M408" s="312"/>
      <c r="N408" s="282" t="e">
        <f>INDEX(IO[PLC],MATCH(TAG_DATA[[#This Row],[P1TAG]],IO[IO_Tag],))</f>
        <v>#N/A</v>
      </c>
      <c r="O408" s="282"/>
      <c r="P408" s="290" t="e">
        <f>INDEX(IO[Slot],MATCH(TAG_DATA[[#This Row],[P1TAG]],IO[IO_Tag],))</f>
        <v>#N/A</v>
      </c>
      <c r="Q408" s="282"/>
      <c r="R408" s="282" t="e">
        <f>INDEX(IO[CatalogNo],MATCH(TAG_DATA[[#This Row],[P1TAG]],IO[IO_Tag],))</f>
        <v>#N/A</v>
      </c>
      <c r="S408" s="282" t="e">
        <f>INDEX(IO[CatalogDesc1],MATCH(TAG_DATA[[#This Row],[P1TAG]],IO[IO_Tag],))</f>
        <v>#N/A</v>
      </c>
      <c r="T408" s="282" t="e">
        <f>INDEX(IO[CatalogDesc2],MATCH(TAG_DATA[[#This Row],[P1TAG]],IO[IO_Tag],))</f>
        <v>#N/A</v>
      </c>
      <c r="U408" s="282" t="str">
        <f>TAG_DATA[[#This Row],[Tag]]</f>
        <v>BB1TT411</v>
      </c>
      <c r="V408" s="282" t="str">
        <f>INDEX(DEVICES[DESC1],MATCH(TAG_DATA[[#This Row],[P1TAG]],DEVICES[TAG1],))</f>
        <v>BOILER TEMPERATURE AFTER</v>
      </c>
      <c r="W408" s="282" t="str">
        <f>INDEX(DEVICES[DESC2],MATCH(TAG_DATA[[#This Row],[P1TAG]],DEVICES[TAG1],))</f>
        <v>EMPTY DRAFT 1</v>
      </c>
      <c r="X408" s="282" t="str">
        <f>INDEX(DEVICES[DESC3],MATCH(TAG_DATA[[#This Row],[P1TAG]],DEVICES[TAG1],))</f>
        <v/>
      </c>
      <c r="Y408" s="290" t="e">
        <f>INDEX(IO[Pin24V],MATCH(TAG_DATA[[#This Row],[P1TAG]],IO[IO_Tag],))</f>
        <v>#N/A</v>
      </c>
      <c r="Z408" s="290" t="e">
        <f>INDEX(IO[Pin0V],MATCH(TAG_DATA[[#This Row],[P1TAG]],IO[IO_Tag],))</f>
        <v>#N/A</v>
      </c>
      <c r="AA408" s="282"/>
      <c r="AB408" s="312" t="e">
        <f>INDEX(IO[Type],MATCH(TAG_DATA[[#This Row],[P1TAG]],IO[IO_Tag],))</f>
        <v>#N/A</v>
      </c>
      <c r="AC408" s="282" t="str">
        <f>TAG_DATA[[#This Row],[Tag]]</f>
        <v>BB1TT411</v>
      </c>
      <c r="AD408" s="282" t="str">
        <f>INDEX(DEVICES[DESC1],MATCH(TAG_DATA[[#This Row],[P1TAG]],DEVICES[TAG1],))</f>
        <v>BOILER TEMPERATURE AFTER</v>
      </c>
      <c r="AE408" s="282" t="str">
        <f>INDEX(DEVICES[DESC2],MATCH(TAG_DATA[[#This Row],[P1TAG]],DEVICES[TAG1],))</f>
        <v>EMPTY DRAFT 1</v>
      </c>
      <c r="AF408" s="282" t="str">
        <f>INDEX(DEVICES[DESC3],MATCH(TAG_DATA[[#This Row],[P1TAG]],DEVICES[TAG1],))</f>
        <v/>
      </c>
      <c r="AG408" s="312"/>
      <c r="AH408" s="282" t="str">
        <f>_xlfn.TEXTJOIN("/",,TAG_DATA[[#This Row],[Tag]],"01")</f>
        <v>BB1TT411/01</v>
      </c>
      <c r="AI408" s="331"/>
    </row>
    <row r="409" spans="1:35" x14ac:dyDescent="0.4">
      <c r="A409" s="316" t="s">
        <v>469</v>
      </c>
      <c r="B409" s="309" t="s">
        <v>1122</v>
      </c>
      <c r="C409" s="328" t="s">
        <v>2570</v>
      </c>
      <c r="D409" s="314" t="e">
        <f>INDEX(DRAWING[Prefix],MATCH(TAG_DATA[[#This Row],[Tag]],DRAWING[Tag],))</f>
        <v>#N/A</v>
      </c>
      <c r="E409" s="281" t="e">
        <f>INDEX(DRAWING[Suffix],MATCH(TAG_DATA[[#This Row],[Tag]],DRAWING[Tag],))</f>
        <v>#N/A</v>
      </c>
      <c r="F409" s="265"/>
      <c r="G409" s="305"/>
      <c r="H409" s="282"/>
      <c r="I409" s="282" t="e">
        <f>INDEX(PANEL[DESCRIPTION],MATCH(TAG_DATA[[#This Row],[X1NAME]],PANEL[TAG],))</f>
        <v>#N/A</v>
      </c>
      <c r="J409" s="282"/>
      <c r="K409" s="282"/>
      <c r="L409" s="282"/>
      <c r="M409" s="312"/>
      <c r="N409" s="282" t="e">
        <f>INDEX(IO[PLC],MATCH(TAG_DATA[[#This Row],[P1TAG]],IO[IO_Tag],))</f>
        <v>#N/A</v>
      </c>
      <c r="O409" s="282"/>
      <c r="P409" s="290" t="e">
        <f>INDEX(IO[Slot],MATCH(TAG_DATA[[#This Row],[P1TAG]],IO[IO_Tag],))</f>
        <v>#N/A</v>
      </c>
      <c r="Q409" s="282"/>
      <c r="R409" s="282" t="e">
        <f>INDEX(IO[CatalogNo],MATCH(TAG_DATA[[#This Row],[P1TAG]],IO[IO_Tag],))</f>
        <v>#N/A</v>
      </c>
      <c r="S409" s="282" t="e">
        <f>INDEX(IO[CatalogDesc1],MATCH(TAG_DATA[[#This Row],[P1TAG]],IO[IO_Tag],))</f>
        <v>#N/A</v>
      </c>
      <c r="T409" s="282" t="e">
        <f>INDEX(IO[CatalogDesc2],MATCH(TAG_DATA[[#This Row],[P1TAG]],IO[IO_Tag],))</f>
        <v>#N/A</v>
      </c>
      <c r="U409" s="282" t="str">
        <f>TAG_DATA[[#This Row],[Tag]]</f>
        <v>BB1TT412</v>
      </c>
      <c r="V409" s="282" t="str">
        <f>INDEX(DEVICES[DESC1],MATCH(TAG_DATA[[#This Row],[P1TAG]],DEVICES[TAG1],))</f>
        <v>BOILER TEMPERATURE AFTER</v>
      </c>
      <c r="W409" s="282" t="str">
        <f>INDEX(DEVICES[DESC2],MATCH(TAG_DATA[[#This Row],[P1TAG]],DEVICES[TAG1],))</f>
        <v>EMPTY DRAFT 2</v>
      </c>
      <c r="X409" s="282" t="str">
        <f>INDEX(DEVICES[DESC3],MATCH(TAG_DATA[[#This Row],[P1TAG]],DEVICES[TAG1],))</f>
        <v/>
      </c>
      <c r="Y409" s="290" t="e">
        <f>INDEX(IO[Pin24V],MATCH(TAG_DATA[[#This Row],[P1TAG]],IO[IO_Tag],))</f>
        <v>#N/A</v>
      </c>
      <c r="Z409" s="290" t="e">
        <f>INDEX(IO[Pin0V],MATCH(TAG_DATA[[#This Row],[P1TAG]],IO[IO_Tag],))</f>
        <v>#N/A</v>
      </c>
      <c r="AA409" s="282"/>
      <c r="AB409" s="312" t="e">
        <f>INDEX(IO[Type],MATCH(TAG_DATA[[#This Row],[P1TAG]],IO[IO_Tag],))</f>
        <v>#N/A</v>
      </c>
      <c r="AC409" s="282" t="str">
        <f>TAG_DATA[[#This Row],[Tag]]</f>
        <v>BB1TT412</v>
      </c>
      <c r="AD409" s="282" t="str">
        <f>INDEX(DEVICES[DESC1],MATCH(TAG_DATA[[#This Row],[P1TAG]],DEVICES[TAG1],))</f>
        <v>BOILER TEMPERATURE AFTER</v>
      </c>
      <c r="AE409" s="282" t="str">
        <f>INDEX(DEVICES[DESC2],MATCH(TAG_DATA[[#This Row],[P1TAG]],DEVICES[TAG1],))</f>
        <v>EMPTY DRAFT 2</v>
      </c>
      <c r="AF409" s="282" t="str">
        <f>INDEX(DEVICES[DESC3],MATCH(TAG_DATA[[#This Row],[P1TAG]],DEVICES[TAG1],))</f>
        <v/>
      </c>
      <c r="AG409" s="312"/>
      <c r="AH409" s="282" t="str">
        <f>_xlfn.TEXTJOIN("/",,TAG_DATA[[#This Row],[Tag]],"01")</f>
        <v>BB1TT412/01</v>
      </c>
      <c r="AI409" s="331"/>
    </row>
    <row r="410" spans="1:35" x14ac:dyDescent="0.4">
      <c r="A410" s="316" t="s">
        <v>469</v>
      </c>
      <c r="B410" s="309" t="s">
        <v>1122</v>
      </c>
      <c r="C410" s="328" t="s">
        <v>2570</v>
      </c>
      <c r="D410" s="314" t="e">
        <f>INDEX(DRAWING[Prefix],MATCH(TAG_DATA[[#This Row],[Tag]],DRAWING[Tag],))</f>
        <v>#N/A</v>
      </c>
      <c r="E410" s="281" t="e">
        <f>INDEX(DRAWING[Suffix],MATCH(TAG_DATA[[#This Row],[Tag]],DRAWING[Tag],))</f>
        <v>#N/A</v>
      </c>
      <c r="F410" s="265"/>
      <c r="G410" s="305"/>
      <c r="H410" s="282"/>
      <c r="I410" s="282" t="e">
        <f>INDEX(PANEL[DESCRIPTION],MATCH(TAG_DATA[[#This Row],[X1NAME]],PANEL[TAG],))</f>
        <v>#N/A</v>
      </c>
      <c r="J410" s="282"/>
      <c r="K410" s="282"/>
      <c r="L410" s="282"/>
      <c r="M410" s="312"/>
      <c r="N410" s="282" t="e">
        <f>INDEX(IO[PLC],MATCH(TAG_DATA[[#This Row],[P1TAG]],IO[IO_Tag],))</f>
        <v>#N/A</v>
      </c>
      <c r="O410" s="282"/>
      <c r="P410" s="290" t="e">
        <f>INDEX(IO[Slot],MATCH(TAG_DATA[[#This Row],[P1TAG]],IO[IO_Tag],))</f>
        <v>#N/A</v>
      </c>
      <c r="Q410" s="282"/>
      <c r="R410" s="282" t="e">
        <f>INDEX(IO[CatalogNo],MATCH(TAG_DATA[[#This Row],[P1TAG]],IO[IO_Tag],))</f>
        <v>#N/A</v>
      </c>
      <c r="S410" s="282" t="e">
        <f>INDEX(IO[CatalogDesc1],MATCH(TAG_DATA[[#This Row],[P1TAG]],IO[IO_Tag],))</f>
        <v>#N/A</v>
      </c>
      <c r="T410" s="282" t="e">
        <f>INDEX(IO[CatalogDesc2],MATCH(TAG_DATA[[#This Row],[P1TAG]],IO[IO_Tag],))</f>
        <v>#N/A</v>
      </c>
      <c r="U410" s="282" t="str">
        <f>TAG_DATA[[#This Row],[Tag]]</f>
        <v>BB1TT412</v>
      </c>
      <c r="V410" s="282" t="str">
        <f>INDEX(DEVICES[DESC1],MATCH(TAG_DATA[[#This Row],[P1TAG]],DEVICES[TAG1],))</f>
        <v>BOILER TEMPERATURE AFTER</v>
      </c>
      <c r="W410" s="282" t="str">
        <f>INDEX(DEVICES[DESC2],MATCH(TAG_DATA[[#This Row],[P1TAG]],DEVICES[TAG1],))</f>
        <v>EMPTY DRAFT 2</v>
      </c>
      <c r="X410" s="282" t="str">
        <f>INDEX(DEVICES[DESC3],MATCH(TAG_DATA[[#This Row],[P1TAG]],DEVICES[TAG1],))</f>
        <v/>
      </c>
      <c r="Y410" s="290" t="e">
        <f>INDEX(IO[Pin24V],MATCH(TAG_DATA[[#This Row],[P1TAG]],IO[IO_Tag],))</f>
        <v>#N/A</v>
      </c>
      <c r="Z410" s="290" t="e">
        <f>INDEX(IO[Pin0V],MATCH(TAG_DATA[[#This Row],[P1TAG]],IO[IO_Tag],))</f>
        <v>#N/A</v>
      </c>
      <c r="AA410" s="282"/>
      <c r="AB410" s="312" t="e">
        <f>INDEX(IO[Type],MATCH(TAG_DATA[[#This Row],[P1TAG]],IO[IO_Tag],))</f>
        <v>#N/A</v>
      </c>
      <c r="AC410" s="282" t="str">
        <f>TAG_DATA[[#This Row],[Tag]]</f>
        <v>BB1TT412</v>
      </c>
      <c r="AD410" s="282" t="str">
        <f>INDEX(DEVICES[DESC1],MATCH(TAG_DATA[[#This Row],[P1TAG]],DEVICES[TAG1],))</f>
        <v>BOILER TEMPERATURE AFTER</v>
      </c>
      <c r="AE410" s="282" t="str">
        <f>INDEX(DEVICES[DESC2],MATCH(TAG_DATA[[#This Row],[P1TAG]],DEVICES[TAG1],))</f>
        <v>EMPTY DRAFT 2</v>
      </c>
      <c r="AF410" s="282" t="str">
        <f>INDEX(DEVICES[DESC3],MATCH(TAG_DATA[[#This Row],[P1TAG]],DEVICES[TAG1],))</f>
        <v/>
      </c>
      <c r="AG410" s="312"/>
      <c r="AH410" s="282" t="str">
        <f>_xlfn.TEXTJOIN("/",,TAG_DATA[[#This Row],[Tag]],"01")</f>
        <v>BB1TT412/01</v>
      </c>
      <c r="AI410" s="331"/>
    </row>
    <row r="411" spans="1:35" hidden="1" x14ac:dyDescent="0.4">
      <c r="A411" s="329" t="s">
        <v>464</v>
      </c>
      <c r="B411" s="261" t="s">
        <v>1126</v>
      </c>
      <c r="C411" s="349"/>
      <c r="D411" s="314" t="e">
        <f>INDEX(DRAWING[Prefix],MATCH(TAG_DATA[[#This Row],[Tag]],DRAWING[Tag],))</f>
        <v>#N/A</v>
      </c>
      <c r="E411" s="281" t="e">
        <f>INDEX(DRAWING[Suffix],MATCH(TAG_DATA[[#This Row],[Tag]],DRAWING[Tag],))</f>
        <v>#N/A</v>
      </c>
      <c r="F411" s="265"/>
      <c r="G411" s="305"/>
      <c r="H411" s="282"/>
      <c r="I411" s="282" t="e">
        <f>INDEX(PANEL[DESCRIPTION],MATCH(TAG_DATA[[#This Row],[X1NAME]],PANEL[TAG],))</f>
        <v>#N/A</v>
      </c>
      <c r="J411" s="282"/>
      <c r="K411" s="282"/>
      <c r="L411" s="282"/>
      <c r="M411" s="312"/>
      <c r="N411" s="282" t="e">
        <f>INDEX(IO[PLC],MATCH(TAG_DATA[[#This Row],[P1TAG]],IO[IO_Tag],))</f>
        <v>#N/A</v>
      </c>
      <c r="O411" s="282"/>
      <c r="P411" s="290" t="e">
        <f>INDEX(IO[Slot],MATCH(TAG_DATA[[#This Row],[P1TAG]],IO[IO_Tag],))</f>
        <v>#N/A</v>
      </c>
      <c r="Q411" s="282"/>
      <c r="R411" s="282" t="e">
        <f>INDEX(IO[CatalogNo],MATCH(TAG_DATA[[#This Row],[P1TAG]],IO[IO_Tag],))</f>
        <v>#N/A</v>
      </c>
      <c r="S411" s="282" t="e">
        <f>INDEX(IO[CatalogDesc1],MATCH(TAG_DATA[[#This Row],[P1TAG]],IO[IO_Tag],))</f>
        <v>#N/A</v>
      </c>
      <c r="T411" s="282" t="e">
        <f>INDEX(IO[CatalogDesc2],MATCH(TAG_DATA[[#This Row],[P1TAG]],IO[IO_Tag],))</f>
        <v>#N/A</v>
      </c>
      <c r="U411" s="282" t="str">
        <f>TAG_DATA[[#This Row],[Tag]]</f>
        <v>BB1TT413</v>
      </c>
      <c r="V411" s="282" t="str">
        <f>INDEX(DEVICES[DESC1],MATCH(TAG_DATA[[#This Row],[P1TAG]],DEVICES[TAG1],))</f>
        <v>BED TEMPERATURE 1</v>
      </c>
      <c r="W411" s="282" t="str">
        <f>INDEX(DEVICES[DESC2],MATCH(TAG_DATA[[#This Row],[P1TAG]],DEVICES[TAG1],))</f>
        <v/>
      </c>
      <c r="X411" s="282" t="str">
        <f>INDEX(DEVICES[DESC3],MATCH(TAG_DATA[[#This Row],[P1TAG]],DEVICES[TAG1],))</f>
        <v/>
      </c>
      <c r="Y411" s="290" t="e">
        <f>INDEX(IO[Pin24V],MATCH(TAG_DATA[[#This Row],[P1TAG]],IO[IO_Tag],))</f>
        <v>#N/A</v>
      </c>
      <c r="Z411" s="290" t="e">
        <f>INDEX(IO[Pin0V],MATCH(TAG_DATA[[#This Row],[P1TAG]],IO[IO_Tag],))</f>
        <v>#N/A</v>
      </c>
      <c r="AA411" s="282"/>
      <c r="AB411" s="312" t="e">
        <f>INDEX(IO[Type],MATCH(TAG_DATA[[#This Row],[P1TAG]],IO[IO_Tag],))</f>
        <v>#N/A</v>
      </c>
      <c r="AC411" s="282" t="str">
        <f>TAG_DATA[[#This Row],[Tag]]</f>
        <v>BB1TT413</v>
      </c>
      <c r="AD411" s="282" t="str">
        <f>INDEX(DEVICES[DESC1],MATCH(TAG_DATA[[#This Row],[P1TAG]],DEVICES[TAG1],))</f>
        <v>BED TEMPERATURE 1</v>
      </c>
      <c r="AE411" s="282" t="str">
        <f>INDEX(DEVICES[DESC2],MATCH(TAG_DATA[[#This Row],[P1TAG]],DEVICES[TAG1],))</f>
        <v/>
      </c>
      <c r="AF411" s="282" t="str">
        <f>INDEX(DEVICES[DESC3],MATCH(TAG_DATA[[#This Row],[P1TAG]],DEVICES[TAG1],))</f>
        <v/>
      </c>
      <c r="AG411" s="312"/>
      <c r="AH411" s="282" t="str">
        <f>_xlfn.TEXTJOIN("/",,TAG_DATA[[#This Row],[Tag]],"01")</f>
        <v>BB1TT413/01</v>
      </c>
      <c r="AI411" s="331"/>
    </row>
    <row r="412" spans="1:35" hidden="1" x14ac:dyDescent="0.4">
      <c r="A412" s="330" t="s">
        <v>464</v>
      </c>
      <c r="B412" s="260" t="s">
        <v>1126</v>
      </c>
      <c r="C412" s="349"/>
      <c r="D412" s="314" t="e">
        <f>INDEX(DRAWING[Prefix],MATCH(TAG_DATA[[#This Row],[Tag]],DRAWING[Tag],))</f>
        <v>#N/A</v>
      </c>
      <c r="E412" s="281" t="e">
        <f>INDEX(DRAWING[Suffix],MATCH(TAG_DATA[[#This Row],[Tag]],DRAWING[Tag],))</f>
        <v>#N/A</v>
      </c>
      <c r="F412" s="265"/>
      <c r="G412" s="305"/>
      <c r="H412" s="282"/>
      <c r="I412" s="282" t="e">
        <f>INDEX(PANEL[DESCRIPTION],MATCH(TAG_DATA[[#This Row],[X1NAME]],PANEL[TAG],))</f>
        <v>#N/A</v>
      </c>
      <c r="J412" s="282"/>
      <c r="K412" s="282"/>
      <c r="L412" s="282"/>
      <c r="M412" s="312"/>
      <c r="N412" s="282" t="e">
        <f>INDEX(IO[PLC],MATCH(TAG_DATA[[#This Row],[P1TAG]],IO[IO_Tag],))</f>
        <v>#N/A</v>
      </c>
      <c r="O412" s="282"/>
      <c r="P412" s="290" t="e">
        <f>INDEX(IO[Slot],MATCH(TAG_DATA[[#This Row],[P1TAG]],IO[IO_Tag],))</f>
        <v>#N/A</v>
      </c>
      <c r="Q412" s="282"/>
      <c r="R412" s="282" t="e">
        <f>INDEX(IO[CatalogNo],MATCH(TAG_DATA[[#This Row],[P1TAG]],IO[IO_Tag],))</f>
        <v>#N/A</v>
      </c>
      <c r="S412" s="282" t="e">
        <f>INDEX(IO[CatalogDesc1],MATCH(TAG_DATA[[#This Row],[P1TAG]],IO[IO_Tag],))</f>
        <v>#N/A</v>
      </c>
      <c r="T412" s="282" t="e">
        <f>INDEX(IO[CatalogDesc2],MATCH(TAG_DATA[[#This Row],[P1TAG]],IO[IO_Tag],))</f>
        <v>#N/A</v>
      </c>
      <c r="U412" s="282" t="str">
        <f>TAG_DATA[[#This Row],[Tag]]</f>
        <v>BB1TT413</v>
      </c>
      <c r="V412" s="282" t="str">
        <f>INDEX(DEVICES[DESC1],MATCH(TAG_DATA[[#This Row],[P1TAG]],DEVICES[TAG1],))</f>
        <v>BED TEMPERATURE 1</v>
      </c>
      <c r="W412" s="282" t="str">
        <f>INDEX(DEVICES[DESC2],MATCH(TAG_DATA[[#This Row],[P1TAG]],DEVICES[TAG1],))</f>
        <v/>
      </c>
      <c r="X412" s="282" t="str">
        <f>INDEX(DEVICES[DESC3],MATCH(TAG_DATA[[#This Row],[P1TAG]],DEVICES[TAG1],))</f>
        <v/>
      </c>
      <c r="Y412" s="290" t="e">
        <f>INDEX(IO[Pin24V],MATCH(TAG_DATA[[#This Row],[P1TAG]],IO[IO_Tag],))</f>
        <v>#N/A</v>
      </c>
      <c r="Z412" s="290" t="e">
        <f>INDEX(IO[Pin0V],MATCH(TAG_DATA[[#This Row],[P1TAG]],IO[IO_Tag],))</f>
        <v>#N/A</v>
      </c>
      <c r="AA412" s="282"/>
      <c r="AB412" s="312" t="e">
        <f>INDEX(IO[Type],MATCH(TAG_DATA[[#This Row],[P1TAG]],IO[IO_Tag],))</f>
        <v>#N/A</v>
      </c>
      <c r="AC412" s="282" t="str">
        <f>TAG_DATA[[#This Row],[Tag]]</f>
        <v>BB1TT413</v>
      </c>
      <c r="AD412" s="282" t="str">
        <f>INDEX(DEVICES[DESC1],MATCH(TAG_DATA[[#This Row],[P1TAG]],DEVICES[TAG1],))</f>
        <v>BED TEMPERATURE 1</v>
      </c>
      <c r="AE412" s="282" t="str">
        <f>INDEX(DEVICES[DESC2],MATCH(TAG_DATA[[#This Row],[P1TAG]],DEVICES[TAG1],))</f>
        <v/>
      </c>
      <c r="AF412" s="282" t="str">
        <f>INDEX(DEVICES[DESC3],MATCH(TAG_DATA[[#This Row],[P1TAG]],DEVICES[TAG1],))</f>
        <v/>
      </c>
      <c r="AG412" s="312"/>
      <c r="AH412" s="282" t="str">
        <f>_xlfn.TEXTJOIN("/",,TAG_DATA[[#This Row],[Tag]],"01")</f>
        <v>BB1TT413/01</v>
      </c>
      <c r="AI412" s="331"/>
    </row>
    <row r="413" spans="1:35" hidden="1" x14ac:dyDescent="0.4">
      <c r="A413" s="330" t="s">
        <v>472</v>
      </c>
      <c r="B413" s="260" t="s">
        <v>1126</v>
      </c>
      <c r="C413" s="349"/>
      <c r="D413" s="314" t="e">
        <f>INDEX(DRAWING[Prefix],MATCH(TAG_DATA[[#This Row],[Tag]],DRAWING[Tag],))</f>
        <v>#N/A</v>
      </c>
      <c r="E413" s="281" t="e">
        <f>INDEX(DRAWING[Suffix],MATCH(TAG_DATA[[#This Row],[Tag]],DRAWING[Tag],))</f>
        <v>#N/A</v>
      </c>
      <c r="F413" s="265"/>
      <c r="G413" s="305"/>
      <c r="H413" s="282"/>
      <c r="I413" s="282" t="e">
        <f>INDEX(PANEL[DESCRIPTION],MATCH(TAG_DATA[[#This Row],[X1NAME]],PANEL[TAG],))</f>
        <v>#N/A</v>
      </c>
      <c r="J413" s="282"/>
      <c r="K413" s="282"/>
      <c r="L413" s="282"/>
      <c r="M413" s="312"/>
      <c r="N413" s="282" t="e">
        <f>INDEX(IO[PLC],MATCH(TAG_DATA[[#This Row],[P1TAG]],IO[IO_Tag],))</f>
        <v>#N/A</v>
      </c>
      <c r="O413" s="282"/>
      <c r="P413" s="290" t="e">
        <f>INDEX(IO[Slot],MATCH(TAG_DATA[[#This Row],[P1TAG]],IO[IO_Tag],))</f>
        <v>#N/A</v>
      </c>
      <c r="Q413" s="282"/>
      <c r="R413" s="282" t="e">
        <f>INDEX(IO[CatalogNo],MATCH(TAG_DATA[[#This Row],[P1TAG]],IO[IO_Tag],))</f>
        <v>#N/A</v>
      </c>
      <c r="S413" s="282" t="e">
        <f>INDEX(IO[CatalogDesc1],MATCH(TAG_DATA[[#This Row],[P1TAG]],IO[IO_Tag],))</f>
        <v>#N/A</v>
      </c>
      <c r="T413" s="282" t="e">
        <f>INDEX(IO[CatalogDesc2],MATCH(TAG_DATA[[#This Row],[P1TAG]],IO[IO_Tag],))</f>
        <v>#N/A</v>
      </c>
      <c r="U413" s="282" t="str">
        <f>TAG_DATA[[#This Row],[Tag]]</f>
        <v>BB1TT414</v>
      </c>
      <c r="V413" s="282" t="str">
        <f>INDEX(DEVICES[DESC1],MATCH(TAG_DATA[[#This Row],[P1TAG]],DEVICES[TAG1],))</f>
        <v>BED TEMPERATURE 2</v>
      </c>
      <c r="W413" s="282" t="str">
        <f>INDEX(DEVICES[DESC2],MATCH(TAG_DATA[[#This Row],[P1TAG]],DEVICES[TAG1],))</f>
        <v/>
      </c>
      <c r="X413" s="282" t="str">
        <f>INDEX(DEVICES[DESC3],MATCH(TAG_DATA[[#This Row],[P1TAG]],DEVICES[TAG1],))</f>
        <v/>
      </c>
      <c r="Y413" s="290" t="e">
        <f>INDEX(IO[Pin24V],MATCH(TAG_DATA[[#This Row],[P1TAG]],IO[IO_Tag],))</f>
        <v>#N/A</v>
      </c>
      <c r="Z413" s="290" t="e">
        <f>INDEX(IO[Pin0V],MATCH(TAG_DATA[[#This Row],[P1TAG]],IO[IO_Tag],))</f>
        <v>#N/A</v>
      </c>
      <c r="AA413" s="282"/>
      <c r="AB413" s="312" t="e">
        <f>INDEX(IO[Type],MATCH(TAG_DATA[[#This Row],[P1TAG]],IO[IO_Tag],))</f>
        <v>#N/A</v>
      </c>
      <c r="AC413" s="282" t="str">
        <f>TAG_DATA[[#This Row],[Tag]]</f>
        <v>BB1TT414</v>
      </c>
      <c r="AD413" s="282" t="str">
        <f>INDEX(DEVICES[DESC1],MATCH(TAG_DATA[[#This Row],[P1TAG]],DEVICES[TAG1],))</f>
        <v>BED TEMPERATURE 2</v>
      </c>
      <c r="AE413" s="282" t="str">
        <f>INDEX(DEVICES[DESC2],MATCH(TAG_DATA[[#This Row],[P1TAG]],DEVICES[TAG1],))</f>
        <v/>
      </c>
      <c r="AF413" s="282" t="str">
        <f>INDEX(DEVICES[DESC3],MATCH(TAG_DATA[[#This Row],[P1TAG]],DEVICES[TAG1],))</f>
        <v/>
      </c>
      <c r="AG413" s="312"/>
      <c r="AH413" s="282" t="str">
        <f>_xlfn.TEXTJOIN("/",,TAG_DATA[[#This Row],[Tag]],"01")</f>
        <v>BB1TT414/01</v>
      </c>
      <c r="AI413" s="331"/>
    </row>
    <row r="414" spans="1:35" hidden="1" x14ac:dyDescent="0.4">
      <c r="A414" s="330" t="s">
        <v>472</v>
      </c>
      <c r="B414" s="260" t="s">
        <v>1126</v>
      </c>
      <c r="C414" s="349"/>
      <c r="D414" s="314" t="e">
        <f>INDEX(DRAWING[Prefix],MATCH(TAG_DATA[[#This Row],[Tag]],DRAWING[Tag],))</f>
        <v>#N/A</v>
      </c>
      <c r="E414" s="281" t="e">
        <f>INDEX(DRAWING[Suffix],MATCH(TAG_DATA[[#This Row],[Tag]],DRAWING[Tag],))</f>
        <v>#N/A</v>
      </c>
      <c r="F414" s="265"/>
      <c r="G414" s="305"/>
      <c r="H414" s="282"/>
      <c r="I414" s="282" t="e">
        <f>INDEX(PANEL[DESCRIPTION],MATCH(TAG_DATA[[#This Row],[X1NAME]],PANEL[TAG],))</f>
        <v>#N/A</v>
      </c>
      <c r="J414" s="282"/>
      <c r="K414" s="282"/>
      <c r="L414" s="282"/>
      <c r="M414" s="312"/>
      <c r="N414" s="282" t="e">
        <f>INDEX(IO[PLC],MATCH(TAG_DATA[[#This Row],[P1TAG]],IO[IO_Tag],))</f>
        <v>#N/A</v>
      </c>
      <c r="O414" s="282"/>
      <c r="P414" s="290" t="e">
        <f>INDEX(IO[Slot],MATCH(TAG_DATA[[#This Row],[P1TAG]],IO[IO_Tag],))</f>
        <v>#N/A</v>
      </c>
      <c r="Q414" s="282"/>
      <c r="R414" s="282" t="e">
        <f>INDEX(IO[CatalogNo],MATCH(TAG_DATA[[#This Row],[P1TAG]],IO[IO_Tag],))</f>
        <v>#N/A</v>
      </c>
      <c r="S414" s="282" t="e">
        <f>INDEX(IO[CatalogDesc1],MATCH(TAG_DATA[[#This Row],[P1TAG]],IO[IO_Tag],))</f>
        <v>#N/A</v>
      </c>
      <c r="T414" s="282" t="e">
        <f>INDEX(IO[CatalogDesc2],MATCH(TAG_DATA[[#This Row],[P1TAG]],IO[IO_Tag],))</f>
        <v>#N/A</v>
      </c>
      <c r="U414" s="282" t="str">
        <f>TAG_DATA[[#This Row],[Tag]]</f>
        <v>BB1TT414</v>
      </c>
      <c r="V414" s="282" t="str">
        <f>INDEX(DEVICES[DESC1],MATCH(TAG_DATA[[#This Row],[P1TAG]],DEVICES[TAG1],))</f>
        <v>BED TEMPERATURE 2</v>
      </c>
      <c r="W414" s="282" t="str">
        <f>INDEX(DEVICES[DESC2],MATCH(TAG_DATA[[#This Row],[P1TAG]],DEVICES[TAG1],))</f>
        <v/>
      </c>
      <c r="X414" s="282" t="str">
        <f>INDEX(DEVICES[DESC3],MATCH(TAG_DATA[[#This Row],[P1TAG]],DEVICES[TAG1],))</f>
        <v/>
      </c>
      <c r="Y414" s="290" t="e">
        <f>INDEX(IO[Pin24V],MATCH(TAG_DATA[[#This Row],[P1TAG]],IO[IO_Tag],))</f>
        <v>#N/A</v>
      </c>
      <c r="Z414" s="290" t="e">
        <f>INDEX(IO[Pin0V],MATCH(TAG_DATA[[#This Row],[P1TAG]],IO[IO_Tag],))</f>
        <v>#N/A</v>
      </c>
      <c r="AA414" s="282"/>
      <c r="AB414" s="312" t="e">
        <f>INDEX(IO[Type],MATCH(TAG_DATA[[#This Row],[P1TAG]],IO[IO_Tag],))</f>
        <v>#N/A</v>
      </c>
      <c r="AC414" s="282" t="str">
        <f>TAG_DATA[[#This Row],[Tag]]</f>
        <v>BB1TT414</v>
      </c>
      <c r="AD414" s="282" t="str">
        <f>INDEX(DEVICES[DESC1],MATCH(TAG_DATA[[#This Row],[P1TAG]],DEVICES[TAG1],))</f>
        <v>BED TEMPERATURE 2</v>
      </c>
      <c r="AE414" s="282" t="str">
        <f>INDEX(DEVICES[DESC2],MATCH(TAG_DATA[[#This Row],[P1TAG]],DEVICES[TAG1],))</f>
        <v/>
      </c>
      <c r="AF414" s="282" t="str">
        <f>INDEX(DEVICES[DESC3],MATCH(TAG_DATA[[#This Row],[P1TAG]],DEVICES[TAG1],))</f>
        <v/>
      </c>
      <c r="AG414" s="312"/>
      <c r="AH414" s="282" t="str">
        <f>_xlfn.TEXTJOIN("/",,TAG_DATA[[#This Row],[Tag]],"01")</f>
        <v>BB1TT414/01</v>
      </c>
      <c r="AI414" s="331"/>
    </row>
    <row r="415" spans="1:35" x14ac:dyDescent="0.4">
      <c r="A415" s="316" t="s">
        <v>496</v>
      </c>
      <c r="B415" s="309" t="s">
        <v>1122</v>
      </c>
      <c r="C415" s="328" t="s">
        <v>2570</v>
      </c>
      <c r="D415" s="314" t="e">
        <f>INDEX(DRAWING[Prefix],MATCH(TAG_DATA[[#This Row],[Tag]],DRAWING[Tag],))</f>
        <v>#N/A</v>
      </c>
      <c r="E415" s="281" t="e">
        <f>INDEX(DRAWING[Suffix],MATCH(TAG_DATA[[#This Row],[Tag]],DRAWING[Tag],))</f>
        <v>#N/A</v>
      </c>
      <c r="F415" s="265"/>
      <c r="G415" s="305"/>
      <c r="H415" s="282"/>
      <c r="I415" s="282" t="e">
        <f>INDEX(PANEL[DESCRIPTION],MATCH(TAG_DATA[[#This Row],[X1NAME]],PANEL[TAG],))</f>
        <v>#N/A</v>
      </c>
      <c r="J415" s="282"/>
      <c r="K415" s="282"/>
      <c r="L415" s="282"/>
      <c r="M415" s="312"/>
      <c r="N415" s="282" t="e">
        <f>INDEX(IO[PLC],MATCH(TAG_DATA[[#This Row],[P1TAG]],IO[IO_Tag],))</f>
        <v>#N/A</v>
      </c>
      <c r="O415" s="282"/>
      <c r="P415" s="290" t="e">
        <f>INDEX(IO[Slot],MATCH(TAG_DATA[[#This Row],[P1TAG]],IO[IO_Tag],))</f>
        <v>#N/A</v>
      </c>
      <c r="Q415" s="282"/>
      <c r="R415" s="282" t="e">
        <f>INDEX(IO[CatalogNo],MATCH(TAG_DATA[[#This Row],[P1TAG]],IO[IO_Tag],))</f>
        <v>#N/A</v>
      </c>
      <c r="S415" s="282" t="e">
        <f>INDEX(IO[CatalogDesc1],MATCH(TAG_DATA[[#This Row],[P1TAG]],IO[IO_Tag],))</f>
        <v>#N/A</v>
      </c>
      <c r="T415" s="282" t="e">
        <f>INDEX(IO[CatalogDesc2],MATCH(TAG_DATA[[#This Row],[P1TAG]],IO[IO_Tag],))</f>
        <v>#N/A</v>
      </c>
      <c r="U415" s="282" t="str">
        <f>TAG_DATA[[#This Row],[Tag]]</f>
        <v>BB1TT415</v>
      </c>
      <c r="V415" s="282" t="str">
        <f>INDEX(DEVICES[DESC1],MATCH(TAG_DATA[[#This Row],[P1TAG]],DEVICES[TAG1],))</f>
        <v>BOILER BED TEMPERATURE</v>
      </c>
      <c r="W415" s="282" t="str">
        <f>INDEX(DEVICES[DESC2],MATCH(TAG_DATA[[#This Row],[P1TAG]],DEVICES[TAG1],))</f>
        <v>MIDDLE LEVEL</v>
      </c>
      <c r="X415" s="282" t="str">
        <f>INDEX(DEVICES[DESC3],MATCH(TAG_DATA[[#This Row],[P1TAG]],DEVICES[TAG1],))</f>
        <v/>
      </c>
      <c r="Y415" s="290" t="e">
        <f>INDEX(IO[Pin24V],MATCH(TAG_DATA[[#This Row],[P1TAG]],IO[IO_Tag],))</f>
        <v>#N/A</v>
      </c>
      <c r="Z415" s="290" t="e">
        <f>INDEX(IO[Pin0V],MATCH(TAG_DATA[[#This Row],[P1TAG]],IO[IO_Tag],))</f>
        <v>#N/A</v>
      </c>
      <c r="AA415" s="282"/>
      <c r="AB415" s="312" t="e">
        <f>INDEX(IO[Type],MATCH(TAG_DATA[[#This Row],[P1TAG]],IO[IO_Tag],))</f>
        <v>#N/A</v>
      </c>
      <c r="AC415" s="282" t="str">
        <f>TAG_DATA[[#This Row],[Tag]]</f>
        <v>BB1TT415</v>
      </c>
      <c r="AD415" s="282" t="str">
        <f>INDEX(DEVICES[DESC1],MATCH(TAG_DATA[[#This Row],[P1TAG]],DEVICES[TAG1],))</f>
        <v>BOILER BED TEMPERATURE</v>
      </c>
      <c r="AE415" s="282" t="str">
        <f>INDEX(DEVICES[DESC2],MATCH(TAG_DATA[[#This Row],[P1TAG]],DEVICES[TAG1],))</f>
        <v>MIDDLE LEVEL</v>
      </c>
      <c r="AF415" s="282" t="str">
        <f>INDEX(DEVICES[DESC3],MATCH(TAG_DATA[[#This Row],[P1TAG]],DEVICES[TAG1],))</f>
        <v/>
      </c>
      <c r="AG415" s="312"/>
      <c r="AH415" s="282" t="str">
        <f>_xlfn.TEXTJOIN("/",,TAG_DATA[[#This Row],[Tag]],"01")</f>
        <v>BB1TT415/01</v>
      </c>
      <c r="AI415" s="331"/>
    </row>
    <row r="416" spans="1:35" x14ac:dyDescent="0.4">
      <c r="A416" s="316" t="s">
        <v>496</v>
      </c>
      <c r="B416" s="309" t="s">
        <v>1122</v>
      </c>
      <c r="C416" s="328" t="s">
        <v>2570</v>
      </c>
      <c r="D416" s="314" t="e">
        <f>INDEX(DRAWING[Prefix],MATCH(TAG_DATA[[#This Row],[Tag]],DRAWING[Tag],))</f>
        <v>#N/A</v>
      </c>
      <c r="E416" s="281" t="e">
        <f>INDEX(DRAWING[Suffix],MATCH(TAG_DATA[[#This Row],[Tag]],DRAWING[Tag],))</f>
        <v>#N/A</v>
      </c>
      <c r="F416" s="265"/>
      <c r="G416" s="305"/>
      <c r="H416" s="282"/>
      <c r="I416" s="282" t="e">
        <f>INDEX(PANEL[DESCRIPTION],MATCH(TAG_DATA[[#This Row],[X1NAME]],PANEL[TAG],))</f>
        <v>#N/A</v>
      </c>
      <c r="J416" s="282"/>
      <c r="K416" s="282"/>
      <c r="L416" s="282"/>
      <c r="M416" s="312"/>
      <c r="N416" s="282" t="e">
        <f>INDEX(IO[PLC],MATCH(TAG_DATA[[#This Row],[P1TAG]],IO[IO_Tag],))</f>
        <v>#N/A</v>
      </c>
      <c r="O416" s="282"/>
      <c r="P416" s="290" t="e">
        <f>INDEX(IO[Slot],MATCH(TAG_DATA[[#This Row],[P1TAG]],IO[IO_Tag],))</f>
        <v>#N/A</v>
      </c>
      <c r="Q416" s="282"/>
      <c r="R416" s="282" t="e">
        <f>INDEX(IO[CatalogNo],MATCH(TAG_DATA[[#This Row],[P1TAG]],IO[IO_Tag],))</f>
        <v>#N/A</v>
      </c>
      <c r="S416" s="282" t="e">
        <f>INDEX(IO[CatalogDesc1],MATCH(TAG_DATA[[#This Row],[P1TAG]],IO[IO_Tag],))</f>
        <v>#N/A</v>
      </c>
      <c r="T416" s="282" t="e">
        <f>INDEX(IO[CatalogDesc2],MATCH(TAG_DATA[[#This Row],[P1TAG]],IO[IO_Tag],))</f>
        <v>#N/A</v>
      </c>
      <c r="U416" s="282" t="str">
        <f>TAG_DATA[[#This Row],[Tag]]</f>
        <v>BB1TT415</v>
      </c>
      <c r="V416" s="282" t="str">
        <f>INDEX(DEVICES[DESC1],MATCH(TAG_DATA[[#This Row],[P1TAG]],DEVICES[TAG1],))</f>
        <v>BOILER BED TEMPERATURE</v>
      </c>
      <c r="W416" s="282" t="str">
        <f>INDEX(DEVICES[DESC2],MATCH(TAG_DATA[[#This Row],[P1TAG]],DEVICES[TAG1],))</f>
        <v>MIDDLE LEVEL</v>
      </c>
      <c r="X416" s="282" t="str">
        <f>INDEX(DEVICES[DESC3],MATCH(TAG_DATA[[#This Row],[P1TAG]],DEVICES[TAG1],))</f>
        <v/>
      </c>
      <c r="Y416" s="290" t="e">
        <f>INDEX(IO[Pin24V],MATCH(TAG_DATA[[#This Row],[P1TAG]],IO[IO_Tag],))</f>
        <v>#N/A</v>
      </c>
      <c r="Z416" s="290" t="e">
        <f>INDEX(IO[Pin0V],MATCH(TAG_DATA[[#This Row],[P1TAG]],IO[IO_Tag],))</f>
        <v>#N/A</v>
      </c>
      <c r="AA416" s="282"/>
      <c r="AB416" s="312" t="e">
        <f>INDEX(IO[Type],MATCH(TAG_DATA[[#This Row],[P1TAG]],IO[IO_Tag],))</f>
        <v>#N/A</v>
      </c>
      <c r="AC416" s="282" t="str">
        <f>TAG_DATA[[#This Row],[Tag]]</f>
        <v>BB1TT415</v>
      </c>
      <c r="AD416" s="282" t="str">
        <f>INDEX(DEVICES[DESC1],MATCH(TAG_DATA[[#This Row],[P1TAG]],DEVICES[TAG1],))</f>
        <v>BOILER BED TEMPERATURE</v>
      </c>
      <c r="AE416" s="282" t="str">
        <f>INDEX(DEVICES[DESC2],MATCH(TAG_DATA[[#This Row],[P1TAG]],DEVICES[TAG1],))</f>
        <v>MIDDLE LEVEL</v>
      </c>
      <c r="AF416" s="282" t="str">
        <f>INDEX(DEVICES[DESC3],MATCH(TAG_DATA[[#This Row],[P1TAG]],DEVICES[TAG1],))</f>
        <v/>
      </c>
      <c r="AG416" s="312"/>
      <c r="AH416" s="282" t="str">
        <f>_xlfn.TEXTJOIN("/",,TAG_DATA[[#This Row],[Tag]],"01")</f>
        <v>BB1TT415/01</v>
      </c>
      <c r="AI416" s="331"/>
    </row>
    <row r="417" spans="1:35" x14ac:dyDescent="0.4">
      <c r="A417" s="316" t="s">
        <v>499</v>
      </c>
      <c r="B417" s="309" t="s">
        <v>1122</v>
      </c>
      <c r="C417" s="328" t="s">
        <v>2570</v>
      </c>
      <c r="D417" s="314" t="e">
        <f>INDEX(DRAWING[Prefix],MATCH(TAG_DATA[[#This Row],[Tag]],DRAWING[Tag],))</f>
        <v>#N/A</v>
      </c>
      <c r="E417" s="281" t="e">
        <f>INDEX(DRAWING[Suffix],MATCH(TAG_DATA[[#This Row],[Tag]],DRAWING[Tag],))</f>
        <v>#N/A</v>
      </c>
      <c r="F417" s="265"/>
      <c r="G417" s="305"/>
      <c r="H417" s="282"/>
      <c r="I417" s="282" t="e">
        <f>INDEX(PANEL[DESCRIPTION],MATCH(TAG_DATA[[#This Row],[X1NAME]],PANEL[TAG],))</f>
        <v>#N/A</v>
      </c>
      <c r="J417" s="282"/>
      <c r="K417" s="282"/>
      <c r="L417" s="282"/>
      <c r="M417" s="312"/>
      <c r="N417" s="282" t="e">
        <f>INDEX(IO[PLC],MATCH(TAG_DATA[[#This Row],[P1TAG]],IO[IO_Tag],))</f>
        <v>#N/A</v>
      </c>
      <c r="O417" s="282"/>
      <c r="P417" s="290" t="e">
        <f>INDEX(IO[Slot],MATCH(TAG_DATA[[#This Row],[P1TAG]],IO[IO_Tag],))</f>
        <v>#N/A</v>
      </c>
      <c r="Q417" s="282"/>
      <c r="R417" s="282" t="e">
        <f>INDEX(IO[CatalogNo],MATCH(TAG_DATA[[#This Row],[P1TAG]],IO[IO_Tag],))</f>
        <v>#N/A</v>
      </c>
      <c r="S417" s="282" t="e">
        <f>INDEX(IO[CatalogDesc1],MATCH(TAG_DATA[[#This Row],[P1TAG]],IO[IO_Tag],))</f>
        <v>#N/A</v>
      </c>
      <c r="T417" s="282" t="e">
        <f>INDEX(IO[CatalogDesc2],MATCH(TAG_DATA[[#This Row],[P1TAG]],IO[IO_Tag],))</f>
        <v>#N/A</v>
      </c>
      <c r="U417" s="282" t="str">
        <f>TAG_DATA[[#This Row],[Tag]]</f>
        <v>BB1TT416</v>
      </c>
      <c r="V417" s="282" t="str">
        <f>INDEX(DEVICES[DESC1],MATCH(TAG_DATA[[#This Row],[P1TAG]],DEVICES[TAG1],))</f>
        <v>BOILER BED TEMPERATURE</v>
      </c>
      <c r="W417" s="282" t="str">
        <f>INDEX(DEVICES[DESC2],MATCH(TAG_DATA[[#This Row],[P1TAG]],DEVICES[TAG1],))</f>
        <v>LOWER LEVEL</v>
      </c>
      <c r="X417" s="282" t="str">
        <f>INDEX(DEVICES[DESC3],MATCH(TAG_DATA[[#This Row],[P1TAG]],DEVICES[TAG1],))</f>
        <v/>
      </c>
      <c r="Y417" s="290" t="e">
        <f>INDEX(IO[Pin24V],MATCH(TAG_DATA[[#This Row],[P1TAG]],IO[IO_Tag],))</f>
        <v>#N/A</v>
      </c>
      <c r="Z417" s="290" t="e">
        <f>INDEX(IO[Pin0V],MATCH(TAG_DATA[[#This Row],[P1TAG]],IO[IO_Tag],))</f>
        <v>#N/A</v>
      </c>
      <c r="AA417" s="282"/>
      <c r="AB417" s="312" t="e">
        <f>INDEX(IO[Type],MATCH(TAG_DATA[[#This Row],[P1TAG]],IO[IO_Tag],))</f>
        <v>#N/A</v>
      </c>
      <c r="AC417" s="282" t="str">
        <f>TAG_DATA[[#This Row],[Tag]]</f>
        <v>BB1TT416</v>
      </c>
      <c r="AD417" s="282" t="str">
        <f>INDEX(DEVICES[DESC1],MATCH(TAG_DATA[[#This Row],[P1TAG]],DEVICES[TAG1],))</f>
        <v>BOILER BED TEMPERATURE</v>
      </c>
      <c r="AE417" s="282" t="str">
        <f>INDEX(DEVICES[DESC2],MATCH(TAG_DATA[[#This Row],[P1TAG]],DEVICES[TAG1],))</f>
        <v>LOWER LEVEL</v>
      </c>
      <c r="AF417" s="282" t="str">
        <f>INDEX(DEVICES[DESC3],MATCH(TAG_DATA[[#This Row],[P1TAG]],DEVICES[TAG1],))</f>
        <v/>
      </c>
      <c r="AG417" s="312"/>
      <c r="AH417" s="282" t="str">
        <f>_xlfn.TEXTJOIN("/",,TAG_DATA[[#This Row],[Tag]],"01")</f>
        <v>BB1TT416/01</v>
      </c>
      <c r="AI417" s="331"/>
    </row>
    <row r="418" spans="1:35" x14ac:dyDescent="0.4">
      <c r="A418" s="316" t="s">
        <v>499</v>
      </c>
      <c r="B418" s="309" t="s">
        <v>1122</v>
      </c>
      <c r="C418" s="328" t="s">
        <v>2570</v>
      </c>
      <c r="D418" s="314" t="e">
        <f>INDEX(DRAWING[Prefix],MATCH(TAG_DATA[[#This Row],[Tag]],DRAWING[Tag],))</f>
        <v>#N/A</v>
      </c>
      <c r="E418" s="281" t="e">
        <f>INDEX(DRAWING[Suffix],MATCH(TAG_DATA[[#This Row],[Tag]],DRAWING[Tag],))</f>
        <v>#N/A</v>
      </c>
      <c r="F418" s="265"/>
      <c r="G418" s="305"/>
      <c r="H418" s="282"/>
      <c r="I418" s="282" t="e">
        <f>INDEX(PANEL[DESCRIPTION],MATCH(TAG_DATA[[#This Row],[X1NAME]],PANEL[TAG],))</f>
        <v>#N/A</v>
      </c>
      <c r="J418" s="282"/>
      <c r="K418" s="282"/>
      <c r="L418" s="282"/>
      <c r="M418" s="312"/>
      <c r="N418" s="282" t="e">
        <f>INDEX(IO[PLC],MATCH(TAG_DATA[[#This Row],[P1TAG]],IO[IO_Tag],))</f>
        <v>#N/A</v>
      </c>
      <c r="O418" s="282"/>
      <c r="P418" s="290" t="e">
        <f>INDEX(IO[Slot],MATCH(TAG_DATA[[#This Row],[P1TAG]],IO[IO_Tag],))</f>
        <v>#N/A</v>
      </c>
      <c r="Q418" s="282"/>
      <c r="R418" s="282" t="e">
        <f>INDEX(IO[CatalogNo],MATCH(TAG_DATA[[#This Row],[P1TAG]],IO[IO_Tag],))</f>
        <v>#N/A</v>
      </c>
      <c r="S418" s="282" t="e">
        <f>INDEX(IO[CatalogDesc1],MATCH(TAG_DATA[[#This Row],[P1TAG]],IO[IO_Tag],))</f>
        <v>#N/A</v>
      </c>
      <c r="T418" s="282" t="e">
        <f>INDEX(IO[CatalogDesc2],MATCH(TAG_DATA[[#This Row],[P1TAG]],IO[IO_Tag],))</f>
        <v>#N/A</v>
      </c>
      <c r="U418" s="282" t="str">
        <f>TAG_DATA[[#This Row],[Tag]]</f>
        <v>BB1TT416</v>
      </c>
      <c r="V418" s="282" t="str">
        <f>INDEX(DEVICES[DESC1],MATCH(TAG_DATA[[#This Row],[P1TAG]],DEVICES[TAG1],))</f>
        <v>BOILER BED TEMPERATURE</v>
      </c>
      <c r="W418" s="282" t="str">
        <f>INDEX(DEVICES[DESC2],MATCH(TAG_DATA[[#This Row],[P1TAG]],DEVICES[TAG1],))</f>
        <v>LOWER LEVEL</v>
      </c>
      <c r="X418" s="282" t="str">
        <f>INDEX(DEVICES[DESC3],MATCH(TAG_DATA[[#This Row],[P1TAG]],DEVICES[TAG1],))</f>
        <v/>
      </c>
      <c r="Y418" s="290" t="e">
        <f>INDEX(IO[Pin24V],MATCH(TAG_DATA[[#This Row],[P1TAG]],IO[IO_Tag],))</f>
        <v>#N/A</v>
      </c>
      <c r="Z418" s="290" t="e">
        <f>INDEX(IO[Pin0V],MATCH(TAG_DATA[[#This Row],[P1TAG]],IO[IO_Tag],))</f>
        <v>#N/A</v>
      </c>
      <c r="AA418" s="282"/>
      <c r="AB418" s="312" t="e">
        <f>INDEX(IO[Type],MATCH(TAG_DATA[[#This Row],[P1TAG]],IO[IO_Tag],))</f>
        <v>#N/A</v>
      </c>
      <c r="AC418" s="282" t="str">
        <f>TAG_DATA[[#This Row],[Tag]]</f>
        <v>BB1TT416</v>
      </c>
      <c r="AD418" s="282" t="str">
        <f>INDEX(DEVICES[DESC1],MATCH(TAG_DATA[[#This Row],[P1TAG]],DEVICES[TAG1],))</f>
        <v>BOILER BED TEMPERATURE</v>
      </c>
      <c r="AE418" s="282" t="str">
        <f>INDEX(DEVICES[DESC2],MATCH(TAG_DATA[[#This Row],[P1TAG]],DEVICES[TAG1],))</f>
        <v>LOWER LEVEL</v>
      </c>
      <c r="AF418" s="282" t="str">
        <f>INDEX(DEVICES[DESC3],MATCH(TAG_DATA[[#This Row],[P1TAG]],DEVICES[TAG1],))</f>
        <v/>
      </c>
      <c r="AG418" s="312"/>
      <c r="AH418" s="282" t="str">
        <f>_xlfn.TEXTJOIN("/",,TAG_DATA[[#This Row],[Tag]],"01")</f>
        <v>BB1TT416/01</v>
      </c>
      <c r="AI418" s="331"/>
    </row>
    <row r="419" spans="1:35" hidden="1" x14ac:dyDescent="0.4">
      <c r="A419" s="329" t="s">
        <v>455</v>
      </c>
      <c r="B419" s="261" t="s">
        <v>1126</v>
      </c>
      <c r="C419" s="349"/>
      <c r="D419" s="314" t="e">
        <f>INDEX(DRAWING[Prefix],MATCH(TAG_DATA[[#This Row],[Tag]],DRAWING[Tag],))</f>
        <v>#N/A</v>
      </c>
      <c r="E419" s="281" t="e">
        <f>INDEX(DRAWING[Suffix],MATCH(TAG_DATA[[#This Row],[Tag]],DRAWING[Tag],))</f>
        <v>#N/A</v>
      </c>
      <c r="F419" s="265"/>
      <c r="G419" s="305"/>
      <c r="H419" s="282"/>
      <c r="I419" s="282" t="e">
        <f>INDEX(PANEL[DESCRIPTION],MATCH(TAG_DATA[[#This Row],[X1NAME]],PANEL[TAG],))</f>
        <v>#N/A</v>
      </c>
      <c r="J419" s="282"/>
      <c r="K419" s="282"/>
      <c r="L419" s="282"/>
      <c r="M419" s="312"/>
      <c r="N419" s="282" t="e">
        <f>INDEX(IO[PLC],MATCH(TAG_DATA[[#This Row],[P1TAG]],IO[IO_Tag],))</f>
        <v>#N/A</v>
      </c>
      <c r="O419" s="282"/>
      <c r="P419" s="290" t="e">
        <f>INDEX(IO[Slot],MATCH(TAG_DATA[[#This Row],[P1TAG]],IO[IO_Tag],))</f>
        <v>#N/A</v>
      </c>
      <c r="Q419" s="282"/>
      <c r="R419" s="282" t="e">
        <f>INDEX(IO[CatalogNo],MATCH(TAG_DATA[[#This Row],[P1TAG]],IO[IO_Tag],))</f>
        <v>#N/A</v>
      </c>
      <c r="S419" s="282" t="e">
        <f>INDEX(IO[CatalogDesc1],MATCH(TAG_DATA[[#This Row],[P1TAG]],IO[IO_Tag],))</f>
        <v>#N/A</v>
      </c>
      <c r="T419" s="282" t="e">
        <f>INDEX(IO[CatalogDesc2],MATCH(TAG_DATA[[#This Row],[P1TAG]],IO[IO_Tag],))</f>
        <v>#N/A</v>
      </c>
      <c r="U419" s="282" t="str">
        <f>TAG_DATA[[#This Row],[Tag]]</f>
        <v>BB1TT417</v>
      </c>
      <c r="V419" s="282" t="str">
        <f>INDEX(DEVICES[DESC1],MATCH(TAG_DATA[[#This Row],[P1TAG]],DEVICES[TAG1],))</f>
        <v>BED TEMPERATURE 3</v>
      </c>
      <c r="W419" s="282" t="str">
        <f>INDEX(DEVICES[DESC2],MATCH(TAG_DATA[[#This Row],[P1TAG]],DEVICES[TAG1],))</f>
        <v/>
      </c>
      <c r="X419" s="282" t="str">
        <f>INDEX(DEVICES[DESC3],MATCH(TAG_DATA[[#This Row],[P1TAG]],DEVICES[TAG1],))</f>
        <v/>
      </c>
      <c r="Y419" s="290" t="e">
        <f>INDEX(IO[Pin24V],MATCH(TAG_DATA[[#This Row],[P1TAG]],IO[IO_Tag],))</f>
        <v>#N/A</v>
      </c>
      <c r="Z419" s="290" t="e">
        <f>INDEX(IO[Pin0V],MATCH(TAG_DATA[[#This Row],[P1TAG]],IO[IO_Tag],))</f>
        <v>#N/A</v>
      </c>
      <c r="AA419" s="282"/>
      <c r="AB419" s="312" t="e">
        <f>INDEX(IO[Type],MATCH(TAG_DATA[[#This Row],[P1TAG]],IO[IO_Tag],))</f>
        <v>#N/A</v>
      </c>
      <c r="AC419" s="282" t="str">
        <f>TAG_DATA[[#This Row],[Tag]]</f>
        <v>BB1TT417</v>
      </c>
      <c r="AD419" s="282" t="str">
        <f>INDEX(DEVICES[DESC1],MATCH(TAG_DATA[[#This Row],[P1TAG]],DEVICES[TAG1],))</f>
        <v>BED TEMPERATURE 3</v>
      </c>
      <c r="AE419" s="282" t="str">
        <f>INDEX(DEVICES[DESC2],MATCH(TAG_DATA[[#This Row],[P1TAG]],DEVICES[TAG1],))</f>
        <v/>
      </c>
      <c r="AF419" s="282" t="str">
        <f>INDEX(DEVICES[DESC3],MATCH(TAG_DATA[[#This Row],[P1TAG]],DEVICES[TAG1],))</f>
        <v/>
      </c>
      <c r="AG419" s="312"/>
      <c r="AH419" s="282" t="str">
        <f>_xlfn.TEXTJOIN("/",,TAG_DATA[[#This Row],[Tag]],"01")</f>
        <v>BB1TT417/01</v>
      </c>
      <c r="AI419" s="331"/>
    </row>
    <row r="420" spans="1:35" hidden="1" x14ac:dyDescent="0.4">
      <c r="A420" s="330" t="s">
        <v>455</v>
      </c>
      <c r="B420" s="260" t="s">
        <v>1126</v>
      </c>
      <c r="C420" s="349"/>
      <c r="D420" s="314" t="e">
        <f>INDEX(DRAWING[Prefix],MATCH(TAG_DATA[[#This Row],[Tag]],DRAWING[Tag],))</f>
        <v>#N/A</v>
      </c>
      <c r="E420" s="281" t="e">
        <f>INDEX(DRAWING[Suffix],MATCH(TAG_DATA[[#This Row],[Tag]],DRAWING[Tag],))</f>
        <v>#N/A</v>
      </c>
      <c r="F420" s="265"/>
      <c r="G420" s="305"/>
      <c r="H420" s="282"/>
      <c r="I420" s="282" t="e">
        <f>INDEX(PANEL[DESCRIPTION],MATCH(TAG_DATA[[#This Row],[X1NAME]],PANEL[TAG],))</f>
        <v>#N/A</v>
      </c>
      <c r="J420" s="282"/>
      <c r="K420" s="282"/>
      <c r="L420" s="282"/>
      <c r="M420" s="312"/>
      <c r="N420" s="282" t="e">
        <f>INDEX(IO[PLC],MATCH(TAG_DATA[[#This Row],[P1TAG]],IO[IO_Tag],))</f>
        <v>#N/A</v>
      </c>
      <c r="O420" s="282"/>
      <c r="P420" s="290" t="e">
        <f>INDEX(IO[Slot],MATCH(TAG_DATA[[#This Row],[P1TAG]],IO[IO_Tag],))</f>
        <v>#N/A</v>
      </c>
      <c r="Q420" s="282"/>
      <c r="R420" s="282" t="e">
        <f>INDEX(IO[CatalogNo],MATCH(TAG_DATA[[#This Row],[P1TAG]],IO[IO_Tag],))</f>
        <v>#N/A</v>
      </c>
      <c r="S420" s="282" t="e">
        <f>INDEX(IO[CatalogDesc1],MATCH(TAG_DATA[[#This Row],[P1TAG]],IO[IO_Tag],))</f>
        <v>#N/A</v>
      </c>
      <c r="T420" s="282" t="e">
        <f>INDEX(IO[CatalogDesc2],MATCH(TAG_DATA[[#This Row],[P1TAG]],IO[IO_Tag],))</f>
        <v>#N/A</v>
      </c>
      <c r="U420" s="282" t="str">
        <f>TAG_DATA[[#This Row],[Tag]]</f>
        <v>BB1TT417</v>
      </c>
      <c r="V420" s="282" t="str">
        <f>INDEX(DEVICES[DESC1],MATCH(TAG_DATA[[#This Row],[P1TAG]],DEVICES[TAG1],))</f>
        <v>BED TEMPERATURE 3</v>
      </c>
      <c r="W420" s="282" t="str">
        <f>INDEX(DEVICES[DESC2],MATCH(TAG_DATA[[#This Row],[P1TAG]],DEVICES[TAG1],))</f>
        <v/>
      </c>
      <c r="X420" s="282" t="str">
        <f>INDEX(DEVICES[DESC3],MATCH(TAG_DATA[[#This Row],[P1TAG]],DEVICES[TAG1],))</f>
        <v/>
      </c>
      <c r="Y420" s="290" t="e">
        <f>INDEX(IO[Pin24V],MATCH(TAG_DATA[[#This Row],[P1TAG]],IO[IO_Tag],))</f>
        <v>#N/A</v>
      </c>
      <c r="Z420" s="290" t="e">
        <f>INDEX(IO[Pin0V],MATCH(TAG_DATA[[#This Row],[P1TAG]],IO[IO_Tag],))</f>
        <v>#N/A</v>
      </c>
      <c r="AA420" s="282"/>
      <c r="AB420" s="312" t="e">
        <f>INDEX(IO[Type],MATCH(TAG_DATA[[#This Row],[P1TAG]],IO[IO_Tag],))</f>
        <v>#N/A</v>
      </c>
      <c r="AC420" s="282" t="str">
        <f>TAG_DATA[[#This Row],[Tag]]</f>
        <v>BB1TT417</v>
      </c>
      <c r="AD420" s="282" t="str">
        <f>INDEX(DEVICES[DESC1],MATCH(TAG_DATA[[#This Row],[P1TAG]],DEVICES[TAG1],))</f>
        <v>BED TEMPERATURE 3</v>
      </c>
      <c r="AE420" s="282" t="str">
        <f>INDEX(DEVICES[DESC2],MATCH(TAG_DATA[[#This Row],[P1TAG]],DEVICES[TAG1],))</f>
        <v/>
      </c>
      <c r="AF420" s="282" t="str">
        <f>INDEX(DEVICES[DESC3],MATCH(TAG_DATA[[#This Row],[P1TAG]],DEVICES[TAG1],))</f>
        <v/>
      </c>
      <c r="AG420" s="312"/>
      <c r="AH420" s="282" t="str">
        <f>_xlfn.TEXTJOIN("/",,TAG_DATA[[#This Row],[Tag]],"01")</f>
        <v>BB1TT417/01</v>
      </c>
      <c r="AI420" s="331"/>
    </row>
    <row r="421" spans="1:35" hidden="1" x14ac:dyDescent="0.4">
      <c r="A421" s="330" t="s">
        <v>427</v>
      </c>
      <c r="B421" s="260" t="s">
        <v>1126</v>
      </c>
      <c r="C421" s="349"/>
      <c r="D421" s="314" t="e">
        <f>INDEX(DRAWING[Prefix],MATCH(TAG_DATA[[#This Row],[Tag]],DRAWING[Tag],))</f>
        <v>#N/A</v>
      </c>
      <c r="E421" s="281" t="e">
        <f>INDEX(DRAWING[Suffix],MATCH(TAG_DATA[[#This Row],[Tag]],DRAWING[Tag],))</f>
        <v>#N/A</v>
      </c>
      <c r="F421" s="265"/>
      <c r="G421" s="305"/>
      <c r="H421" s="282"/>
      <c r="I421" s="282" t="e">
        <f>INDEX(PANEL[DESCRIPTION],MATCH(TAG_DATA[[#This Row],[X1NAME]],PANEL[TAG],))</f>
        <v>#N/A</v>
      </c>
      <c r="J421" s="282"/>
      <c r="K421" s="282"/>
      <c r="L421" s="282"/>
      <c r="M421" s="312"/>
      <c r="N421" s="282" t="e">
        <f>INDEX(IO[PLC],MATCH(TAG_DATA[[#This Row],[P1TAG]],IO[IO_Tag],))</f>
        <v>#N/A</v>
      </c>
      <c r="O421" s="282"/>
      <c r="P421" s="290" t="e">
        <f>INDEX(IO[Slot],MATCH(TAG_DATA[[#This Row],[P1TAG]],IO[IO_Tag],))</f>
        <v>#N/A</v>
      </c>
      <c r="Q421" s="282"/>
      <c r="R421" s="282" t="e">
        <f>INDEX(IO[CatalogNo],MATCH(TAG_DATA[[#This Row],[P1TAG]],IO[IO_Tag],))</f>
        <v>#N/A</v>
      </c>
      <c r="S421" s="282" t="e">
        <f>INDEX(IO[CatalogDesc1],MATCH(TAG_DATA[[#This Row],[P1TAG]],IO[IO_Tag],))</f>
        <v>#N/A</v>
      </c>
      <c r="T421" s="282" t="e">
        <f>INDEX(IO[CatalogDesc2],MATCH(TAG_DATA[[#This Row],[P1TAG]],IO[IO_Tag],))</f>
        <v>#N/A</v>
      </c>
      <c r="U421" s="282" t="str">
        <f>TAG_DATA[[#This Row],[Tag]]</f>
        <v>BB1TT418</v>
      </c>
      <c r="V421" s="282" t="str">
        <f>INDEX(DEVICES[DESC1],MATCH(TAG_DATA[[#This Row],[P1TAG]],DEVICES[TAG1],))</f>
        <v>BED TEMPERATURE 4</v>
      </c>
      <c r="W421" s="282" t="str">
        <f>INDEX(DEVICES[DESC2],MATCH(TAG_DATA[[#This Row],[P1TAG]],DEVICES[TAG1],))</f>
        <v/>
      </c>
      <c r="X421" s="282" t="str">
        <f>INDEX(DEVICES[DESC3],MATCH(TAG_DATA[[#This Row],[P1TAG]],DEVICES[TAG1],))</f>
        <v/>
      </c>
      <c r="Y421" s="290" t="e">
        <f>INDEX(IO[Pin24V],MATCH(TAG_DATA[[#This Row],[P1TAG]],IO[IO_Tag],))</f>
        <v>#N/A</v>
      </c>
      <c r="Z421" s="290" t="e">
        <f>INDEX(IO[Pin0V],MATCH(TAG_DATA[[#This Row],[P1TAG]],IO[IO_Tag],))</f>
        <v>#N/A</v>
      </c>
      <c r="AA421" s="282"/>
      <c r="AB421" s="312" t="e">
        <f>INDEX(IO[Type],MATCH(TAG_DATA[[#This Row],[P1TAG]],IO[IO_Tag],))</f>
        <v>#N/A</v>
      </c>
      <c r="AC421" s="282" t="str">
        <f>TAG_DATA[[#This Row],[Tag]]</f>
        <v>BB1TT418</v>
      </c>
      <c r="AD421" s="282" t="str">
        <f>INDEX(DEVICES[DESC1],MATCH(TAG_DATA[[#This Row],[P1TAG]],DEVICES[TAG1],))</f>
        <v>BED TEMPERATURE 4</v>
      </c>
      <c r="AE421" s="282" t="str">
        <f>INDEX(DEVICES[DESC2],MATCH(TAG_DATA[[#This Row],[P1TAG]],DEVICES[TAG1],))</f>
        <v/>
      </c>
      <c r="AF421" s="282" t="str">
        <f>INDEX(DEVICES[DESC3],MATCH(TAG_DATA[[#This Row],[P1TAG]],DEVICES[TAG1],))</f>
        <v/>
      </c>
      <c r="AG421" s="312"/>
      <c r="AH421" s="282" t="str">
        <f>_xlfn.TEXTJOIN("/",,TAG_DATA[[#This Row],[Tag]],"01")</f>
        <v>BB1TT418/01</v>
      </c>
      <c r="AI421" s="331"/>
    </row>
    <row r="422" spans="1:35" hidden="1" x14ac:dyDescent="0.4">
      <c r="A422" s="330" t="s">
        <v>427</v>
      </c>
      <c r="B422" s="260" t="s">
        <v>1126</v>
      </c>
      <c r="C422" s="349"/>
      <c r="D422" s="314" t="e">
        <f>INDEX(DRAWING[Prefix],MATCH(TAG_DATA[[#This Row],[Tag]],DRAWING[Tag],))</f>
        <v>#N/A</v>
      </c>
      <c r="E422" s="281" t="e">
        <f>INDEX(DRAWING[Suffix],MATCH(TAG_DATA[[#This Row],[Tag]],DRAWING[Tag],))</f>
        <v>#N/A</v>
      </c>
      <c r="F422" s="265"/>
      <c r="G422" s="305"/>
      <c r="H422" s="282"/>
      <c r="I422" s="282" t="e">
        <f>INDEX(PANEL[DESCRIPTION],MATCH(TAG_DATA[[#This Row],[X1NAME]],PANEL[TAG],))</f>
        <v>#N/A</v>
      </c>
      <c r="J422" s="282"/>
      <c r="K422" s="282"/>
      <c r="L422" s="282"/>
      <c r="M422" s="312"/>
      <c r="N422" s="282" t="e">
        <f>INDEX(IO[PLC],MATCH(TAG_DATA[[#This Row],[P1TAG]],IO[IO_Tag],))</f>
        <v>#N/A</v>
      </c>
      <c r="O422" s="282"/>
      <c r="P422" s="290" t="e">
        <f>INDEX(IO[Slot],MATCH(TAG_DATA[[#This Row],[P1TAG]],IO[IO_Tag],))</f>
        <v>#N/A</v>
      </c>
      <c r="Q422" s="282"/>
      <c r="R422" s="282" t="e">
        <f>INDEX(IO[CatalogNo],MATCH(TAG_DATA[[#This Row],[P1TAG]],IO[IO_Tag],))</f>
        <v>#N/A</v>
      </c>
      <c r="S422" s="282" t="e">
        <f>INDEX(IO[CatalogDesc1],MATCH(TAG_DATA[[#This Row],[P1TAG]],IO[IO_Tag],))</f>
        <v>#N/A</v>
      </c>
      <c r="T422" s="282" t="e">
        <f>INDEX(IO[CatalogDesc2],MATCH(TAG_DATA[[#This Row],[P1TAG]],IO[IO_Tag],))</f>
        <v>#N/A</v>
      </c>
      <c r="U422" s="282" t="str">
        <f>TAG_DATA[[#This Row],[Tag]]</f>
        <v>BB1TT418</v>
      </c>
      <c r="V422" s="282" t="str">
        <f>INDEX(DEVICES[DESC1],MATCH(TAG_DATA[[#This Row],[P1TAG]],DEVICES[TAG1],))</f>
        <v>BED TEMPERATURE 4</v>
      </c>
      <c r="W422" s="282" t="str">
        <f>INDEX(DEVICES[DESC2],MATCH(TAG_DATA[[#This Row],[P1TAG]],DEVICES[TAG1],))</f>
        <v/>
      </c>
      <c r="X422" s="282" t="str">
        <f>INDEX(DEVICES[DESC3],MATCH(TAG_DATA[[#This Row],[P1TAG]],DEVICES[TAG1],))</f>
        <v/>
      </c>
      <c r="Y422" s="290" t="e">
        <f>INDEX(IO[Pin24V],MATCH(TAG_DATA[[#This Row],[P1TAG]],IO[IO_Tag],))</f>
        <v>#N/A</v>
      </c>
      <c r="Z422" s="290" t="e">
        <f>INDEX(IO[Pin0V],MATCH(TAG_DATA[[#This Row],[P1TAG]],IO[IO_Tag],))</f>
        <v>#N/A</v>
      </c>
      <c r="AA422" s="282"/>
      <c r="AB422" s="312" t="e">
        <f>INDEX(IO[Type],MATCH(TAG_DATA[[#This Row],[P1TAG]],IO[IO_Tag],))</f>
        <v>#N/A</v>
      </c>
      <c r="AC422" s="282" t="str">
        <f>TAG_DATA[[#This Row],[Tag]]</f>
        <v>BB1TT418</v>
      </c>
      <c r="AD422" s="282" t="str">
        <f>INDEX(DEVICES[DESC1],MATCH(TAG_DATA[[#This Row],[P1TAG]],DEVICES[TAG1],))</f>
        <v>BED TEMPERATURE 4</v>
      </c>
      <c r="AE422" s="282" t="str">
        <f>INDEX(DEVICES[DESC2],MATCH(TAG_DATA[[#This Row],[P1TAG]],DEVICES[TAG1],))</f>
        <v/>
      </c>
      <c r="AF422" s="282" t="str">
        <f>INDEX(DEVICES[DESC3],MATCH(TAG_DATA[[#This Row],[P1TAG]],DEVICES[TAG1],))</f>
        <v/>
      </c>
      <c r="AG422" s="312"/>
      <c r="AH422" s="282" t="str">
        <f>_xlfn.TEXTJOIN("/",,TAG_DATA[[#This Row],[Tag]],"01")</f>
        <v>BB1TT418/01</v>
      </c>
      <c r="AI422" s="331"/>
    </row>
    <row r="423" spans="1:35" x14ac:dyDescent="0.4">
      <c r="A423" s="316" t="s">
        <v>1296</v>
      </c>
      <c r="B423" s="309" t="s">
        <v>1122</v>
      </c>
      <c r="C423" s="328" t="s">
        <v>2570</v>
      </c>
      <c r="D423" s="314" t="e">
        <f>INDEX(DRAWING[Prefix],MATCH(TAG_DATA[[#This Row],[Tag]],DRAWING[Tag],))</f>
        <v>#N/A</v>
      </c>
      <c r="E423" s="281" t="e">
        <f>INDEX(DRAWING[Suffix],MATCH(TAG_DATA[[#This Row],[Tag]],DRAWING[Tag],))</f>
        <v>#N/A</v>
      </c>
      <c r="F423" s="265"/>
      <c r="G423" s="305"/>
      <c r="H423" s="282"/>
      <c r="I423" s="282" t="e">
        <f>INDEX(PANEL[DESCRIPTION],MATCH(TAG_DATA[[#This Row],[X1NAME]],PANEL[TAG],))</f>
        <v>#N/A</v>
      </c>
      <c r="J423" s="282"/>
      <c r="K423" s="282"/>
      <c r="L423" s="282"/>
      <c r="M423" s="312"/>
      <c r="N423" s="282" t="e">
        <f>INDEX(IO[PLC],MATCH(TAG_DATA[[#This Row],[P1TAG]],IO[IO_Tag],))</f>
        <v>#N/A</v>
      </c>
      <c r="O423" s="282"/>
      <c r="P423" s="290" t="e">
        <f>INDEX(IO[Slot],MATCH(TAG_DATA[[#This Row],[P1TAG]],IO[IO_Tag],))</f>
        <v>#N/A</v>
      </c>
      <c r="Q423" s="282"/>
      <c r="R423" s="282" t="e">
        <f>INDEX(IO[CatalogNo],MATCH(TAG_DATA[[#This Row],[P1TAG]],IO[IO_Tag],))</f>
        <v>#N/A</v>
      </c>
      <c r="S423" s="282" t="e">
        <f>INDEX(IO[CatalogDesc1],MATCH(TAG_DATA[[#This Row],[P1TAG]],IO[IO_Tag],))</f>
        <v>#N/A</v>
      </c>
      <c r="T423" s="282" t="e">
        <f>INDEX(IO[CatalogDesc2],MATCH(TAG_DATA[[#This Row],[P1TAG]],IO[IO_Tag],))</f>
        <v>#N/A</v>
      </c>
      <c r="U423" s="282" t="str">
        <f>TAG_DATA[[#This Row],[Tag]]</f>
        <v>BB1TT421</v>
      </c>
      <c r="V423" s="282" t="str">
        <f>INDEX(DEVICES[DESC1],MATCH(TAG_DATA[[#This Row],[P1TAG]],DEVICES[TAG1],))</f>
        <v>PRIMARY AIR FAN MOTOR</v>
      </c>
      <c r="W423" s="282" t="str">
        <f>INDEX(DEVICES[DESC2],MATCH(TAG_DATA[[#This Row],[P1TAG]],DEVICES[TAG1],))</f>
        <v>WINDING TEMPERATURE 3</v>
      </c>
      <c r="X423" s="282" t="str">
        <f>INDEX(DEVICES[DESC3],MATCH(TAG_DATA[[#This Row],[P1TAG]],DEVICES[TAG1],))</f>
        <v/>
      </c>
      <c r="Y423" s="290" t="e">
        <f>INDEX(IO[Pin24V],MATCH(TAG_DATA[[#This Row],[P1TAG]],IO[IO_Tag],))</f>
        <v>#N/A</v>
      </c>
      <c r="Z423" s="290" t="e">
        <f>INDEX(IO[Pin0V],MATCH(TAG_DATA[[#This Row],[P1TAG]],IO[IO_Tag],))</f>
        <v>#N/A</v>
      </c>
      <c r="AA423" s="282"/>
      <c r="AB423" s="312" t="e">
        <f>INDEX(IO[Type],MATCH(TAG_DATA[[#This Row],[P1TAG]],IO[IO_Tag],))</f>
        <v>#N/A</v>
      </c>
      <c r="AC423" s="282" t="str">
        <f>TAG_DATA[[#This Row],[Tag]]</f>
        <v>BB1TT421</v>
      </c>
      <c r="AD423" s="282" t="str">
        <f>INDEX(DEVICES[DESC1],MATCH(TAG_DATA[[#This Row],[P1TAG]],DEVICES[TAG1],))</f>
        <v>PRIMARY AIR FAN MOTOR</v>
      </c>
      <c r="AE423" s="282" t="str">
        <f>INDEX(DEVICES[DESC2],MATCH(TAG_DATA[[#This Row],[P1TAG]],DEVICES[TAG1],))</f>
        <v>WINDING TEMPERATURE 3</v>
      </c>
      <c r="AF423" s="282" t="str">
        <f>INDEX(DEVICES[DESC3],MATCH(TAG_DATA[[#This Row],[P1TAG]],DEVICES[TAG1],))</f>
        <v/>
      </c>
      <c r="AG423" s="312"/>
      <c r="AH423" s="282" t="str">
        <f>_xlfn.TEXTJOIN("/",,TAG_DATA[[#This Row],[Tag]],"01")</f>
        <v>BB1TT421/01</v>
      </c>
      <c r="AI423" s="331"/>
    </row>
    <row r="424" spans="1:35" x14ac:dyDescent="0.4">
      <c r="A424" s="316" t="s">
        <v>1296</v>
      </c>
      <c r="B424" s="309" t="s">
        <v>1122</v>
      </c>
      <c r="C424" s="328" t="s">
        <v>2570</v>
      </c>
      <c r="D424" s="314" t="e">
        <f>INDEX(DRAWING[Prefix],MATCH(TAG_DATA[[#This Row],[Tag]],DRAWING[Tag],))</f>
        <v>#N/A</v>
      </c>
      <c r="E424" s="281" t="e">
        <f>INDEX(DRAWING[Suffix],MATCH(TAG_DATA[[#This Row],[Tag]],DRAWING[Tag],))</f>
        <v>#N/A</v>
      </c>
      <c r="F424" s="265"/>
      <c r="G424" s="305"/>
      <c r="H424" s="282"/>
      <c r="I424" s="282" t="e">
        <f>INDEX(PANEL[DESCRIPTION],MATCH(TAG_DATA[[#This Row],[X1NAME]],PANEL[TAG],))</f>
        <v>#N/A</v>
      </c>
      <c r="J424" s="282"/>
      <c r="K424" s="282"/>
      <c r="L424" s="282"/>
      <c r="M424" s="312"/>
      <c r="N424" s="282" t="e">
        <f>INDEX(IO[PLC],MATCH(TAG_DATA[[#This Row],[P1TAG]],IO[IO_Tag],))</f>
        <v>#N/A</v>
      </c>
      <c r="O424" s="282"/>
      <c r="P424" s="290" t="e">
        <f>INDEX(IO[Slot],MATCH(TAG_DATA[[#This Row],[P1TAG]],IO[IO_Tag],))</f>
        <v>#N/A</v>
      </c>
      <c r="Q424" s="282"/>
      <c r="R424" s="282" t="e">
        <f>INDEX(IO[CatalogNo],MATCH(TAG_DATA[[#This Row],[P1TAG]],IO[IO_Tag],))</f>
        <v>#N/A</v>
      </c>
      <c r="S424" s="282" t="e">
        <f>INDEX(IO[CatalogDesc1],MATCH(TAG_DATA[[#This Row],[P1TAG]],IO[IO_Tag],))</f>
        <v>#N/A</v>
      </c>
      <c r="T424" s="282" t="e">
        <f>INDEX(IO[CatalogDesc2],MATCH(TAG_DATA[[#This Row],[P1TAG]],IO[IO_Tag],))</f>
        <v>#N/A</v>
      </c>
      <c r="U424" s="282" t="str">
        <f>TAG_DATA[[#This Row],[Tag]]</f>
        <v>BB1TT421</v>
      </c>
      <c r="V424" s="282" t="str">
        <f>INDEX(DEVICES[DESC1],MATCH(TAG_DATA[[#This Row],[P1TAG]],DEVICES[TAG1],))</f>
        <v>PRIMARY AIR FAN MOTOR</v>
      </c>
      <c r="W424" s="282" t="str">
        <f>INDEX(DEVICES[DESC2],MATCH(TAG_DATA[[#This Row],[P1TAG]],DEVICES[TAG1],))</f>
        <v>WINDING TEMPERATURE 3</v>
      </c>
      <c r="X424" s="282" t="str">
        <f>INDEX(DEVICES[DESC3],MATCH(TAG_DATA[[#This Row],[P1TAG]],DEVICES[TAG1],))</f>
        <v/>
      </c>
      <c r="Y424" s="290" t="e">
        <f>INDEX(IO[Pin24V],MATCH(TAG_DATA[[#This Row],[P1TAG]],IO[IO_Tag],))</f>
        <v>#N/A</v>
      </c>
      <c r="Z424" s="290" t="e">
        <f>INDEX(IO[Pin0V],MATCH(TAG_DATA[[#This Row],[P1TAG]],IO[IO_Tag],))</f>
        <v>#N/A</v>
      </c>
      <c r="AA424" s="282"/>
      <c r="AB424" s="312" t="e">
        <f>INDEX(IO[Type],MATCH(TAG_DATA[[#This Row],[P1TAG]],IO[IO_Tag],))</f>
        <v>#N/A</v>
      </c>
      <c r="AC424" s="282" t="str">
        <f>TAG_DATA[[#This Row],[Tag]]</f>
        <v>BB1TT421</v>
      </c>
      <c r="AD424" s="282" t="str">
        <f>INDEX(DEVICES[DESC1],MATCH(TAG_DATA[[#This Row],[P1TAG]],DEVICES[TAG1],))</f>
        <v>PRIMARY AIR FAN MOTOR</v>
      </c>
      <c r="AE424" s="282" t="str">
        <f>INDEX(DEVICES[DESC2],MATCH(TAG_DATA[[#This Row],[P1TAG]],DEVICES[TAG1],))</f>
        <v>WINDING TEMPERATURE 3</v>
      </c>
      <c r="AF424" s="282" t="str">
        <f>INDEX(DEVICES[DESC3],MATCH(TAG_DATA[[#This Row],[P1TAG]],DEVICES[TAG1],))</f>
        <v/>
      </c>
      <c r="AG424" s="312"/>
      <c r="AH424" s="282" t="str">
        <f>_xlfn.TEXTJOIN("/",,TAG_DATA[[#This Row],[Tag]],"01")</f>
        <v>BB1TT421/01</v>
      </c>
      <c r="AI424" s="331"/>
    </row>
    <row r="425" spans="1:35" x14ac:dyDescent="0.4">
      <c r="A425" s="316" t="s">
        <v>1300</v>
      </c>
      <c r="B425" s="309" t="s">
        <v>1122</v>
      </c>
      <c r="C425" s="328" t="s">
        <v>2570</v>
      </c>
      <c r="D425" s="314" t="e">
        <f>INDEX(DRAWING[Prefix],MATCH(TAG_DATA[[#This Row],[Tag]],DRAWING[Tag],))</f>
        <v>#N/A</v>
      </c>
      <c r="E425" s="281" t="e">
        <f>INDEX(DRAWING[Suffix],MATCH(TAG_DATA[[#This Row],[Tag]],DRAWING[Tag],))</f>
        <v>#N/A</v>
      </c>
      <c r="F425" s="265"/>
      <c r="G425" s="305"/>
      <c r="H425" s="282"/>
      <c r="I425" s="282" t="e">
        <f>INDEX(PANEL[DESCRIPTION],MATCH(TAG_DATA[[#This Row],[X1NAME]],PANEL[TAG],))</f>
        <v>#N/A</v>
      </c>
      <c r="J425" s="282"/>
      <c r="K425" s="282"/>
      <c r="L425" s="282"/>
      <c r="M425" s="312"/>
      <c r="N425" s="282" t="e">
        <f>INDEX(IO[PLC],MATCH(TAG_DATA[[#This Row],[P1TAG]],IO[IO_Tag],))</f>
        <v>#N/A</v>
      </c>
      <c r="O425" s="282"/>
      <c r="P425" s="290" t="e">
        <f>INDEX(IO[Slot],MATCH(TAG_DATA[[#This Row],[P1TAG]],IO[IO_Tag],))</f>
        <v>#N/A</v>
      </c>
      <c r="Q425" s="282"/>
      <c r="R425" s="282" t="e">
        <f>INDEX(IO[CatalogNo],MATCH(TAG_DATA[[#This Row],[P1TAG]],IO[IO_Tag],))</f>
        <v>#N/A</v>
      </c>
      <c r="S425" s="282" t="e">
        <f>INDEX(IO[CatalogDesc1],MATCH(TAG_DATA[[#This Row],[P1TAG]],IO[IO_Tag],))</f>
        <v>#N/A</v>
      </c>
      <c r="T425" s="282" t="e">
        <f>INDEX(IO[CatalogDesc2],MATCH(TAG_DATA[[#This Row],[P1TAG]],IO[IO_Tag],))</f>
        <v>#N/A</v>
      </c>
      <c r="U425" s="282" t="str">
        <f>TAG_DATA[[#This Row],[Tag]]</f>
        <v>BB1TT422</v>
      </c>
      <c r="V425" s="282" t="str">
        <f>INDEX(DEVICES[DESC1],MATCH(TAG_DATA[[#This Row],[P1TAG]],DEVICES[TAG1],))</f>
        <v>SECONDARY AIR FAN MOTOR</v>
      </c>
      <c r="W425" s="282" t="str">
        <f>INDEX(DEVICES[DESC2],MATCH(TAG_DATA[[#This Row],[P1TAG]],DEVICES[TAG1],))</f>
        <v>WINDING TEMPERATURE 3</v>
      </c>
      <c r="X425" s="282" t="str">
        <f>INDEX(DEVICES[DESC3],MATCH(TAG_DATA[[#This Row],[P1TAG]],DEVICES[TAG1],))</f>
        <v/>
      </c>
      <c r="Y425" s="290" t="e">
        <f>INDEX(IO[Pin24V],MATCH(TAG_DATA[[#This Row],[P1TAG]],IO[IO_Tag],))</f>
        <v>#N/A</v>
      </c>
      <c r="Z425" s="290" t="e">
        <f>INDEX(IO[Pin0V],MATCH(TAG_DATA[[#This Row],[P1TAG]],IO[IO_Tag],))</f>
        <v>#N/A</v>
      </c>
      <c r="AA425" s="282"/>
      <c r="AB425" s="312" t="e">
        <f>INDEX(IO[Type],MATCH(TAG_DATA[[#This Row],[P1TAG]],IO[IO_Tag],))</f>
        <v>#N/A</v>
      </c>
      <c r="AC425" s="282" t="str">
        <f>TAG_DATA[[#This Row],[Tag]]</f>
        <v>BB1TT422</v>
      </c>
      <c r="AD425" s="282" t="str">
        <f>INDEX(DEVICES[DESC1],MATCH(TAG_DATA[[#This Row],[P1TAG]],DEVICES[TAG1],))</f>
        <v>SECONDARY AIR FAN MOTOR</v>
      </c>
      <c r="AE425" s="282" t="str">
        <f>INDEX(DEVICES[DESC2],MATCH(TAG_DATA[[#This Row],[P1TAG]],DEVICES[TAG1],))</f>
        <v>WINDING TEMPERATURE 3</v>
      </c>
      <c r="AF425" s="282" t="str">
        <f>INDEX(DEVICES[DESC3],MATCH(TAG_DATA[[#This Row],[P1TAG]],DEVICES[TAG1],))</f>
        <v/>
      </c>
      <c r="AG425" s="312"/>
      <c r="AH425" s="282" t="str">
        <f>_xlfn.TEXTJOIN("/",,TAG_DATA[[#This Row],[Tag]],"01")</f>
        <v>BB1TT422/01</v>
      </c>
      <c r="AI425" s="331"/>
    </row>
    <row r="426" spans="1:35" x14ac:dyDescent="0.4">
      <c r="A426" s="316" t="s">
        <v>1300</v>
      </c>
      <c r="B426" s="309" t="s">
        <v>1122</v>
      </c>
      <c r="C426" s="328" t="s">
        <v>2570</v>
      </c>
      <c r="D426" s="314" t="e">
        <f>INDEX(DRAWING[Prefix],MATCH(TAG_DATA[[#This Row],[Tag]],DRAWING[Tag],))</f>
        <v>#N/A</v>
      </c>
      <c r="E426" s="281" t="e">
        <f>INDEX(DRAWING[Suffix],MATCH(TAG_DATA[[#This Row],[Tag]],DRAWING[Tag],))</f>
        <v>#N/A</v>
      </c>
      <c r="F426" s="265"/>
      <c r="G426" s="305"/>
      <c r="H426" s="282"/>
      <c r="I426" s="282" t="e">
        <f>INDEX(PANEL[DESCRIPTION],MATCH(TAG_DATA[[#This Row],[X1NAME]],PANEL[TAG],))</f>
        <v>#N/A</v>
      </c>
      <c r="J426" s="282"/>
      <c r="K426" s="282"/>
      <c r="L426" s="282"/>
      <c r="M426" s="312"/>
      <c r="N426" s="282" t="e">
        <f>INDEX(IO[PLC],MATCH(TAG_DATA[[#This Row],[P1TAG]],IO[IO_Tag],))</f>
        <v>#N/A</v>
      </c>
      <c r="O426" s="282"/>
      <c r="P426" s="290" t="e">
        <f>INDEX(IO[Slot],MATCH(TAG_DATA[[#This Row],[P1TAG]],IO[IO_Tag],))</f>
        <v>#N/A</v>
      </c>
      <c r="Q426" s="282"/>
      <c r="R426" s="282" t="e">
        <f>INDEX(IO[CatalogNo],MATCH(TAG_DATA[[#This Row],[P1TAG]],IO[IO_Tag],))</f>
        <v>#N/A</v>
      </c>
      <c r="S426" s="282" t="e">
        <f>INDEX(IO[CatalogDesc1],MATCH(TAG_DATA[[#This Row],[P1TAG]],IO[IO_Tag],))</f>
        <v>#N/A</v>
      </c>
      <c r="T426" s="282" t="e">
        <f>INDEX(IO[CatalogDesc2],MATCH(TAG_DATA[[#This Row],[P1TAG]],IO[IO_Tag],))</f>
        <v>#N/A</v>
      </c>
      <c r="U426" s="282" t="str">
        <f>TAG_DATA[[#This Row],[Tag]]</f>
        <v>BB1TT422</v>
      </c>
      <c r="V426" s="282" t="str">
        <f>INDEX(DEVICES[DESC1],MATCH(TAG_DATA[[#This Row],[P1TAG]],DEVICES[TAG1],))</f>
        <v>SECONDARY AIR FAN MOTOR</v>
      </c>
      <c r="W426" s="282" t="str">
        <f>INDEX(DEVICES[DESC2],MATCH(TAG_DATA[[#This Row],[P1TAG]],DEVICES[TAG1],))</f>
        <v>WINDING TEMPERATURE 3</v>
      </c>
      <c r="X426" s="282" t="str">
        <f>INDEX(DEVICES[DESC3],MATCH(TAG_DATA[[#This Row],[P1TAG]],DEVICES[TAG1],))</f>
        <v/>
      </c>
      <c r="Y426" s="290" t="e">
        <f>INDEX(IO[Pin24V],MATCH(TAG_DATA[[#This Row],[P1TAG]],IO[IO_Tag],))</f>
        <v>#N/A</v>
      </c>
      <c r="Z426" s="290" t="e">
        <f>INDEX(IO[Pin0V],MATCH(TAG_DATA[[#This Row],[P1TAG]],IO[IO_Tag],))</f>
        <v>#N/A</v>
      </c>
      <c r="AA426" s="282"/>
      <c r="AB426" s="312" t="e">
        <f>INDEX(IO[Type],MATCH(TAG_DATA[[#This Row],[P1TAG]],IO[IO_Tag],))</f>
        <v>#N/A</v>
      </c>
      <c r="AC426" s="282" t="str">
        <f>TAG_DATA[[#This Row],[Tag]]</f>
        <v>BB1TT422</v>
      </c>
      <c r="AD426" s="282" t="str">
        <f>INDEX(DEVICES[DESC1],MATCH(TAG_DATA[[#This Row],[P1TAG]],DEVICES[TAG1],))</f>
        <v>SECONDARY AIR FAN MOTOR</v>
      </c>
      <c r="AE426" s="282" t="str">
        <f>INDEX(DEVICES[DESC2],MATCH(TAG_DATA[[#This Row],[P1TAG]],DEVICES[TAG1],))</f>
        <v>WINDING TEMPERATURE 3</v>
      </c>
      <c r="AF426" s="282" t="str">
        <f>INDEX(DEVICES[DESC3],MATCH(TAG_DATA[[#This Row],[P1TAG]],DEVICES[TAG1],))</f>
        <v/>
      </c>
      <c r="AG426" s="312"/>
      <c r="AH426" s="282" t="str">
        <f>_xlfn.TEXTJOIN("/",,TAG_DATA[[#This Row],[Tag]],"01")</f>
        <v>BB1TT422/01</v>
      </c>
      <c r="AI426" s="331"/>
    </row>
    <row r="427" spans="1:35" x14ac:dyDescent="0.4">
      <c r="A427" s="316" t="s">
        <v>1287</v>
      </c>
      <c r="B427" s="309" t="s">
        <v>1122</v>
      </c>
      <c r="C427" s="328" t="s">
        <v>2570</v>
      </c>
      <c r="D427" s="314" t="e">
        <f>INDEX(DRAWING[Prefix],MATCH(TAG_DATA[[#This Row],[Tag]],DRAWING[Tag],))</f>
        <v>#N/A</v>
      </c>
      <c r="E427" s="281" t="e">
        <f>INDEX(DRAWING[Suffix],MATCH(TAG_DATA[[#This Row],[Tag]],DRAWING[Tag],))</f>
        <v>#N/A</v>
      </c>
      <c r="F427" s="265"/>
      <c r="G427" s="305"/>
      <c r="H427" s="282"/>
      <c r="I427" s="282" t="e">
        <f>INDEX(PANEL[DESCRIPTION],MATCH(TAG_DATA[[#This Row],[X1NAME]],PANEL[TAG],))</f>
        <v>#N/A</v>
      </c>
      <c r="J427" s="282"/>
      <c r="K427" s="282"/>
      <c r="L427" s="282"/>
      <c r="M427" s="312"/>
      <c r="N427" s="282" t="e">
        <f>INDEX(IO[PLC],MATCH(TAG_DATA[[#This Row],[P1TAG]],IO[IO_Tag],))</f>
        <v>#N/A</v>
      </c>
      <c r="O427" s="282"/>
      <c r="P427" s="290" t="e">
        <f>INDEX(IO[Slot],MATCH(TAG_DATA[[#This Row],[P1TAG]],IO[IO_Tag],))</f>
        <v>#N/A</v>
      </c>
      <c r="Q427" s="282"/>
      <c r="R427" s="282" t="e">
        <f>INDEX(IO[CatalogNo],MATCH(TAG_DATA[[#This Row],[P1TAG]],IO[IO_Tag],))</f>
        <v>#N/A</v>
      </c>
      <c r="S427" s="282" t="e">
        <f>INDEX(IO[CatalogDesc1],MATCH(TAG_DATA[[#This Row],[P1TAG]],IO[IO_Tag],))</f>
        <v>#N/A</v>
      </c>
      <c r="T427" s="282" t="e">
        <f>INDEX(IO[CatalogDesc2],MATCH(TAG_DATA[[#This Row],[P1TAG]],IO[IO_Tag],))</f>
        <v>#N/A</v>
      </c>
      <c r="U427" s="282" t="str">
        <f>TAG_DATA[[#This Row],[Tag]]</f>
        <v>BB1TT423</v>
      </c>
      <c r="V427" s="282" t="str">
        <f>INDEX(DEVICES[DESC1],MATCH(TAG_DATA[[#This Row],[P1TAG]],DEVICES[TAG1],))</f>
        <v>SECONDARY AIR FAN MOTOR</v>
      </c>
      <c r="W427" s="282" t="str">
        <f>INDEX(DEVICES[DESC2],MATCH(TAG_DATA[[#This Row],[P1TAG]],DEVICES[TAG1],))</f>
        <v>BEARING TEMPERATURE 2</v>
      </c>
      <c r="X427" s="282" t="str">
        <f>INDEX(DEVICES[DESC3],MATCH(TAG_DATA[[#This Row],[P1TAG]],DEVICES[TAG1],))</f>
        <v/>
      </c>
      <c r="Y427" s="290" t="e">
        <f>INDEX(IO[Pin24V],MATCH(TAG_DATA[[#This Row],[P1TAG]],IO[IO_Tag],))</f>
        <v>#N/A</v>
      </c>
      <c r="Z427" s="290" t="e">
        <f>INDEX(IO[Pin0V],MATCH(TAG_DATA[[#This Row],[P1TAG]],IO[IO_Tag],))</f>
        <v>#N/A</v>
      </c>
      <c r="AA427" s="282"/>
      <c r="AB427" s="312" t="e">
        <f>INDEX(IO[Type],MATCH(TAG_DATA[[#This Row],[P1TAG]],IO[IO_Tag],))</f>
        <v>#N/A</v>
      </c>
      <c r="AC427" s="282" t="str">
        <f>TAG_DATA[[#This Row],[Tag]]</f>
        <v>BB1TT423</v>
      </c>
      <c r="AD427" s="282" t="str">
        <f>INDEX(DEVICES[DESC1],MATCH(TAG_DATA[[#This Row],[P1TAG]],DEVICES[TAG1],))</f>
        <v>SECONDARY AIR FAN MOTOR</v>
      </c>
      <c r="AE427" s="282" t="str">
        <f>INDEX(DEVICES[DESC2],MATCH(TAG_DATA[[#This Row],[P1TAG]],DEVICES[TAG1],))</f>
        <v>BEARING TEMPERATURE 2</v>
      </c>
      <c r="AF427" s="282" t="str">
        <f>INDEX(DEVICES[DESC3],MATCH(TAG_DATA[[#This Row],[P1TAG]],DEVICES[TAG1],))</f>
        <v/>
      </c>
      <c r="AG427" s="312"/>
      <c r="AH427" s="282" t="str">
        <f>_xlfn.TEXTJOIN("/",,TAG_DATA[[#This Row],[Tag]],"01")</f>
        <v>BB1TT423/01</v>
      </c>
      <c r="AI427" s="331"/>
    </row>
    <row r="428" spans="1:35" x14ac:dyDescent="0.4">
      <c r="A428" s="316" t="s">
        <v>1287</v>
      </c>
      <c r="B428" s="309" t="s">
        <v>1122</v>
      </c>
      <c r="C428" s="328" t="s">
        <v>2570</v>
      </c>
      <c r="D428" s="314" t="e">
        <f>INDEX(DRAWING[Prefix],MATCH(TAG_DATA[[#This Row],[Tag]],DRAWING[Tag],))</f>
        <v>#N/A</v>
      </c>
      <c r="E428" s="281" t="e">
        <f>INDEX(DRAWING[Suffix],MATCH(TAG_DATA[[#This Row],[Tag]],DRAWING[Tag],))</f>
        <v>#N/A</v>
      </c>
      <c r="F428" s="265"/>
      <c r="G428" s="305"/>
      <c r="H428" s="282"/>
      <c r="I428" s="282" t="e">
        <f>INDEX(PANEL[DESCRIPTION],MATCH(TAG_DATA[[#This Row],[X1NAME]],PANEL[TAG],))</f>
        <v>#N/A</v>
      </c>
      <c r="J428" s="282"/>
      <c r="K428" s="282"/>
      <c r="L428" s="282"/>
      <c r="M428" s="312"/>
      <c r="N428" s="282" t="e">
        <f>INDEX(IO[PLC],MATCH(TAG_DATA[[#This Row],[P1TAG]],IO[IO_Tag],))</f>
        <v>#N/A</v>
      </c>
      <c r="O428" s="282"/>
      <c r="P428" s="290" t="e">
        <f>INDEX(IO[Slot],MATCH(TAG_DATA[[#This Row],[P1TAG]],IO[IO_Tag],))</f>
        <v>#N/A</v>
      </c>
      <c r="Q428" s="282"/>
      <c r="R428" s="282" t="e">
        <f>INDEX(IO[CatalogNo],MATCH(TAG_DATA[[#This Row],[P1TAG]],IO[IO_Tag],))</f>
        <v>#N/A</v>
      </c>
      <c r="S428" s="282" t="e">
        <f>INDEX(IO[CatalogDesc1],MATCH(TAG_DATA[[#This Row],[P1TAG]],IO[IO_Tag],))</f>
        <v>#N/A</v>
      </c>
      <c r="T428" s="282" t="e">
        <f>INDEX(IO[CatalogDesc2],MATCH(TAG_DATA[[#This Row],[P1TAG]],IO[IO_Tag],))</f>
        <v>#N/A</v>
      </c>
      <c r="U428" s="282" t="str">
        <f>TAG_DATA[[#This Row],[Tag]]</f>
        <v>BB1TT423</v>
      </c>
      <c r="V428" s="282" t="str">
        <f>INDEX(DEVICES[DESC1],MATCH(TAG_DATA[[#This Row],[P1TAG]],DEVICES[TAG1],))</f>
        <v>SECONDARY AIR FAN MOTOR</v>
      </c>
      <c r="W428" s="282" t="str">
        <f>INDEX(DEVICES[DESC2],MATCH(TAG_DATA[[#This Row],[P1TAG]],DEVICES[TAG1],))</f>
        <v>BEARING TEMPERATURE 2</v>
      </c>
      <c r="X428" s="282" t="str">
        <f>INDEX(DEVICES[DESC3],MATCH(TAG_DATA[[#This Row],[P1TAG]],DEVICES[TAG1],))</f>
        <v/>
      </c>
      <c r="Y428" s="290" t="e">
        <f>INDEX(IO[Pin24V],MATCH(TAG_DATA[[#This Row],[P1TAG]],IO[IO_Tag],))</f>
        <v>#N/A</v>
      </c>
      <c r="Z428" s="290" t="e">
        <f>INDEX(IO[Pin0V],MATCH(TAG_DATA[[#This Row],[P1TAG]],IO[IO_Tag],))</f>
        <v>#N/A</v>
      </c>
      <c r="AA428" s="282"/>
      <c r="AB428" s="312" t="e">
        <f>INDEX(IO[Type],MATCH(TAG_DATA[[#This Row],[P1TAG]],IO[IO_Tag],))</f>
        <v>#N/A</v>
      </c>
      <c r="AC428" s="282" t="str">
        <f>TAG_DATA[[#This Row],[Tag]]</f>
        <v>BB1TT423</v>
      </c>
      <c r="AD428" s="282" t="str">
        <f>INDEX(DEVICES[DESC1],MATCH(TAG_DATA[[#This Row],[P1TAG]],DEVICES[TAG1],))</f>
        <v>SECONDARY AIR FAN MOTOR</v>
      </c>
      <c r="AE428" s="282" t="str">
        <f>INDEX(DEVICES[DESC2],MATCH(TAG_DATA[[#This Row],[P1TAG]],DEVICES[TAG1],))</f>
        <v>BEARING TEMPERATURE 2</v>
      </c>
      <c r="AF428" s="282" t="str">
        <f>INDEX(DEVICES[DESC3],MATCH(TAG_DATA[[#This Row],[P1TAG]],DEVICES[TAG1],))</f>
        <v/>
      </c>
      <c r="AG428" s="312"/>
      <c r="AH428" s="282" t="str">
        <f>_xlfn.TEXTJOIN("/",,TAG_DATA[[#This Row],[Tag]],"01")</f>
        <v>BB1TT423/01</v>
      </c>
      <c r="AI428" s="331"/>
    </row>
    <row r="429" spans="1:35" x14ac:dyDescent="0.4">
      <c r="A429" s="316" t="s">
        <v>1544</v>
      </c>
      <c r="B429" s="309" t="s">
        <v>1122</v>
      </c>
      <c r="C429" s="328" t="s">
        <v>2570</v>
      </c>
      <c r="D429" s="314" t="e">
        <f>INDEX(DRAWING[Prefix],MATCH(TAG_DATA[[#This Row],[Tag]],DRAWING[Tag],))</f>
        <v>#N/A</v>
      </c>
      <c r="E429" s="281" t="e">
        <f>INDEX(DRAWING[Suffix],MATCH(TAG_DATA[[#This Row],[Tag]],DRAWING[Tag],))</f>
        <v>#N/A</v>
      </c>
      <c r="F429" s="265"/>
      <c r="G429" s="305"/>
      <c r="H429" s="282"/>
      <c r="I429" s="282" t="e">
        <f>INDEX(PANEL[DESCRIPTION],MATCH(TAG_DATA[[#This Row],[X1NAME]],PANEL[TAG],))</f>
        <v>#N/A</v>
      </c>
      <c r="J429" s="282"/>
      <c r="K429" s="282"/>
      <c r="L429" s="282"/>
      <c r="M429" s="312"/>
      <c r="N429" s="282" t="e">
        <f>INDEX(IO[PLC],MATCH(TAG_DATA[[#This Row],[P1TAG]],IO[IO_Tag],))</f>
        <v>#N/A</v>
      </c>
      <c r="O429" s="282"/>
      <c r="P429" s="290" t="e">
        <f>INDEX(IO[Slot],MATCH(TAG_DATA[[#This Row],[P1TAG]],IO[IO_Tag],))</f>
        <v>#N/A</v>
      </c>
      <c r="Q429" s="282"/>
      <c r="R429" s="282" t="e">
        <f>INDEX(IO[CatalogNo],MATCH(TAG_DATA[[#This Row],[P1TAG]],IO[IO_Tag],))</f>
        <v>#N/A</v>
      </c>
      <c r="S429" s="282" t="e">
        <f>INDEX(IO[CatalogDesc1],MATCH(TAG_DATA[[#This Row],[P1TAG]],IO[IO_Tag],))</f>
        <v>#N/A</v>
      </c>
      <c r="T429" s="282" t="e">
        <f>INDEX(IO[CatalogDesc2],MATCH(TAG_DATA[[#This Row],[P1TAG]],IO[IO_Tag],))</f>
        <v>#N/A</v>
      </c>
      <c r="U429" s="282" t="str">
        <f>TAG_DATA[[#This Row],[Tag]]</f>
        <v>BB1TT430</v>
      </c>
      <c r="V429" s="282" t="str">
        <f>INDEX(DEVICES[DESC1],MATCH(TAG_DATA[[#This Row],[P1TAG]],DEVICES[TAG1],))</f>
        <v>INSTRUMENT AIR TANK</v>
      </c>
      <c r="W429" s="282" t="str">
        <f>INDEX(DEVICES[DESC2],MATCH(TAG_DATA[[#This Row],[P1TAG]],DEVICES[TAG1],))</f>
        <v>TEMPERATURE</v>
      </c>
      <c r="X429" s="282" t="str">
        <f>INDEX(DEVICES[DESC3],MATCH(TAG_DATA[[#This Row],[P1TAG]],DEVICES[TAG1],))</f>
        <v/>
      </c>
      <c r="Y429" s="290" t="e">
        <f>INDEX(IO[Pin24V],MATCH(TAG_DATA[[#This Row],[P1TAG]],IO[IO_Tag],))</f>
        <v>#N/A</v>
      </c>
      <c r="Z429" s="290" t="e">
        <f>INDEX(IO[Pin0V],MATCH(TAG_DATA[[#This Row],[P1TAG]],IO[IO_Tag],))</f>
        <v>#N/A</v>
      </c>
      <c r="AA429" s="282"/>
      <c r="AB429" s="312" t="e">
        <f>INDEX(IO[Type],MATCH(TAG_DATA[[#This Row],[P1TAG]],IO[IO_Tag],))</f>
        <v>#N/A</v>
      </c>
      <c r="AC429" s="282" t="str">
        <f>TAG_DATA[[#This Row],[Tag]]</f>
        <v>BB1TT430</v>
      </c>
      <c r="AD429" s="282" t="str">
        <f>INDEX(DEVICES[DESC1],MATCH(TAG_DATA[[#This Row],[P1TAG]],DEVICES[TAG1],))</f>
        <v>INSTRUMENT AIR TANK</v>
      </c>
      <c r="AE429" s="282" t="str">
        <f>INDEX(DEVICES[DESC2],MATCH(TAG_DATA[[#This Row],[P1TAG]],DEVICES[TAG1],))</f>
        <v>TEMPERATURE</v>
      </c>
      <c r="AF429" s="282" t="str">
        <f>INDEX(DEVICES[DESC3],MATCH(TAG_DATA[[#This Row],[P1TAG]],DEVICES[TAG1],))</f>
        <v/>
      </c>
      <c r="AG429" s="312"/>
      <c r="AH429" s="282" t="str">
        <f>_xlfn.TEXTJOIN("/",,TAG_DATA[[#This Row],[Tag]],"01")</f>
        <v>BB1TT430/01</v>
      </c>
      <c r="AI429" s="331"/>
    </row>
    <row r="430" spans="1:35" x14ac:dyDescent="0.4">
      <c r="A430" s="316" t="s">
        <v>1544</v>
      </c>
      <c r="B430" s="309" t="s">
        <v>1122</v>
      </c>
      <c r="C430" s="328" t="s">
        <v>2570</v>
      </c>
      <c r="D430" s="314" t="e">
        <f>INDEX(DRAWING[Prefix],MATCH(TAG_DATA[[#This Row],[Tag]],DRAWING[Tag],))</f>
        <v>#N/A</v>
      </c>
      <c r="E430" s="281" t="e">
        <f>INDEX(DRAWING[Suffix],MATCH(TAG_DATA[[#This Row],[Tag]],DRAWING[Tag],))</f>
        <v>#N/A</v>
      </c>
      <c r="F430" s="265"/>
      <c r="G430" s="305"/>
      <c r="H430" s="282"/>
      <c r="I430" s="282" t="e">
        <f>INDEX(PANEL[DESCRIPTION],MATCH(TAG_DATA[[#This Row],[X1NAME]],PANEL[TAG],))</f>
        <v>#N/A</v>
      </c>
      <c r="J430" s="282"/>
      <c r="K430" s="282"/>
      <c r="L430" s="282"/>
      <c r="M430" s="312"/>
      <c r="N430" s="282" t="e">
        <f>INDEX(IO[PLC],MATCH(TAG_DATA[[#This Row],[P1TAG]],IO[IO_Tag],))</f>
        <v>#N/A</v>
      </c>
      <c r="O430" s="282"/>
      <c r="P430" s="290" t="e">
        <f>INDEX(IO[Slot],MATCH(TAG_DATA[[#This Row],[P1TAG]],IO[IO_Tag],))</f>
        <v>#N/A</v>
      </c>
      <c r="Q430" s="282"/>
      <c r="R430" s="282" t="e">
        <f>INDEX(IO[CatalogNo],MATCH(TAG_DATA[[#This Row],[P1TAG]],IO[IO_Tag],))</f>
        <v>#N/A</v>
      </c>
      <c r="S430" s="282" t="e">
        <f>INDEX(IO[CatalogDesc1],MATCH(TAG_DATA[[#This Row],[P1TAG]],IO[IO_Tag],))</f>
        <v>#N/A</v>
      </c>
      <c r="T430" s="282" t="e">
        <f>INDEX(IO[CatalogDesc2],MATCH(TAG_DATA[[#This Row],[P1TAG]],IO[IO_Tag],))</f>
        <v>#N/A</v>
      </c>
      <c r="U430" s="282" t="str">
        <f>TAG_DATA[[#This Row],[Tag]]</f>
        <v>BB1TT430</v>
      </c>
      <c r="V430" s="282" t="str">
        <f>INDEX(DEVICES[DESC1],MATCH(TAG_DATA[[#This Row],[P1TAG]],DEVICES[TAG1],))</f>
        <v>INSTRUMENT AIR TANK</v>
      </c>
      <c r="W430" s="282" t="str">
        <f>INDEX(DEVICES[DESC2],MATCH(TAG_DATA[[#This Row],[P1TAG]],DEVICES[TAG1],))</f>
        <v>TEMPERATURE</v>
      </c>
      <c r="X430" s="282" t="str">
        <f>INDEX(DEVICES[DESC3],MATCH(TAG_DATA[[#This Row],[P1TAG]],DEVICES[TAG1],))</f>
        <v/>
      </c>
      <c r="Y430" s="290" t="e">
        <f>INDEX(IO[Pin24V],MATCH(TAG_DATA[[#This Row],[P1TAG]],IO[IO_Tag],))</f>
        <v>#N/A</v>
      </c>
      <c r="Z430" s="290" t="e">
        <f>INDEX(IO[Pin0V],MATCH(TAG_DATA[[#This Row],[P1TAG]],IO[IO_Tag],))</f>
        <v>#N/A</v>
      </c>
      <c r="AA430" s="282"/>
      <c r="AB430" s="312" t="e">
        <f>INDEX(IO[Type],MATCH(TAG_DATA[[#This Row],[P1TAG]],IO[IO_Tag],))</f>
        <v>#N/A</v>
      </c>
      <c r="AC430" s="282" t="str">
        <f>TAG_DATA[[#This Row],[Tag]]</f>
        <v>BB1TT430</v>
      </c>
      <c r="AD430" s="282" t="str">
        <f>INDEX(DEVICES[DESC1],MATCH(TAG_DATA[[#This Row],[P1TAG]],DEVICES[TAG1],))</f>
        <v>INSTRUMENT AIR TANK</v>
      </c>
      <c r="AE430" s="282" t="str">
        <f>INDEX(DEVICES[DESC2],MATCH(TAG_DATA[[#This Row],[P1TAG]],DEVICES[TAG1],))</f>
        <v>TEMPERATURE</v>
      </c>
      <c r="AF430" s="282" t="str">
        <f>INDEX(DEVICES[DESC3],MATCH(TAG_DATA[[#This Row],[P1TAG]],DEVICES[TAG1],))</f>
        <v/>
      </c>
      <c r="AG430" s="312"/>
      <c r="AH430" s="282" t="str">
        <f>_xlfn.TEXTJOIN("/",,TAG_DATA[[#This Row],[Tag]],"01")</f>
        <v>BB1TT430/01</v>
      </c>
      <c r="AI430" s="331"/>
    </row>
    <row r="431" spans="1:35" x14ac:dyDescent="0.4">
      <c r="A431" s="316" t="s">
        <v>466</v>
      </c>
      <c r="B431" s="309" t="s">
        <v>1122</v>
      </c>
      <c r="C431" s="328" t="s">
        <v>2570</v>
      </c>
      <c r="D431" s="314" t="e">
        <f>INDEX(DRAWING[Prefix],MATCH(TAG_DATA[[#This Row],[Tag]],DRAWING[Tag],))</f>
        <v>#N/A</v>
      </c>
      <c r="E431" s="281" t="e">
        <f>INDEX(DRAWING[Suffix],MATCH(TAG_DATA[[#This Row],[Tag]],DRAWING[Tag],))</f>
        <v>#N/A</v>
      </c>
      <c r="F431" s="265"/>
      <c r="G431" s="305"/>
      <c r="H431" s="282"/>
      <c r="I431" s="282" t="e">
        <f>INDEX(PANEL[DESCRIPTION],MATCH(TAG_DATA[[#This Row],[X1NAME]],PANEL[TAG],))</f>
        <v>#N/A</v>
      </c>
      <c r="J431" s="282"/>
      <c r="K431" s="282"/>
      <c r="L431" s="282"/>
      <c r="M431" s="312"/>
      <c r="N431" s="282" t="e">
        <f>INDEX(IO[PLC],MATCH(TAG_DATA[[#This Row],[P1TAG]],IO[IO_Tag],))</f>
        <v>#N/A</v>
      </c>
      <c r="O431" s="282"/>
      <c r="P431" s="290" t="e">
        <f>INDEX(IO[Slot],MATCH(TAG_DATA[[#This Row],[P1TAG]],IO[IO_Tag],))</f>
        <v>#N/A</v>
      </c>
      <c r="Q431" s="282"/>
      <c r="R431" s="282" t="e">
        <f>INDEX(IO[CatalogNo],MATCH(TAG_DATA[[#This Row],[P1TAG]],IO[IO_Tag],))</f>
        <v>#N/A</v>
      </c>
      <c r="S431" s="282" t="e">
        <f>INDEX(IO[CatalogDesc1],MATCH(TAG_DATA[[#This Row],[P1TAG]],IO[IO_Tag],))</f>
        <v>#N/A</v>
      </c>
      <c r="T431" s="282" t="e">
        <f>INDEX(IO[CatalogDesc2],MATCH(TAG_DATA[[#This Row],[P1TAG]],IO[IO_Tag],))</f>
        <v>#N/A</v>
      </c>
      <c r="U431" s="282" t="str">
        <f>TAG_DATA[[#This Row],[Tag]]</f>
        <v>BB1TT550</v>
      </c>
      <c r="V431" s="282" t="str">
        <f>INDEX(DEVICES[DESC1],MATCH(TAG_DATA[[#This Row],[P1TAG]],DEVICES[TAG1],))</f>
        <v>FLUE GAS TEMPERATURE 1</v>
      </c>
      <c r="W431" s="282" t="str">
        <f>INDEX(DEVICES[DESC2],MATCH(TAG_DATA[[#This Row],[P1TAG]],DEVICES[TAG1],))</f>
        <v/>
      </c>
      <c r="X431" s="282" t="str">
        <f>INDEX(DEVICES[DESC3],MATCH(TAG_DATA[[#This Row],[P1TAG]],DEVICES[TAG1],))</f>
        <v/>
      </c>
      <c r="Y431" s="290" t="e">
        <f>INDEX(IO[Pin24V],MATCH(TAG_DATA[[#This Row],[P1TAG]],IO[IO_Tag],))</f>
        <v>#N/A</v>
      </c>
      <c r="Z431" s="290" t="e">
        <f>INDEX(IO[Pin0V],MATCH(TAG_DATA[[#This Row],[P1TAG]],IO[IO_Tag],))</f>
        <v>#N/A</v>
      </c>
      <c r="AA431" s="282"/>
      <c r="AB431" s="312" t="e">
        <f>INDEX(IO[Type],MATCH(TAG_DATA[[#This Row],[P1TAG]],IO[IO_Tag],))</f>
        <v>#N/A</v>
      </c>
      <c r="AC431" s="282" t="str">
        <f>TAG_DATA[[#This Row],[Tag]]</f>
        <v>BB1TT550</v>
      </c>
      <c r="AD431" s="282" t="str">
        <f>INDEX(DEVICES[DESC1],MATCH(TAG_DATA[[#This Row],[P1TAG]],DEVICES[TAG1],))</f>
        <v>FLUE GAS TEMPERATURE 1</v>
      </c>
      <c r="AE431" s="282" t="str">
        <f>INDEX(DEVICES[DESC2],MATCH(TAG_DATA[[#This Row],[P1TAG]],DEVICES[TAG1],))</f>
        <v/>
      </c>
      <c r="AF431" s="282" t="str">
        <f>INDEX(DEVICES[DESC3],MATCH(TAG_DATA[[#This Row],[P1TAG]],DEVICES[TAG1],))</f>
        <v/>
      </c>
      <c r="AG431" s="312"/>
      <c r="AH431" s="282" t="str">
        <f>_xlfn.TEXTJOIN("/",,TAG_DATA[[#This Row],[Tag]],"01")</f>
        <v>BB1TT550/01</v>
      </c>
      <c r="AI431" s="331"/>
    </row>
    <row r="432" spans="1:35" x14ac:dyDescent="0.4">
      <c r="A432" s="316" t="s">
        <v>466</v>
      </c>
      <c r="B432" s="309" t="s">
        <v>1122</v>
      </c>
      <c r="C432" s="328" t="s">
        <v>2570</v>
      </c>
      <c r="D432" s="314" t="e">
        <f>INDEX(DRAWING[Prefix],MATCH(TAG_DATA[[#This Row],[Tag]],DRAWING[Tag],))</f>
        <v>#N/A</v>
      </c>
      <c r="E432" s="281" t="e">
        <f>INDEX(DRAWING[Suffix],MATCH(TAG_DATA[[#This Row],[Tag]],DRAWING[Tag],))</f>
        <v>#N/A</v>
      </c>
      <c r="F432" s="265"/>
      <c r="G432" s="305"/>
      <c r="H432" s="282"/>
      <c r="I432" s="282" t="e">
        <f>INDEX(PANEL[DESCRIPTION],MATCH(TAG_DATA[[#This Row],[X1NAME]],PANEL[TAG],))</f>
        <v>#N/A</v>
      </c>
      <c r="J432" s="282"/>
      <c r="K432" s="282"/>
      <c r="L432" s="282"/>
      <c r="M432" s="312"/>
      <c r="N432" s="282" t="e">
        <f>INDEX(IO[PLC],MATCH(TAG_DATA[[#This Row],[P1TAG]],IO[IO_Tag],))</f>
        <v>#N/A</v>
      </c>
      <c r="O432" s="282"/>
      <c r="P432" s="290" t="e">
        <f>INDEX(IO[Slot],MATCH(TAG_DATA[[#This Row],[P1TAG]],IO[IO_Tag],))</f>
        <v>#N/A</v>
      </c>
      <c r="Q432" s="282"/>
      <c r="R432" s="282" t="e">
        <f>INDEX(IO[CatalogNo],MATCH(TAG_DATA[[#This Row],[P1TAG]],IO[IO_Tag],))</f>
        <v>#N/A</v>
      </c>
      <c r="S432" s="282" t="e">
        <f>INDEX(IO[CatalogDesc1],MATCH(TAG_DATA[[#This Row],[P1TAG]],IO[IO_Tag],))</f>
        <v>#N/A</v>
      </c>
      <c r="T432" s="282" t="e">
        <f>INDEX(IO[CatalogDesc2],MATCH(TAG_DATA[[#This Row],[P1TAG]],IO[IO_Tag],))</f>
        <v>#N/A</v>
      </c>
      <c r="U432" s="282" t="str">
        <f>TAG_DATA[[#This Row],[Tag]]</f>
        <v>BB1TT550</v>
      </c>
      <c r="V432" s="282" t="str">
        <f>INDEX(DEVICES[DESC1],MATCH(TAG_DATA[[#This Row],[P1TAG]],DEVICES[TAG1],))</f>
        <v>FLUE GAS TEMPERATURE 1</v>
      </c>
      <c r="W432" s="282" t="str">
        <f>INDEX(DEVICES[DESC2],MATCH(TAG_DATA[[#This Row],[P1TAG]],DEVICES[TAG1],))</f>
        <v/>
      </c>
      <c r="X432" s="282" t="str">
        <f>INDEX(DEVICES[DESC3],MATCH(TAG_DATA[[#This Row],[P1TAG]],DEVICES[TAG1],))</f>
        <v/>
      </c>
      <c r="Y432" s="290" t="e">
        <f>INDEX(IO[Pin24V],MATCH(TAG_DATA[[#This Row],[P1TAG]],IO[IO_Tag],))</f>
        <v>#N/A</v>
      </c>
      <c r="Z432" s="290" t="e">
        <f>INDEX(IO[Pin0V],MATCH(TAG_DATA[[#This Row],[P1TAG]],IO[IO_Tag],))</f>
        <v>#N/A</v>
      </c>
      <c r="AA432" s="282"/>
      <c r="AB432" s="312" t="e">
        <f>INDEX(IO[Type],MATCH(TAG_DATA[[#This Row],[P1TAG]],IO[IO_Tag],))</f>
        <v>#N/A</v>
      </c>
      <c r="AC432" s="282" t="str">
        <f>TAG_DATA[[#This Row],[Tag]]</f>
        <v>BB1TT550</v>
      </c>
      <c r="AD432" s="282" t="str">
        <f>INDEX(DEVICES[DESC1],MATCH(TAG_DATA[[#This Row],[P1TAG]],DEVICES[TAG1],))</f>
        <v>FLUE GAS TEMPERATURE 1</v>
      </c>
      <c r="AE432" s="282" t="str">
        <f>INDEX(DEVICES[DESC2],MATCH(TAG_DATA[[#This Row],[P1TAG]],DEVICES[TAG1],))</f>
        <v/>
      </c>
      <c r="AF432" s="282" t="str">
        <f>INDEX(DEVICES[DESC3],MATCH(TAG_DATA[[#This Row],[P1TAG]],DEVICES[TAG1],))</f>
        <v/>
      </c>
      <c r="AG432" s="312"/>
      <c r="AH432" s="282" t="str">
        <f>_xlfn.TEXTJOIN("/",,TAG_DATA[[#This Row],[Tag]],"01")</f>
        <v>BB1TT550/01</v>
      </c>
      <c r="AI432" s="331"/>
    </row>
    <row r="433" spans="1:35" x14ac:dyDescent="0.4">
      <c r="A433" s="316" t="s">
        <v>444</v>
      </c>
      <c r="B433" s="309" t="s">
        <v>1122</v>
      </c>
      <c r="C433" s="328" t="s">
        <v>2570</v>
      </c>
      <c r="D433" s="314" t="e">
        <f>INDEX(DRAWING[Prefix],MATCH(TAG_DATA[[#This Row],[Tag]],DRAWING[Tag],))</f>
        <v>#N/A</v>
      </c>
      <c r="E433" s="281" t="e">
        <f>INDEX(DRAWING[Suffix],MATCH(TAG_DATA[[#This Row],[Tag]],DRAWING[Tag],))</f>
        <v>#N/A</v>
      </c>
      <c r="F433" s="265"/>
      <c r="G433" s="305"/>
      <c r="H433" s="282"/>
      <c r="I433" s="282" t="e">
        <f>INDEX(PANEL[DESCRIPTION],MATCH(TAG_DATA[[#This Row],[X1NAME]],PANEL[TAG],))</f>
        <v>#N/A</v>
      </c>
      <c r="J433" s="282"/>
      <c r="K433" s="282"/>
      <c r="L433" s="282"/>
      <c r="M433" s="312"/>
      <c r="N433" s="282" t="e">
        <f>INDEX(IO[PLC],MATCH(TAG_DATA[[#This Row],[P1TAG]],IO[IO_Tag],))</f>
        <v>#N/A</v>
      </c>
      <c r="O433" s="282"/>
      <c r="P433" s="290" t="e">
        <f>INDEX(IO[Slot],MATCH(TAG_DATA[[#This Row],[P1TAG]],IO[IO_Tag],))</f>
        <v>#N/A</v>
      </c>
      <c r="Q433" s="282"/>
      <c r="R433" s="282" t="e">
        <f>INDEX(IO[CatalogNo],MATCH(TAG_DATA[[#This Row],[P1TAG]],IO[IO_Tag],))</f>
        <v>#N/A</v>
      </c>
      <c r="S433" s="282" t="e">
        <f>INDEX(IO[CatalogDesc1],MATCH(TAG_DATA[[#This Row],[P1TAG]],IO[IO_Tag],))</f>
        <v>#N/A</v>
      </c>
      <c r="T433" s="282" t="e">
        <f>INDEX(IO[CatalogDesc2],MATCH(TAG_DATA[[#This Row],[P1TAG]],IO[IO_Tag],))</f>
        <v>#N/A</v>
      </c>
      <c r="U433" s="282" t="str">
        <f>TAG_DATA[[#This Row],[Tag]]</f>
        <v>BB1TT551</v>
      </c>
      <c r="V433" s="282" t="str">
        <f>INDEX(DEVICES[DESC1],MATCH(TAG_DATA[[#This Row],[P1TAG]],DEVICES[TAG1],))</f>
        <v>FLUE GAS TEMPERATURE 2</v>
      </c>
      <c r="W433" s="282" t="str">
        <f>INDEX(DEVICES[DESC2],MATCH(TAG_DATA[[#This Row],[P1TAG]],DEVICES[TAG1],))</f>
        <v/>
      </c>
      <c r="X433" s="282" t="str">
        <f>INDEX(DEVICES[DESC3],MATCH(TAG_DATA[[#This Row],[P1TAG]],DEVICES[TAG1],))</f>
        <v/>
      </c>
      <c r="Y433" s="290" t="e">
        <f>INDEX(IO[Pin24V],MATCH(TAG_DATA[[#This Row],[P1TAG]],IO[IO_Tag],))</f>
        <v>#N/A</v>
      </c>
      <c r="Z433" s="290" t="e">
        <f>INDEX(IO[Pin0V],MATCH(TAG_DATA[[#This Row],[P1TAG]],IO[IO_Tag],))</f>
        <v>#N/A</v>
      </c>
      <c r="AA433" s="282"/>
      <c r="AB433" s="312" t="e">
        <f>INDEX(IO[Type],MATCH(TAG_DATA[[#This Row],[P1TAG]],IO[IO_Tag],))</f>
        <v>#N/A</v>
      </c>
      <c r="AC433" s="282" t="str">
        <f>TAG_DATA[[#This Row],[Tag]]</f>
        <v>BB1TT551</v>
      </c>
      <c r="AD433" s="282" t="str">
        <f>INDEX(DEVICES[DESC1],MATCH(TAG_DATA[[#This Row],[P1TAG]],DEVICES[TAG1],))</f>
        <v>FLUE GAS TEMPERATURE 2</v>
      </c>
      <c r="AE433" s="282" t="str">
        <f>INDEX(DEVICES[DESC2],MATCH(TAG_DATA[[#This Row],[P1TAG]],DEVICES[TAG1],))</f>
        <v/>
      </c>
      <c r="AF433" s="282" t="str">
        <f>INDEX(DEVICES[DESC3],MATCH(TAG_DATA[[#This Row],[P1TAG]],DEVICES[TAG1],))</f>
        <v/>
      </c>
      <c r="AG433" s="312"/>
      <c r="AH433" s="282" t="str">
        <f>_xlfn.TEXTJOIN("/",,TAG_DATA[[#This Row],[Tag]],"01")</f>
        <v>BB1TT551/01</v>
      </c>
      <c r="AI433" s="331"/>
    </row>
    <row r="434" spans="1:35" x14ac:dyDescent="0.4">
      <c r="A434" s="316" t="s">
        <v>444</v>
      </c>
      <c r="B434" s="309" t="s">
        <v>1122</v>
      </c>
      <c r="C434" s="328" t="s">
        <v>2570</v>
      </c>
      <c r="D434" s="314" t="e">
        <f>INDEX(DRAWING[Prefix],MATCH(TAG_DATA[[#This Row],[Tag]],DRAWING[Tag],))</f>
        <v>#N/A</v>
      </c>
      <c r="E434" s="281" t="e">
        <f>INDEX(DRAWING[Suffix],MATCH(TAG_DATA[[#This Row],[Tag]],DRAWING[Tag],))</f>
        <v>#N/A</v>
      </c>
      <c r="F434" s="265"/>
      <c r="G434" s="305"/>
      <c r="H434" s="282"/>
      <c r="I434" s="282" t="e">
        <f>INDEX(PANEL[DESCRIPTION],MATCH(TAG_DATA[[#This Row],[X1NAME]],PANEL[TAG],))</f>
        <v>#N/A</v>
      </c>
      <c r="J434" s="282"/>
      <c r="K434" s="282"/>
      <c r="L434" s="282"/>
      <c r="M434" s="312"/>
      <c r="N434" s="282" t="e">
        <f>INDEX(IO[PLC],MATCH(TAG_DATA[[#This Row],[P1TAG]],IO[IO_Tag],))</f>
        <v>#N/A</v>
      </c>
      <c r="O434" s="282"/>
      <c r="P434" s="290" t="e">
        <f>INDEX(IO[Slot],MATCH(TAG_DATA[[#This Row],[P1TAG]],IO[IO_Tag],))</f>
        <v>#N/A</v>
      </c>
      <c r="Q434" s="282"/>
      <c r="R434" s="282" t="e">
        <f>INDEX(IO[CatalogNo],MATCH(TAG_DATA[[#This Row],[P1TAG]],IO[IO_Tag],))</f>
        <v>#N/A</v>
      </c>
      <c r="S434" s="282" t="e">
        <f>INDEX(IO[CatalogDesc1],MATCH(TAG_DATA[[#This Row],[P1TAG]],IO[IO_Tag],))</f>
        <v>#N/A</v>
      </c>
      <c r="T434" s="282" t="e">
        <f>INDEX(IO[CatalogDesc2],MATCH(TAG_DATA[[#This Row],[P1TAG]],IO[IO_Tag],))</f>
        <v>#N/A</v>
      </c>
      <c r="U434" s="282" t="str">
        <f>TAG_DATA[[#This Row],[Tag]]</f>
        <v>BB1TT551</v>
      </c>
      <c r="V434" s="282" t="str">
        <f>INDEX(DEVICES[DESC1],MATCH(TAG_DATA[[#This Row],[P1TAG]],DEVICES[TAG1],))</f>
        <v>FLUE GAS TEMPERATURE 2</v>
      </c>
      <c r="W434" s="282" t="str">
        <f>INDEX(DEVICES[DESC2],MATCH(TAG_DATA[[#This Row],[P1TAG]],DEVICES[TAG1],))</f>
        <v/>
      </c>
      <c r="X434" s="282" t="str">
        <f>INDEX(DEVICES[DESC3],MATCH(TAG_DATA[[#This Row],[P1TAG]],DEVICES[TAG1],))</f>
        <v/>
      </c>
      <c r="Y434" s="290" t="e">
        <f>INDEX(IO[Pin24V],MATCH(TAG_DATA[[#This Row],[P1TAG]],IO[IO_Tag],))</f>
        <v>#N/A</v>
      </c>
      <c r="Z434" s="290" t="e">
        <f>INDEX(IO[Pin0V],MATCH(TAG_DATA[[#This Row],[P1TAG]],IO[IO_Tag],))</f>
        <v>#N/A</v>
      </c>
      <c r="AA434" s="282"/>
      <c r="AB434" s="312" t="e">
        <f>INDEX(IO[Type],MATCH(TAG_DATA[[#This Row],[P1TAG]],IO[IO_Tag],))</f>
        <v>#N/A</v>
      </c>
      <c r="AC434" s="282" t="str">
        <f>TAG_DATA[[#This Row],[Tag]]</f>
        <v>BB1TT551</v>
      </c>
      <c r="AD434" s="282" t="str">
        <f>INDEX(DEVICES[DESC1],MATCH(TAG_DATA[[#This Row],[P1TAG]],DEVICES[TAG1],))</f>
        <v>FLUE GAS TEMPERATURE 2</v>
      </c>
      <c r="AE434" s="282" t="str">
        <f>INDEX(DEVICES[DESC2],MATCH(TAG_DATA[[#This Row],[P1TAG]],DEVICES[TAG1],))</f>
        <v/>
      </c>
      <c r="AF434" s="282" t="str">
        <f>INDEX(DEVICES[DESC3],MATCH(TAG_DATA[[#This Row],[P1TAG]],DEVICES[TAG1],))</f>
        <v/>
      </c>
      <c r="AG434" s="312"/>
      <c r="AH434" s="282" t="str">
        <f>_xlfn.TEXTJOIN("/",,TAG_DATA[[#This Row],[Tag]],"01")</f>
        <v>BB1TT551/01</v>
      </c>
      <c r="AI434" s="331"/>
    </row>
    <row r="435" spans="1:35" x14ac:dyDescent="0.4">
      <c r="A435" s="316" t="s">
        <v>916</v>
      </c>
      <c r="B435" s="309" t="s">
        <v>1122</v>
      </c>
      <c r="C435" s="328" t="s">
        <v>2570</v>
      </c>
      <c r="D435" s="314" t="e">
        <f>INDEX(DRAWING[Prefix],MATCH(TAG_DATA[[#This Row],[Tag]],DRAWING[Tag],))</f>
        <v>#N/A</v>
      </c>
      <c r="E435" s="281" t="e">
        <f>INDEX(DRAWING[Suffix],MATCH(TAG_DATA[[#This Row],[Tag]],DRAWING[Tag],))</f>
        <v>#N/A</v>
      </c>
      <c r="F435" s="265"/>
      <c r="G435" s="305"/>
      <c r="H435" s="282"/>
      <c r="I435" s="282" t="e">
        <f>INDEX(PANEL[DESCRIPTION],MATCH(TAG_DATA[[#This Row],[X1NAME]],PANEL[TAG],))</f>
        <v>#N/A</v>
      </c>
      <c r="J435" s="282"/>
      <c r="K435" s="282"/>
      <c r="L435" s="282"/>
      <c r="M435" s="312"/>
      <c r="N435" s="282" t="e">
        <f>INDEX(IO[PLC],MATCH(TAG_DATA[[#This Row],[P1TAG]],IO[IO_Tag],))</f>
        <v>#N/A</v>
      </c>
      <c r="O435" s="282"/>
      <c r="P435" s="290" t="e">
        <f>INDEX(IO[Slot],MATCH(TAG_DATA[[#This Row],[P1TAG]],IO[IO_Tag],))</f>
        <v>#N/A</v>
      </c>
      <c r="Q435" s="282"/>
      <c r="R435" s="282" t="e">
        <f>INDEX(IO[CatalogNo],MATCH(TAG_DATA[[#This Row],[P1TAG]],IO[IO_Tag],))</f>
        <v>#N/A</v>
      </c>
      <c r="S435" s="282" t="e">
        <f>INDEX(IO[CatalogDesc1],MATCH(TAG_DATA[[#This Row],[P1TAG]],IO[IO_Tag],))</f>
        <v>#N/A</v>
      </c>
      <c r="T435" s="282" t="e">
        <f>INDEX(IO[CatalogDesc2],MATCH(TAG_DATA[[#This Row],[P1TAG]],IO[IO_Tag],))</f>
        <v>#N/A</v>
      </c>
      <c r="U435" s="282" t="str">
        <f>TAG_DATA[[#This Row],[Tag]]</f>
        <v>BB1TT552</v>
      </c>
      <c r="V435" s="282" t="str">
        <f>INDEX(DEVICES[DESC1],MATCH(TAG_DATA[[#This Row],[P1TAG]],DEVICES[TAG1],))</f>
        <v>FLUE GAS TEMPERATURE</v>
      </c>
      <c r="W435" s="282" t="str">
        <f>INDEX(DEVICES[DESC2],MATCH(TAG_DATA[[#This Row],[P1TAG]],DEVICES[TAG1],))</f>
        <v>BEFORE ESP</v>
      </c>
      <c r="X435" s="282" t="str">
        <f>INDEX(DEVICES[DESC3],MATCH(TAG_DATA[[#This Row],[P1TAG]],DEVICES[TAG1],))</f>
        <v/>
      </c>
      <c r="Y435" s="290" t="e">
        <f>INDEX(IO[Pin24V],MATCH(TAG_DATA[[#This Row],[P1TAG]],IO[IO_Tag],))</f>
        <v>#N/A</v>
      </c>
      <c r="Z435" s="290" t="e">
        <f>INDEX(IO[Pin0V],MATCH(TAG_DATA[[#This Row],[P1TAG]],IO[IO_Tag],))</f>
        <v>#N/A</v>
      </c>
      <c r="AA435" s="282"/>
      <c r="AB435" s="312" t="e">
        <f>INDEX(IO[Type],MATCH(TAG_DATA[[#This Row],[P1TAG]],IO[IO_Tag],))</f>
        <v>#N/A</v>
      </c>
      <c r="AC435" s="282" t="str">
        <f>TAG_DATA[[#This Row],[Tag]]</f>
        <v>BB1TT552</v>
      </c>
      <c r="AD435" s="282" t="str">
        <f>INDEX(DEVICES[DESC1],MATCH(TAG_DATA[[#This Row],[P1TAG]],DEVICES[TAG1],))</f>
        <v>FLUE GAS TEMPERATURE</v>
      </c>
      <c r="AE435" s="282" t="str">
        <f>INDEX(DEVICES[DESC2],MATCH(TAG_DATA[[#This Row],[P1TAG]],DEVICES[TAG1],))</f>
        <v>BEFORE ESP</v>
      </c>
      <c r="AF435" s="282" t="str">
        <f>INDEX(DEVICES[DESC3],MATCH(TAG_DATA[[#This Row],[P1TAG]],DEVICES[TAG1],))</f>
        <v/>
      </c>
      <c r="AG435" s="312"/>
      <c r="AH435" s="282" t="str">
        <f>_xlfn.TEXTJOIN("/",,TAG_DATA[[#This Row],[Tag]],"01")</f>
        <v>BB1TT552/01</v>
      </c>
      <c r="AI435" s="331"/>
    </row>
    <row r="436" spans="1:35" x14ac:dyDescent="0.4">
      <c r="A436" s="316" t="s">
        <v>916</v>
      </c>
      <c r="B436" s="309" t="s">
        <v>1122</v>
      </c>
      <c r="C436" s="328" t="s">
        <v>2570</v>
      </c>
      <c r="D436" s="314" t="e">
        <f>INDEX(DRAWING[Prefix],MATCH(TAG_DATA[[#This Row],[Tag]],DRAWING[Tag],))</f>
        <v>#N/A</v>
      </c>
      <c r="E436" s="281" t="e">
        <f>INDEX(DRAWING[Suffix],MATCH(TAG_DATA[[#This Row],[Tag]],DRAWING[Tag],))</f>
        <v>#N/A</v>
      </c>
      <c r="F436" s="265"/>
      <c r="G436" s="305"/>
      <c r="H436" s="282"/>
      <c r="I436" s="282" t="e">
        <f>INDEX(PANEL[DESCRIPTION],MATCH(TAG_DATA[[#This Row],[X1NAME]],PANEL[TAG],))</f>
        <v>#N/A</v>
      </c>
      <c r="J436" s="282"/>
      <c r="K436" s="282"/>
      <c r="L436" s="282"/>
      <c r="M436" s="312"/>
      <c r="N436" s="282" t="e">
        <f>INDEX(IO[PLC],MATCH(TAG_DATA[[#This Row],[P1TAG]],IO[IO_Tag],))</f>
        <v>#N/A</v>
      </c>
      <c r="O436" s="282"/>
      <c r="P436" s="290" t="e">
        <f>INDEX(IO[Slot],MATCH(TAG_DATA[[#This Row],[P1TAG]],IO[IO_Tag],))</f>
        <v>#N/A</v>
      </c>
      <c r="Q436" s="282"/>
      <c r="R436" s="282" t="e">
        <f>INDEX(IO[CatalogNo],MATCH(TAG_DATA[[#This Row],[P1TAG]],IO[IO_Tag],))</f>
        <v>#N/A</v>
      </c>
      <c r="S436" s="282" t="e">
        <f>INDEX(IO[CatalogDesc1],MATCH(TAG_DATA[[#This Row],[P1TAG]],IO[IO_Tag],))</f>
        <v>#N/A</v>
      </c>
      <c r="T436" s="282" t="e">
        <f>INDEX(IO[CatalogDesc2],MATCH(TAG_DATA[[#This Row],[P1TAG]],IO[IO_Tag],))</f>
        <v>#N/A</v>
      </c>
      <c r="U436" s="282" t="str">
        <f>TAG_DATA[[#This Row],[Tag]]</f>
        <v>BB1TT552</v>
      </c>
      <c r="V436" s="282" t="str">
        <f>INDEX(DEVICES[DESC1],MATCH(TAG_DATA[[#This Row],[P1TAG]],DEVICES[TAG1],))</f>
        <v>FLUE GAS TEMPERATURE</v>
      </c>
      <c r="W436" s="282" t="str">
        <f>INDEX(DEVICES[DESC2],MATCH(TAG_DATA[[#This Row],[P1TAG]],DEVICES[TAG1],))</f>
        <v>BEFORE ESP</v>
      </c>
      <c r="X436" s="282" t="str">
        <f>INDEX(DEVICES[DESC3],MATCH(TAG_DATA[[#This Row],[P1TAG]],DEVICES[TAG1],))</f>
        <v/>
      </c>
      <c r="Y436" s="290" t="e">
        <f>INDEX(IO[Pin24V],MATCH(TAG_DATA[[#This Row],[P1TAG]],IO[IO_Tag],))</f>
        <v>#N/A</v>
      </c>
      <c r="Z436" s="290" t="e">
        <f>INDEX(IO[Pin0V],MATCH(TAG_DATA[[#This Row],[P1TAG]],IO[IO_Tag],))</f>
        <v>#N/A</v>
      </c>
      <c r="AA436" s="282"/>
      <c r="AB436" s="312" t="e">
        <f>INDEX(IO[Type],MATCH(TAG_DATA[[#This Row],[P1TAG]],IO[IO_Tag],))</f>
        <v>#N/A</v>
      </c>
      <c r="AC436" s="282" t="str">
        <f>TAG_DATA[[#This Row],[Tag]]</f>
        <v>BB1TT552</v>
      </c>
      <c r="AD436" s="282" t="str">
        <f>INDEX(DEVICES[DESC1],MATCH(TAG_DATA[[#This Row],[P1TAG]],DEVICES[TAG1],))</f>
        <v>FLUE GAS TEMPERATURE</v>
      </c>
      <c r="AE436" s="282" t="str">
        <f>INDEX(DEVICES[DESC2],MATCH(TAG_DATA[[#This Row],[P1TAG]],DEVICES[TAG1],))</f>
        <v>BEFORE ESP</v>
      </c>
      <c r="AF436" s="282" t="str">
        <f>INDEX(DEVICES[DESC3],MATCH(TAG_DATA[[#This Row],[P1TAG]],DEVICES[TAG1],))</f>
        <v/>
      </c>
      <c r="AG436" s="312"/>
      <c r="AH436" s="282" t="str">
        <f>_xlfn.TEXTJOIN("/",,TAG_DATA[[#This Row],[Tag]],"01")</f>
        <v>BB1TT552/01</v>
      </c>
      <c r="AI436" s="331"/>
    </row>
    <row r="437" spans="1:35" x14ac:dyDescent="0.4">
      <c r="A437" s="316" t="s">
        <v>886</v>
      </c>
      <c r="B437" s="309" t="s">
        <v>1122</v>
      </c>
      <c r="C437" s="328" t="s">
        <v>2570</v>
      </c>
      <c r="D437" s="314" t="e">
        <f>INDEX(DRAWING[Prefix],MATCH(TAG_DATA[[#This Row],[Tag]],DRAWING[Tag],))</f>
        <v>#N/A</v>
      </c>
      <c r="E437" s="281" t="e">
        <f>INDEX(DRAWING[Suffix],MATCH(TAG_DATA[[#This Row],[Tag]],DRAWING[Tag],))</f>
        <v>#N/A</v>
      </c>
      <c r="F437" s="265"/>
      <c r="G437" s="305"/>
      <c r="H437" s="282"/>
      <c r="I437" s="282" t="e">
        <f>INDEX(PANEL[DESCRIPTION],MATCH(TAG_DATA[[#This Row],[X1NAME]],PANEL[TAG],))</f>
        <v>#N/A</v>
      </c>
      <c r="J437" s="282"/>
      <c r="K437" s="282"/>
      <c r="L437" s="282"/>
      <c r="M437" s="312"/>
      <c r="N437" s="282" t="e">
        <f>INDEX(IO[PLC],MATCH(TAG_DATA[[#This Row],[P1TAG]],IO[IO_Tag],))</f>
        <v>#N/A</v>
      </c>
      <c r="O437" s="282"/>
      <c r="P437" s="290" t="e">
        <f>INDEX(IO[Slot],MATCH(TAG_DATA[[#This Row],[P1TAG]],IO[IO_Tag],))</f>
        <v>#N/A</v>
      </c>
      <c r="Q437" s="282"/>
      <c r="R437" s="282" t="e">
        <f>INDEX(IO[CatalogNo],MATCH(TAG_DATA[[#This Row],[P1TAG]],IO[IO_Tag],))</f>
        <v>#N/A</v>
      </c>
      <c r="S437" s="282" t="e">
        <f>INDEX(IO[CatalogDesc1],MATCH(TAG_DATA[[#This Row],[P1TAG]],IO[IO_Tag],))</f>
        <v>#N/A</v>
      </c>
      <c r="T437" s="282" t="e">
        <f>INDEX(IO[CatalogDesc2],MATCH(TAG_DATA[[#This Row],[P1TAG]],IO[IO_Tag],))</f>
        <v>#N/A</v>
      </c>
      <c r="U437" s="282" t="str">
        <f>TAG_DATA[[#This Row],[Tag]]</f>
        <v>BB1TT553</v>
      </c>
      <c r="V437" s="282" t="str">
        <f>INDEX(DEVICES[DESC1],MATCH(TAG_DATA[[#This Row],[P1TAG]],DEVICES[TAG1],))</f>
        <v>FLUE GAS FAN MOTOR</v>
      </c>
      <c r="W437" s="282" t="str">
        <f>INDEX(DEVICES[DESC2],MATCH(TAG_DATA[[#This Row],[P1TAG]],DEVICES[TAG1],))</f>
        <v>WINDING TEMPERATURE 1</v>
      </c>
      <c r="X437" s="282" t="str">
        <f>INDEX(DEVICES[DESC3],MATCH(TAG_DATA[[#This Row],[P1TAG]],DEVICES[TAG1],))</f>
        <v/>
      </c>
      <c r="Y437" s="290" t="e">
        <f>INDEX(IO[Pin24V],MATCH(TAG_DATA[[#This Row],[P1TAG]],IO[IO_Tag],))</f>
        <v>#N/A</v>
      </c>
      <c r="Z437" s="290" t="e">
        <f>INDEX(IO[Pin0V],MATCH(TAG_DATA[[#This Row],[P1TAG]],IO[IO_Tag],))</f>
        <v>#N/A</v>
      </c>
      <c r="AA437" s="282"/>
      <c r="AB437" s="312" t="e">
        <f>INDEX(IO[Type],MATCH(TAG_DATA[[#This Row],[P1TAG]],IO[IO_Tag],))</f>
        <v>#N/A</v>
      </c>
      <c r="AC437" s="282" t="str">
        <f>TAG_DATA[[#This Row],[Tag]]</f>
        <v>BB1TT553</v>
      </c>
      <c r="AD437" s="282" t="str">
        <f>INDEX(DEVICES[DESC1],MATCH(TAG_DATA[[#This Row],[P1TAG]],DEVICES[TAG1],))</f>
        <v>FLUE GAS FAN MOTOR</v>
      </c>
      <c r="AE437" s="282" t="str">
        <f>INDEX(DEVICES[DESC2],MATCH(TAG_DATA[[#This Row],[P1TAG]],DEVICES[TAG1],))</f>
        <v>WINDING TEMPERATURE 1</v>
      </c>
      <c r="AF437" s="282" t="str">
        <f>INDEX(DEVICES[DESC3],MATCH(TAG_DATA[[#This Row],[P1TAG]],DEVICES[TAG1],))</f>
        <v/>
      </c>
      <c r="AG437" s="312"/>
      <c r="AH437" s="282" t="str">
        <f>_xlfn.TEXTJOIN("/",,TAG_DATA[[#This Row],[Tag]],"01")</f>
        <v>BB1TT553/01</v>
      </c>
      <c r="AI437" s="331"/>
    </row>
    <row r="438" spans="1:35" x14ac:dyDescent="0.4">
      <c r="A438" s="316" t="s">
        <v>886</v>
      </c>
      <c r="B438" s="309" t="s">
        <v>1122</v>
      </c>
      <c r="C438" s="328" t="s">
        <v>2570</v>
      </c>
      <c r="D438" s="314" t="e">
        <f>INDEX(DRAWING[Prefix],MATCH(TAG_DATA[[#This Row],[Tag]],DRAWING[Tag],))</f>
        <v>#N/A</v>
      </c>
      <c r="E438" s="281" t="e">
        <f>INDEX(DRAWING[Suffix],MATCH(TAG_DATA[[#This Row],[Tag]],DRAWING[Tag],))</f>
        <v>#N/A</v>
      </c>
      <c r="F438" s="265"/>
      <c r="G438" s="305"/>
      <c r="H438" s="282"/>
      <c r="I438" s="282" t="e">
        <f>INDEX(PANEL[DESCRIPTION],MATCH(TAG_DATA[[#This Row],[X1NAME]],PANEL[TAG],))</f>
        <v>#N/A</v>
      </c>
      <c r="J438" s="282"/>
      <c r="K438" s="282"/>
      <c r="L438" s="282"/>
      <c r="M438" s="312"/>
      <c r="N438" s="282" t="e">
        <f>INDEX(IO[PLC],MATCH(TAG_DATA[[#This Row],[P1TAG]],IO[IO_Tag],))</f>
        <v>#N/A</v>
      </c>
      <c r="O438" s="282"/>
      <c r="P438" s="290" t="e">
        <f>INDEX(IO[Slot],MATCH(TAG_DATA[[#This Row],[P1TAG]],IO[IO_Tag],))</f>
        <v>#N/A</v>
      </c>
      <c r="Q438" s="282"/>
      <c r="R438" s="282" t="e">
        <f>INDEX(IO[CatalogNo],MATCH(TAG_DATA[[#This Row],[P1TAG]],IO[IO_Tag],))</f>
        <v>#N/A</v>
      </c>
      <c r="S438" s="282" t="e">
        <f>INDEX(IO[CatalogDesc1],MATCH(TAG_DATA[[#This Row],[P1TAG]],IO[IO_Tag],))</f>
        <v>#N/A</v>
      </c>
      <c r="T438" s="282" t="e">
        <f>INDEX(IO[CatalogDesc2],MATCH(TAG_DATA[[#This Row],[P1TAG]],IO[IO_Tag],))</f>
        <v>#N/A</v>
      </c>
      <c r="U438" s="282" t="str">
        <f>TAG_DATA[[#This Row],[Tag]]</f>
        <v>BB1TT553</v>
      </c>
      <c r="V438" s="282" t="str">
        <f>INDEX(DEVICES[DESC1],MATCH(TAG_DATA[[#This Row],[P1TAG]],DEVICES[TAG1],))</f>
        <v>FLUE GAS FAN MOTOR</v>
      </c>
      <c r="W438" s="282" t="str">
        <f>INDEX(DEVICES[DESC2],MATCH(TAG_DATA[[#This Row],[P1TAG]],DEVICES[TAG1],))</f>
        <v>WINDING TEMPERATURE 1</v>
      </c>
      <c r="X438" s="282" t="str">
        <f>INDEX(DEVICES[DESC3],MATCH(TAG_DATA[[#This Row],[P1TAG]],DEVICES[TAG1],))</f>
        <v/>
      </c>
      <c r="Y438" s="290" t="e">
        <f>INDEX(IO[Pin24V],MATCH(TAG_DATA[[#This Row],[P1TAG]],IO[IO_Tag],))</f>
        <v>#N/A</v>
      </c>
      <c r="Z438" s="290" t="e">
        <f>INDEX(IO[Pin0V],MATCH(TAG_DATA[[#This Row],[P1TAG]],IO[IO_Tag],))</f>
        <v>#N/A</v>
      </c>
      <c r="AA438" s="282"/>
      <c r="AB438" s="312" t="e">
        <f>INDEX(IO[Type],MATCH(TAG_DATA[[#This Row],[P1TAG]],IO[IO_Tag],))</f>
        <v>#N/A</v>
      </c>
      <c r="AC438" s="282" t="str">
        <f>TAG_DATA[[#This Row],[Tag]]</f>
        <v>BB1TT553</v>
      </c>
      <c r="AD438" s="282" t="str">
        <f>INDEX(DEVICES[DESC1],MATCH(TAG_DATA[[#This Row],[P1TAG]],DEVICES[TAG1],))</f>
        <v>FLUE GAS FAN MOTOR</v>
      </c>
      <c r="AE438" s="282" t="str">
        <f>INDEX(DEVICES[DESC2],MATCH(TAG_DATA[[#This Row],[P1TAG]],DEVICES[TAG1],))</f>
        <v>WINDING TEMPERATURE 1</v>
      </c>
      <c r="AF438" s="282" t="str">
        <f>INDEX(DEVICES[DESC3],MATCH(TAG_DATA[[#This Row],[P1TAG]],DEVICES[TAG1],))</f>
        <v/>
      </c>
      <c r="AG438" s="312"/>
      <c r="AH438" s="282" t="str">
        <f>_xlfn.TEXTJOIN("/",,TAG_DATA[[#This Row],[Tag]],"01")</f>
        <v>BB1TT553/01</v>
      </c>
      <c r="AI438" s="331"/>
    </row>
    <row r="439" spans="1:35" x14ac:dyDescent="0.4">
      <c r="A439" s="316" t="s">
        <v>887</v>
      </c>
      <c r="B439" s="309" t="s">
        <v>1122</v>
      </c>
      <c r="C439" s="328" t="s">
        <v>2570</v>
      </c>
      <c r="D439" s="314" t="e">
        <f>INDEX(DRAWING[Prefix],MATCH(TAG_DATA[[#This Row],[Tag]],DRAWING[Tag],))</f>
        <v>#N/A</v>
      </c>
      <c r="E439" s="281" t="e">
        <f>INDEX(DRAWING[Suffix],MATCH(TAG_DATA[[#This Row],[Tag]],DRAWING[Tag],))</f>
        <v>#N/A</v>
      </c>
      <c r="F439" s="265"/>
      <c r="G439" s="305"/>
      <c r="H439" s="282"/>
      <c r="I439" s="282" t="e">
        <f>INDEX(PANEL[DESCRIPTION],MATCH(TAG_DATA[[#This Row],[X1NAME]],PANEL[TAG],))</f>
        <v>#N/A</v>
      </c>
      <c r="J439" s="282"/>
      <c r="K439" s="282"/>
      <c r="L439" s="282"/>
      <c r="M439" s="312"/>
      <c r="N439" s="282" t="e">
        <f>INDEX(IO[PLC],MATCH(TAG_DATA[[#This Row],[P1TAG]],IO[IO_Tag],))</f>
        <v>#N/A</v>
      </c>
      <c r="O439" s="282"/>
      <c r="P439" s="290" t="e">
        <f>INDEX(IO[Slot],MATCH(TAG_DATA[[#This Row],[P1TAG]],IO[IO_Tag],))</f>
        <v>#N/A</v>
      </c>
      <c r="Q439" s="282"/>
      <c r="R439" s="282" t="e">
        <f>INDEX(IO[CatalogNo],MATCH(TAG_DATA[[#This Row],[P1TAG]],IO[IO_Tag],))</f>
        <v>#N/A</v>
      </c>
      <c r="S439" s="282" t="e">
        <f>INDEX(IO[CatalogDesc1],MATCH(TAG_DATA[[#This Row],[P1TAG]],IO[IO_Tag],))</f>
        <v>#N/A</v>
      </c>
      <c r="T439" s="282" t="e">
        <f>INDEX(IO[CatalogDesc2],MATCH(TAG_DATA[[#This Row],[P1TAG]],IO[IO_Tag],))</f>
        <v>#N/A</v>
      </c>
      <c r="U439" s="282" t="str">
        <f>TAG_DATA[[#This Row],[Tag]]</f>
        <v>BB1TT554</v>
      </c>
      <c r="V439" s="282" t="str">
        <f>INDEX(DEVICES[DESC1],MATCH(TAG_DATA[[#This Row],[P1TAG]],DEVICES[TAG1],))</f>
        <v>FLUE GAS FAN BEARING</v>
      </c>
      <c r="W439" s="282" t="str">
        <f>INDEX(DEVICES[DESC2],MATCH(TAG_DATA[[#This Row],[P1TAG]],DEVICES[TAG1],))</f>
        <v>TEMPERATURE</v>
      </c>
      <c r="X439" s="282" t="str">
        <f>INDEX(DEVICES[DESC3],MATCH(TAG_DATA[[#This Row],[P1TAG]],DEVICES[TAG1],))</f>
        <v/>
      </c>
      <c r="Y439" s="290" t="e">
        <f>INDEX(IO[Pin24V],MATCH(TAG_DATA[[#This Row],[P1TAG]],IO[IO_Tag],))</f>
        <v>#N/A</v>
      </c>
      <c r="Z439" s="290" t="e">
        <f>INDEX(IO[Pin0V],MATCH(TAG_DATA[[#This Row],[P1TAG]],IO[IO_Tag],))</f>
        <v>#N/A</v>
      </c>
      <c r="AA439" s="282"/>
      <c r="AB439" s="312" t="e">
        <f>INDEX(IO[Type],MATCH(TAG_DATA[[#This Row],[P1TAG]],IO[IO_Tag],))</f>
        <v>#N/A</v>
      </c>
      <c r="AC439" s="282" t="str">
        <f>TAG_DATA[[#This Row],[Tag]]</f>
        <v>BB1TT554</v>
      </c>
      <c r="AD439" s="282" t="str">
        <f>INDEX(DEVICES[DESC1],MATCH(TAG_DATA[[#This Row],[P1TAG]],DEVICES[TAG1],))</f>
        <v>FLUE GAS FAN BEARING</v>
      </c>
      <c r="AE439" s="282" t="str">
        <f>INDEX(DEVICES[DESC2],MATCH(TAG_DATA[[#This Row],[P1TAG]],DEVICES[TAG1],))</f>
        <v>TEMPERATURE</v>
      </c>
      <c r="AF439" s="282" t="str">
        <f>INDEX(DEVICES[DESC3],MATCH(TAG_DATA[[#This Row],[P1TAG]],DEVICES[TAG1],))</f>
        <v/>
      </c>
      <c r="AG439" s="312"/>
      <c r="AH439" s="282" t="str">
        <f>_xlfn.TEXTJOIN("/",,TAG_DATA[[#This Row],[Tag]],"01")</f>
        <v>BB1TT554/01</v>
      </c>
      <c r="AI439" s="331"/>
    </row>
    <row r="440" spans="1:35" x14ac:dyDescent="0.4">
      <c r="A440" s="316" t="s">
        <v>887</v>
      </c>
      <c r="B440" s="309" t="s">
        <v>1122</v>
      </c>
      <c r="C440" s="328" t="s">
        <v>2570</v>
      </c>
      <c r="D440" s="314" t="e">
        <f>INDEX(DRAWING[Prefix],MATCH(TAG_DATA[[#This Row],[Tag]],DRAWING[Tag],))</f>
        <v>#N/A</v>
      </c>
      <c r="E440" s="281" t="e">
        <f>INDEX(DRAWING[Suffix],MATCH(TAG_DATA[[#This Row],[Tag]],DRAWING[Tag],))</f>
        <v>#N/A</v>
      </c>
      <c r="F440" s="265"/>
      <c r="G440" s="305"/>
      <c r="H440" s="282"/>
      <c r="I440" s="282" t="e">
        <f>INDEX(PANEL[DESCRIPTION],MATCH(TAG_DATA[[#This Row],[X1NAME]],PANEL[TAG],))</f>
        <v>#N/A</v>
      </c>
      <c r="J440" s="282"/>
      <c r="K440" s="282"/>
      <c r="L440" s="282"/>
      <c r="M440" s="312"/>
      <c r="N440" s="282" t="e">
        <f>INDEX(IO[PLC],MATCH(TAG_DATA[[#This Row],[P1TAG]],IO[IO_Tag],))</f>
        <v>#N/A</v>
      </c>
      <c r="O440" s="282"/>
      <c r="P440" s="290" t="e">
        <f>INDEX(IO[Slot],MATCH(TAG_DATA[[#This Row],[P1TAG]],IO[IO_Tag],))</f>
        <v>#N/A</v>
      </c>
      <c r="Q440" s="282"/>
      <c r="R440" s="282" t="e">
        <f>INDEX(IO[CatalogNo],MATCH(TAG_DATA[[#This Row],[P1TAG]],IO[IO_Tag],))</f>
        <v>#N/A</v>
      </c>
      <c r="S440" s="282" t="e">
        <f>INDEX(IO[CatalogDesc1],MATCH(TAG_DATA[[#This Row],[P1TAG]],IO[IO_Tag],))</f>
        <v>#N/A</v>
      </c>
      <c r="T440" s="282" t="e">
        <f>INDEX(IO[CatalogDesc2],MATCH(TAG_DATA[[#This Row],[P1TAG]],IO[IO_Tag],))</f>
        <v>#N/A</v>
      </c>
      <c r="U440" s="282" t="str">
        <f>TAG_DATA[[#This Row],[Tag]]</f>
        <v>BB1TT554</v>
      </c>
      <c r="V440" s="282" t="str">
        <f>INDEX(DEVICES[DESC1],MATCH(TAG_DATA[[#This Row],[P1TAG]],DEVICES[TAG1],))</f>
        <v>FLUE GAS FAN BEARING</v>
      </c>
      <c r="W440" s="282" t="str">
        <f>INDEX(DEVICES[DESC2],MATCH(TAG_DATA[[#This Row],[P1TAG]],DEVICES[TAG1],))</f>
        <v>TEMPERATURE</v>
      </c>
      <c r="X440" s="282" t="str">
        <f>INDEX(DEVICES[DESC3],MATCH(TAG_DATA[[#This Row],[P1TAG]],DEVICES[TAG1],))</f>
        <v/>
      </c>
      <c r="Y440" s="290" t="e">
        <f>INDEX(IO[Pin24V],MATCH(TAG_DATA[[#This Row],[P1TAG]],IO[IO_Tag],))</f>
        <v>#N/A</v>
      </c>
      <c r="Z440" s="290" t="e">
        <f>INDEX(IO[Pin0V],MATCH(TAG_DATA[[#This Row],[P1TAG]],IO[IO_Tag],))</f>
        <v>#N/A</v>
      </c>
      <c r="AA440" s="282"/>
      <c r="AB440" s="312" t="e">
        <f>INDEX(IO[Type],MATCH(TAG_DATA[[#This Row],[P1TAG]],IO[IO_Tag],))</f>
        <v>#N/A</v>
      </c>
      <c r="AC440" s="282" t="str">
        <f>TAG_DATA[[#This Row],[Tag]]</f>
        <v>BB1TT554</v>
      </c>
      <c r="AD440" s="282" t="str">
        <f>INDEX(DEVICES[DESC1],MATCH(TAG_DATA[[#This Row],[P1TAG]],DEVICES[TAG1],))</f>
        <v>FLUE GAS FAN BEARING</v>
      </c>
      <c r="AE440" s="282" t="str">
        <f>INDEX(DEVICES[DESC2],MATCH(TAG_DATA[[#This Row],[P1TAG]],DEVICES[TAG1],))</f>
        <v>TEMPERATURE</v>
      </c>
      <c r="AF440" s="282" t="str">
        <f>INDEX(DEVICES[DESC3],MATCH(TAG_DATA[[#This Row],[P1TAG]],DEVICES[TAG1],))</f>
        <v/>
      </c>
      <c r="AG440" s="312"/>
      <c r="AH440" s="282" t="str">
        <f>_xlfn.TEXTJOIN("/",,TAG_DATA[[#This Row],[Tag]],"01")</f>
        <v>BB1TT554/01</v>
      </c>
      <c r="AI440" s="331"/>
    </row>
    <row r="441" spans="1:35" x14ac:dyDescent="0.4">
      <c r="A441" s="316" t="s">
        <v>890</v>
      </c>
      <c r="B441" s="309" t="s">
        <v>1122</v>
      </c>
      <c r="C441" s="328" t="s">
        <v>2570</v>
      </c>
      <c r="D441" s="314" t="e">
        <f>INDEX(DRAWING[Prefix],MATCH(TAG_DATA[[#This Row],[Tag]],DRAWING[Tag],))</f>
        <v>#N/A</v>
      </c>
      <c r="E441" s="281" t="e">
        <f>INDEX(DRAWING[Suffix],MATCH(TAG_DATA[[#This Row],[Tag]],DRAWING[Tag],))</f>
        <v>#N/A</v>
      </c>
      <c r="F441" s="265"/>
      <c r="G441" s="305"/>
      <c r="H441" s="282"/>
      <c r="I441" s="282" t="e">
        <f>INDEX(PANEL[DESCRIPTION],MATCH(TAG_DATA[[#This Row],[X1NAME]],PANEL[TAG],))</f>
        <v>#N/A</v>
      </c>
      <c r="J441" s="282"/>
      <c r="K441" s="282"/>
      <c r="L441" s="282"/>
      <c r="M441" s="312"/>
      <c r="N441" s="282" t="e">
        <f>INDEX(IO[PLC],MATCH(TAG_DATA[[#This Row],[P1TAG]],IO[IO_Tag],))</f>
        <v>#N/A</v>
      </c>
      <c r="O441" s="282"/>
      <c r="P441" s="290" t="e">
        <f>INDEX(IO[Slot],MATCH(TAG_DATA[[#This Row],[P1TAG]],IO[IO_Tag],))</f>
        <v>#N/A</v>
      </c>
      <c r="Q441" s="282"/>
      <c r="R441" s="282" t="e">
        <f>INDEX(IO[CatalogNo],MATCH(TAG_DATA[[#This Row],[P1TAG]],IO[IO_Tag],))</f>
        <v>#N/A</v>
      </c>
      <c r="S441" s="282" t="e">
        <f>INDEX(IO[CatalogDesc1],MATCH(TAG_DATA[[#This Row],[P1TAG]],IO[IO_Tag],))</f>
        <v>#N/A</v>
      </c>
      <c r="T441" s="282" t="e">
        <f>INDEX(IO[CatalogDesc2],MATCH(TAG_DATA[[#This Row],[P1TAG]],IO[IO_Tag],))</f>
        <v>#N/A</v>
      </c>
      <c r="U441" s="282" t="str">
        <f>TAG_DATA[[#This Row],[Tag]]</f>
        <v>BB1TT555</v>
      </c>
      <c r="V441" s="282" t="str">
        <f>INDEX(DEVICES[DESC1],MATCH(TAG_DATA[[#This Row],[P1TAG]],DEVICES[TAG1],))</f>
        <v>FLUE GAS FAN BEARING</v>
      </c>
      <c r="W441" s="282" t="str">
        <f>INDEX(DEVICES[DESC2],MATCH(TAG_DATA[[#This Row],[P1TAG]],DEVICES[TAG1],))</f>
        <v>TEMPERATURE</v>
      </c>
      <c r="X441" s="282" t="str">
        <f>INDEX(DEVICES[DESC3],MATCH(TAG_DATA[[#This Row],[P1TAG]],DEVICES[TAG1],))</f>
        <v/>
      </c>
      <c r="Y441" s="290" t="e">
        <f>INDEX(IO[Pin24V],MATCH(TAG_DATA[[#This Row],[P1TAG]],IO[IO_Tag],))</f>
        <v>#N/A</v>
      </c>
      <c r="Z441" s="290" t="e">
        <f>INDEX(IO[Pin0V],MATCH(TAG_DATA[[#This Row],[P1TAG]],IO[IO_Tag],))</f>
        <v>#N/A</v>
      </c>
      <c r="AA441" s="282"/>
      <c r="AB441" s="312" t="e">
        <f>INDEX(IO[Type],MATCH(TAG_DATA[[#This Row],[P1TAG]],IO[IO_Tag],))</f>
        <v>#N/A</v>
      </c>
      <c r="AC441" s="282" t="str">
        <f>TAG_DATA[[#This Row],[Tag]]</f>
        <v>BB1TT555</v>
      </c>
      <c r="AD441" s="282" t="str">
        <f>INDEX(DEVICES[DESC1],MATCH(TAG_DATA[[#This Row],[P1TAG]],DEVICES[TAG1],))</f>
        <v>FLUE GAS FAN BEARING</v>
      </c>
      <c r="AE441" s="282" t="str">
        <f>INDEX(DEVICES[DESC2],MATCH(TAG_DATA[[#This Row],[P1TAG]],DEVICES[TAG1],))</f>
        <v>TEMPERATURE</v>
      </c>
      <c r="AF441" s="282" t="str">
        <f>INDEX(DEVICES[DESC3],MATCH(TAG_DATA[[#This Row],[P1TAG]],DEVICES[TAG1],))</f>
        <v/>
      </c>
      <c r="AG441" s="312"/>
      <c r="AH441" s="282" t="str">
        <f>_xlfn.TEXTJOIN("/",,TAG_DATA[[#This Row],[Tag]],"01")</f>
        <v>BB1TT555/01</v>
      </c>
      <c r="AI441" s="331"/>
    </row>
    <row r="442" spans="1:35" x14ac:dyDescent="0.4">
      <c r="A442" s="316" t="s">
        <v>890</v>
      </c>
      <c r="B442" s="309" t="s">
        <v>1122</v>
      </c>
      <c r="C442" s="328" t="s">
        <v>2570</v>
      </c>
      <c r="D442" s="314" t="e">
        <f>INDEX(DRAWING[Prefix],MATCH(TAG_DATA[[#This Row],[Tag]],DRAWING[Tag],))</f>
        <v>#N/A</v>
      </c>
      <c r="E442" s="281" t="e">
        <f>INDEX(DRAWING[Suffix],MATCH(TAG_DATA[[#This Row],[Tag]],DRAWING[Tag],))</f>
        <v>#N/A</v>
      </c>
      <c r="F442" s="265"/>
      <c r="G442" s="305"/>
      <c r="H442" s="282"/>
      <c r="I442" s="282" t="e">
        <f>INDEX(PANEL[DESCRIPTION],MATCH(TAG_DATA[[#This Row],[X1NAME]],PANEL[TAG],))</f>
        <v>#N/A</v>
      </c>
      <c r="J442" s="282"/>
      <c r="K442" s="282"/>
      <c r="L442" s="282"/>
      <c r="M442" s="312"/>
      <c r="N442" s="282" t="e">
        <f>INDEX(IO[PLC],MATCH(TAG_DATA[[#This Row],[P1TAG]],IO[IO_Tag],))</f>
        <v>#N/A</v>
      </c>
      <c r="O442" s="282"/>
      <c r="P442" s="290" t="e">
        <f>INDEX(IO[Slot],MATCH(TAG_DATA[[#This Row],[P1TAG]],IO[IO_Tag],))</f>
        <v>#N/A</v>
      </c>
      <c r="Q442" s="282"/>
      <c r="R442" s="282" t="e">
        <f>INDEX(IO[CatalogNo],MATCH(TAG_DATA[[#This Row],[P1TAG]],IO[IO_Tag],))</f>
        <v>#N/A</v>
      </c>
      <c r="S442" s="282" t="e">
        <f>INDEX(IO[CatalogDesc1],MATCH(TAG_DATA[[#This Row],[P1TAG]],IO[IO_Tag],))</f>
        <v>#N/A</v>
      </c>
      <c r="T442" s="282" t="e">
        <f>INDEX(IO[CatalogDesc2],MATCH(TAG_DATA[[#This Row],[P1TAG]],IO[IO_Tag],))</f>
        <v>#N/A</v>
      </c>
      <c r="U442" s="282" t="str">
        <f>TAG_DATA[[#This Row],[Tag]]</f>
        <v>BB1TT555</v>
      </c>
      <c r="V442" s="282" t="str">
        <f>INDEX(DEVICES[DESC1],MATCH(TAG_DATA[[#This Row],[P1TAG]],DEVICES[TAG1],))</f>
        <v>FLUE GAS FAN BEARING</v>
      </c>
      <c r="W442" s="282" t="str">
        <f>INDEX(DEVICES[DESC2],MATCH(TAG_DATA[[#This Row],[P1TAG]],DEVICES[TAG1],))</f>
        <v>TEMPERATURE</v>
      </c>
      <c r="X442" s="282" t="str">
        <f>INDEX(DEVICES[DESC3],MATCH(TAG_DATA[[#This Row],[P1TAG]],DEVICES[TAG1],))</f>
        <v/>
      </c>
      <c r="Y442" s="290" t="e">
        <f>INDEX(IO[Pin24V],MATCH(TAG_DATA[[#This Row],[P1TAG]],IO[IO_Tag],))</f>
        <v>#N/A</v>
      </c>
      <c r="Z442" s="290" t="e">
        <f>INDEX(IO[Pin0V],MATCH(TAG_DATA[[#This Row],[P1TAG]],IO[IO_Tag],))</f>
        <v>#N/A</v>
      </c>
      <c r="AA442" s="282"/>
      <c r="AB442" s="312" t="e">
        <f>INDEX(IO[Type],MATCH(TAG_DATA[[#This Row],[P1TAG]],IO[IO_Tag],))</f>
        <v>#N/A</v>
      </c>
      <c r="AC442" s="282" t="str">
        <f>TAG_DATA[[#This Row],[Tag]]</f>
        <v>BB1TT555</v>
      </c>
      <c r="AD442" s="282" t="str">
        <f>INDEX(DEVICES[DESC1],MATCH(TAG_DATA[[#This Row],[P1TAG]],DEVICES[TAG1],))</f>
        <v>FLUE GAS FAN BEARING</v>
      </c>
      <c r="AE442" s="282" t="str">
        <f>INDEX(DEVICES[DESC2],MATCH(TAG_DATA[[#This Row],[P1TAG]],DEVICES[TAG1],))</f>
        <v>TEMPERATURE</v>
      </c>
      <c r="AF442" s="282" t="str">
        <f>INDEX(DEVICES[DESC3],MATCH(TAG_DATA[[#This Row],[P1TAG]],DEVICES[TAG1],))</f>
        <v/>
      </c>
      <c r="AG442" s="312"/>
      <c r="AH442" s="282" t="str">
        <f>_xlfn.TEXTJOIN("/",,TAG_DATA[[#This Row],[Tag]],"01")</f>
        <v>BB1TT555/01</v>
      </c>
      <c r="AI442" s="331"/>
    </row>
    <row r="443" spans="1:35" x14ac:dyDescent="0.4">
      <c r="A443" s="316" t="s">
        <v>892</v>
      </c>
      <c r="B443" s="309" t="s">
        <v>1122</v>
      </c>
      <c r="C443" s="328" t="s">
        <v>2570</v>
      </c>
      <c r="D443" s="314" t="e">
        <f>INDEX(DRAWING[Prefix],MATCH(TAG_DATA[[#This Row],[Tag]],DRAWING[Tag],))</f>
        <v>#N/A</v>
      </c>
      <c r="E443" s="281" t="e">
        <f>INDEX(DRAWING[Suffix],MATCH(TAG_DATA[[#This Row],[Tag]],DRAWING[Tag],))</f>
        <v>#N/A</v>
      </c>
      <c r="F443" s="265"/>
      <c r="G443" s="305"/>
      <c r="H443" s="282"/>
      <c r="I443" s="282" t="e">
        <f>INDEX(PANEL[DESCRIPTION],MATCH(TAG_DATA[[#This Row],[X1NAME]],PANEL[TAG],))</f>
        <v>#N/A</v>
      </c>
      <c r="J443" s="282"/>
      <c r="K443" s="282"/>
      <c r="L443" s="282"/>
      <c r="M443" s="312"/>
      <c r="N443" s="282" t="e">
        <f>INDEX(IO[PLC],MATCH(TAG_DATA[[#This Row],[P1TAG]],IO[IO_Tag],))</f>
        <v>#N/A</v>
      </c>
      <c r="O443" s="282"/>
      <c r="P443" s="290" t="e">
        <f>INDEX(IO[Slot],MATCH(TAG_DATA[[#This Row],[P1TAG]],IO[IO_Tag],))</f>
        <v>#N/A</v>
      </c>
      <c r="Q443" s="282"/>
      <c r="R443" s="282" t="e">
        <f>INDEX(IO[CatalogNo],MATCH(TAG_DATA[[#This Row],[P1TAG]],IO[IO_Tag],))</f>
        <v>#N/A</v>
      </c>
      <c r="S443" s="282" t="e">
        <f>INDEX(IO[CatalogDesc1],MATCH(TAG_DATA[[#This Row],[P1TAG]],IO[IO_Tag],))</f>
        <v>#N/A</v>
      </c>
      <c r="T443" s="282" t="e">
        <f>INDEX(IO[CatalogDesc2],MATCH(TAG_DATA[[#This Row],[P1TAG]],IO[IO_Tag],))</f>
        <v>#N/A</v>
      </c>
      <c r="U443" s="282" t="str">
        <f>TAG_DATA[[#This Row],[Tag]]</f>
        <v>BB1TT556</v>
      </c>
      <c r="V443" s="282" t="str">
        <f>INDEX(DEVICES[DESC1],MATCH(TAG_DATA[[#This Row],[P1TAG]],DEVICES[TAG1],))</f>
        <v>FLUE GAS TEMPERATURE</v>
      </c>
      <c r="W443" s="282" t="str">
        <f>INDEX(DEVICES[DESC2],MATCH(TAG_DATA[[#This Row],[P1TAG]],DEVICES[TAG1],))</f>
        <v>BEFORE STACK</v>
      </c>
      <c r="X443" s="282" t="str">
        <f>INDEX(DEVICES[DESC3],MATCH(TAG_DATA[[#This Row],[P1TAG]],DEVICES[TAG1],))</f>
        <v/>
      </c>
      <c r="Y443" s="290" t="e">
        <f>INDEX(IO[Pin24V],MATCH(TAG_DATA[[#This Row],[P1TAG]],IO[IO_Tag],))</f>
        <v>#N/A</v>
      </c>
      <c r="Z443" s="290" t="e">
        <f>INDEX(IO[Pin0V],MATCH(TAG_DATA[[#This Row],[P1TAG]],IO[IO_Tag],))</f>
        <v>#N/A</v>
      </c>
      <c r="AA443" s="282"/>
      <c r="AB443" s="312" t="e">
        <f>INDEX(IO[Type],MATCH(TAG_DATA[[#This Row],[P1TAG]],IO[IO_Tag],))</f>
        <v>#N/A</v>
      </c>
      <c r="AC443" s="282" t="str">
        <f>TAG_DATA[[#This Row],[Tag]]</f>
        <v>BB1TT556</v>
      </c>
      <c r="AD443" s="282" t="str">
        <f>INDEX(DEVICES[DESC1],MATCH(TAG_DATA[[#This Row],[P1TAG]],DEVICES[TAG1],))</f>
        <v>FLUE GAS TEMPERATURE</v>
      </c>
      <c r="AE443" s="282" t="str">
        <f>INDEX(DEVICES[DESC2],MATCH(TAG_DATA[[#This Row],[P1TAG]],DEVICES[TAG1],))</f>
        <v>BEFORE STACK</v>
      </c>
      <c r="AF443" s="282" t="str">
        <f>INDEX(DEVICES[DESC3],MATCH(TAG_DATA[[#This Row],[P1TAG]],DEVICES[TAG1],))</f>
        <v/>
      </c>
      <c r="AG443" s="312"/>
      <c r="AH443" s="282" t="str">
        <f>_xlfn.TEXTJOIN("/",,TAG_DATA[[#This Row],[Tag]],"01")</f>
        <v>BB1TT556/01</v>
      </c>
      <c r="AI443" s="331"/>
    </row>
    <row r="444" spans="1:35" x14ac:dyDescent="0.4">
      <c r="A444" s="316" t="s">
        <v>892</v>
      </c>
      <c r="B444" s="309" t="s">
        <v>1122</v>
      </c>
      <c r="C444" s="328" t="s">
        <v>2570</v>
      </c>
      <c r="D444" s="314" t="e">
        <f>INDEX(DRAWING[Prefix],MATCH(TAG_DATA[[#This Row],[Tag]],DRAWING[Tag],))</f>
        <v>#N/A</v>
      </c>
      <c r="E444" s="281" t="e">
        <f>INDEX(DRAWING[Suffix],MATCH(TAG_DATA[[#This Row],[Tag]],DRAWING[Tag],))</f>
        <v>#N/A</v>
      </c>
      <c r="F444" s="265"/>
      <c r="G444" s="305"/>
      <c r="H444" s="282"/>
      <c r="I444" s="282" t="e">
        <f>INDEX(PANEL[DESCRIPTION],MATCH(TAG_DATA[[#This Row],[X1NAME]],PANEL[TAG],))</f>
        <v>#N/A</v>
      </c>
      <c r="J444" s="282"/>
      <c r="K444" s="282"/>
      <c r="L444" s="282"/>
      <c r="M444" s="312"/>
      <c r="N444" s="282" t="e">
        <f>INDEX(IO[PLC],MATCH(TAG_DATA[[#This Row],[P1TAG]],IO[IO_Tag],))</f>
        <v>#N/A</v>
      </c>
      <c r="O444" s="282"/>
      <c r="P444" s="290" t="e">
        <f>INDEX(IO[Slot],MATCH(TAG_DATA[[#This Row],[P1TAG]],IO[IO_Tag],))</f>
        <v>#N/A</v>
      </c>
      <c r="Q444" s="282"/>
      <c r="R444" s="282" t="e">
        <f>INDEX(IO[CatalogNo],MATCH(TAG_DATA[[#This Row],[P1TAG]],IO[IO_Tag],))</f>
        <v>#N/A</v>
      </c>
      <c r="S444" s="282" t="e">
        <f>INDEX(IO[CatalogDesc1],MATCH(TAG_DATA[[#This Row],[P1TAG]],IO[IO_Tag],))</f>
        <v>#N/A</v>
      </c>
      <c r="T444" s="282" t="e">
        <f>INDEX(IO[CatalogDesc2],MATCH(TAG_DATA[[#This Row],[P1TAG]],IO[IO_Tag],))</f>
        <v>#N/A</v>
      </c>
      <c r="U444" s="282" t="str">
        <f>TAG_DATA[[#This Row],[Tag]]</f>
        <v>BB1TT556</v>
      </c>
      <c r="V444" s="282" t="str">
        <f>INDEX(DEVICES[DESC1],MATCH(TAG_DATA[[#This Row],[P1TAG]],DEVICES[TAG1],))</f>
        <v>FLUE GAS TEMPERATURE</v>
      </c>
      <c r="W444" s="282" t="str">
        <f>INDEX(DEVICES[DESC2],MATCH(TAG_DATA[[#This Row],[P1TAG]],DEVICES[TAG1],))</f>
        <v>BEFORE STACK</v>
      </c>
      <c r="X444" s="282" t="str">
        <f>INDEX(DEVICES[DESC3],MATCH(TAG_DATA[[#This Row],[P1TAG]],DEVICES[TAG1],))</f>
        <v/>
      </c>
      <c r="Y444" s="290" t="e">
        <f>INDEX(IO[Pin24V],MATCH(TAG_DATA[[#This Row],[P1TAG]],IO[IO_Tag],))</f>
        <v>#N/A</v>
      </c>
      <c r="Z444" s="290" t="e">
        <f>INDEX(IO[Pin0V],MATCH(TAG_DATA[[#This Row],[P1TAG]],IO[IO_Tag],))</f>
        <v>#N/A</v>
      </c>
      <c r="AA444" s="282"/>
      <c r="AB444" s="312" t="e">
        <f>INDEX(IO[Type],MATCH(TAG_DATA[[#This Row],[P1TAG]],IO[IO_Tag],))</f>
        <v>#N/A</v>
      </c>
      <c r="AC444" s="282" t="str">
        <f>TAG_DATA[[#This Row],[Tag]]</f>
        <v>BB1TT556</v>
      </c>
      <c r="AD444" s="282" t="str">
        <f>INDEX(DEVICES[DESC1],MATCH(TAG_DATA[[#This Row],[P1TAG]],DEVICES[TAG1],))</f>
        <v>FLUE GAS TEMPERATURE</v>
      </c>
      <c r="AE444" s="282" t="str">
        <f>INDEX(DEVICES[DESC2],MATCH(TAG_DATA[[#This Row],[P1TAG]],DEVICES[TAG1],))</f>
        <v>BEFORE STACK</v>
      </c>
      <c r="AF444" s="282" t="str">
        <f>INDEX(DEVICES[DESC3],MATCH(TAG_DATA[[#This Row],[P1TAG]],DEVICES[TAG1],))</f>
        <v/>
      </c>
      <c r="AG444" s="312"/>
      <c r="AH444" s="282" t="str">
        <f>_xlfn.TEXTJOIN("/",,TAG_DATA[[#This Row],[Tag]],"01")</f>
        <v>BB1TT556/01</v>
      </c>
      <c r="AI444" s="331"/>
    </row>
    <row r="445" spans="1:35" x14ac:dyDescent="0.4">
      <c r="A445" s="316" t="s">
        <v>1485</v>
      </c>
      <c r="B445" s="309" t="s">
        <v>1122</v>
      </c>
      <c r="C445" s="328" t="s">
        <v>2570</v>
      </c>
      <c r="D445" s="314" t="e">
        <f>INDEX(DRAWING[Prefix],MATCH(TAG_DATA[[#This Row],[Tag]],DRAWING[Tag],))</f>
        <v>#N/A</v>
      </c>
      <c r="E445" s="281" t="e">
        <f>INDEX(DRAWING[Suffix],MATCH(TAG_DATA[[#This Row],[Tag]],DRAWING[Tag],))</f>
        <v>#N/A</v>
      </c>
      <c r="F445" s="265"/>
      <c r="G445" s="305"/>
      <c r="H445" s="282"/>
      <c r="I445" s="282" t="e">
        <f>INDEX(PANEL[DESCRIPTION],MATCH(TAG_DATA[[#This Row],[X1NAME]],PANEL[TAG],))</f>
        <v>#N/A</v>
      </c>
      <c r="J445" s="282"/>
      <c r="K445" s="282"/>
      <c r="L445" s="282"/>
      <c r="M445" s="312"/>
      <c r="N445" s="282" t="e">
        <f>INDEX(IO[PLC],MATCH(TAG_DATA[[#This Row],[P1TAG]],IO[IO_Tag],))</f>
        <v>#N/A</v>
      </c>
      <c r="O445" s="282"/>
      <c r="P445" s="290" t="e">
        <f>INDEX(IO[Slot],MATCH(TAG_DATA[[#This Row],[P1TAG]],IO[IO_Tag],))</f>
        <v>#N/A</v>
      </c>
      <c r="Q445" s="282"/>
      <c r="R445" s="282" t="e">
        <f>INDEX(IO[CatalogNo],MATCH(TAG_DATA[[#This Row],[P1TAG]],IO[IO_Tag],))</f>
        <v>#N/A</v>
      </c>
      <c r="S445" s="282" t="e">
        <f>INDEX(IO[CatalogDesc1],MATCH(TAG_DATA[[#This Row],[P1TAG]],IO[IO_Tag],))</f>
        <v>#N/A</v>
      </c>
      <c r="T445" s="282" t="e">
        <f>INDEX(IO[CatalogDesc2],MATCH(TAG_DATA[[#This Row],[P1TAG]],IO[IO_Tag],))</f>
        <v>#N/A</v>
      </c>
      <c r="U445" s="282" t="str">
        <f>TAG_DATA[[#This Row],[Tag]]</f>
        <v>BB1TT557</v>
      </c>
      <c r="V445" s="282" t="str">
        <f>INDEX(DEVICES[DESC1],MATCH(TAG_DATA[[#This Row],[P1TAG]],DEVICES[TAG1],))</f>
        <v>FLUE GAS FAN MOTOR</v>
      </c>
      <c r="W445" s="282" t="str">
        <f>INDEX(DEVICES[DESC2],MATCH(TAG_DATA[[#This Row],[P1TAG]],DEVICES[TAG1],))</f>
        <v>WINDING TEMPERATURE 2</v>
      </c>
      <c r="X445" s="282" t="str">
        <f>INDEX(DEVICES[DESC3],MATCH(TAG_DATA[[#This Row],[P1TAG]],DEVICES[TAG1],))</f>
        <v/>
      </c>
      <c r="Y445" s="290" t="e">
        <f>INDEX(IO[Pin24V],MATCH(TAG_DATA[[#This Row],[P1TAG]],IO[IO_Tag],))</f>
        <v>#N/A</v>
      </c>
      <c r="Z445" s="290" t="e">
        <f>INDEX(IO[Pin0V],MATCH(TAG_DATA[[#This Row],[P1TAG]],IO[IO_Tag],))</f>
        <v>#N/A</v>
      </c>
      <c r="AA445" s="282"/>
      <c r="AB445" s="312" t="e">
        <f>INDEX(IO[Type],MATCH(TAG_DATA[[#This Row],[P1TAG]],IO[IO_Tag],))</f>
        <v>#N/A</v>
      </c>
      <c r="AC445" s="282" t="str">
        <f>TAG_DATA[[#This Row],[Tag]]</f>
        <v>BB1TT557</v>
      </c>
      <c r="AD445" s="282" t="str">
        <f>INDEX(DEVICES[DESC1],MATCH(TAG_DATA[[#This Row],[P1TAG]],DEVICES[TAG1],))</f>
        <v>FLUE GAS FAN MOTOR</v>
      </c>
      <c r="AE445" s="282" t="str">
        <f>INDEX(DEVICES[DESC2],MATCH(TAG_DATA[[#This Row],[P1TAG]],DEVICES[TAG1],))</f>
        <v>WINDING TEMPERATURE 2</v>
      </c>
      <c r="AF445" s="282" t="str">
        <f>INDEX(DEVICES[DESC3],MATCH(TAG_DATA[[#This Row],[P1TAG]],DEVICES[TAG1],))</f>
        <v/>
      </c>
      <c r="AG445" s="312"/>
      <c r="AH445" s="282" t="str">
        <f>_xlfn.TEXTJOIN("/",,TAG_DATA[[#This Row],[Tag]],"01")</f>
        <v>BB1TT557/01</v>
      </c>
      <c r="AI445" s="331"/>
    </row>
    <row r="446" spans="1:35" x14ac:dyDescent="0.4">
      <c r="A446" s="316" t="s">
        <v>1485</v>
      </c>
      <c r="B446" s="309" t="s">
        <v>1122</v>
      </c>
      <c r="C446" s="328" t="s">
        <v>2570</v>
      </c>
      <c r="D446" s="314" t="e">
        <f>INDEX(DRAWING[Prefix],MATCH(TAG_DATA[[#This Row],[Tag]],DRAWING[Tag],))</f>
        <v>#N/A</v>
      </c>
      <c r="E446" s="281" t="e">
        <f>INDEX(DRAWING[Suffix],MATCH(TAG_DATA[[#This Row],[Tag]],DRAWING[Tag],))</f>
        <v>#N/A</v>
      </c>
      <c r="F446" s="265"/>
      <c r="G446" s="305"/>
      <c r="H446" s="282"/>
      <c r="I446" s="282" t="e">
        <f>INDEX(PANEL[DESCRIPTION],MATCH(TAG_DATA[[#This Row],[X1NAME]],PANEL[TAG],))</f>
        <v>#N/A</v>
      </c>
      <c r="J446" s="282"/>
      <c r="K446" s="282"/>
      <c r="L446" s="282"/>
      <c r="M446" s="312"/>
      <c r="N446" s="282" t="e">
        <f>INDEX(IO[PLC],MATCH(TAG_DATA[[#This Row],[P1TAG]],IO[IO_Tag],))</f>
        <v>#N/A</v>
      </c>
      <c r="O446" s="282"/>
      <c r="P446" s="290" t="e">
        <f>INDEX(IO[Slot],MATCH(TAG_DATA[[#This Row],[P1TAG]],IO[IO_Tag],))</f>
        <v>#N/A</v>
      </c>
      <c r="Q446" s="282"/>
      <c r="R446" s="282" t="e">
        <f>INDEX(IO[CatalogNo],MATCH(TAG_DATA[[#This Row],[P1TAG]],IO[IO_Tag],))</f>
        <v>#N/A</v>
      </c>
      <c r="S446" s="282" t="e">
        <f>INDEX(IO[CatalogDesc1],MATCH(TAG_DATA[[#This Row],[P1TAG]],IO[IO_Tag],))</f>
        <v>#N/A</v>
      </c>
      <c r="T446" s="282" t="e">
        <f>INDEX(IO[CatalogDesc2],MATCH(TAG_DATA[[#This Row],[P1TAG]],IO[IO_Tag],))</f>
        <v>#N/A</v>
      </c>
      <c r="U446" s="282" t="str">
        <f>TAG_DATA[[#This Row],[Tag]]</f>
        <v>BB1TT557</v>
      </c>
      <c r="V446" s="282" t="str">
        <f>INDEX(DEVICES[DESC1],MATCH(TAG_DATA[[#This Row],[P1TAG]],DEVICES[TAG1],))</f>
        <v>FLUE GAS FAN MOTOR</v>
      </c>
      <c r="W446" s="282" t="str">
        <f>INDEX(DEVICES[DESC2],MATCH(TAG_DATA[[#This Row],[P1TAG]],DEVICES[TAG1],))</f>
        <v>WINDING TEMPERATURE 2</v>
      </c>
      <c r="X446" s="282" t="str">
        <f>INDEX(DEVICES[DESC3],MATCH(TAG_DATA[[#This Row],[P1TAG]],DEVICES[TAG1],))</f>
        <v/>
      </c>
      <c r="Y446" s="290" t="e">
        <f>INDEX(IO[Pin24V],MATCH(TAG_DATA[[#This Row],[P1TAG]],IO[IO_Tag],))</f>
        <v>#N/A</v>
      </c>
      <c r="Z446" s="290" t="e">
        <f>INDEX(IO[Pin0V],MATCH(TAG_DATA[[#This Row],[P1TAG]],IO[IO_Tag],))</f>
        <v>#N/A</v>
      </c>
      <c r="AA446" s="282"/>
      <c r="AB446" s="312" t="e">
        <f>INDEX(IO[Type],MATCH(TAG_DATA[[#This Row],[P1TAG]],IO[IO_Tag],))</f>
        <v>#N/A</v>
      </c>
      <c r="AC446" s="282" t="str">
        <f>TAG_DATA[[#This Row],[Tag]]</f>
        <v>BB1TT557</v>
      </c>
      <c r="AD446" s="282" t="str">
        <f>INDEX(DEVICES[DESC1],MATCH(TAG_DATA[[#This Row],[P1TAG]],DEVICES[TAG1],))</f>
        <v>FLUE GAS FAN MOTOR</v>
      </c>
      <c r="AE446" s="282" t="str">
        <f>INDEX(DEVICES[DESC2],MATCH(TAG_DATA[[#This Row],[P1TAG]],DEVICES[TAG1],))</f>
        <v>WINDING TEMPERATURE 2</v>
      </c>
      <c r="AF446" s="282" t="str">
        <f>INDEX(DEVICES[DESC3],MATCH(TAG_DATA[[#This Row],[P1TAG]],DEVICES[TAG1],))</f>
        <v/>
      </c>
      <c r="AG446" s="312"/>
      <c r="AH446" s="282" t="str">
        <f>_xlfn.TEXTJOIN("/",,TAG_DATA[[#This Row],[Tag]],"01")</f>
        <v>BB1TT557/01</v>
      </c>
      <c r="AI446" s="331"/>
    </row>
    <row r="447" spans="1:35" x14ac:dyDescent="0.4">
      <c r="A447" s="316" t="s">
        <v>1489</v>
      </c>
      <c r="B447" s="309" t="s">
        <v>1122</v>
      </c>
      <c r="C447" s="328" t="s">
        <v>2570</v>
      </c>
      <c r="D447" s="314" t="e">
        <f>INDEX(DRAWING[Prefix],MATCH(TAG_DATA[[#This Row],[Tag]],DRAWING[Tag],))</f>
        <v>#N/A</v>
      </c>
      <c r="E447" s="281" t="e">
        <f>INDEX(DRAWING[Suffix],MATCH(TAG_DATA[[#This Row],[Tag]],DRAWING[Tag],))</f>
        <v>#N/A</v>
      </c>
      <c r="F447" s="265"/>
      <c r="G447" s="305"/>
      <c r="H447" s="282"/>
      <c r="I447" s="282" t="e">
        <f>INDEX(PANEL[DESCRIPTION],MATCH(TAG_DATA[[#This Row],[X1NAME]],PANEL[TAG],))</f>
        <v>#N/A</v>
      </c>
      <c r="J447" s="282"/>
      <c r="K447" s="282"/>
      <c r="L447" s="282"/>
      <c r="M447" s="312"/>
      <c r="N447" s="282" t="e">
        <f>INDEX(IO[PLC],MATCH(TAG_DATA[[#This Row],[P1TAG]],IO[IO_Tag],))</f>
        <v>#N/A</v>
      </c>
      <c r="O447" s="282"/>
      <c r="P447" s="290" t="e">
        <f>INDEX(IO[Slot],MATCH(TAG_DATA[[#This Row],[P1TAG]],IO[IO_Tag],))</f>
        <v>#N/A</v>
      </c>
      <c r="Q447" s="282"/>
      <c r="R447" s="282" t="e">
        <f>INDEX(IO[CatalogNo],MATCH(TAG_DATA[[#This Row],[P1TAG]],IO[IO_Tag],))</f>
        <v>#N/A</v>
      </c>
      <c r="S447" s="282" t="e">
        <f>INDEX(IO[CatalogDesc1],MATCH(TAG_DATA[[#This Row],[P1TAG]],IO[IO_Tag],))</f>
        <v>#N/A</v>
      </c>
      <c r="T447" s="282" t="e">
        <f>INDEX(IO[CatalogDesc2],MATCH(TAG_DATA[[#This Row],[P1TAG]],IO[IO_Tag],))</f>
        <v>#N/A</v>
      </c>
      <c r="U447" s="282" t="str">
        <f>TAG_DATA[[#This Row],[Tag]]</f>
        <v>BB1TT558</v>
      </c>
      <c r="V447" s="282" t="str">
        <f>INDEX(DEVICES[DESC1],MATCH(TAG_DATA[[#This Row],[P1TAG]],DEVICES[TAG1],))</f>
        <v>FLUE GAS FAN MOTOR</v>
      </c>
      <c r="W447" s="282" t="str">
        <f>INDEX(DEVICES[DESC2],MATCH(TAG_DATA[[#This Row],[P1TAG]],DEVICES[TAG1],))</f>
        <v>WINDING TEMPERATURE 3</v>
      </c>
      <c r="X447" s="282" t="str">
        <f>INDEX(DEVICES[DESC3],MATCH(TAG_DATA[[#This Row],[P1TAG]],DEVICES[TAG1],))</f>
        <v/>
      </c>
      <c r="Y447" s="290" t="e">
        <f>INDEX(IO[Pin24V],MATCH(TAG_DATA[[#This Row],[P1TAG]],IO[IO_Tag],))</f>
        <v>#N/A</v>
      </c>
      <c r="Z447" s="290" t="e">
        <f>INDEX(IO[Pin0V],MATCH(TAG_DATA[[#This Row],[P1TAG]],IO[IO_Tag],))</f>
        <v>#N/A</v>
      </c>
      <c r="AA447" s="282"/>
      <c r="AB447" s="312" t="e">
        <f>INDEX(IO[Type],MATCH(TAG_DATA[[#This Row],[P1TAG]],IO[IO_Tag],))</f>
        <v>#N/A</v>
      </c>
      <c r="AC447" s="282" t="str">
        <f>TAG_DATA[[#This Row],[Tag]]</f>
        <v>BB1TT558</v>
      </c>
      <c r="AD447" s="282" t="str">
        <f>INDEX(DEVICES[DESC1],MATCH(TAG_DATA[[#This Row],[P1TAG]],DEVICES[TAG1],))</f>
        <v>FLUE GAS FAN MOTOR</v>
      </c>
      <c r="AE447" s="282" t="str">
        <f>INDEX(DEVICES[DESC2],MATCH(TAG_DATA[[#This Row],[P1TAG]],DEVICES[TAG1],))</f>
        <v>WINDING TEMPERATURE 3</v>
      </c>
      <c r="AF447" s="282" t="str">
        <f>INDEX(DEVICES[DESC3],MATCH(TAG_DATA[[#This Row],[P1TAG]],DEVICES[TAG1],))</f>
        <v/>
      </c>
      <c r="AG447" s="312"/>
      <c r="AH447" s="282" t="str">
        <f>_xlfn.TEXTJOIN("/",,TAG_DATA[[#This Row],[Tag]],"01")</f>
        <v>BB1TT558/01</v>
      </c>
      <c r="AI447" s="331"/>
    </row>
    <row r="448" spans="1:35" x14ac:dyDescent="0.4">
      <c r="A448" s="316" t="s">
        <v>1489</v>
      </c>
      <c r="B448" s="309" t="s">
        <v>1122</v>
      </c>
      <c r="C448" s="328" t="s">
        <v>2570</v>
      </c>
      <c r="D448" s="314" t="e">
        <f>INDEX(DRAWING[Prefix],MATCH(TAG_DATA[[#This Row],[Tag]],DRAWING[Tag],))</f>
        <v>#N/A</v>
      </c>
      <c r="E448" s="281" t="e">
        <f>INDEX(DRAWING[Suffix],MATCH(TAG_DATA[[#This Row],[Tag]],DRAWING[Tag],))</f>
        <v>#N/A</v>
      </c>
      <c r="F448" s="265"/>
      <c r="G448" s="305"/>
      <c r="H448" s="282"/>
      <c r="I448" s="282" t="e">
        <f>INDEX(PANEL[DESCRIPTION],MATCH(TAG_DATA[[#This Row],[X1NAME]],PANEL[TAG],))</f>
        <v>#N/A</v>
      </c>
      <c r="J448" s="282"/>
      <c r="K448" s="282"/>
      <c r="L448" s="282"/>
      <c r="M448" s="312"/>
      <c r="N448" s="282" t="e">
        <f>INDEX(IO[PLC],MATCH(TAG_DATA[[#This Row],[P1TAG]],IO[IO_Tag],))</f>
        <v>#N/A</v>
      </c>
      <c r="O448" s="282"/>
      <c r="P448" s="290" t="e">
        <f>INDEX(IO[Slot],MATCH(TAG_DATA[[#This Row],[P1TAG]],IO[IO_Tag],))</f>
        <v>#N/A</v>
      </c>
      <c r="Q448" s="282"/>
      <c r="R448" s="282" t="e">
        <f>INDEX(IO[CatalogNo],MATCH(TAG_DATA[[#This Row],[P1TAG]],IO[IO_Tag],))</f>
        <v>#N/A</v>
      </c>
      <c r="S448" s="282" t="e">
        <f>INDEX(IO[CatalogDesc1],MATCH(TAG_DATA[[#This Row],[P1TAG]],IO[IO_Tag],))</f>
        <v>#N/A</v>
      </c>
      <c r="T448" s="282" t="e">
        <f>INDEX(IO[CatalogDesc2],MATCH(TAG_DATA[[#This Row],[P1TAG]],IO[IO_Tag],))</f>
        <v>#N/A</v>
      </c>
      <c r="U448" s="282" t="str">
        <f>TAG_DATA[[#This Row],[Tag]]</f>
        <v>BB1TT558</v>
      </c>
      <c r="V448" s="282" t="str">
        <f>INDEX(DEVICES[DESC1],MATCH(TAG_DATA[[#This Row],[P1TAG]],DEVICES[TAG1],))</f>
        <v>FLUE GAS FAN MOTOR</v>
      </c>
      <c r="W448" s="282" t="str">
        <f>INDEX(DEVICES[DESC2],MATCH(TAG_DATA[[#This Row],[P1TAG]],DEVICES[TAG1],))</f>
        <v>WINDING TEMPERATURE 3</v>
      </c>
      <c r="X448" s="282" t="str">
        <f>INDEX(DEVICES[DESC3],MATCH(TAG_DATA[[#This Row],[P1TAG]],DEVICES[TAG1],))</f>
        <v/>
      </c>
      <c r="Y448" s="290" t="e">
        <f>INDEX(IO[Pin24V],MATCH(TAG_DATA[[#This Row],[P1TAG]],IO[IO_Tag],))</f>
        <v>#N/A</v>
      </c>
      <c r="Z448" s="290" t="e">
        <f>INDEX(IO[Pin0V],MATCH(TAG_DATA[[#This Row],[P1TAG]],IO[IO_Tag],))</f>
        <v>#N/A</v>
      </c>
      <c r="AA448" s="282"/>
      <c r="AB448" s="312" t="e">
        <f>INDEX(IO[Type],MATCH(TAG_DATA[[#This Row],[P1TAG]],IO[IO_Tag],))</f>
        <v>#N/A</v>
      </c>
      <c r="AC448" s="282" t="str">
        <f>TAG_DATA[[#This Row],[Tag]]</f>
        <v>BB1TT558</v>
      </c>
      <c r="AD448" s="282" t="str">
        <f>INDEX(DEVICES[DESC1],MATCH(TAG_DATA[[#This Row],[P1TAG]],DEVICES[TAG1],))</f>
        <v>FLUE GAS FAN MOTOR</v>
      </c>
      <c r="AE448" s="282" t="str">
        <f>INDEX(DEVICES[DESC2],MATCH(TAG_DATA[[#This Row],[P1TAG]],DEVICES[TAG1],))</f>
        <v>WINDING TEMPERATURE 3</v>
      </c>
      <c r="AF448" s="282" t="str">
        <f>INDEX(DEVICES[DESC3],MATCH(TAG_DATA[[#This Row],[P1TAG]],DEVICES[TAG1],))</f>
        <v/>
      </c>
      <c r="AG448" s="312"/>
      <c r="AH448" s="282" t="str">
        <f>_xlfn.TEXTJOIN("/",,TAG_DATA[[#This Row],[Tag]],"01")</f>
        <v>BB1TT558/01</v>
      </c>
      <c r="AI448" s="331"/>
    </row>
    <row r="449" spans="1:35" x14ac:dyDescent="0.4">
      <c r="A449" s="316" t="s">
        <v>675</v>
      </c>
      <c r="B449" s="309" t="s">
        <v>1122</v>
      </c>
      <c r="C449" s="328" t="s">
        <v>2570</v>
      </c>
      <c r="D449" s="314" t="e">
        <f>INDEX(DRAWING[Prefix],MATCH(TAG_DATA[[#This Row],[Tag]],DRAWING[Tag],))</f>
        <v>#N/A</v>
      </c>
      <c r="E449" s="281" t="e">
        <f>INDEX(DRAWING[Suffix],MATCH(TAG_DATA[[#This Row],[Tag]],DRAWING[Tag],))</f>
        <v>#N/A</v>
      </c>
      <c r="F449" s="265"/>
      <c r="G449" s="305"/>
      <c r="H449" s="282"/>
      <c r="I449" s="282" t="e">
        <f>INDEX(PANEL[DESCRIPTION],MATCH(TAG_DATA[[#This Row],[X1NAME]],PANEL[TAG],))</f>
        <v>#N/A</v>
      </c>
      <c r="J449" s="282"/>
      <c r="K449" s="282"/>
      <c r="L449" s="282"/>
      <c r="M449" s="312"/>
      <c r="N449" s="282" t="e">
        <f>INDEX(IO[PLC],MATCH(TAG_DATA[[#This Row],[P1TAG]],IO[IO_Tag],))</f>
        <v>#N/A</v>
      </c>
      <c r="O449" s="282"/>
      <c r="P449" s="290" t="e">
        <f>INDEX(IO[Slot],MATCH(TAG_DATA[[#This Row],[P1TAG]],IO[IO_Tag],))</f>
        <v>#N/A</v>
      </c>
      <c r="Q449" s="282"/>
      <c r="R449" s="282" t="e">
        <f>INDEX(IO[CatalogNo],MATCH(TAG_DATA[[#This Row],[P1TAG]],IO[IO_Tag],))</f>
        <v>#N/A</v>
      </c>
      <c r="S449" s="282" t="e">
        <f>INDEX(IO[CatalogDesc1],MATCH(TAG_DATA[[#This Row],[P1TAG]],IO[IO_Tag],))</f>
        <v>#N/A</v>
      </c>
      <c r="T449" s="282" t="e">
        <f>INDEX(IO[CatalogDesc2],MATCH(TAG_DATA[[#This Row],[P1TAG]],IO[IO_Tag],))</f>
        <v>#N/A</v>
      </c>
      <c r="U449" s="282" t="str">
        <f>TAG_DATA[[#This Row],[Tag]]</f>
        <v>BB1TT650</v>
      </c>
      <c r="V449" s="282" t="str">
        <f>INDEX(DEVICES[DESC1],MATCH(TAG_DATA[[#This Row],[P1TAG]],DEVICES[TAG1],))</f>
        <v>SCRAPER CONVEYOR 1</v>
      </c>
      <c r="W449" s="282" t="str">
        <f>INDEX(DEVICES[DESC2],MATCH(TAG_DATA[[#This Row],[P1TAG]],DEVICES[TAG1],))</f>
        <v>TEMPERATURE MEASUREMENT</v>
      </c>
      <c r="X449" s="282" t="str">
        <f>INDEX(DEVICES[DESC3],MATCH(TAG_DATA[[#This Row],[P1TAG]],DEVICES[TAG1],))</f>
        <v/>
      </c>
      <c r="Y449" s="290" t="e">
        <f>INDEX(IO[Pin24V],MATCH(TAG_DATA[[#This Row],[P1TAG]],IO[IO_Tag],))</f>
        <v>#N/A</v>
      </c>
      <c r="Z449" s="290" t="e">
        <f>INDEX(IO[Pin0V],MATCH(TAG_DATA[[#This Row],[P1TAG]],IO[IO_Tag],))</f>
        <v>#N/A</v>
      </c>
      <c r="AA449" s="282"/>
      <c r="AB449" s="312" t="e">
        <f>INDEX(IO[Type],MATCH(TAG_DATA[[#This Row],[P1TAG]],IO[IO_Tag],))</f>
        <v>#N/A</v>
      </c>
      <c r="AC449" s="282" t="str">
        <f>TAG_DATA[[#This Row],[Tag]]</f>
        <v>BB1TT650</v>
      </c>
      <c r="AD449" s="282" t="str">
        <f>INDEX(DEVICES[DESC1],MATCH(TAG_DATA[[#This Row],[P1TAG]],DEVICES[TAG1],))</f>
        <v>SCRAPER CONVEYOR 1</v>
      </c>
      <c r="AE449" s="282" t="str">
        <f>INDEX(DEVICES[DESC2],MATCH(TAG_DATA[[#This Row],[P1TAG]],DEVICES[TAG1],))</f>
        <v>TEMPERATURE MEASUREMENT</v>
      </c>
      <c r="AF449" s="282" t="str">
        <f>INDEX(DEVICES[DESC3],MATCH(TAG_DATA[[#This Row],[P1TAG]],DEVICES[TAG1],))</f>
        <v/>
      </c>
      <c r="AG449" s="312"/>
      <c r="AH449" s="282" t="str">
        <f>_xlfn.TEXTJOIN("/",,TAG_DATA[[#This Row],[Tag]],"01")</f>
        <v>BB1TT650/01</v>
      </c>
      <c r="AI449" s="331"/>
    </row>
    <row r="450" spans="1:35" x14ac:dyDescent="0.4">
      <c r="A450" s="316" t="s">
        <v>675</v>
      </c>
      <c r="B450" s="309" t="s">
        <v>1122</v>
      </c>
      <c r="C450" s="328" t="s">
        <v>2570</v>
      </c>
      <c r="D450" s="314" t="e">
        <f>INDEX(DRAWING[Prefix],MATCH(TAG_DATA[[#This Row],[Tag]],DRAWING[Tag],))</f>
        <v>#N/A</v>
      </c>
      <c r="E450" s="281" t="e">
        <f>INDEX(DRAWING[Suffix],MATCH(TAG_DATA[[#This Row],[Tag]],DRAWING[Tag],))</f>
        <v>#N/A</v>
      </c>
      <c r="F450" s="265"/>
      <c r="G450" s="305"/>
      <c r="H450" s="282"/>
      <c r="I450" s="282" t="e">
        <f>INDEX(PANEL[DESCRIPTION],MATCH(TAG_DATA[[#This Row],[X1NAME]],PANEL[TAG],))</f>
        <v>#N/A</v>
      </c>
      <c r="J450" s="282"/>
      <c r="K450" s="282"/>
      <c r="L450" s="282"/>
      <c r="M450" s="312"/>
      <c r="N450" s="282" t="e">
        <f>INDEX(IO[PLC],MATCH(TAG_DATA[[#This Row],[P1TAG]],IO[IO_Tag],))</f>
        <v>#N/A</v>
      </c>
      <c r="O450" s="282"/>
      <c r="P450" s="290" t="e">
        <f>INDEX(IO[Slot],MATCH(TAG_DATA[[#This Row],[P1TAG]],IO[IO_Tag],))</f>
        <v>#N/A</v>
      </c>
      <c r="Q450" s="282"/>
      <c r="R450" s="282" t="e">
        <f>INDEX(IO[CatalogNo],MATCH(TAG_DATA[[#This Row],[P1TAG]],IO[IO_Tag],))</f>
        <v>#N/A</v>
      </c>
      <c r="S450" s="282" t="e">
        <f>INDEX(IO[CatalogDesc1],MATCH(TAG_DATA[[#This Row],[P1TAG]],IO[IO_Tag],))</f>
        <v>#N/A</v>
      </c>
      <c r="T450" s="282" t="e">
        <f>INDEX(IO[CatalogDesc2],MATCH(TAG_DATA[[#This Row],[P1TAG]],IO[IO_Tag],))</f>
        <v>#N/A</v>
      </c>
      <c r="U450" s="282" t="str">
        <f>TAG_DATA[[#This Row],[Tag]]</f>
        <v>BB1TT650</v>
      </c>
      <c r="V450" s="282" t="str">
        <f>INDEX(DEVICES[DESC1],MATCH(TAG_DATA[[#This Row],[P1TAG]],DEVICES[TAG1],))</f>
        <v>SCRAPER CONVEYOR 1</v>
      </c>
      <c r="W450" s="282" t="str">
        <f>INDEX(DEVICES[DESC2],MATCH(TAG_DATA[[#This Row],[P1TAG]],DEVICES[TAG1],))</f>
        <v>TEMPERATURE MEASUREMENT</v>
      </c>
      <c r="X450" s="282" t="str">
        <f>INDEX(DEVICES[DESC3],MATCH(TAG_DATA[[#This Row],[P1TAG]],DEVICES[TAG1],))</f>
        <v/>
      </c>
      <c r="Y450" s="290" t="e">
        <f>INDEX(IO[Pin24V],MATCH(TAG_DATA[[#This Row],[P1TAG]],IO[IO_Tag],))</f>
        <v>#N/A</v>
      </c>
      <c r="Z450" s="290" t="e">
        <f>INDEX(IO[Pin0V],MATCH(TAG_DATA[[#This Row],[P1TAG]],IO[IO_Tag],))</f>
        <v>#N/A</v>
      </c>
      <c r="AA450" s="282"/>
      <c r="AB450" s="312" t="e">
        <f>INDEX(IO[Type],MATCH(TAG_DATA[[#This Row],[P1TAG]],IO[IO_Tag],))</f>
        <v>#N/A</v>
      </c>
      <c r="AC450" s="282" t="str">
        <f>TAG_DATA[[#This Row],[Tag]]</f>
        <v>BB1TT650</v>
      </c>
      <c r="AD450" s="282" t="str">
        <f>INDEX(DEVICES[DESC1],MATCH(TAG_DATA[[#This Row],[P1TAG]],DEVICES[TAG1],))</f>
        <v>SCRAPER CONVEYOR 1</v>
      </c>
      <c r="AE450" s="282" t="str">
        <f>INDEX(DEVICES[DESC2],MATCH(TAG_DATA[[#This Row],[P1TAG]],DEVICES[TAG1],))</f>
        <v>TEMPERATURE MEASUREMENT</v>
      </c>
      <c r="AF450" s="282" t="str">
        <f>INDEX(DEVICES[DESC3],MATCH(TAG_DATA[[#This Row],[P1TAG]],DEVICES[TAG1],))</f>
        <v/>
      </c>
      <c r="AG450" s="312"/>
      <c r="AH450" s="282" t="str">
        <f>_xlfn.TEXTJOIN("/",,TAG_DATA[[#This Row],[Tag]],"01")</f>
        <v>BB1TT650/01</v>
      </c>
      <c r="AI450" s="331"/>
    </row>
    <row r="451" spans="1:35" x14ac:dyDescent="0.4">
      <c r="A451" s="316" t="s">
        <v>814</v>
      </c>
      <c r="B451" s="309" t="s">
        <v>1122</v>
      </c>
      <c r="C451" s="328" t="s">
        <v>2570</v>
      </c>
      <c r="D451" s="314" t="e">
        <f>INDEX(DRAWING[Prefix],MATCH(TAG_DATA[[#This Row],[Tag]],DRAWING[Tag],))</f>
        <v>#N/A</v>
      </c>
      <c r="E451" s="281" t="e">
        <f>INDEX(DRAWING[Suffix],MATCH(TAG_DATA[[#This Row],[Tag]],DRAWING[Tag],))</f>
        <v>#N/A</v>
      </c>
      <c r="F451" s="265"/>
      <c r="G451" s="305"/>
      <c r="H451" s="282"/>
      <c r="I451" s="282" t="e">
        <f>INDEX(PANEL[DESCRIPTION],MATCH(TAG_DATA[[#This Row],[X1NAME]],PANEL[TAG],))</f>
        <v>#N/A</v>
      </c>
      <c r="J451" s="282"/>
      <c r="K451" s="282"/>
      <c r="L451" s="282"/>
      <c r="M451" s="312"/>
      <c r="N451" s="282" t="e">
        <f>INDEX(IO[PLC],MATCH(TAG_DATA[[#This Row],[P1TAG]],IO[IO_Tag],))</f>
        <v>#N/A</v>
      </c>
      <c r="O451" s="282"/>
      <c r="P451" s="290" t="e">
        <f>INDEX(IO[Slot],MATCH(TAG_DATA[[#This Row],[P1TAG]],IO[IO_Tag],))</f>
        <v>#N/A</v>
      </c>
      <c r="Q451" s="282"/>
      <c r="R451" s="282" t="e">
        <f>INDEX(IO[CatalogNo],MATCH(TAG_DATA[[#This Row],[P1TAG]],IO[IO_Tag],))</f>
        <v>#N/A</v>
      </c>
      <c r="S451" s="282" t="e">
        <f>INDEX(IO[CatalogDesc1],MATCH(TAG_DATA[[#This Row],[P1TAG]],IO[IO_Tag],))</f>
        <v>#N/A</v>
      </c>
      <c r="T451" s="282" t="e">
        <f>INDEX(IO[CatalogDesc2],MATCH(TAG_DATA[[#This Row],[P1TAG]],IO[IO_Tag],))</f>
        <v>#N/A</v>
      </c>
      <c r="U451" s="282" t="str">
        <f>TAG_DATA[[#This Row],[Tag]]</f>
        <v>BB1TT652</v>
      </c>
      <c r="V451" s="282" t="str">
        <f>INDEX(DEVICES[DESC1],MATCH(TAG_DATA[[#This Row],[P1TAG]],DEVICES[TAG1],))</f>
        <v>FUEL SILO TEMPERATURE</v>
      </c>
      <c r="W451" s="282" t="str">
        <f>INDEX(DEVICES[DESC2],MATCH(TAG_DATA[[#This Row],[P1TAG]],DEVICES[TAG1],))</f>
        <v>MEASUREMENT</v>
      </c>
      <c r="X451" s="282" t="str">
        <f>INDEX(DEVICES[DESC3],MATCH(TAG_DATA[[#This Row],[P1TAG]],DEVICES[TAG1],))</f>
        <v/>
      </c>
      <c r="Y451" s="290" t="e">
        <f>INDEX(IO[Pin24V],MATCH(TAG_DATA[[#This Row],[P1TAG]],IO[IO_Tag],))</f>
        <v>#N/A</v>
      </c>
      <c r="Z451" s="290" t="e">
        <f>INDEX(IO[Pin0V],MATCH(TAG_DATA[[#This Row],[P1TAG]],IO[IO_Tag],))</f>
        <v>#N/A</v>
      </c>
      <c r="AA451" s="282"/>
      <c r="AB451" s="312" t="e">
        <f>INDEX(IO[Type],MATCH(TAG_DATA[[#This Row],[P1TAG]],IO[IO_Tag],))</f>
        <v>#N/A</v>
      </c>
      <c r="AC451" s="282" t="str">
        <f>TAG_DATA[[#This Row],[Tag]]</f>
        <v>BB1TT652</v>
      </c>
      <c r="AD451" s="282" t="str">
        <f>INDEX(DEVICES[DESC1],MATCH(TAG_DATA[[#This Row],[P1TAG]],DEVICES[TAG1],))</f>
        <v>FUEL SILO TEMPERATURE</v>
      </c>
      <c r="AE451" s="282" t="str">
        <f>INDEX(DEVICES[DESC2],MATCH(TAG_DATA[[#This Row],[P1TAG]],DEVICES[TAG1],))</f>
        <v>MEASUREMENT</v>
      </c>
      <c r="AF451" s="282" t="str">
        <f>INDEX(DEVICES[DESC3],MATCH(TAG_DATA[[#This Row],[P1TAG]],DEVICES[TAG1],))</f>
        <v/>
      </c>
      <c r="AG451" s="312"/>
      <c r="AH451" s="282" t="str">
        <f>_xlfn.TEXTJOIN("/",,TAG_DATA[[#This Row],[Tag]],"01")</f>
        <v>BB1TT652/01</v>
      </c>
      <c r="AI451" s="331"/>
    </row>
    <row r="452" spans="1:35" x14ac:dyDescent="0.4">
      <c r="A452" s="316" t="s">
        <v>814</v>
      </c>
      <c r="B452" s="309" t="s">
        <v>1122</v>
      </c>
      <c r="C452" s="328" t="s">
        <v>2570</v>
      </c>
      <c r="D452" s="314" t="e">
        <f>INDEX(DRAWING[Prefix],MATCH(TAG_DATA[[#This Row],[Tag]],DRAWING[Tag],))</f>
        <v>#N/A</v>
      </c>
      <c r="E452" s="281" t="e">
        <f>INDEX(DRAWING[Suffix],MATCH(TAG_DATA[[#This Row],[Tag]],DRAWING[Tag],))</f>
        <v>#N/A</v>
      </c>
      <c r="F452" s="265"/>
      <c r="G452" s="305"/>
      <c r="H452" s="282"/>
      <c r="I452" s="282" t="e">
        <f>INDEX(PANEL[DESCRIPTION],MATCH(TAG_DATA[[#This Row],[X1NAME]],PANEL[TAG],))</f>
        <v>#N/A</v>
      </c>
      <c r="J452" s="282"/>
      <c r="K452" s="282"/>
      <c r="L452" s="282"/>
      <c r="M452" s="312"/>
      <c r="N452" s="282" t="e">
        <f>INDEX(IO[PLC],MATCH(TAG_DATA[[#This Row],[P1TAG]],IO[IO_Tag],))</f>
        <v>#N/A</v>
      </c>
      <c r="O452" s="282"/>
      <c r="P452" s="290" t="e">
        <f>INDEX(IO[Slot],MATCH(TAG_DATA[[#This Row],[P1TAG]],IO[IO_Tag],))</f>
        <v>#N/A</v>
      </c>
      <c r="Q452" s="282"/>
      <c r="R452" s="282" t="e">
        <f>INDEX(IO[CatalogNo],MATCH(TAG_DATA[[#This Row],[P1TAG]],IO[IO_Tag],))</f>
        <v>#N/A</v>
      </c>
      <c r="S452" s="282" t="e">
        <f>INDEX(IO[CatalogDesc1],MATCH(TAG_DATA[[#This Row],[P1TAG]],IO[IO_Tag],))</f>
        <v>#N/A</v>
      </c>
      <c r="T452" s="282" t="e">
        <f>INDEX(IO[CatalogDesc2],MATCH(TAG_DATA[[#This Row],[P1TAG]],IO[IO_Tag],))</f>
        <v>#N/A</v>
      </c>
      <c r="U452" s="282" t="str">
        <f>TAG_DATA[[#This Row],[Tag]]</f>
        <v>BB1TT652</v>
      </c>
      <c r="V452" s="282" t="str">
        <f>INDEX(DEVICES[DESC1],MATCH(TAG_DATA[[#This Row],[P1TAG]],DEVICES[TAG1],))</f>
        <v>FUEL SILO TEMPERATURE</v>
      </c>
      <c r="W452" s="282" t="str">
        <f>INDEX(DEVICES[DESC2],MATCH(TAG_DATA[[#This Row],[P1TAG]],DEVICES[TAG1],))</f>
        <v>MEASUREMENT</v>
      </c>
      <c r="X452" s="282" t="str">
        <f>INDEX(DEVICES[DESC3],MATCH(TAG_DATA[[#This Row],[P1TAG]],DEVICES[TAG1],))</f>
        <v/>
      </c>
      <c r="Y452" s="290" t="e">
        <f>INDEX(IO[Pin24V],MATCH(TAG_DATA[[#This Row],[P1TAG]],IO[IO_Tag],))</f>
        <v>#N/A</v>
      </c>
      <c r="Z452" s="290" t="e">
        <f>INDEX(IO[Pin0V],MATCH(TAG_DATA[[#This Row],[P1TAG]],IO[IO_Tag],))</f>
        <v>#N/A</v>
      </c>
      <c r="AA452" s="282"/>
      <c r="AB452" s="312" t="e">
        <f>INDEX(IO[Type],MATCH(TAG_DATA[[#This Row],[P1TAG]],IO[IO_Tag],))</f>
        <v>#N/A</v>
      </c>
      <c r="AC452" s="282" t="str">
        <f>TAG_DATA[[#This Row],[Tag]]</f>
        <v>BB1TT652</v>
      </c>
      <c r="AD452" s="282" t="str">
        <f>INDEX(DEVICES[DESC1],MATCH(TAG_DATA[[#This Row],[P1TAG]],DEVICES[TAG1],))</f>
        <v>FUEL SILO TEMPERATURE</v>
      </c>
      <c r="AE452" s="282" t="str">
        <f>INDEX(DEVICES[DESC2],MATCH(TAG_DATA[[#This Row],[P1TAG]],DEVICES[TAG1],))</f>
        <v>MEASUREMENT</v>
      </c>
      <c r="AF452" s="282" t="str">
        <f>INDEX(DEVICES[DESC3],MATCH(TAG_DATA[[#This Row],[P1TAG]],DEVICES[TAG1],))</f>
        <v/>
      </c>
      <c r="AG452" s="312"/>
      <c r="AH452" s="282" t="str">
        <f>_xlfn.TEXTJOIN("/",,TAG_DATA[[#This Row],[Tag]],"01")</f>
        <v>BB1TT652/01</v>
      </c>
      <c r="AI452" s="331"/>
    </row>
    <row r="453" spans="1:35" x14ac:dyDescent="0.4">
      <c r="A453" s="316" t="s">
        <v>816</v>
      </c>
      <c r="B453" s="309" t="s">
        <v>1122</v>
      </c>
      <c r="C453" s="328" t="s">
        <v>2570</v>
      </c>
      <c r="D453" s="314" t="e">
        <f>INDEX(DRAWING[Prefix],MATCH(TAG_DATA[[#This Row],[Tag]],DRAWING[Tag],))</f>
        <v>#N/A</v>
      </c>
      <c r="E453" s="281" t="e">
        <f>INDEX(DRAWING[Suffix],MATCH(TAG_DATA[[#This Row],[Tag]],DRAWING[Tag],))</f>
        <v>#N/A</v>
      </c>
      <c r="F453" s="265"/>
      <c r="G453" s="305"/>
      <c r="H453" s="282"/>
      <c r="I453" s="282" t="e">
        <f>INDEX(PANEL[DESCRIPTION],MATCH(TAG_DATA[[#This Row],[X1NAME]],PANEL[TAG],))</f>
        <v>#N/A</v>
      </c>
      <c r="J453" s="282"/>
      <c r="K453" s="282"/>
      <c r="L453" s="282"/>
      <c r="M453" s="312"/>
      <c r="N453" s="282" t="e">
        <f>INDEX(IO[PLC],MATCH(TAG_DATA[[#This Row],[P1TAG]],IO[IO_Tag],))</f>
        <v>#N/A</v>
      </c>
      <c r="O453" s="282"/>
      <c r="P453" s="290" t="e">
        <f>INDEX(IO[Slot],MATCH(TAG_DATA[[#This Row],[P1TAG]],IO[IO_Tag],))</f>
        <v>#N/A</v>
      </c>
      <c r="Q453" s="282"/>
      <c r="R453" s="282" t="e">
        <f>INDEX(IO[CatalogNo],MATCH(TAG_DATA[[#This Row],[P1TAG]],IO[IO_Tag],))</f>
        <v>#N/A</v>
      </c>
      <c r="S453" s="282" t="e">
        <f>INDEX(IO[CatalogDesc1],MATCH(TAG_DATA[[#This Row],[P1TAG]],IO[IO_Tag],))</f>
        <v>#N/A</v>
      </c>
      <c r="T453" s="282" t="e">
        <f>INDEX(IO[CatalogDesc2],MATCH(TAG_DATA[[#This Row],[P1TAG]],IO[IO_Tag],))</f>
        <v>#N/A</v>
      </c>
      <c r="U453" s="282" t="str">
        <f>TAG_DATA[[#This Row],[Tag]]</f>
        <v>BB1TT653</v>
      </c>
      <c r="V453" s="282" t="str">
        <f>INDEX(DEVICES[DESC1],MATCH(TAG_DATA[[#This Row],[P1TAG]],DEVICES[TAG1],))</f>
        <v>FUEL POCKET TEMPERATURE</v>
      </c>
      <c r="W453" s="282" t="str">
        <f>INDEX(DEVICES[DESC2],MATCH(TAG_DATA[[#This Row],[P1TAG]],DEVICES[TAG1],))</f>
        <v/>
      </c>
      <c r="X453" s="282" t="str">
        <f>INDEX(DEVICES[DESC3],MATCH(TAG_DATA[[#This Row],[P1TAG]],DEVICES[TAG1],))</f>
        <v/>
      </c>
      <c r="Y453" s="290" t="e">
        <f>INDEX(IO[Pin24V],MATCH(TAG_DATA[[#This Row],[P1TAG]],IO[IO_Tag],))</f>
        <v>#N/A</v>
      </c>
      <c r="Z453" s="290" t="e">
        <f>INDEX(IO[Pin0V],MATCH(TAG_DATA[[#This Row],[P1TAG]],IO[IO_Tag],))</f>
        <v>#N/A</v>
      </c>
      <c r="AA453" s="282"/>
      <c r="AB453" s="312" t="e">
        <f>INDEX(IO[Type],MATCH(TAG_DATA[[#This Row],[P1TAG]],IO[IO_Tag],))</f>
        <v>#N/A</v>
      </c>
      <c r="AC453" s="282" t="str">
        <f>TAG_DATA[[#This Row],[Tag]]</f>
        <v>BB1TT653</v>
      </c>
      <c r="AD453" s="282" t="str">
        <f>INDEX(DEVICES[DESC1],MATCH(TAG_DATA[[#This Row],[P1TAG]],DEVICES[TAG1],))</f>
        <v>FUEL POCKET TEMPERATURE</v>
      </c>
      <c r="AE453" s="282" t="str">
        <f>INDEX(DEVICES[DESC2],MATCH(TAG_DATA[[#This Row],[P1TAG]],DEVICES[TAG1],))</f>
        <v/>
      </c>
      <c r="AF453" s="282" t="str">
        <f>INDEX(DEVICES[DESC3],MATCH(TAG_DATA[[#This Row],[P1TAG]],DEVICES[TAG1],))</f>
        <v/>
      </c>
      <c r="AG453" s="312"/>
      <c r="AH453" s="282" t="str">
        <f>_xlfn.TEXTJOIN("/",,TAG_DATA[[#This Row],[Tag]],"01")</f>
        <v>BB1TT653/01</v>
      </c>
      <c r="AI453" s="331"/>
    </row>
    <row r="454" spans="1:35" x14ac:dyDescent="0.4">
      <c r="A454" s="316" t="s">
        <v>816</v>
      </c>
      <c r="B454" s="309" t="s">
        <v>1122</v>
      </c>
      <c r="C454" s="328" t="s">
        <v>2570</v>
      </c>
      <c r="D454" s="314" t="e">
        <f>INDEX(DRAWING[Prefix],MATCH(TAG_DATA[[#This Row],[Tag]],DRAWING[Tag],))</f>
        <v>#N/A</v>
      </c>
      <c r="E454" s="281" t="e">
        <f>INDEX(DRAWING[Suffix],MATCH(TAG_DATA[[#This Row],[Tag]],DRAWING[Tag],))</f>
        <v>#N/A</v>
      </c>
      <c r="F454" s="265"/>
      <c r="G454" s="305"/>
      <c r="H454" s="282"/>
      <c r="I454" s="282" t="e">
        <f>INDEX(PANEL[DESCRIPTION],MATCH(TAG_DATA[[#This Row],[X1NAME]],PANEL[TAG],))</f>
        <v>#N/A</v>
      </c>
      <c r="J454" s="282"/>
      <c r="K454" s="282"/>
      <c r="L454" s="282"/>
      <c r="M454" s="312"/>
      <c r="N454" s="282" t="e">
        <f>INDEX(IO[PLC],MATCH(TAG_DATA[[#This Row],[P1TAG]],IO[IO_Tag],))</f>
        <v>#N/A</v>
      </c>
      <c r="O454" s="282"/>
      <c r="P454" s="290" t="e">
        <f>INDEX(IO[Slot],MATCH(TAG_DATA[[#This Row],[P1TAG]],IO[IO_Tag],))</f>
        <v>#N/A</v>
      </c>
      <c r="Q454" s="282"/>
      <c r="R454" s="282" t="e">
        <f>INDEX(IO[CatalogNo],MATCH(TAG_DATA[[#This Row],[P1TAG]],IO[IO_Tag],))</f>
        <v>#N/A</v>
      </c>
      <c r="S454" s="282" t="e">
        <f>INDEX(IO[CatalogDesc1],MATCH(TAG_DATA[[#This Row],[P1TAG]],IO[IO_Tag],))</f>
        <v>#N/A</v>
      </c>
      <c r="T454" s="282" t="e">
        <f>INDEX(IO[CatalogDesc2],MATCH(TAG_DATA[[#This Row],[P1TAG]],IO[IO_Tag],))</f>
        <v>#N/A</v>
      </c>
      <c r="U454" s="282" t="str">
        <f>TAG_DATA[[#This Row],[Tag]]</f>
        <v>BB1TT653</v>
      </c>
      <c r="V454" s="282" t="str">
        <f>INDEX(DEVICES[DESC1],MATCH(TAG_DATA[[#This Row],[P1TAG]],DEVICES[TAG1],))</f>
        <v>FUEL POCKET TEMPERATURE</v>
      </c>
      <c r="W454" s="282" t="str">
        <f>INDEX(DEVICES[DESC2],MATCH(TAG_DATA[[#This Row],[P1TAG]],DEVICES[TAG1],))</f>
        <v/>
      </c>
      <c r="X454" s="282" t="str">
        <f>INDEX(DEVICES[DESC3],MATCH(TAG_DATA[[#This Row],[P1TAG]],DEVICES[TAG1],))</f>
        <v/>
      </c>
      <c r="Y454" s="290" t="e">
        <f>INDEX(IO[Pin24V],MATCH(TAG_DATA[[#This Row],[P1TAG]],IO[IO_Tag],))</f>
        <v>#N/A</v>
      </c>
      <c r="Z454" s="290" t="e">
        <f>INDEX(IO[Pin0V],MATCH(TAG_DATA[[#This Row],[P1TAG]],IO[IO_Tag],))</f>
        <v>#N/A</v>
      </c>
      <c r="AA454" s="282"/>
      <c r="AB454" s="312" t="e">
        <f>INDEX(IO[Type],MATCH(TAG_DATA[[#This Row],[P1TAG]],IO[IO_Tag],))</f>
        <v>#N/A</v>
      </c>
      <c r="AC454" s="282" t="str">
        <f>TAG_DATA[[#This Row],[Tag]]</f>
        <v>BB1TT653</v>
      </c>
      <c r="AD454" s="282" t="str">
        <f>INDEX(DEVICES[DESC1],MATCH(TAG_DATA[[#This Row],[P1TAG]],DEVICES[TAG1],))</f>
        <v>FUEL POCKET TEMPERATURE</v>
      </c>
      <c r="AE454" s="282" t="str">
        <f>INDEX(DEVICES[DESC2],MATCH(TAG_DATA[[#This Row],[P1TAG]],DEVICES[TAG1],))</f>
        <v/>
      </c>
      <c r="AF454" s="282" t="str">
        <f>INDEX(DEVICES[DESC3],MATCH(TAG_DATA[[#This Row],[P1TAG]],DEVICES[TAG1],))</f>
        <v/>
      </c>
      <c r="AG454" s="312"/>
      <c r="AH454" s="282" t="str">
        <f>_xlfn.TEXTJOIN("/",,TAG_DATA[[#This Row],[Tag]],"01")</f>
        <v>BB1TT653/01</v>
      </c>
      <c r="AI454" s="331"/>
    </row>
    <row r="455" spans="1:35" x14ac:dyDescent="0.4">
      <c r="A455" s="316" t="s">
        <v>895</v>
      </c>
      <c r="B455" s="309" t="s">
        <v>1122</v>
      </c>
      <c r="C455" s="328" t="s">
        <v>2570</v>
      </c>
      <c r="D455" s="314" t="e">
        <f>INDEX(DRAWING[Prefix],MATCH(TAG_DATA[[#This Row],[Tag]],DRAWING[Tag],))</f>
        <v>#N/A</v>
      </c>
      <c r="E455" s="281" t="e">
        <f>INDEX(DRAWING[Suffix],MATCH(TAG_DATA[[#This Row],[Tag]],DRAWING[Tag],))</f>
        <v>#N/A</v>
      </c>
      <c r="F455" s="265"/>
      <c r="G455" s="305"/>
      <c r="H455" s="282"/>
      <c r="I455" s="282" t="e">
        <f>INDEX(PANEL[DESCRIPTION],MATCH(TAG_DATA[[#This Row],[X1NAME]],PANEL[TAG],))</f>
        <v>#N/A</v>
      </c>
      <c r="J455" s="282"/>
      <c r="K455" s="282"/>
      <c r="L455" s="282"/>
      <c r="M455" s="312"/>
      <c r="N455" s="282" t="e">
        <f>INDEX(IO[PLC],MATCH(TAG_DATA[[#This Row],[P1TAG]],IO[IO_Tag],))</f>
        <v>#N/A</v>
      </c>
      <c r="O455" s="282"/>
      <c r="P455" s="290" t="e">
        <f>INDEX(IO[Slot],MATCH(TAG_DATA[[#This Row],[P1TAG]],IO[IO_Tag],))</f>
        <v>#N/A</v>
      </c>
      <c r="Q455" s="282"/>
      <c r="R455" s="282" t="e">
        <f>INDEX(IO[CatalogNo],MATCH(TAG_DATA[[#This Row],[P1TAG]],IO[IO_Tag],))</f>
        <v>#N/A</v>
      </c>
      <c r="S455" s="282" t="e">
        <f>INDEX(IO[CatalogDesc1],MATCH(TAG_DATA[[#This Row],[P1TAG]],IO[IO_Tag],))</f>
        <v>#N/A</v>
      </c>
      <c r="T455" s="282" t="e">
        <f>INDEX(IO[CatalogDesc2],MATCH(TAG_DATA[[#This Row],[P1TAG]],IO[IO_Tag],))</f>
        <v>#N/A</v>
      </c>
      <c r="U455" s="282" t="str">
        <f>TAG_DATA[[#This Row],[Tag]]</f>
        <v>BB1TT850</v>
      </c>
      <c r="V455" s="282" t="str">
        <f>INDEX(DEVICES[DESC1],MATCH(TAG_DATA[[#This Row],[P1TAG]],DEVICES[TAG1],))</f>
        <v>ESP ASH HOPPER 1</v>
      </c>
      <c r="W455" s="282" t="str">
        <f>INDEX(DEVICES[DESC2],MATCH(TAG_DATA[[#This Row],[P1TAG]],DEVICES[TAG1],))</f>
        <v>TEMPERATURE</v>
      </c>
      <c r="X455" s="282" t="str">
        <f>INDEX(DEVICES[DESC3],MATCH(TAG_DATA[[#This Row],[P1TAG]],DEVICES[TAG1],))</f>
        <v/>
      </c>
      <c r="Y455" s="290" t="e">
        <f>INDEX(IO[Pin24V],MATCH(TAG_DATA[[#This Row],[P1TAG]],IO[IO_Tag],))</f>
        <v>#N/A</v>
      </c>
      <c r="Z455" s="290" t="e">
        <f>INDEX(IO[Pin0V],MATCH(TAG_DATA[[#This Row],[P1TAG]],IO[IO_Tag],))</f>
        <v>#N/A</v>
      </c>
      <c r="AA455" s="282"/>
      <c r="AB455" s="312" t="e">
        <f>INDEX(IO[Type],MATCH(TAG_DATA[[#This Row],[P1TAG]],IO[IO_Tag],))</f>
        <v>#N/A</v>
      </c>
      <c r="AC455" s="282" t="str">
        <f>TAG_DATA[[#This Row],[Tag]]</f>
        <v>BB1TT850</v>
      </c>
      <c r="AD455" s="282" t="str">
        <f>INDEX(DEVICES[DESC1],MATCH(TAG_DATA[[#This Row],[P1TAG]],DEVICES[TAG1],))</f>
        <v>ESP ASH HOPPER 1</v>
      </c>
      <c r="AE455" s="282" t="str">
        <f>INDEX(DEVICES[DESC2],MATCH(TAG_DATA[[#This Row],[P1TAG]],DEVICES[TAG1],))</f>
        <v>TEMPERATURE</v>
      </c>
      <c r="AF455" s="282" t="str">
        <f>INDEX(DEVICES[DESC3],MATCH(TAG_DATA[[#This Row],[P1TAG]],DEVICES[TAG1],))</f>
        <v/>
      </c>
      <c r="AG455" s="312"/>
      <c r="AH455" s="282" t="str">
        <f>_xlfn.TEXTJOIN("/",,TAG_DATA[[#This Row],[Tag]],"01")</f>
        <v>BB1TT850/01</v>
      </c>
      <c r="AI455" s="331"/>
    </row>
    <row r="456" spans="1:35" x14ac:dyDescent="0.4">
      <c r="A456" s="316" t="s">
        <v>895</v>
      </c>
      <c r="B456" s="309" t="s">
        <v>1122</v>
      </c>
      <c r="C456" s="328" t="s">
        <v>2570</v>
      </c>
      <c r="D456" s="314" t="e">
        <f>INDEX(DRAWING[Prefix],MATCH(TAG_DATA[[#This Row],[Tag]],DRAWING[Tag],))</f>
        <v>#N/A</v>
      </c>
      <c r="E456" s="281" t="e">
        <f>INDEX(DRAWING[Suffix],MATCH(TAG_DATA[[#This Row],[Tag]],DRAWING[Tag],))</f>
        <v>#N/A</v>
      </c>
      <c r="F456" s="265"/>
      <c r="G456" s="305"/>
      <c r="H456" s="282"/>
      <c r="I456" s="282" t="e">
        <f>INDEX(PANEL[DESCRIPTION],MATCH(TAG_DATA[[#This Row],[X1NAME]],PANEL[TAG],))</f>
        <v>#N/A</v>
      </c>
      <c r="J456" s="282"/>
      <c r="K456" s="282"/>
      <c r="L456" s="282"/>
      <c r="M456" s="312"/>
      <c r="N456" s="282" t="e">
        <f>INDEX(IO[PLC],MATCH(TAG_DATA[[#This Row],[P1TAG]],IO[IO_Tag],))</f>
        <v>#N/A</v>
      </c>
      <c r="O456" s="282"/>
      <c r="P456" s="290" t="e">
        <f>INDEX(IO[Slot],MATCH(TAG_DATA[[#This Row],[P1TAG]],IO[IO_Tag],))</f>
        <v>#N/A</v>
      </c>
      <c r="Q456" s="282"/>
      <c r="R456" s="282" t="e">
        <f>INDEX(IO[CatalogNo],MATCH(TAG_DATA[[#This Row],[P1TAG]],IO[IO_Tag],))</f>
        <v>#N/A</v>
      </c>
      <c r="S456" s="282" t="e">
        <f>INDEX(IO[CatalogDesc1],MATCH(TAG_DATA[[#This Row],[P1TAG]],IO[IO_Tag],))</f>
        <v>#N/A</v>
      </c>
      <c r="T456" s="282" t="e">
        <f>INDEX(IO[CatalogDesc2],MATCH(TAG_DATA[[#This Row],[P1TAG]],IO[IO_Tag],))</f>
        <v>#N/A</v>
      </c>
      <c r="U456" s="282" t="str">
        <f>TAG_DATA[[#This Row],[Tag]]</f>
        <v>BB1TT850</v>
      </c>
      <c r="V456" s="282" t="str">
        <f>INDEX(DEVICES[DESC1],MATCH(TAG_DATA[[#This Row],[P1TAG]],DEVICES[TAG1],))</f>
        <v>ESP ASH HOPPER 1</v>
      </c>
      <c r="W456" s="282" t="str">
        <f>INDEX(DEVICES[DESC2],MATCH(TAG_DATA[[#This Row],[P1TAG]],DEVICES[TAG1],))</f>
        <v>TEMPERATURE</v>
      </c>
      <c r="X456" s="282" t="str">
        <f>INDEX(DEVICES[DESC3],MATCH(TAG_DATA[[#This Row],[P1TAG]],DEVICES[TAG1],))</f>
        <v/>
      </c>
      <c r="Y456" s="290" t="e">
        <f>INDEX(IO[Pin24V],MATCH(TAG_DATA[[#This Row],[P1TAG]],IO[IO_Tag],))</f>
        <v>#N/A</v>
      </c>
      <c r="Z456" s="290" t="e">
        <f>INDEX(IO[Pin0V],MATCH(TAG_DATA[[#This Row],[P1TAG]],IO[IO_Tag],))</f>
        <v>#N/A</v>
      </c>
      <c r="AA456" s="282"/>
      <c r="AB456" s="312" t="e">
        <f>INDEX(IO[Type],MATCH(TAG_DATA[[#This Row],[P1TAG]],IO[IO_Tag],))</f>
        <v>#N/A</v>
      </c>
      <c r="AC456" s="282" t="str">
        <f>TAG_DATA[[#This Row],[Tag]]</f>
        <v>BB1TT850</v>
      </c>
      <c r="AD456" s="282" t="str">
        <f>INDEX(DEVICES[DESC1],MATCH(TAG_DATA[[#This Row],[P1TAG]],DEVICES[TAG1],))</f>
        <v>ESP ASH HOPPER 1</v>
      </c>
      <c r="AE456" s="282" t="str">
        <f>INDEX(DEVICES[DESC2],MATCH(TAG_DATA[[#This Row],[P1TAG]],DEVICES[TAG1],))</f>
        <v>TEMPERATURE</v>
      </c>
      <c r="AF456" s="282" t="str">
        <f>INDEX(DEVICES[DESC3],MATCH(TAG_DATA[[#This Row],[P1TAG]],DEVICES[TAG1],))</f>
        <v/>
      </c>
      <c r="AG456" s="312"/>
      <c r="AH456" s="282" t="str">
        <f>_xlfn.TEXTJOIN("/",,TAG_DATA[[#This Row],[Tag]],"01")</f>
        <v>BB1TT850/01</v>
      </c>
      <c r="AI456" s="331"/>
    </row>
    <row r="457" spans="1:35" x14ac:dyDescent="0.4">
      <c r="A457" s="316" t="s">
        <v>898</v>
      </c>
      <c r="B457" s="309" t="s">
        <v>1122</v>
      </c>
      <c r="C457" s="328" t="s">
        <v>2570</v>
      </c>
      <c r="D457" s="314" t="e">
        <f>INDEX(DRAWING[Prefix],MATCH(TAG_DATA[[#This Row],[Tag]],DRAWING[Tag],))</f>
        <v>#N/A</v>
      </c>
      <c r="E457" s="281" t="e">
        <f>INDEX(DRAWING[Suffix],MATCH(TAG_DATA[[#This Row],[Tag]],DRAWING[Tag],))</f>
        <v>#N/A</v>
      </c>
      <c r="F457" s="265"/>
      <c r="G457" s="305"/>
      <c r="H457" s="282"/>
      <c r="I457" s="282" t="e">
        <f>INDEX(PANEL[DESCRIPTION],MATCH(TAG_DATA[[#This Row],[X1NAME]],PANEL[TAG],))</f>
        <v>#N/A</v>
      </c>
      <c r="J457" s="282"/>
      <c r="K457" s="282"/>
      <c r="L457" s="282"/>
      <c r="M457" s="312"/>
      <c r="N457" s="282" t="e">
        <f>INDEX(IO[PLC],MATCH(TAG_DATA[[#This Row],[P1TAG]],IO[IO_Tag],))</f>
        <v>#N/A</v>
      </c>
      <c r="O457" s="282"/>
      <c r="P457" s="290" t="e">
        <f>INDEX(IO[Slot],MATCH(TAG_DATA[[#This Row],[P1TAG]],IO[IO_Tag],))</f>
        <v>#N/A</v>
      </c>
      <c r="Q457" s="282"/>
      <c r="R457" s="282" t="e">
        <f>INDEX(IO[CatalogNo],MATCH(TAG_DATA[[#This Row],[P1TAG]],IO[IO_Tag],))</f>
        <v>#N/A</v>
      </c>
      <c r="S457" s="282" t="e">
        <f>INDEX(IO[CatalogDesc1],MATCH(TAG_DATA[[#This Row],[P1TAG]],IO[IO_Tag],))</f>
        <v>#N/A</v>
      </c>
      <c r="T457" s="282" t="e">
        <f>INDEX(IO[CatalogDesc2],MATCH(TAG_DATA[[#This Row],[P1TAG]],IO[IO_Tag],))</f>
        <v>#N/A</v>
      </c>
      <c r="U457" s="282" t="str">
        <f>TAG_DATA[[#This Row],[Tag]]</f>
        <v>BB1TT851</v>
      </c>
      <c r="V457" s="282" t="str">
        <f>INDEX(DEVICES[DESC1],MATCH(TAG_DATA[[#This Row],[P1TAG]],DEVICES[TAG1],))</f>
        <v>ESP ASH HOPPER 2</v>
      </c>
      <c r="W457" s="282" t="str">
        <f>INDEX(DEVICES[DESC2],MATCH(TAG_DATA[[#This Row],[P1TAG]],DEVICES[TAG1],))</f>
        <v>TEMPERATURE</v>
      </c>
      <c r="X457" s="282" t="str">
        <f>INDEX(DEVICES[DESC3],MATCH(TAG_DATA[[#This Row],[P1TAG]],DEVICES[TAG1],))</f>
        <v/>
      </c>
      <c r="Y457" s="290" t="e">
        <f>INDEX(IO[Pin24V],MATCH(TAG_DATA[[#This Row],[P1TAG]],IO[IO_Tag],))</f>
        <v>#N/A</v>
      </c>
      <c r="Z457" s="290" t="e">
        <f>INDEX(IO[Pin0V],MATCH(TAG_DATA[[#This Row],[P1TAG]],IO[IO_Tag],))</f>
        <v>#N/A</v>
      </c>
      <c r="AA457" s="282"/>
      <c r="AB457" s="312" t="e">
        <f>INDEX(IO[Type],MATCH(TAG_DATA[[#This Row],[P1TAG]],IO[IO_Tag],))</f>
        <v>#N/A</v>
      </c>
      <c r="AC457" s="282" t="str">
        <f>TAG_DATA[[#This Row],[Tag]]</f>
        <v>BB1TT851</v>
      </c>
      <c r="AD457" s="282" t="str">
        <f>INDEX(DEVICES[DESC1],MATCH(TAG_DATA[[#This Row],[P1TAG]],DEVICES[TAG1],))</f>
        <v>ESP ASH HOPPER 2</v>
      </c>
      <c r="AE457" s="282" t="str">
        <f>INDEX(DEVICES[DESC2],MATCH(TAG_DATA[[#This Row],[P1TAG]],DEVICES[TAG1],))</f>
        <v>TEMPERATURE</v>
      </c>
      <c r="AF457" s="282" t="str">
        <f>INDEX(DEVICES[DESC3],MATCH(TAG_DATA[[#This Row],[P1TAG]],DEVICES[TAG1],))</f>
        <v/>
      </c>
      <c r="AG457" s="312"/>
      <c r="AH457" s="282" t="str">
        <f>_xlfn.TEXTJOIN("/",,TAG_DATA[[#This Row],[Tag]],"01")</f>
        <v>BB1TT851/01</v>
      </c>
      <c r="AI457" s="331"/>
    </row>
    <row r="458" spans="1:35" x14ac:dyDescent="0.4">
      <c r="A458" s="316" t="s">
        <v>898</v>
      </c>
      <c r="B458" s="309" t="s">
        <v>1122</v>
      </c>
      <c r="C458" s="328" t="s">
        <v>2570</v>
      </c>
      <c r="D458" s="314" t="e">
        <f>INDEX(DRAWING[Prefix],MATCH(TAG_DATA[[#This Row],[Tag]],DRAWING[Tag],))</f>
        <v>#N/A</v>
      </c>
      <c r="E458" s="281" t="e">
        <f>INDEX(DRAWING[Suffix],MATCH(TAG_DATA[[#This Row],[Tag]],DRAWING[Tag],))</f>
        <v>#N/A</v>
      </c>
      <c r="F458" s="265"/>
      <c r="G458" s="305"/>
      <c r="H458" s="282"/>
      <c r="I458" s="282" t="e">
        <f>INDEX(PANEL[DESCRIPTION],MATCH(TAG_DATA[[#This Row],[X1NAME]],PANEL[TAG],))</f>
        <v>#N/A</v>
      </c>
      <c r="J458" s="282"/>
      <c r="K458" s="282"/>
      <c r="L458" s="282"/>
      <c r="M458" s="312"/>
      <c r="N458" s="282" t="e">
        <f>INDEX(IO[PLC],MATCH(TAG_DATA[[#This Row],[P1TAG]],IO[IO_Tag],))</f>
        <v>#N/A</v>
      </c>
      <c r="O458" s="282"/>
      <c r="P458" s="290" t="e">
        <f>INDEX(IO[Slot],MATCH(TAG_DATA[[#This Row],[P1TAG]],IO[IO_Tag],))</f>
        <v>#N/A</v>
      </c>
      <c r="Q458" s="282"/>
      <c r="R458" s="282" t="e">
        <f>INDEX(IO[CatalogNo],MATCH(TAG_DATA[[#This Row],[P1TAG]],IO[IO_Tag],))</f>
        <v>#N/A</v>
      </c>
      <c r="S458" s="282" t="e">
        <f>INDEX(IO[CatalogDesc1],MATCH(TAG_DATA[[#This Row],[P1TAG]],IO[IO_Tag],))</f>
        <v>#N/A</v>
      </c>
      <c r="T458" s="282" t="e">
        <f>INDEX(IO[CatalogDesc2],MATCH(TAG_DATA[[#This Row],[P1TAG]],IO[IO_Tag],))</f>
        <v>#N/A</v>
      </c>
      <c r="U458" s="282" t="str">
        <f>TAG_DATA[[#This Row],[Tag]]</f>
        <v>BB1TT851</v>
      </c>
      <c r="V458" s="282" t="str">
        <f>INDEX(DEVICES[DESC1],MATCH(TAG_DATA[[#This Row],[P1TAG]],DEVICES[TAG1],))</f>
        <v>ESP ASH HOPPER 2</v>
      </c>
      <c r="W458" s="282" t="str">
        <f>INDEX(DEVICES[DESC2],MATCH(TAG_DATA[[#This Row],[P1TAG]],DEVICES[TAG1],))</f>
        <v>TEMPERATURE</v>
      </c>
      <c r="X458" s="282" t="str">
        <f>INDEX(DEVICES[DESC3],MATCH(TAG_DATA[[#This Row],[P1TAG]],DEVICES[TAG1],))</f>
        <v/>
      </c>
      <c r="Y458" s="290" t="e">
        <f>INDEX(IO[Pin24V],MATCH(TAG_DATA[[#This Row],[P1TAG]],IO[IO_Tag],))</f>
        <v>#N/A</v>
      </c>
      <c r="Z458" s="290" t="e">
        <f>INDEX(IO[Pin0V],MATCH(TAG_DATA[[#This Row],[P1TAG]],IO[IO_Tag],))</f>
        <v>#N/A</v>
      </c>
      <c r="AA458" s="282"/>
      <c r="AB458" s="312" t="e">
        <f>INDEX(IO[Type],MATCH(TAG_DATA[[#This Row],[P1TAG]],IO[IO_Tag],))</f>
        <v>#N/A</v>
      </c>
      <c r="AC458" s="282" t="str">
        <f>TAG_DATA[[#This Row],[Tag]]</f>
        <v>BB1TT851</v>
      </c>
      <c r="AD458" s="282" t="str">
        <f>INDEX(DEVICES[DESC1],MATCH(TAG_DATA[[#This Row],[P1TAG]],DEVICES[TAG1],))</f>
        <v>ESP ASH HOPPER 2</v>
      </c>
      <c r="AE458" s="282" t="str">
        <f>INDEX(DEVICES[DESC2],MATCH(TAG_DATA[[#This Row],[P1TAG]],DEVICES[TAG1],))</f>
        <v>TEMPERATURE</v>
      </c>
      <c r="AF458" s="282" t="str">
        <f>INDEX(DEVICES[DESC3],MATCH(TAG_DATA[[#This Row],[P1TAG]],DEVICES[TAG1],))</f>
        <v/>
      </c>
      <c r="AG458" s="312"/>
      <c r="AH458" s="282" t="str">
        <f>_xlfn.TEXTJOIN("/",,TAG_DATA[[#This Row],[Tag]],"01")</f>
        <v>BB1TT851/01</v>
      </c>
      <c r="AI458" s="331"/>
    </row>
  </sheetData>
  <mergeCells count="2">
    <mergeCell ref="B1:C1"/>
    <mergeCell ref="N1:AB1"/>
  </mergeCells>
  <phoneticPr fontId="6" type="noConversion"/>
  <conditionalFormatting sqref="A3:A458">
    <cfRule type="duplicateValues" dxfId="198" priority="2"/>
  </conditionalFormatting>
  <conditionalFormatting sqref="E3:E458">
    <cfRule type="duplicateValues" dxfId="197" priority="1"/>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ErrorMessage="1" xr:uid="{B2624196-DF8A-44CB-94FA-9D149C7C5D42}">
          <x14:formula1>
            <xm:f>PROTOTYPE_FIELDS!$B$2:$E$2</xm:f>
          </x14:formula1>
          <xm:sqref>C3:C458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S458"/>
  <sheetViews>
    <sheetView workbookViewId="0">
      <selection activeCell="I3" sqref="I3"/>
    </sheetView>
  </sheetViews>
  <sheetFormatPr defaultColWidth="0" defaultRowHeight="15" outlineLevelCol="1" x14ac:dyDescent="0.4"/>
  <cols>
    <col min="1" max="1" width="9" style="354" bestFit="1" customWidth="1"/>
    <col min="2" max="2" width="10.453125" style="354" customWidth="1" outlineLevel="1"/>
    <col min="3" max="3" width="16" style="355" customWidth="1"/>
    <col min="4" max="4" width="13.08984375" style="354" hidden="1" customWidth="1" outlineLevel="1"/>
    <col min="5" max="5" width="10.453125" style="354" hidden="1" customWidth="1" outlineLevel="1"/>
    <col min="6" max="6" width="11.08984375" style="354" hidden="1" customWidth="1" outlineLevel="1"/>
    <col min="7" max="7" width="13.08984375" style="354" hidden="1" customWidth="1" outlineLevel="1"/>
    <col min="8" max="8" width="10.81640625" style="354" bestFit="1" customWidth="1" collapsed="1"/>
    <col min="9" max="10" width="24.36328125" style="354" customWidth="1" outlineLevel="1"/>
    <col min="11" max="11" width="24.36328125" style="354" bestFit="1" customWidth="1"/>
    <col min="12" max="13" width="24.36328125" style="354" customWidth="1"/>
    <col min="17" max="17" width="8.984375E-2" customWidth="1"/>
    <col min="18" max="22" width="8.90625" style="263" hidden="1" customWidth="1"/>
    <col min="23" max="24" width="12.453125" style="262" hidden="1" customWidth="1"/>
    <col min="25" max="31" width="15.1796875" style="262" hidden="1" customWidth="1"/>
    <col min="32" max="32" width="8.90625" style="262" hidden="1" customWidth="1"/>
    <col min="33" max="34" width="12.453125" style="262" hidden="1" customWidth="1"/>
    <col min="35" max="45" width="15.1796875" style="262" hidden="1" customWidth="1"/>
    <col min="46" max="16384" width="8.90625" style="262" hidden="1"/>
  </cols>
  <sheetData>
    <row r="1" spans="1:22" x14ac:dyDescent="0.4">
      <c r="A1" s="350" t="s">
        <v>1560</v>
      </c>
      <c r="B1" s="351" t="s">
        <v>1563</v>
      </c>
      <c r="C1" s="351"/>
      <c r="D1" s="351"/>
      <c r="E1" s="351"/>
      <c r="F1" s="351"/>
      <c r="G1" s="351"/>
      <c r="H1" s="351"/>
      <c r="I1" s="351"/>
      <c r="J1" s="351"/>
      <c r="K1" s="351"/>
      <c r="L1" s="359"/>
      <c r="M1" s="359"/>
      <c r="N1" s="262"/>
      <c r="O1" s="262"/>
      <c r="P1" s="262"/>
      <c r="Q1" s="262"/>
      <c r="R1" s="262"/>
      <c r="S1" s="262"/>
      <c r="T1" s="262"/>
      <c r="U1" s="262"/>
      <c r="V1" s="262"/>
    </row>
    <row r="2" spans="1:22" x14ac:dyDescent="0.4">
      <c r="A2" s="352" t="s">
        <v>1555</v>
      </c>
      <c r="B2" s="352" t="s">
        <v>2545</v>
      </c>
      <c r="C2" s="352" t="s">
        <v>2558</v>
      </c>
      <c r="D2" s="352" t="s">
        <v>2554</v>
      </c>
      <c r="E2" s="352" t="s">
        <v>2555</v>
      </c>
      <c r="F2" s="352" t="s">
        <v>1561</v>
      </c>
      <c r="G2" s="352" t="s">
        <v>2557</v>
      </c>
      <c r="H2" s="352" t="s">
        <v>2556</v>
      </c>
      <c r="I2" s="352" t="s">
        <v>2559</v>
      </c>
      <c r="J2" s="352" t="s">
        <v>2560</v>
      </c>
      <c r="K2" s="352" t="s">
        <v>2561</v>
      </c>
      <c r="L2" s="360" t="s">
        <v>2568</v>
      </c>
      <c r="M2" s="360" t="s">
        <v>2569</v>
      </c>
      <c r="N2" s="264" t="s">
        <v>1556</v>
      </c>
      <c r="O2" s="262"/>
      <c r="P2" s="262"/>
      <c r="Q2" s="262"/>
      <c r="R2" s="262"/>
      <c r="S2" s="262"/>
      <c r="T2" s="262"/>
      <c r="U2" s="262"/>
      <c r="V2" s="262"/>
    </row>
    <row r="3" spans="1:22" x14ac:dyDescent="0.4">
      <c r="A3" s="353" t="s">
        <v>1945</v>
      </c>
      <c r="B3" s="354" t="s">
        <v>2529</v>
      </c>
      <c r="C3" s="354" t="str">
        <f>_xlfn.TEXTJOIN("-",FALSE,jobNumber,DRAWING[[#This Row],[Type]])</f>
        <v>38025-ELE</v>
      </c>
      <c r="D3" s="354">
        <v>1</v>
      </c>
      <c r="E3" s="354">
        <v>300</v>
      </c>
      <c r="F3" s="354">
        <v>0</v>
      </c>
      <c r="G3" s="354">
        <f>IF(ISBLANK(DRAWING[[#This Row],[Base]]),"",DRAWING[[#This Row],[Base]]+DRAWING[[#This Row],[Index]])</f>
        <v>300</v>
      </c>
      <c r="H3" s="354" t="str">
        <f>_xlfn.TEXTJOIN("-",,TEXT(DRAWING[[#This Row],[SubProject]],"00"),DRAWING[[#This Row],[Number]]&amp;"_.L0")</f>
        <v>01-300_.L0</v>
      </c>
      <c r="I3" s="354" t="str">
        <f>_xlfn.TEXTJOIN(" ",,INDEX(IO[Address24V],MATCH(DRAWING[[#This Row],[Tag]],IO[IO_Tag],)),DRAWING[[#This Row],[Tag]])</f>
        <v>RIO_01:01.DI:V+ &lt;004&gt;</v>
      </c>
      <c r="J3" s="354" t="str">
        <f>_xlfn.TEXTJOIN(" ",,INDEX(IO[Address0V],MATCH(DRAWING[[#This Row],[Tag]],IO[IO_Tag],)),DRAWING[[#This Row],[Tag]])</f>
        <v>RIO_01:01.DI:V- &lt;004&gt;</v>
      </c>
      <c r="K3" s="354" t="str">
        <f>_xlfn.TEXTJOIN(" ",,INDEX(IO[AddressIO],MATCH(DRAWING[[#This Row],[Tag]],IO[IO_Tag],)),DRAWING[[#This Row],[Tag]])</f>
        <v>RIO_01:01.DI:00 &lt;004&gt;</v>
      </c>
      <c r="L3" s="354" t="str">
        <f>_xlfn.TEXTJOIN("/",,DRAWING[[#This Row],[Tag]],"01")</f>
        <v>&lt;004&gt;/01</v>
      </c>
      <c r="N3" s="262" t="e">
        <f xml:space="preserve"> UPPER(TRIM( MID(#REF!,1,22)))</f>
        <v>#REF!</v>
      </c>
      <c r="O3" s="262"/>
      <c r="P3" s="262"/>
      <c r="Q3" s="262"/>
      <c r="R3" s="262"/>
      <c r="S3" s="262"/>
      <c r="T3" s="262"/>
      <c r="U3" s="262"/>
      <c r="V3" s="262"/>
    </row>
    <row r="4" spans="1:22" x14ac:dyDescent="0.4">
      <c r="A4" s="353" t="s">
        <v>1003</v>
      </c>
      <c r="B4" s="354" t="s">
        <v>2529</v>
      </c>
      <c r="C4" s="354" t="str">
        <f>_xlfn.TEXTJOIN("-",FALSE,jobNumber,DRAWING[[#This Row],[Type]])</f>
        <v>38025-ELE</v>
      </c>
      <c r="D4" s="354">
        <v>1</v>
      </c>
      <c r="E4" s="354">
        <v>300</v>
      </c>
      <c r="F4" s="354">
        <v>1</v>
      </c>
      <c r="G4" s="354">
        <f>IF(ISBLANK(DRAWING[[#This Row],[Base]]),"",DRAWING[[#This Row],[Base]]+DRAWING[[#This Row],[Index]])</f>
        <v>301</v>
      </c>
      <c r="H4" s="354" t="str">
        <f>_xlfn.TEXTJOIN("-",,TEXT(DRAWING[[#This Row],[SubProject]],"00"),DRAWING[[#This Row],[Number]]&amp;"_.L0")</f>
        <v>01-301_.L0</v>
      </c>
      <c r="I4" s="354" t="str">
        <f>_xlfn.TEXTJOIN(" ",,INDEX(IO[Address24V],MATCH(DRAWING[[#This Row],[Tag]],IO[IO_Tag],)),DRAWING[[#This Row],[Tag]])</f>
        <v>RIO_01:01.DI:V+ BB1FS003</v>
      </c>
      <c r="J4" s="354" t="str">
        <f>_xlfn.TEXTJOIN(" ",,INDEX(IO[Address0V],MATCH(DRAWING[[#This Row],[Tag]],IO[IO_Tag],)),DRAWING[[#This Row],[Tag]])</f>
        <v>RIO_01:01.DI:V- BB1FS003</v>
      </c>
      <c r="K4" s="354" t="str">
        <f>_xlfn.TEXTJOIN(" ",,INDEX(IO[AddressIO],MATCH(DRAWING[[#This Row],[Tag]],IO[IO_Tag],)),DRAWING[[#This Row],[Tag]])</f>
        <v>RIO_01:01.DI:01 BB1FS003</v>
      </c>
      <c r="L4" s="354" t="str">
        <f>_xlfn.TEXTJOIN("/",,DRAWING[[#This Row],[Tag]],"01")</f>
        <v>BB1FS003/01</v>
      </c>
      <c r="N4" s="262" t="e">
        <f xml:space="preserve"> UPPER(TRIM( MID(#REF!,1,22)))</f>
        <v>#REF!</v>
      </c>
      <c r="O4" s="262"/>
      <c r="P4" s="262"/>
      <c r="Q4" s="262"/>
      <c r="R4" s="262"/>
      <c r="S4" s="262"/>
      <c r="T4" s="262"/>
      <c r="U4" s="262"/>
      <c r="V4" s="262"/>
    </row>
    <row r="5" spans="1:22" x14ac:dyDescent="0.4">
      <c r="A5" s="353" t="s">
        <v>161</v>
      </c>
      <c r="B5" s="354" t="s">
        <v>2529</v>
      </c>
      <c r="C5" s="354" t="str">
        <f>_xlfn.TEXTJOIN("-",FALSE,jobNumber,DRAWING[[#This Row],[Type]])</f>
        <v>38025-ELE</v>
      </c>
      <c r="D5" s="354">
        <v>1</v>
      </c>
      <c r="E5" s="354">
        <v>300</v>
      </c>
      <c r="F5" s="354">
        <v>2</v>
      </c>
      <c r="G5" s="354">
        <f>IF(ISBLANK(DRAWING[[#This Row],[Base]]),"",DRAWING[[#This Row],[Base]]+DRAWING[[#This Row],[Index]])</f>
        <v>302</v>
      </c>
      <c r="H5" s="354" t="str">
        <f>_xlfn.TEXTJOIN("-",,TEXT(DRAWING[[#This Row],[SubProject]],"00"),DRAWING[[#This Row],[Number]]&amp;"_.L0")</f>
        <v>01-302_.L0</v>
      </c>
      <c r="I5" s="354" t="str">
        <f>_xlfn.TEXTJOIN(" ",,INDEX(IO[Address24V],MATCH(DRAWING[[#This Row],[Tag]],IO[IO_Tag],)),DRAWING[[#This Row],[Tag]])</f>
        <v>RIO_01:01.DI:V+ BB1GS001</v>
      </c>
      <c r="J5" s="354" t="str">
        <f>_xlfn.TEXTJOIN(" ",,INDEX(IO[Address0V],MATCH(DRAWING[[#This Row],[Tag]],IO[IO_Tag],)),DRAWING[[#This Row],[Tag]])</f>
        <v>RIO_01:01.DI:V- BB1GS001</v>
      </c>
      <c r="K5" s="354" t="str">
        <f>_xlfn.TEXTJOIN(" ",,INDEX(IO[AddressIO],MATCH(DRAWING[[#This Row],[Tag]],IO[IO_Tag],)),DRAWING[[#This Row],[Tag]])</f>
        <v>RIO_01:01.DI:02 BB1GS001</v>
      </c>
      <c r="L5" s="354" t="str">
        <f>_xlfn.TEXTJOIN("/",,DRAWING[[#This Row],[Tag]],"01")</f>
        <v>BB1GS001/01</v>
      </c>
      <c r="N5" s="262" t="e">
        <f xml:space="preserve"> UPPER(TRIM( MID(#REF!,1,22)))</f>
        <v>#REF!</v>
      </c>
      <c r="O5" s="262"/>
      <c r="P5" s="262"/>
      <c r="Q5" s="262"/>
      <c r="R5" s="262"/>
      <c r="S5" s="262"/>
      <c r="T5" s="262"/>
      <c r="U5" s="262"/>
      <c r="V5" s="262"/>
    </row>
    <row r="6" spans="1:22" x14ac:dyDescent="0.4">
      <c r="A6" s="353" t="s">
        <v>168</v>
      </c>
      <c r="B6" s="354" t="s">
        <v>2529</v>
      </c>
      <c r="C6" s="354" t="str">
        <f>_xlfn.TEXTJOIN("-",FALSE,jobNumber,DRAWING[[#This Row],[Type]])</f>
        <v>38025-ELE</v>
      </c>
      <c r="D6" s="354">
        <v>1</v>
      </c>
      <c r="E6" s="354">
        <v>300</v>
      </c>
      <c r="F6" s="354">
        <v>3</v>
      </c>
      <c r="G6" s="354">
        <f>IF(ISBLANK(DRAWING[[#This Row],[Base]]),"",DRAWING[[#This Row],[Base]]+DRAWING[[#This Row],[Index]])</f>
        <v>303</v>
      </c>
      <c r="H6" s="354" t="str">
        <f>_xlfn.TEXTJOIN("-",,TEXT(DRAWING[[#This Row],[SubProject]],"00"),DRAWING[[#This Row],[Number]]&amp;"_.L0")</f>
        <v>01-303_.L0</v>
      </c>
      <c r="I6" s="354" t="str">
        <f>_xlfn.TEXTJOIN(" ",,INDEX(IO[Address24V],MATCH(DRAWING[[#This Row],[Tag]],IO[IO_Tag],)),DRAWING[[#This Row],[Tag]])</f>
        <v>RIO_01:01.DI:V+ BB1GS002</v>
      </c>
      <c r="J6" s="354" t="str">
        <f>_xlfn.TEXTJOIN(" ",,INDEX(IO[Address0V],MATCH(DRAWING[[#This Row],[Tag]],IO[IO_Tag],)),DRAWING[[#This Row],[Tag]])</f>
        <v>RIO_01:01.DI:V- BB1GS002</v>
      </c>
      <c r="K6" s="354" t="str">
        <f>_xlfn.TEXTJOIN(" ",,INDEX(IO[AddressIO],MATCH(DRAWING[[#This Row],[Tag]],IO[IO_Tag],)),DRAWING[[#This Row],[Tag]])</f>
        <v>RIO_01:01.DI:03 BB1GS002</v>
      </c>
      <c r="L6" s="354" t="str">
        <f>_xlfn.TEXTJOIN("/",,DRAWING[[#This Row],[Tag]],"01")</f>
        <v>BB1GS002/01</v>
      </c>
      <c r="N6" s="262" t="e">
        <f xml:space="preserve"> UPPER(TRIM( MID(#REF!,1,22)))</f>
        <v>#REF!</v>
      </c>
      <c r="O6" s="262"/>
      <c r="P6" s="262"/>
      <c r="Q6" s="262"/>
      <c r="R6" s="262"/>
      <c r="S6" s="262"/>
      <c r="T6" s="262"/>
      <c r="U6" s="262"/>
      <c r="V6" s="262"/>
    </row>
    <row r="7" spans="1:22" x14ac:dyDescent="0.4">
      <c r="A7" s="353" t="s">
        <v>150</v>
      </c>
      <c r="B7" s="354" t="s">
        <v>2529</v>
      </c>
      <c r="C7" s="354" t="str">
        <f>_xlfn.TEXTJOIN("-",FALSE,jobNumber,DRAWING[[#This Row],[Type]])</f>
        <v>38025-ELE</v>
      </c>
      <c r="D7" s="354">
        <v>1</v>
      </c>
      <c r="E7" s="354">
        <v>300</v>
      </c>
      <c r="F7" s="354">
        <v>4</v>
      </c>
      <c r="G7" s="354">
        <f>IF(ISBLANK(DRAWING[[#This Row],[Base]]),"",DRAWING[[#This Row],[Base]]+DRAWING[[#This Row],[Index]])</f>
        <v>304</v>
      </c>
      <c r="H7" s="354" t="str">
        <f>_xlfn.TEXTJOIN("-",,TEXT(DRAWING[[#This Row],[SubProject]],"00"),DRAWING[[#This Row],[Number]]&amp;"_.L0")</f>
        <v>01-304_.L0</v>
      </c>
      <c r="I7" s="354" t="str">
        <f>_xlfn.TEXTJOIN(" ",,INDEX(IO[Address24V],MATCH(DRAWING[[#This Row],[Tag]],IO[IO_Tag],)),DRAWING[[#This Row],[Tag]])</f>
        <v>RIO_01:01.DI:V+ BB1GS003</v>
      </c>
      <c r="J7" s="354" t="str">
        <f>_xlfn.TEXTJOIN(" ",,INDEX(IO[Address0V],MATCH(DRAWING[[#This Row],[Tag]],IO[IO_Tag],)),DRAWING[[#This Row],[Tag]])</f>
        <v>RIO_01:01.DI:V- BB1GS003</v>
      </c>
      <c r="K7" s="354" t="str">
        <f>_xlfn.TEXTJOIN(" ",,INDEX(IO[AddressIO],MATCH(DRAWING[[#This Row],[Tag]],IO[IO_Tag],)),DRAWING[[#This Row],[Tag]])</f>
        <v>RIO_01:01.DI:04 BB1GS003</v>
      </c>
      <c r="L7" s="354" t="str">
        <f>_xlfn.TEXTJOIN("/",,DRAWING[[#This Row],[Tag]],"01")</f>
        <v>BB1GS003/01</v>
      </c>
      <c r="N7" s="262" t="e">
        <f xml:space="preserve"> UPPER(TRIM( MID(#REF!,1,22)))</f>
        <v>#REF!</v>
      </c>
      <c r="O7" s="262"/>
      <c r="P7" s="262"/>
      <c r="Q7" s="262"/>
      <c r="R7" s="262"/>
      <c r="S7" s="262"/>
      <c r="T7" s="262"/>
      <c r="U7" s="262"/>
      <c r="V7" s="262"/>
    </row>
    <row r="8" spans="1:22" x14ac:dyDescent="0.4">
      <c r="A8" s="353" t="s">
        <v>142</v>
      </c>
      <c r="B8" s="354" t="s">
        <v>2529</v>
      </c>
      <c r="C8" s="354" t="str">
        <f>_xlfn.TEXTJOIN("-",FALSE,jobNumber,DRAWING[[#This Row],[Type]])</f>
        <v>38025-ELE</v>
      </c>
      <c r="D8" s="354">
        <v>1</v>
      </c>
      <c r="E8" s="354">
        <v>300</v>
      </c>
      <c r="F8" s="354">
        <v>5</v>
      </c>
      <c r="G8" s="354">
        <f>IF(ISBLANK(DRAWING[[#This Row],[Base]]),"",DRAWING[[#This Row],[Base]]+DRAWING[[#This Row],[Index]])</f>
        <v>305</v>
      </c>
      <c r="H8" s="354" t="str">
        <f>_xlfn.TEXTJOIN("-",,TEXT(DRAWING[[#This Row],[SubProject]],"00"),DRAWING[[#This Row],[Number]]&amp;"_.L0")</f>
        <v>01-305_.L0</v>
      </c>
      <c r="I8" s="354" t="str">
        <f>_xlfn.TEXTJOIN(" ",,INDEX(IO[Address24V],MATCH(DRAWING[[#This Row],[Tag]],IO[IO_Tag],)),DRAWING[[#This Row],[Tag]])</f>
        <v>RIO_01:01.DI:V+ BB1GS004</v>
      </c>
      <c r="J8" s="354" t="str">
        <f>_xlfn.TEXTJOIN(" ",,INDEX(IO[Address0V],MATCH(DRAWING[[#This Row],[Tag]],IO[IO_Tag],)),DRAWING[[#This Row],[Tag]])</f>
        <v>RIO_01:01.DI:V- BB1GS004</v>
      </c>
      <c r="K8" s="354" t="str">
        <f>_xlfn.TEXTJOIN(" ",,INDEX(IO[AddressIO],MATCH(DRAWING[[#This Row],[Tag]],IO[IO_Tag],)),DRAWING[[#This Row],[Tag]])</f>
        <v>RIO_01:01.DI:05 BB1GS004</v>
      </c>
      <c r="L8" s="354" t="str">
        <f>_xlfn.TEXTJOIN("/",,DRAWING[[#This Row],[Tag]],"01")</f>
        <v>BB1GS004/01</v>
      </c>
      <c r="N8" s="262" t="e">
        <f xml:space="preserve"> UPPER(TRIM( MID(#REF!,1,22)))</f>
        <v>#REF!</v>
      </c>
      <c r="O8" s="262"/>
      <c r="P8" s="262"/>
      <c r="Q8" s="262"/>
      <c r="R8" s="262"/>
      <c r="S8" s="262"/>
      <c r="T8" s="262"/>
      <c r="U8" s="262"/>
      <c r="V8" s="262"/>
    </row>
    <row r="9" spans="1:22" x14ac:dyDescent="0.4">
      <c r="A9" s="353" t="s">
        <v>178</v>
      </c>
      <c r="B9" s="354" t="s">
        <v>2529</v>
      </c>
      <c r="C9" s="354" t="str">
        <f>_xlfn.TEXTJOIN("-",FALSE,jobNumber,DRAWING[[#This Row],[Type]])</f>
        <v>38025-ELE</v>
      </c>
      <c r="D9" s="354">
        <v>1</v>
      </c>
      <c r="E9" s="354">
        <v>300</v>
      </c>
      <c r="F9" s="354">
        <v>6</v>
      </c>
      <c r="G9" s="354">
        <f>IF(ISBLANK(DRAWING[[#This Row],[Base]]),"",DRAWING[[#This Row],[Base]]+DRAWING[[#This Row],[Index]])</f>
        <v>306</v>
      </c>
      <c r="H9" s="354" t="str">
        <f>_xlfn.TEXTJOIN("-",,TEXT(DRAWING[[#This Row],[SubProject]],"00"),DRAWING[[#This Row],[Number]]&amp;"_.L0")</f>
        <v>01-306_.L0</v>
      </c>
      <c r="I9" s="354" t="str">
        <f>_xlfn.TEXTJOIN(" ",,INDEX(IO[Address24V],MATCH(DRAWING[[#This Row],[Tag]],IO[IO_Tag],)),DRAWING[[#This Row],[Tag]])</f>
        <v>RIO_01:01.DI:V+ BB1GS005</v>
      </c>
      <c r="J9" s="354" t="str">
        <f>_xlfn.TEXTJOIN(" ",,INDEX(IO[Address0V],MATCH(DRAWING[[#This Row],[Tag]],IO[IO_Tag],)),DRAWING[[#This Row],[Tag]])</f>
        <v>RIO_01:01.DI:V- BB1GS005</v>
      </c>
      <c r="K9" s="354" t="str">
        <f>_xlfn.TEXTJOIN(" ",,INDEX(IO[AddressIO],MATCH(DRAWING[[#This Row],[Tag]],IO[IO_Tag],)),DRAWING[[#This Row],[Tag]])</f>
        <v>RIO_01:01.DI:06 BB1GS005</v>
      </c>
      <c r="L9" s="354" t="str">
        <f>_xlfn.TEXTJOIN("/",,DRAWING[[#This Row],[Tag]],"01")</f>
        <v>BB1GS005/01</v>
      </c>
      <c r="N9" s="262" t="e">
        <f xml:space="preserve"> UPPER(TRIM( MID(#REF!,1,22)))</f>
        <v>#REF!</v>
      </c>
      <c r="O9" s="262"/>
      <c r="P9" s="262"/>
      <c r="Q9" s="262"/>
      <c r="R9" s="262"/>
      <c r="S9" s="262"/>
      <c r="T9" s="262"/>
      <c r="U9" s="262"/>
      <c r="V9" s="262"/>
    </row>
    <row r="10" spans="1:22" x14ac:dyDescent="0.4">
      <c r="A10" s="353" t="s">
        <v>180</v>
      </c>
      <c r="B10" s="354" t="s">
        <v>2529</v>
      </c>
      <c r="C10" s="354" t="str">
        <f>_xlfn.TEXTJOIN("-",FALSE,jobNumber,DRAWING[[#This Row],[Type]])</f>
        <v>38025-ELE</v>
      </c>
      <c r="D10" s="354">
        <v>1</v>
      </c>
      <c r="E10" s="354">
        <v>300</v>
      </c>
      <c r="F10" s="354">
        <v>7</v>
      </c>
      <c r="G10" s="354">
        <f>IF(ISBLANK(DRAWING[[#This Row],[Base]]),"",DRAWING[[#This Row],[Base]]+DRAWING[[#This Row],[Index]])</f>
        <v>307</v>
      </c>
      <c r="H10" s="354" t="str">
        <f>_xlfn.TEXTJOIN("-",,TEXT(DRAWING[[#This Row],[SubProject]],"00"),DRAWING[[#This Row],[Number]]&amp;"_.L0")</f>
        <v>01-307_.L0</v>
      </c>
      <c r="I10" s="354" t="str">
        <f>_xlfn.TEXTJOIN(" ",,INDEX(IO[Address24V],MATCH(DRAWING[[#This Row],[Tag]],IO[IO_Tag],)),DRAWING[[#This Row],[Tag]])</f>
        <v>RIO_01:01.DI:V+ BB1GS006</v>
      </c>
      <c r="J10" s="354" t="str">
        <f>_xlfn.TEXTJOIN(" ",,INDEX(IO[Address0V],MATCH(DRAWING[[#This Row],[Tag]],IO[IO_Tag],)),DRAWING[[#This Row],[Tag]])</f>
        <v>RIO_01:01.DI:V- BB1GS006</v>
      </c>
      <c r="K10" s="354" t="str">
        <f>_xlfn.TEXTJOIN(" ",,INDEX(IO[AddressIO],MATCH(DRAWING[[#This Row],[Tag]],IO[IO_Tag],)),DRAWING[[#This Row],[Tag]])</f>
        <v>RIO_01:01.DI:07 BB1GS006</v>
      </c>
      <c r="L10" s="354" t="str">
        <f>_xlfn.TEXTJOIN("/",,DRAWING[[#This Row],[Tag]],"01")</f>
        <v>BB1GS006/01</v>
      </c>
      <c r="N10" s="262" t="e">
        <f xml:space="preserve"> UPPER(TRIM( MID(#REF!,1,22)))</f>
        <v>#REF!</v>
      </c>
      <c r="O10" s="262"/>
      <c r="P10" s="262"/>
      <c r="Q10" s="262"/>
      <c r="R10" s="262"/>
      <c r="S10" s="262"/>
      <c r="T10" s="262"/>
      <c r="U10" s="262"/>
      <c r="V10" s="262"/>
    </row>
    <row r="11" spans="1:22" x14ac:dyDescent="0.4">
      <c r="A11" s="353" t="s">
        <v>181</v>
      </c>
      <c r="B11" s="354" t="s">
        <v>2529</v>
      </c>
      <c r="C11" s="354" t="str">
        <f>_xlfn.TEXTJOIN("-",FALSE,jobNumber,DRAWING[[#This Row],[Type]])</f>
        <v>38025-ELE</v>
      </c>
      <c r="D11" s="354">
        <v>1</v>
      </c>
      <c r="E11" s="354">
        <v>300</v>
      </c>
      <c r="F11" s="354">
        <v>8</v>
      </c>
      <c r="G11" s="354">
        <f>IF(ISBLANK(DRAWING[[#This Row],[Base]]),"",DRAWING[[#This Row],[Base]]+DRAWING[[#This Row],[Index]])</f>
        <v>308</v>
      </c>
      <c r="H11" s="354" t="str">
        <f>_xlfn.TEXTJOIN("-",,TEXT(DRAWING[[#This Row],[SubProject]],"00"),DRAWING[[#This Row],[Number]]&amp;"_.L0")</f>
        <v>01-308_.L0</v>
      </c>
      <c r="I11" s="354" t="str">
        <f>_xlfn.TEXTJOIN(" ",,INDEX(IO[Address24V],MATCH(DRAWING[[#This Row],[Tag]],IO[IO_Tag],)),DRAWING[[#This Row],[Tag]])</f>
        <v>RIO_01:02.DI:V+ BB1GS007</v>
      </c>
      <c r="J11" s="354" t="str">
        <f>_xlfn.TEXTJOIN(" ",,INDEX(IO[Address0V],MATCH(DRAWING[[#This Row],[Tag]],IO[IO_Tag],)),DRAWING[[#This Row],[Tag]])</f>
        <v>RIO_01:02.DI:V- BB1GS007</v>
      </c>
      <c r="K11" s="354" t="str">
        <f>_xlfn.TEXTJOIN(" ",,INDEX(IO[AddressIO],MATCH(DRAWING[[#This Row],[Tag]],IO[IO_Tag],)),DRAWING[[#This Row],[Tag]])</f>
        <v>RIO_01:02.DI:00 BB1GS007</v>
      </c>
      <c r="L11" s="354" t="str">
        <f>_xlfn.TEXTJOIN("/",,DRAWING[[#This Row],[Tag]],"01")</f>
        <v>BB1GS007/01</v>
      </c>
      <c r="N11" s="262" t="e">
        <f xml:space="preserve"> UPPER(TRIM( MID(#REF!,1,22)))</f>
        <v>#REF!</v>
      </c>
      <c r="O11" s="262"/>
      <c r="P11" s="262"/>
      <c r="Q11" s="262"/>
      <c r="R11" s="262"/>
      <c r="S11" s="262"/>
      <c r="T11" s="262"/>
      <c r="U11" s="262"/>
      <c r="V11" s="262"/>
    </row>
    <row r="12" spans="1:22" x14ac:dyDescent="0.4">
      <c r="A12" s="353" t="s">
        <v>184</v>
      </c>
      <c r="B12" s="354" t="s">
        <v>2529</v>
      </c>
      <c r="C12" s="354" t="str">
        <f>_xlfn.TEXTJOIN("-",FALSE,jobNumber,DRAWING[[#This Row],[Type]])</f>
        <v>38025-ELE</v>
      </c>
      <c r="D12" s="354">
        <v>1</v>
      </c>
      <c r="E12" s="354">
        <v>300</v>
      </c>
      <c r="F12" s="354">
        <v>9</v>
      </c>
      <c r="G12" s="354">
        <f>IF(ISBLANK(DRAWING[[#This Row],[Base]]),"",DRAWING[[#This Row],[Base]]+DRAWING[[#This Row],[Index]])</f>
        <v>309</v>
      </c>
      <c r="H12" s="354" t="str">
        <f>_xlfn.TEXTJOIN("-",,TEXT(DRAWING[[#This Row],[SubProject]],"00"),DRAWING[[#This Row],[Number]]&amp;"_.L0")</f>
        <v>01-309_.L0</v>
      </c>
      <c r="I12" s="354" t="str">
        <f>_xlfn.TEXTJOIN(" ",,INDEX(IO[Address24V],MATCH(DRAWING[[#This Row],[Tag]],IO[IO_Tag],)),DRAWING[[#This Row],[Tag]])</f>
        <v>RIO_01:02.DI:V+ BB1GS008</v>
      </c>
      <c r="J12" s="354" t="str">
        <f>_xlfn.TEXTJOIN(" ",,INDEX(IO[Address0V],MATCH(DRAWING[[#This Row],[Tag]],IO[IO_Tag],)),DRAWING[[#This Row],[Tag]])</f>
        <v>RIO_01:02.DI:V- BB1GS008</v>
      </c>
      <c r="K12" s="354" t="str">
        <f>_xlfn.TEXTJOIN(" ",,INDEX(IO[AddressIO],MATCH(DRAWING[[#This Row],[Tag]],IO[IO_Tag],)),DRAWING[[#This Row],[Tag]])</f>
        <v>RIO_01:02.DI:01 BB1GS008</v>
      </c>
      <c r="L12" s="354" t="str">
        <f>_xlfn.TEXTJOIN("/",,DRAWING[[#This Row],[Tag]],"01")</f>
        <v>BB1GS008/01</v>
      </c>
      <c r="N12" s="262" t="e">
        <f xml:space="preserve"> UPPER(TRIM( MID(#REF!,1,22)))</f>
        <v>#REF!</v>
      </c>
      <c r="O12" s="262"/>
      <c r="P12" s="262"/>
      <c r="Q12" s="262"/>
      <c r="R12" s="262"/>
      <c r="S12" s="262"/>
      <c r="T12" s="262"/>
      <c r="U12" s="262"/>
      <c r="V12" s="262"/>
    </row>
    <row r="13" spans="1:22" x14ac:dyDescent="0.4">
      <c r="A13" s="353" t="s">
        <v>187</v>
      </c>
      <c r="B13" s="354" t="s">
        <v>2529</v>
      </c>
      <c r="C13" s="354" t="str">
        <f>_xlfn.TEXTJOIN("-",FALSE,jobNumber,DRAWING[[#This Row],[Type]])</f>
        <v>38025-ELE</v>
      </c>
      <c r="D13" s="354">
        <v>1</v>
      </c>
      <c r="E13" s="354">
        <v>300</v>
      </c>
      <c r="F13" s="354">
        <v>10</v>
      </c>
      <c r="G13" s="354">
        <f>IF(ISBLANK(DRAWING[[#This Row],[Base]]),"",DRAWING[[#This Row],[Base]]+DRAWING[[#This Row],[Index]])</f>
        <v>310</v>
      </c>
      <c r="H13" s="354" t="str">
        <f>_xlfn.TEXTJOIN("-",,TEXT(DRAWING[[#This Row],[SubProject]],"00"),DRAWING[[#This Row],[Number]]&amp;"_.L0")</f>
        <v>01-310_.L0</v>
      </c>
      <c r="I13" s="354" t="str">
        <f>_xlfn.TEXTJOIN(" ",,INDEX(IO[Address24V],MATCH(DRAWING[[#This Row],[Tag]],IO[IO_Tag],)),DRAWING[[#This Row],[Tag]])</f>
        <v>RIO_01:02.DI:V+ BB1GS009</v>
      </c>
      <c r="J13" s="354" t="str">
        <f>_xlfn.TEXTJOIN(" ",,INDEX(IO[Address0V],MATCH(DRAWING[[#This Row],[Tag]],IO[IO_Tag],)),DRAWING[[#This Row],[Tag]])</f>
        <v>RIO_01:02.DI:V- BB1GS009</v>
      </c>
      <c r="K13" s="354" t="str">
        <f>_xlfn.TEXTJOIN(" ",,INDEX(IO[AddressIO],MATCH(DRAWING[[#This Row],[Tag]],IO[IO_Tag],)),DRAWING[[#This Row],[Tag]])</f>
        <v>RIO_01:02.DI:02 BB1GS009</v>
      </c>
      <c r="L13" s="354" t="str">
        <f>_xlfn.TEXTJOIN("/",,DRAWING[[#This Row],[Tag]],"01")</f>
        <v>BB1GS009/01</v>
      </c>
      <c r="N13" s="262" t="e">
        <f xml:space="preserve"> UPPER(TRIM( MID(#REF!,1,22)))</f>
        <v>#REF!</v>
      </c>
      <c r="O13" s="262"/>
      <c r="P13" s="262"/>
      <c r="Q13" s="262"/>
      <c r="R13" s="262"/>
      <c r="S13" s="262"/>
      <c r="T13" s="262"/>
      <c r="U13" s="262"/>
      <c r="V13" s="262"/>
    </row>
    <row r="14" spans="1:22" x14ac:dyDescent="0.4">
      <c r="A14" s="353" t="s">
        <v>190</v>
      </c>
      <c r="B14" s="354" t="s">
        <v>2529</v>
      </c>
      <c r="C14" s="354" t="str">
        <f>_xlfn.TEXTJOIN("-",FALSE,jobNumber,DRAWING[[#This Row],[Type]])</f>
        <v>38025-ELE</v>
      </c>
      <c r="D14" s="354">
        <v>1</v>
      </c>
      <c r="E14" s="354">
        <v>300</v>
      </c>
      <c r="F14" s="354">
        <v>11</v>
      </c>
      <c r="G14" s="354">
        <f>IF(ISBLANK(DRAWING[[#This Row],[Base]]),"",DRAWING[[#This Row],[Base]]+DRAWING[[#This Row],[Index]])</f>
        <v>311</v>
      </c>
      <c r="H14" s="354" t="str">
        <f>_xlfn.TEXTJOIN("-",,TEXT(DRAWING[[#This Row],[SubProject]],"00"),DRAWING[[#This Row],[Number]]&amp;"_.L0")</f>
        <v>01-311_.L0</v>
      </c>
      <c r="I14" s="354" t="str">
        <f>_xlfn.TEXTJOIN(" ",,INDEX(IO[Address24V],MATCH(DRAWING[[#This Row],[Tag]],IO[IO_Tag],)),DRAWING[[#This Row],[Tag]])</f>
        <v>RIO_01:02.DI:V+ BB1GS010</v>
      </c>
      <c r="J14" s="354" t="str">
        <f>_xlfn.TEXTJOIN(" ",,INDEX(IO[Address0V],MATCH(DRAWING[[#This Row],[Tag]],IO[IO_Tag],)),DRAWING[[#This Row],[Tag]])</f>
        <v>RIO_01:02.DI:V- BB1GS010</v>
      </c>
      <c r="K14" s="354" t="str">
        <f>_xlfn.TEXTJOIN(" ",,INDEX(IO[AddressIO],MATCH(DRAWING[[#This Row],[Tag]],IO[IO_Tag],)),DRAWING[[#This Row],[Tag]])</f>
        <v>RIO_01:02.DI:03 BB1GS010</v>
      </c>
      <c r="L14" s="354" t="str">
        <f>_xlfn.TEXTJOIN("/",,DRAWING[[#This Row],[Tag]],"01")</f>
        <v>BB1GS010/01</v>
      </c>
      <c r="N14" s="262" t="e">
        <f xml:space="preserve"> UPPER(TRIM( MID(#REF!,1,22)))</f>
        <v>#REF!</v>
      </c>
      <c r="O14" s="262"/>
      <c r="P14" s="262"/>
      <c r="Q14" s="262"/>
      <c r="R14" s="262"/>
      <c r="S14" s="262"/>
      <c r="T14" s="262"/>
      <c r="U14" s="262"/>
      <c r="V14" s="262"/>
    </row>
    <row r="15" spans="1:22" x14ac:dyDescent="0.4">
      <c r="A15" s="353" t="s">
        <v>1219</v>
      </c>
      <c r="B15" s="354" t="s">
        <v>2529</v>
      </c>
      <c r="C15" s="354" t="str">
        <f>_xlfn.TEXTJOIN("-",FALSE,jobNumber,DRAWING[[#This Row],[Type]])</f>
        <v>38025-ELE</v>
      </c>
      <c r="D15" s="354">
        <v>1</v>
      </c>
      <c r="E15" s="354">
        <v>300</v>
      </c>
      <c r="F15" s="354">
        <v>12</v>
      </c>
      <c r="G15" s="354">
        <f>IF(ISBLANK(DRAWING[[#This Row],[Base]]),"",DRAWING[[#This Row],[Base]]+DRAWING[[#This Row],[Index]])</f>
        <v>312</v>
      </c>
      <c r="H15" s="354" t="str">
        <f>_xlfn.TEXTJOIN("-",,TEXT(DRAWING[[#This Row],[SubProject]],"00"),DRAWING[[#This Row],[Number]]&amp;"_.L0")</f>
        <v>01-312_.L0</v>
      </c>
      <c r="I15" s="354" t="str">
        <f>_xlfn.TEXTJOIN(" ",,INDEX(IO[Address24V],MATCH(DRAWING[[#This Row],[Tag]],IO[IO_Tag],)),DRAWING[[#This Row],[Tag]])</f>
        <v>RIO_01:02.DI:V+ BB1GS011</v>
      </c>
      <c r="J15" s="354" t="str">
        <f>_xlfn.TEXTJOIN(" ",,INDEX(IO[Address0V],MATCH(DRAWING[[#This Row],[Tag]],IO[IO_Tag],)),DRAWING[[#This Row],[Tag]])</f>
        <v>RIO_01:02.DI:V- BB1GS011</v>
      </c>
      <c r="K15" s="354" t="str">
        <f>_xlfn.TEXTJOIN(" ",,INDEX(IO[AddressIO],MATCH(DRAWING[[#This Row],[Tag]],IO[IO_Tag],)),DRAWING[[#This Row],[Tag]])</f>
        <v>RIO_01:02.DI:04 BB1GS011</v>
      </c>
      <c r="L15" s="354" t="str">
        <f>_xlfn.TEXTJOIN("/",,DRAWING[[#This Row],[Tag]],"01")</f>
        <v>BB1GS011/01</v>
      </c>
      <c r="N15" s="262" t="e">
        <f xml:space="preserve"> UPPER(TRIM( MID(#REF!,1,22)))</f>
        <v>#REF!</v>
      </c>
      <c r="O15" s="262"/>
      <c r="P15" s="262"/>
      <c r="Q15" s="262"/>
      <c r="R15" s="262"/>
      <c r="S15" s="262"/>
      <c r="T15" s="262"/>
      <c r="U15" s="262"/>
      <c r="V15" s="262"/>
    </row>
    <row r="16" spans="1:22" x14ac:dyDescent="0.4">
      <c r="A16" s="353" t="s">
        <v>1221</v>
      </c>
      <c r="B16" s="354" t="s">
        <v>2529</v>
      </c>
      <c r="C16" s="354" t="str">
        <f>_xlfn.TEXTJOIN("-",FALSE,jobNumber,DRAWING[[#This Row],[Type]])</f>
        <v>38025-ELE</v>
      </c>
      <c r="D16" s="354">
        <v>1</v>
      </c>
      <c r="E16" s="354">
        <v>300</v>
      </c>
      <c r="F16" s="354">
        <v>13</v>
      </c>
      <c r="G16" s="354">
        <f>IF(ISBLANK(DRAWING[[#This Row],[Base]]),"",DRAWING[[#This Row],[Base]]+DRAWING[[#This Row],[Index]])</f>
        <v>313</v>
      </c>
      <c r="H16" s="354" t="str">
        <f>_xlfn.TEXTJOIN("-",,TEXT(DRAWING[[#This Row],[SubProject]],"00"),DRAWING[[#This Row],[Number]]&amp;"_.L0")</f>
        <v>01-313_.L0</v>
      </c>
      <c r="I16" s="354" t="str">
        <f>_xlfn.TEXTJOIN(" ",,INDEX(IO[Address24V],MATCH(DRAWING[[#This Row],[Tag]],IO[IO_Tag],)),DRAWING[[#This Row],[Tag]])</f>
        <v>RIO_01:02.DI:V+ BB1GS012</v>
      </c>
      <c r="J16" s="354" t="str">
        <f>_xlfn.TEXTJOIN(" ",,INDEX(IO[Address0V],MATCH(DRAWING[[#This Row],[Tag]],IO[IO_Tag],)),DRAWING[[#This Row],[Tag]])</f>
        <v>RIO_01:02.DI:V- BB1GS012</v>
      </c>
      <c r="K16" s="354" t="str">
        <f>_xlfn.TEXTJOIN(" ",,INDEX(IO[AddressIO],MATCH(DRAWING[[#This Row],[Tag]],IO[IO_Tag],)),DRAWING[[#This Row],[Tag]])</f>
        <v>RIO_01:02.DI:05 BB1GS012</v>
      </c>
      <c r="L16" s="354" t="str">
        <f>_xlfn.TEXTJOIN("/",,DRAWING[[#This Row],[Tag]],"01")</f>
        <v>BB1GS012/01</v>
      </c>
      <c r="N16" s="262" t="e">
        <f xml:space="preserve"> UPPER(TRIM( MID(#REF!,1,22)))</f>
        <v>#REF!</v>
      </c>
      <c r="O16" s="262"/>
      <c r="P16" s="262"/>
      <c r="Q16" s="262"/>
      <c r="R16" s="262"/>
      <c r="S16" s="262"/>
      <c r="T16" s="262"/>
      <c r="U16" s="262"/>
      <c r="V16" s="262"/>
    </row>
    <row r="17" spans="1:22" x14ac:dyDescent="0.4">
      <c r="A17" s="353" t="s">
        <v>1090</v>
      </c>
      <c r="B17" s="354" t="s">
        <v>2529</v>
      </c>
      <c r="C17" s="354" t="str">
        <f>_xlfn.TEXTJOIN("-",FALSE,jobNumber,DRAWING[[#This Row],[Type]])</f>
        <v>38025-ELE</v>
      </c>
      <c r="D17" s="354">
        <v>1</v>
      </c>
      <c r="E17" s="354">
        <v>300</v>
      </c>
      <c r="F17" s="354">
        <v>14</v>
      </c>
      <c r="G17" s="354">
        <f>IF(ISBLANK(DRAWING[[#This Row],[Base]]),"",DRAWING[[#This Row],[Base]]+DRAWING[[#This Row],[Index]])</f>
        <v>314</v>
      </c>
      <c r="H17" s="354" t="str">
        <f>_xlfn.TEXTJOIN("-",,TEXT(DRAWING[[#This Row],[SubProject]],"00"),DRAWING[[#This Row],[Number]]&amp;"_.L0")</f>
        <v>01-314_.L0</v>
      </c>
      <c r="I17" s="354" t="str">
        <f>_xlfn.TEXTJOIN(" ",,INDEX(IO[Address24V],MATCH(DRAWING[[#This Row],[Tag]],IO[IO_Tag],)),DRAWING[[#This Row],[Tag]])</f>
        <v>RIO_01:02.DI:V+ BB1GS020</v>
      </c>
      <c r="J17" s="354" t="str">
        <f>_xlfn.TEXTJOIN(" ",,INDEX(IO[Address0V],MATCH(DRAWING[[#This Row],[Tag]],IO[IO_Tag],)),DRAWING[[#This Row],[Tag]])</f>
        <v>RIO_01:02.DI:V- BB1GS020</v>
      </c>
      <c r="K17" s="354" t="str">
        <f>_xlfn.TEXTJOIN(" ",,INDEX(IO[AddressIO],MATCH(DRAWING[[#This Row],[Tag]],IO[IO_Tag],)),DRAWING[[#This Row],[Tag]])</f>
        <v>RIO_01:02.DI:06 BB1GS020</v>
      </c>
      <c r="L17" s="354" t="str">
        <f>_xlfn.TEXTJOIN("/",,DRAWING[[#This Row],[Tag]],"01")</f>
        <v>BB1GS020/01</v>
      </c>
      <c r="N17" s="262" t="e">
        <f xml:space="preserve"> UPPER(TRIM( MID(#REF!,1,22)))</f>
        <v>#REF!</v>
      </c>
      <c r="O17" s="262"/>
      <c r="P17" s="262"/>
      <c r="Q17" s="262"/>
      <c r="R17" s="262"/>
      <c r="S17" s="262"/>
      <c r="T17" s="262"/>
      <c r="U17" s="262"/>
      <c r="V17" s="262"/>
    </row>
    <row r="18" spans="1:22" x14ac:dyDescent="0.4">
      <c r="A18" s="353" t="s">
        <v>293</v>
      </c>
      <c r="B18" s="354" t="s">
        <v>2529</v>
      </c>
      <c r="C18" s="354" t="str">
        <f>_xlfn.TEXTJOIN("-",FALSE,jobNumber,DRAWING[[#This Row],[Type]])</f>
        <v>38025-ELE</v>
      </c>
      <c r="D18" s="354">
        <v>1</v>
      </c>
      <c r="E18" s="354">
        <v>300</v>
      </c>
      <c r="F18" s="354">
        <v>15</v>
      </c>
      <c r="G18" s="354">
        <f>IF(ISBLANK(DRAWING[[#This Row],[Base]]),"",DRAWING[[#This Row],[Base]]+DRAWING[[#This Row],[Index]])</f>
        <v>315</v>
      </c>
      <c r="H18" s="354" t="str">
        <f>_xlfn.TEXTJOIN("-",,TEXT(DRAWING[[#This Row],[SubProject]],"00"),DRAWING[[#This Row],[Number]]&amp;"_.L0")</f>
        <v>01-315_.L0</v>
      </c>
      <c r="I18" s="354" t="str">
        <f>_xlfn.TEXTJOIN(" ",,INDEX(IO[Address24V],MATCH(DRAWING[[#This Row],[Tag]],IO[IO_Tag],)),DRAWING[[#This Row],[Tag]])</f>
        <v>RIO_01:02.DI:V+ BB1GS200</v>
      </c>
      <c r="J18" s="354" t="str">
        <f>_xlfn.TEXTJOIN(" ",,INDEX(IO[Address0V],MATCH(DRAWING[[#This Row],[Tag]],IO[IO_Tag],)),DRAWING[[#This Row],[Tag]])</f>
        <v>RIO_01:02.DI:V- BB1GS200</v>
      </c>
      <c r="K18" s="354" t="str">
        <f>_xlfn.TEXTJOIN(" ",,INDEX(IO[AddressIO],MATCH(DRAWING[[#This Row],[Tag]],IO[IO_Tag],)),DRAWING[[#This Row],[Tag]])</f>
        <v>RIO_01:02.DI:07 BB1GS200</v>
      </c>
      <c r="L18" s="354" t="str">
        <f>_xlfn.TEXTJOIN("/",,DRAWING[[#This Row],[Tag]],"01")</f>
        <v>BB1GS200/01</v>
      </c>
      <c r="N18" s="262" t="e">
        <f xml:space="preserve"> UPPER(TRIM( MID(#REF!,1,22)))</f>
        <v>#REF!</v>
      </c>
      <c r="O18" s="262"/>
      <c r="P18" s="262"/>
      <c r="Q18" s="262"/>
      <c r="R18" s="262"/>
      <c r="S18" s="262"/>
      <c r="T18" s="262"/>
      <c r="U18" s="262"/>
      <c r="V18" s="262"/>
    </row>
    <row r="19" spans="1:22" x14ac:dyDescent="0.4">
      <c r="A19" s="353" t="s">
        <v>295</v>
      </c>
      <c r="B19" s="354" t="s">
        <v>2529</v>
      </c>
      <c r="C19" s="354" t="str">
        <f>_xlfn.TEXTJOIN("-",FALSE,jobNumber,DRAWING[[#This Row],[Type]])</f>
        <v>38025-ELE</v>
      </c>
      <c r="D19" s="354">
        <v>1</v>
      </c>
      <c r="E19" s="354">
        <v>300</v>
      </c>
      <c r="F19" s="354">
        <v>16</v>
      </c>
      <c r="G19" s="354">
        <f>IF(ISBLANK(DRAWING[[#This Row],[Base]]),"",DRAWING[[#This Row],[Base]]+DRAWING[[#This Row],[Index]])</f>
        <v>316</v>
      </c>
      <c r="H19" s="354" t="str">
        <f>_xlfn.TEXTJOIN("-",,TEXT(DRAWING[[#This Row],[SubProject]],"00"),DRAWING[[#This Row],[Number]]&amp;"_.L0")</f>
        <v>01-316_.L0</v>
      </c>
      <c r="I19" s="354" t="str">
        <f>_xlfn.TEXTJOIN(" ",,INDEX(IO[Address24V],MATCH(DRAWING[[#This Row],[Tag]],IO[IO_Tag],)),DRAWING[[#This Row],[Tag]])</f>
        <v>RIO_01:03.DI:V+ BB1GS201</v>
      </c>
      <c r="J19" s="354" t="str">
        <f>_xlfn.TEXTJOIN(" ",,INDEX(IO[Address0V],MATCH(DRAWING[[#This Row],[Tag]],IO[IO_Tag],)),DRAWING[[#This Row],[Tag]])</f>
        <v>RIO_01:03.DI:V- BB1GS201</v>
      </c>
      <c r="K19" s="354" t="str">
        <f>_xlfn.TEXTJOIN(" ",,INDEX(IO[AddressIO],MATCH(DRAWING[[#This Row],[Tag]],IO[IO_Tag],)),DRAWING[[#This Row],[Tag]])</f>
        <v>RIO_01:03.DI:00 BB1GS201</v>
      </c>
      <c r="L19" s="354" t="str">
        <f>_xlfn.TEXTJOIN("/",,DRAWING[[#This Row],[Tag]],"01")</f>
        <v>BB1GS201/01</v>
      </c>
      <c r="N19" s="262" t="e">
        <f xml:space="preserve"> UPPER(TRIM( MID(#REF!,1,22)))</f>
        <v>#REF!</v>
      </c>
      <c r="O19" s="262"/>
      <c r="P19" s="262"/>
      <c r="Q19" s="262"/>
      <c r="R19" s="262"/>
      <c r="S19" s="262"/>
      <c r="T19" s="262"/>
      <c r="U19" s="262"/>
      <c r="V19" s="262"/>
    </row>
    <row r="20" spans="1:22" x14ac:dyDescent="0.4">
      <c r="A20" s="353" t="s">
        <v>297</v>
      </c>
      <c r="B20" s="354" t="s">
        <v>2529</v>
      </c>
      <c r="C20" s="354" t="str">
        <f>_xlfn.TEXTJOIN("-",FALSE,jobNumber,DRAWING[[#This Row],[Type]])</f>
        <v>38025-ELE</v>
      </c>
      <c r="D20" s="354">
        <v>1</v>
      </c>
      <c r="E20" s="354">
        <v>300</v>
      </c>
      <c r="F20" s="354">
        <v>17</v>
      </c>
      <c r="G20" s="354">
        <f>IF(ISBLANK(DRAWING[[#This Row],[Base]]),"",DRAWING[[#This Row],[Base]]+DRAWING[[#This Row],[Index]])</f>
        <v>317</v>
      </c>
      <c r="H20" s="354" t="str">
        <f>_xlfn.TEXTJOIN("-",,TEXT(DRAWING[[#This Row],[SubProject]],"00"),DRAWING[[#This Row],[Number]]&amp;"_.L0")</f>
        <v>01-317_.L0</v>
      </c>
      <c r="I20" s="354" t="str">
        <f>_xlfn.TEXTJOIN(" ",,INDEX(IO[Address24V],MATCH(DRAWING[[#This Row],[Tag]],IO[IO_Tag],)),DRAWING[[#This Row],[Tag]])</f>
        <v>RIO_01:03.DI:V+ BB1GS203</v>
      </c>
      <c r="J20" s="354" t="str">
        <f>_xlfn.TEXTJOIN(" ",,INDEX(IO[Address0V],MATCH(DRAWING[[#This Row],[Tag]],IO[IO_Tag],)),DRAWING[[#This Row],[Tag]])</f>
        <v>RIO_01:03.DI:V- BB1GS203</v>
      </c>
      <c r="K20" s="354" t="str">
        <f>_xlfn.TEXTJOIN(" ",,INDEX(IO[AddressIO],MATCH(DRAWING[[#This Row],[Tag]],IO[IO_Tag],)),DRAWING[[#This Row],[Tag]])</f>
        <v>RIO_01:03.DI:01 BB1GS203</v>
      </c>
      <c r="L20" s="354" t="str">
        <f>_xlfn.TEXTJOIN("/",,DRAWING[[#This Row],[Tag]],"01")</f>
        <v>BB1GS203/01</v>
      </c>
      <c r="N20" s="262" t="e">
        <f xml:space="preserve"> UPPER(TRIM( MID(#REF!,1,22)))</f>
        <v>#REF!</v>
      </c>
      <c r="O20" s="262"/>
      <c r="P20" s="262"/>
      <c r="Q20" s="262"/>
      <c r="R20" s="262"/>
      <c r="S20" s="262"/>
      <c r="T20" s="262"/>
      <c r="U20" s="262"/>
      <c r="V20" s="262"/>
    </row>
    <row r="21" spans="1:22" x14ac:dyDescent="0.4">
      <c r="A21" s="353" t="s">
        <v>300</v>
      </c>
      <c r="B21" s="354" t="s">
        <v>2529</v>
      </c>
      <c r="C21" s="354" t="str">
        <f>_xlfn.TEXTJOIN("-",FALSE,jobNumber,DRAWING[[#This Row],[Type]])</f>
        <v>38025-ELE</v>
      </c>
      <c r="D21" s="354">
        <v>1</v>
      </c>
      <c r="E21" s="354">
        <v>300</v>
      </c>
      <c r="F21" s="354">
        <v>18</v>
      </c>
      <c r="G21" s="354">
        <f>IF(ISBLANK(DRAWING[[#This Row],[Base]]),"",DRAWING[[#This Row],[Base]]+DRAWING[[#This Row],[Index]])</f>
        <v>318</v>
      </c>
      <c r="H21" s="354" t="str">
        <f>_xlfn.TEXTJOIN("-",,TEXT(DRAWING[[#This Row],[SubProject]],"00"),DRAWING[[#This Row],[Number]]&amp;"_.L0")</f>
        <v>01-318_.L0</v>
      </c>
      <c r="I21" s="354" t="str">
        <f>_xlfn.TEXTJOIN(" ",,INDEX(IO[Address24V],MATCH(DRAWING[[#This Row],[Tag]],IO[IO_Tag],)),DRAWING[[#This Row],[Tag]])</f>
        <v>RIO_01:03.DI:V+ BB1GS204</v>
      </c>
      <c r="J21" s="354" t="str">
        <f>_xlfn.TEXTJOIN(" ",,INDEX(IO[Address0V],MATCH(DRAWING[[#This Row],[Tag]],IO[IO_Tag],)),DRAWING[[#This Row],[Tag]])</f>
        <v>RIO_01:03.DI:V- BB1GS204</v>
      </c>
      <c r="K21" s="354" t="str">
        <f>_xlfn.TEXTJOIN(" ",,INDEX(IO[AddressIO],MATCH(DRAWING[[#This Row],[Tag]],IO[IO_Tag],)),DRAWING[[#This Row],[Tag]])</f>
        <v>RIO_01:03.DI:02 BB1GS204</v>
      </c>
      <c r="L21" s="354" t="str">
        <f>_xlfn.TEXTJOIN("/",,DRAWING[[#This Row],[Tag]],"01")</f>
        <v>BB1GS204/01</v>
      </c>
      <c r="N21" s="262" t="e">
        <f xml:space="preserve"> UPPER(TRIM( MID(#REF!,1,22)))</f>
        <v>#REF!</v>
      </c>
      <c r="O21" s="262"/>
      <c r="P21" s="262"/>
      <c r="Q21" s="262"/>
      <c r="R21" s="262"/>
      <c r="S21" s="262"/>
      <c r="T21" s="262"/>
      <c r="U21" s="262"/>
      <c r="V21" s="262"/>
    </row>
    <row r="22" spans="1:22" x14ac:dyDescent="0.4">
      <c r="A22" s="353" t="s">
        <v>303</v>
      </c>
      <c r="B22" s="354" t="s">
        <v>2529</v>
      </c>
      <c r="C22" s="354" t="str">
        <f>_xlfn.TEXTJOIN("-",FALSE,jobNumber,DRAWING[[#This Row],[Type]])</f>
        <v>38025-ELE</v>
      </c>
      <c r="D22" s="354">
        <v>1</v>
      </c>
      <c r="E22" s="354">
        <v>300</v>
      </c>
      <c r="F22" s="354">
        <v>19</v>
      </c>
      <c r="G22" s="354">
        <f>IF(ISBLANK(DRAWING[[#This Row],[Base]]),"",DRAWING[[#This Row],[Base]]+DRAWING[[#This Row],[Index]])</f>
        <v>319</v>
      </c>
      <c r="H22" s="354" t="str">
        <f>_xlfn.TEXTJOIN("-",,TEXT(DRAWING[[#This Row],[SubProject]],"00"),DRAWING[[#This Row],[Number]]&amp;"_.L0")</f>
        <v>01-319_.L0</v>
      </c>
      <c r="I22" s="354" t="str">
        <f>_xlfn.TEXTJOIN(" ",,INDEX(IO[Address24V],MATCH(DRAWING[[#This Row],[Tag]],IO[IO_Tag],)),DRAWING[[#This Row],[Tag]])</f>
        <v>RIO_01:03.DI:V+ BB1GS205</v>
      </c>
      <c r="J22" s="354" t="str">
        <f>_xlfn.TEXTJOIN(" ",,INDEX(IO[Address0V],MATCH(DRAWING[[#This Row],[Tag]],IO[IO_Tag],)),DRAWING[[#This Row],[Tag]])</f>
        <v>RIO_01:03.DI:V- BB1GS205</v>
      </c>
      <c r="K22" s="354" t="str">
        <f>_xlfn.TEXTJOIN(" ",,INDEX(IO[AddressIO],MATCH(DRAWING[[#This Row],[Tag]],IO[IO_Tag],)),DRAWING[[#This Row],[Tag]])</f>
        <v>RIO_01:03.DI:03 BB1GS205</v>
      </c>
      <c r="L22" s="354" t="str">
        <f>_xlfn.TEXTJOIN("/",,DRAWING[[#This Row],[Tag]],"01")</f>
        <v>BB1GS205/01</v>
      </c>
      <c r="N22" s="262" t="e">
        <f xml:space="preserve"> UPPER(TRIM( MID(#REF!,1,22)))</f>
        <v>#REF!</v>
      </c>
      <c r="O22" s="262"/>
      <c r="P22" s="262"/>
      <c r="Q22" s="262"/>
      <c r="R22" s="262"/>
      <c r="S22" s="262"/>
      <c r="T22" s="262"/>
      <c r="U22" s="262"/>
      <c r="V22" s="262"/>
    </row>
    <row r="23" spans="1:22" x14ac:dyDescent="0.4">
      <c r="A23" s="353" t="s">
        <v>306</v>
      </c>
      <c r="B23" s="354" t="s">
        <v>2529</v>
      </c>
      <c r="C23" s="354" t="str">
        <f>_xlfn.TEXTJOIN("-",FALSE,jobNumber,DRAWING[[#This Row],[Type]])</f>
        <v>38025-ELE</v>
      </c>
      <c r="D23" s="354">
        <v>1</v>
      </c>
      <c r="E23" s="354">
        <v>300</v>
      </c>
      <c r="F23" s="354">
        <v>20</v>
      </c>
      <c r="G23" s="354">
        <f>IF(ISBLANK(DRAWING[[#This Row],[Base]]),"",DRAWING[[#This Row],[Base]]+DRAWING[[#This Row],[Index]])</f>
        <v>320</v>
      </c>
      <c r="H23" s="354" t="str">
        <f>_xlfn.TEXTJOIN("-",,TEXT(DRAWING[[#This Row],[SubProject]],"00"),DRAWING[[#This Row],[Number]]&amp;"_.L0")</f>
        <v>01-320_.L0</v>
      </c>
      <c r="I23" s="354" t="str">
        <f>_xlfn.TEXTJOIN(" ",,INDEX(IO[Address24V],MATCH(DRAWING[[#This Row],[Tag]],IO[IO_Tag],)),DRAWING[[#This Row],[Tag]])</f>
        <v>RIO_01:03.DI:V+ BB1GS206</v>
      </c>
      <c r="J23" s="354" t="str">
        <f>_xlfn.TEXTJOIN(" ",,INDEX(IO[Address0V],MATCH(DRAWING[[#This Row],[Tag]],IO[IO_Tag],)),DRAWING[[#This Row],[Tag]])</f>
        <v>RIO_01:03.DI:V- BB1GS206</v>
      </c>
      <c r="K23" s="354" t="str">
        <f>_xlfn.TEXTJOIN(" ",,INDEX(IO[AddressIO],MATCH(DRAWING[[#This Row],[Tag]],IO[IO_Tag],)),DRAWING[[#This Row],[Tag]])</f>
        <v>RIO_01:03.DI:04 BB1GS206</v>
      </c>
      <c r="L23" s="354" t="str">
        <f>_xlfn.TEXTJOIN("/",,DRAWING[[#This Row],[Tag]],"01")</f>
        <v>BB1GS206/01</v>
      </c>
      <c r="N23" s="262" t="e">
        <f xml:space="preserve"> UPPER(TRIM( MID(#REF!,1,22)))</f>
        <v>#REF!</v>
      </c>
      <c r="O23" s="262"/>
      <c r="P23" s="262"/>
      <c r="Q23" s="262"/>
      <c r="R23" s="262"/>
      <c r="S23" s="262"/>
      <c r="T23" s="262"/>
      <c r="U23" s="262"/>
      <c r="V23" s="262"/>
    </row>
    <row r="24" spans="1:22" x14ac:dyDescent="0.4">
      <c r="A24" s="353" t="s">
        <v>309</v>
      </c>
      <c r="B24" s="354" t="s">
        <v>2529</v>
      </c>
      <c r="C24" s="354" t="str">
        <f>_xlfn.TEXTJOIN("-",FALSE,jobNumber,DRAWING[[#This Row],[Type]])</f>
        <v>38025-ELE</v>
      </c>
      <c r="D24" s="354">
        <v>1</v>
      </c>
      <c r="E24" s="354">
        <v>300</v>
      </c>
      <c r="F24" s="354">
        <v>21</v>
      </c>
      <c r="G24" s="354">
        <f>IF(ISBLANK(DRAWING[[#This Row],[Base]]),"",DRAWING[[#This Row],[Base]]+DRAWING[[#This Row],[Index]])</f>
        <v>321</v>
      </c>
      <c r="H24" s="354" t="str">
        <f>_xlfn.TEXTJOIN("-",,TEXT(DRAWING[[#This Row],[SubProject]],"00"),DRAWING[[#This Row],[Number]]&amp;"_.L0")</f>
        <v>01-321_.L0</v>
      </c>
      <c r="I24" s="354" t="str">
        <f>_xlfn.TEXTJOIN(" ",,INDEX(IO[Address24V],MATCH(DRAWING[[#This Row],[Tag]],IO[IO_Tag],)),DRAWING[[#This Row],[Tag]])</f>
        <v>RIO_01:03.DI:V+ BB1GS207</v>
      </c>
      <c r="J24" s="354" t="str">
        <f>_xlfn.TEXTJOIN(" ",,INDEX(IO[Address0V],MATCH(DRAWING[[#This Row],[Tag]],IO[IO_Tag],)),DRAWING[[#This Row],[Tag]])</f>
        <v>RIO_01:03.DI:V- BB1GS207</v>
      </c>
      <c r="K24" s="354" t="str">
        <f>_xlfn.TEXTJOIN(" ",,INDEX(IO[AddressIO],MATCH(DRAWING[[#This Row],[Tag]],IO[IO_Tag],)),DRAWING[[#This Row],[Tag]])</f>
        <v>RIO_01:03.DI:05 BB1GS207</v>
      </c>
      <c r="L24" s="354" t="str">
        <f>_xlfn.TEXTJOIN("/",,DRAWING[[#This Row],[Tag]],"01")</f>
        <v>BB1GS207/01</v>
      </c>
      <c r="N24" s="262" t="e">
        <f xml:space="preserve"> UPPER(TRIM( MID(#REF!,1,22)))</f>
        <v>#REF!</v>
      </c>
      <c r="O24" s="262"/>
      <c r="P24" s="262"/>
      <c r="Q24" s="262"/>
      <c r="R24" s="262"/>
      <c r="S24" s="262"/>
      <c r="T24" s="262"/>
      <c r="U24" s="262"/>
      <c r="V24" s="262"/>
    </row>
    <row r="25" spans="1:22" x14ac:dyDescent="0.4">
      <c r="A25" s="353" t="s">
        <v>312</v>
      </c>
      <c r="B25" s="354" t="s">
        <v>2529</v>
      </c>
      <c r="C25" s="354" t="str">
        <f>_xlfn.TEXTJOIN("-",FALSE,jobNumber,DRAWING[[#This Row],[Type]])</f>
        <v>38025-ELE</v>
      </c>
      <c r="D25" s="354">
        <v>1</v>
      </c>
      <c r="E25" s="354">
        <v>300</v>
      </c>
      <c r="F25" s="354">
        <v>22</v>
      </c>
      <c r="G25" s="354">
        <f>IF(ISBLANK(DRAWING[[#This Row],[Base]]),"",DRAWING[[#This Row],[Base]]+DRAWING[[#This Row],[Index]])</f>
        <v>322</v>
      </c>
      <c r="H25" s="354" t="str">
        <f>_xlfn.TEXTJOIN("-",,TEXT(DRAWING[[#This Row],[SubProject]],"00"),DRAWING[[#This Row],[Number]]&amp;"_.L0")</f>
        <v>01-322_.L0</v>
      </c>
      <c r="I25" s="354" t="str">
        <f>_xlfn.TEXTJOIN(" ",,INDEX(IO[Address24V],MATCH(DRAWING[[#This Row],[Tag]],IO[IO_Tag],)),DRAWING[[#This Row],[Tag]])</f>
        <v>RIO_01:03.DI:V+ BB1GS208</v>
      </c>
      <c r="J25" s="354" t="str">
        <f>_xlfn.TEXTJOIN(" ",,INDEX(IO[Address0V],MATCH(DRAWING[[#This Row],[Tag]],IO[IO_Tag],)),DRAWING[[#This Row],[Tag]])</f>
        <v>RIO_01:03.DI:V- BB1GS208</v>
      </c>
      <c r="K25" s="354" t="str">
        <f>_xlfn.TEXTJOIN(" ",,INDEX(IO[AddressIO],MATCH(DRAWING[[#This Row],[Tag]],IO[IO_Tag],)),DRAWING[[#This Row],[Tag]])</f>
        <v>RIO_01:03.DI:06 BB1GS208</v>
      </c>
      <c r="L25" s="354" t="str">
        <f>_xlfn.TEXTJOIN("/",,DRAWING[[#This Row],[Tag]],"01")</f>
        <v>BB1GS208/01</v>
      </c>
      <c r="N25" s="262" t="e">
        <f xml:space="preserve"> UPPER(TRIM( MID(#REF!,1,22)))</f>
        <v>#REF!</v>
      </c>
      <c r="O25" s="262"/>
      <c r="P25" s="262"/>
      <c r="Q25" s="262"/>
      <c r="R25" s="262"/>
      <c r="S25" s="262"/>
      <c r="T25" s="262"/>
      <c r="U25" s="262"/>
      <c r="V25" s="262"/>
    </row>
    <row r="26" spans="1:22" x14ac:dyDescent="0.4">
      <c r="A26" s="353" t="s">
        <v>315</v>
      </c>
      <c r="B26" s="354" t="s">
        <v>2529</v>
      </c>
      <c r="C26" s="354" t="str">
        <f>_xlfn.TEXTJOIN("-",FALSE,jobNumber,DRAWING[[#This Row],[Type]])</f>
        <v>38025-ELE</v>
      </c>
      <c r="D26" s="354">
        <v>1</v>
      </c>
      <c r="E26" s="354">
        <v>300</v>
      </c>
      <c r="F26" s="354">
        <v>23</v>
      </c>
      <c r="G26" s="354">
        <f>IF(ISBLANK(DRAWING[[#This Row],[Base]]),"",DRAWING[[#This Row],[Base]]+DRAWING[[#This Row],[Index]])</f>
        <v>323</v>
      </c>
      <c r="H26" s="354" t="str">
        <f>_xlfn.TEXTJOIN("-",,TEXT(DRAWING[[#This Row],[SubProject]],"00"),DRAWING[[#This Row],[Number]]&amp;"_.L0")</f>
        <v>01-323_.L0</v>
      </c>
      <c r="I26" s="354" t="str">
        <f>_xlfn.TEXTJOIN(" ",,INDEX(IO[Address24V],MATCH(DRAWING[[#This Row],[Tag]],IO[IO_Tag],)),DRAWING[[#This Row],[Tag]])</f>
        <v>RIO_01:03.DI:V+ BB1GS209</v>
      </c>
      <c r="J26" s="354" t="str">
        <f>_xlfn.TEXTJOIN(" ",,INDEX(IO[Address0V],MATCH(DRAWING[[#This Row],[Tag]],IO[IO_Tag],)),DRAWING[[#This Row],[Tag]])</f>
        <v>RIO_01:03.DI:V- BB1GS209</v>
      </c>
      <c r="K26" s="354" t="str">
        <f>_xlfn.TEXTJOIN(" ",,INDEX(IO[AddressIO],MATCH(DRAWING[[#This Row],[Tag]],IO[IO_Tag],)),DRAWING[[#This Row],[Tag]])</f>
        <v>RIO_01:03.DI:07 BB1GS209</v>
      </c>
      <c r="L26" s="354" t="str">
        <f>_xlfn.TEXTJOIN("/",,DRAWING[[#This Row],[Tag]],"01")</f>
        <v>BB1GS209/01</v>
      </c>
      <c r="N26" s="262" t="e">
        <f xml:space="preserve"> UPPER(TRIM( MID(#REF!,1,22)))</f>
        <v>#REF!</v>
      </c>
      <c r="O26" s="262"/>
      <c r="P26" s="262"/>
      <c r="Q26" s="262"/>
      <c r="R26" s="262"/>
      <c r="S26" s="262"/>
      <c r="T26" s="262"/>
      <c r="U26" s="262"/>
      <c r="V26" s="262"/>
    </row>
    <row r="27" spans="1:22" x14ac:dyDescent="0.4">
      <c r="A27" s="353" t="s">
        <v>318</v>
      </c>
      <c r="B27" s="354" t="s">
        <v>2529</v>
      </c>
      <c r="C27" s="354" t="str">
        <f>_xlfn.TEXTJOIN("-",FALSE,jobNumber,DRAWING[[#This Row],[Type]])</f>
        <v>38025-ELE</v>
      </c>
      <c r="D27" s="354">
        <v>1</v>
      </c>
      <c r="E27" s="354">
        <v>300</v>
      </c>
      <c r="F27" s="354">
        <v>24</v>
      </c>
      <c r="G27" s="354">
        <f>IF(ISBLANK(DRAWING[[#This Row],[Base]]),"",DRAWING[[#This Row],[Base]]+DRAWING[[#This Row],[Index]])</f>
        <v>324</v>
      </c>
      <c r="H27" s="354" t="str">
        <f>_xlfn.TEXTJOIN("-",,TEXT(DRAWING[[#This Row],[SubProject]],"00"),DRAWING[[#This Row],[Number]]&amp;"_.L0")</f>
        <v>01-324_.L0</v>
      </c>
      <c r="I27" s="354" t="str">
        <f>_xlfn.TEXTJOIN(" ",,INDEX(IO[Address24V],MATCH(DRAWING[[#This Row],[Tag]],IO[IO_Tag],)),DRAWING[[#This Row],[Tag]])</f>
        <v>RIO_01:04.DI:V+ BB1GS210</v>
      </c>
      <c r="J27" s="354" t="str">
        <f>_xlfn.TEXTJOIN(" ",,INDEX(IO[Address0V],MATCH(DRAWING[[#This Row],[Tag]],IO[IO_Tag],)),DRAWING[[#This Row],[Tag]])</f>
        <v>RIO_01:04.DI:V- BB1GS210</v>
      </c>
      <c r="K27" s="354" t="str">
        <f>_xlfn.TEXTJOIN(" ",,INDEX(IO[AddressIO],MATCH(DRAWING[[#This Row],[Tag]],IO[IO_Tag],)),DRAWING[[#This Row],[Tag]])</f>
        <v>RIO_01:04.DI:00 BB1GS210</v>
      </c>
      <c r="L27" s="354" t="str">
        <f>_xlfn.TEXTJOIN("/",,DRAWING[[#This Row],[Tag]],"01")</f>
        <v>BB1GS210/01</v>
      </c>
      <c r="N27" s="262" t="e">
        <f xml:space="preserve"> UPPER(TRIM( MID(#REF!,1,22)))</f>
        <v>#REF!</v>
      </c>
      <c r="O27" s="262"/>
      <c r="P27" s="262"/>
      <c r="Q27" s="262"/>
      <c r="R27" s="262"/>
      <c r="S27" s="262"/>
      <c r="T27" s="262"/>
      <c r="U27" s="262"/>
      <c r="V27" s="262"/>
    </row>
    <row r="28" spans="1:22" x14ac:dyDescent="0.4">
      <c r="A28" s="353" t="s">
        <v>321</v>
      </c>
      <c r="B28" s="354" t="s">
        <v>2529</v>
      </c>
      <c r="C28" s="354" t="str">
        <f>_xlfn.TEXTJOIN("-",FALSE,jobNumber,DRAWING[[#This Row],[Type]])</f>
        <v>38025-ELE</v>
      </c>
      <c r="D28" s="354">
        <v>1</v>
      </c>
      <c r="E28" s="354">
        <v>300</v>
      </c>
      <c r="F28" s="354">
        <v>25</v>
      </c>
      <c r="G28" s="354">
        <f>IF(ISBLANK(DRAWING[[#This Row],[Base]]),"",DRAWING[[#This Row],[Base]]+DRAWING[[#This Row],[Index]])</f>
        <v>325</v>
      </c>
      <c r="H28" s="354" t="str">
        <f>_xlfn.TEXTJOIN("-",,TEXT(DRAWING[[#This Row],[SubProject]],"00"),DRAWING[[#This Row],[Number]]&amp;"_.L0")</f>
        <v>01-325_.L0</v>
      </c>
      <c r="I28" s="354" t="str">
        <f>_xlfn.TEXTJOIN(" ",,INDEX(IO[Address24V],MATCH(DRAWING[[#This Row],[Tag]],IO[IO_Tag],)),DRAWING[[#This Row],[Tag]])</f>
        <v>RIO_01:04.DI:V+ BB1GS211</v>
      </c>
      <c r="J28" s="354" t="str">
        <f>_xlfn.TEXTJOIN(" ",,INDEX(IO[Address0V],MATCH(DRAWING[[#This Row],[Tag]],IO[IO_Tag],)),DRAWING[[#This Row],[Tag]])</f>
        <v>RIO_01:04.DI:V- BB1GS211</v>
      </c>
      <c r="K28" s="354" t="str">
        <f>_xlfn.TEXTJOIN(" ",,INDEX(IO[AddressIO],MATCH(DRAWING[[#This Row],[Tag]],IO[IO_Tag],)),DRAWING[[#This Row],[Tag]])</f>
        <v>RIO_01:04.DI:01 BB1GS211</v>
      </c>
      <c r="L28" s="354" t="str">
        <f>_xlfn.TEXTJOIN("/",,DRAWING[[#This Row],[Tag]],"01")</f>
        <v>BB1GS211/01</v>
      </c>
      <c r="N28" s="262" t="e">
        <f xml:space="preserve"> UPPER(TRIM( MID(#REF!,1,22)))</f>
        <v>#REF!</v>
      </c>
      <c r="O28" s="262"/>
      <c r="P28" s="262"/>
      <c r="Q28" s="262"/>
      <c r="R28" s="262"/>
      <c r="S28" s="262"/>
      <c r="T28" s="262"/>
      <c r="U28" s="262"/>
      <c r="V28" s="262"/>
    </row>
    <row r="29" spans="1:22" x14ac:dyDescent="0.4">
      <c r="A29" s="353" t="s">
        <v>324</v>
      </c>
      <c r="B29" s="354" t="s">
        <v>2529</v>
      </c>
      <c r="C29" s="354" t="str">
        <f>_xlfn.TEXTJOIN("-",FALSE,jobNumber,DRAWING[[#This Row],[Type]])</f>
        <v>38025-ELE</v>
      </c>
      <c r="D29" s="354">
        <v>1</v>
      </c>
      <c r="E29" s="354">
        <v>300</v>
      </c>
      <c r="F29" s="354">
        <v>26</v>
      </c>
      <c r="G29" s="354">
        <f>IF(ISBLANK(DRAWING[[#This Row],[Base]]),"",DRAWING[[#This Row],[Base]]+DRAWING[[#This Row],[Index]])</f>
        <v>326</v>
      </c>
      <c r="H29" s="354" t="str">
        <f>_xlfn.TEXTJOIN("-",,TEXT(DRAWING[[#This Row],[SubProject]],"00"),DRAWING[[#This Row],[Number]]&amp;"_.L0")</f>
        <v>01-326_.L0</v>
      </c>
      <c r="I29" s="354" t="str">
        <f>_xlfn.TEXTJOIN(" ",,INDEX(IO[Address24V],MATCH(DRAWING[[#This Row],[Tag]],IO[IO_Tag],)),DRAWING[[#This Row],[Tag]])</f>
        <v>RIO_01:04.DI:V+ BB1GS212</v>
      </c>
      <c r="J29" s="354" t="str">
        <f>_xlfn.TEXTJOIN(" ",,INDEX(IO[Address0V],MATCH(DRAWING[[#This Row],[Tag]],IO[IO_Tag],)),DRAWING[[#This Row],[Tag]])</f>
        <v>RIO_01:04.DI:V- BB1GS212</v>
      </c>
      <c r="K29" s="354" t="str">
        <f>_xlfn.TEXTJOIN(" ",,INDEX(IO[AddressIO],MATCH(DRAWING[[#This Row],[Tag]],IO[IO_Tag],)),DRAWING[[#This Row],[Tag]])</f>
        <v>RIO_01:04.DI:02 BB1GS212</v>
      </c>
      <c r="L29" s="354" t="str">
        <f>_xlfn.TEXTJOIN("/",,DRAWING[[#This Row],[Tag]],"01")</f>
        <v>BB1GS212/01</v>
      </c>
      <c r="N29" s="262" t="e">
        <f xml:space="preserve"> UPPER(TRIM( MID(#REF!,1,22)))</f>
        <v>#REF!</v>
      </c>
      <c r="O29" s="262"/>
      <c r="P29" s="262"/>
      <c r="Q29" s="262"/>
      <c r="R29" s="262"/>
      <c r="S29" s="262"/>
      <c r="T29" s="262"/>
      <c r="U29" s="262"/>
      <c r="V29" s="262"/>
    </row>
    <row r="30" spans="1:22" x14ac:dyDescent="0.4">
      <c r="A30" s="353" t="s">
        <v>328</v>
      </c>
      <c r="B30" s="354" t="s">
        <v>2529</v>
      </c>
      <c r="C30" s="354" t="str">
        <f>_xlfn.TEXTJOIN("-",FALSE,jobNumber,DRAWING[[#This Row],[Type]])</f>
        <v>38025-ELE</v>
      </c>
      <c r="D30" s="354">
        <v>1</v>
      </c>
      <c r="E30" s="354">
        <v>300</v>
      </c>
      <c r="F30" s="354">
        <v>27</v>
      </c>
      <c r="G30" s="354">
        <f>IF(ISBLANK(DRAWING[[#This Row],[Base]]),"",DRAWING[[#This Row],[Base]]+DRAWING[[#This Row],[Index]])</f>
        <v>327</v>
      </c>
      <c r="H30" s="354" t="str">
        <f>_xlfn.TEXTJOIN("-",,TEXT(DRAWING[[#This Row],[SubProject]],"00"),DRAWING[[#This Row],[Number]]&amp;"_.L0")</f>
        <v>01-327_.L0</v>
      </c>
      <c r="I30" s="354" t="str">
        <f>_xlfn.TEXTJOIN(" ",,INDEX(IO[Address24V],MATCH(DRAWING[[#This Row],[Tag]],IO[IO_Tag],)),DRAWING[[#This Row],[Tag]])</f>
        <v>RIO_01:04.DI:V+ BB1GS213</v>
      </c>
      <c r="J30" s="354" t="str">
        <f>_xlfn.TEXTJOIN(" ",,INDEX(IO[Address0V],MATCH(DRAWING[[#This Row],[Tag]],IO[IO_Tag],)),DRAWING[[#This Row],[Tag]])</f>
        <v>RIO_01:04.DI:V- BB1GS213</v>
      </c>
      <c r="K30" s="354" t="str">
        <f>_xlfn.TEXTJOIN(" ",,INDEX(IO[AddressIO],MATCH(DRAWING[[#This Row],[Tag]],IO[IO_Tag],)),DRAWING[[#This Row],[Tag]])</f>
        <v>RIO_01:04.DI:03 BB1GS213</v>
      </c>
      <c r="L30" s="354" t="str">
        <f>_xlfn.TEXTJOIN("/",,DRAWING[[#This Row],[Tag]],"01")</f>
        <v>BB1GS213/01</v>
      </c>
      <c r="N30" s="262" t="e">
        <f xml:space="preserve"> UPPER(TRIM( MID(#REF!,1,22)))</f>
        <v>#REF!</v>
      </c>
      <c r="O30" s="262"/>
      <c r="P30" s="262"/>
      <c r="Q30" s="262"/>
      <c r="R30" s="262"/>
      <c r="S30" s="262"/>
      <c r="T30" s="262"/>
      <c r="U30" s="262"/>
      <c r="V30" s="262"/>
    </row>
    <row r="31" spans="1:22" x14ac:dyDescent="0.4">
      <c r="A31" s="353" t="s">
        <v>331</v>
      </c>
      <c r="B31" s="354" t="s">
        <v>2529</v>
      </c>
      <c r="C31" s="354" t="str">
        <f>_xlfn.TEXTJOIN("-",FALSE,jobNumber,DRAWING[[#This Row],[Type]])</f>
        <v>38025-ELE</v>
      </c>
      <c r="D31" s="354">
        <v>1</v>
      </c>
      <c r="E31" s="354">
        <v>300</v>
      </c>
      <c r="F31" s="354">
        <v>28</v>
      </c>
      <c r="G31" s="354">
        <f>IF(ISBLANK(DRAWING[[#This Row],[Base]]),"",DRAWING[[#This Row],[Base]]+DRAWING[[#This Row],[Index]])</f>
        <v>328</v>
      </c>
      <c r="H31" s="354" t="str">
        <f>_xlfn.TEXTJOIN("-",,TEXT(DRAWING[[#This Row],[SubProject]],"00"),DRAWING[[#This Row],[Number]]&amp;"_.L0")</f>
        <v>01-328_.L0</v>
      </c>
      <c r="I31" s="354" t="str">
        <f>_xlfn.TEXTJOIN(" ",,INDEX(IO[Address24V],MATCH(DRAWING[[#This Row],[Tag]],IO[IO_Tag],)),DRAWING[[#This Row],[Tag]])</f>
        <v>RIO_01:04.DI:V+ BB1GS214</v>
      </c>
      <c r="J31" s="354" t="str">
        <f>_xlfn.TEXTJOIN(" ",,INDEX(IO[Address0V],MATCH(DRAWING[[#This Row],[Tag]],IO[IO_Tag],)),DRAWING[[#This Row],[Tag]])</f>
        <v>RIO_01:04.DI:V- BB1GS214</v>
      </c>
      <c r="K31" s="354" t="str">
        <f>_xlfn.TEXTJOIN(" ",,INDEX(IO[AddressIO],MATCH(DRAWING[[#This Row],[Tag]],IO[IO_Tag],)),DRAWING[[#This Row],[Tag]])</f>
        <v>RIO_01:04.DI:04 BB1GS214</v>
      </c>
      <c r="L31" s="354" t="str">
        <f>_xlfn.TEXTJOIN("/",,DRAWING[[#This Row],[Tag]],"01")</f>
        <v>BB1GS214/01</v>
      </c>
      <c r="N31" s="262" t="e">
        <f xml:space="preserve"> UPPER(TRIM( MID(#REF!,1,22)))</f>
        <v>#REF!</v>
      </c>
      <c r="O31" s="262"/>
      <c r="P31" s="262"/>
      <c r="Q31" s="262"/>
      <c r="R31" s="262"/>
      <c r="S31" s="262"/>
      <c r="T31" s="262"/>
      <c r="U31" s="262"/>
      <c r="V31" s="262"/>
    </row>
    <row r="32" spans="1:22" x14ac:dyDescent="0.4">
      <c r="A32" s="353" t="s">
        <v>547</v>
      </c>
      <c r="B32" s="354" t="s">
        <v>2529</v>
      </c>
      <c r="C32" s="354" t="str">
        <f>_xlfn.TEXTJOIN("-",FALSE,jobNumber,DRAWING[[#This Row],[Type]])</f>
        <v>38025-ELE</v>
      </c>
      <c r="D32" s="354">
        <v>1</v>
      </c>
      <c r="E32" s="354">
        <v>300</v>
      </c>
      <c r="F32" s="354">
        <v>29</v>
      </c>
      <c r="G32" s="354">
        <f>IF(ISBLANK(DRAWING[[#This Row],[Base]]),"",DRAWING[[#This Row],[Base]]+DRAWING[[#This Row],[Index]])</f>
        <v>329</v>
      </c>
      <c r="H32" s="354" t="str">
        <f>_xlfn.TEXTJOIN("-",,TEXT(DRAWING[[#This Row],[SubProject]],"00"),DRAWING[[#This Row],[Number]]&amp;"_.L0")</f>
        <v>01-329_.L0</v>
      </c>
      <c r="I32" s="354" t="str">
        <f>_xlfn.TEXTJOIN(" ",,INDEX(IO[Address24V],MATCH(DRAWING[[#This Row],[Tag]],IO[IO_Tag],)),DRAWING[[#This Row],[Tag]])</f>
        <v>RIO_01:04.DI:V+ BB1GS215</v>
      </c>
      <c r="J32" s="354" t="str">
        <f>_xlfn.TEXTJOIN(" ",,INDEX(IO[Address0V],MATCH(DRAWING[[#This Row],[Tag]],IO[IO_Tag],)),DRAWING[[#This Row],[Tag]])</f>
        <v>RIO_01:04.DI:V- BB1GS215</v>
      </c>
      <c r="K32" s="354" t="str">
        <f>_xlfn.TEXTJOIN(" ",,INDEX(IO[AddressIO],MATCH(DRAWING[[#This Row],[Tag]],IO[IO_Tag],)),DRAWING[[#This Row],[Tag]])</f>
        <v>RIO_01:04.DI:05 BB1GS215</v>
      </c>
      <c r="L32" s="354" t="str">
        <f>_xlfn.TEXTJOIN("/",,DRAWING[[#This Row],[Tag]],"01")</f>
        <v>BB1GS215/01</v>
      </c>
      <c r="N32" s="262" t="e">
        <f xml:space="preserve"> UPPER(TRIM( MID(#REF!,1,22)))</f>
        <v>#REF!</v>
      </c>
      <c r="O32" s="262"/>
      <c r="P32" s="262"/>
      <c r="Q32" s="262"/>
      <c r="R32" s="262"/>
      <c r="S32" s="262"/>
      <c r="T32" s="262"/>
      <c r="U32" s="262"/>
      <c r="V32" s="262"/>
    </row>
    <row r="33" spans="1:22" x14ac:dyDescent="0.4">
      <c r="A33" s="353" t="s">
        <v>550</v>
      </c>
      <c r="B33" s="354" t="s">
        <v>2529</v>
      </c>
      <c r="C33" s="354" t="str">
        <f>_xlfn.TEXTJOIN("-",FALSE,jobNumber,DRAWING[[#This Row],[Type]])</f>
        <v>38025-ELE</v>
      </c>
      <c r="D33" s="354">
        <v>1</v>
      </c>
      <c r="E33" s="354">
        <v>300</v>
      </c>
      <c r="F33" s="354">
        <v>30</v>
      </c>
      <c r="G33" s="354">
        <f>IF(ISBLANK(DRAWING[[#This Row],[Base]]),"",DRAWING[[#This Row],[Base]]+DRAWING[[#This Row],[Index]])</f>
        <v>330</v>
      </c>
      <c r="H33" s="354" t="str">
        <f>_xlfn.TEXTJOIN("-",,TEXT(DRAWING[[#This Row],[SubProject]],"00"),DRAWING[[#This Row],[Number]]&amp;"_.L0")</f>
        <v>01-330_.L0</v>
      </c>
      <c r="I33" s="354" t="str">
        <f>_xlfn.TEXTJOIN(" ",,INDEX(IO[Address24V],MATCH(DRAWING[[#This Row],[Tag]],IO[IO_Tag],)),DRAWING[[#This Row],[Tag]])</f>
        <v>RIO_01:04.DI:V+ BB1GS216</v>
      </c>
      <c r="J33" s="354" t="str">
        <f>_xlfn.TEXTJOIN(" ",,INDEX(IO[Address0V],MATCH(DRAWING[[#This Row],[Tag]],IO[IO_Tag],)),DRAWING[[#This Row],[Tag]])</f>
        <v>RIO_01:04.DI:V- BB1GS216</v>
      </c>
      <c r="K33" s="354" t="str">
        <f>_xlfn.TEXTJOIN(" ",,INDEX(IO[AddressIO],MATCH(DRAWING[[#This Row],[Tag]],IO[IO_Tag],)),DRAWING[[#This Row],[Tag]])</f>
        <v>RIO_01:04.DI:06 BB1GS216</v>
      </c>
      <c r="L33" s="354" t="str">
        <f>_xlfn.TEXTJOIN("/",,DRAWING[[#This Row],[Tag]],"01")</f>
        <v>BB1GS216/01</v>
      </c>
      <c r="N33" s="262" t="e">
        <f xml:space="preserve"> UPPER(TRIM( MID(#REF!,1,22)))</f>
        <v>#REF!</v>
      </c>
      <c r="O33" s="262"/>
      <c r="P33" s="262"/>
      <c r="Q33" s="262"/>
      <c r="R33" s="262"/>
      <c r="S33" s="262"/>
      <c r="T33" s="262"/>
      <c r="U33" s="262"/>
      <c r="V33" s="262"/>
    </row>
    <row r="34" spans="1:22" x14ac:dyDescent="0.4">
      <c r="A34" s="353" t="s">
        <v>396</v>
      </c>
      <c r="B34" s="354" t="s">
        <v>2529</v>
      </c>
      <c r="C34" s="354" t="str">
        <f>_xlfn.TEXTJOIN("-",FALSE,jobNumber,DRAWING[[#This Row],[Type]])</f>
        <v>38025-ELE</v>
      </c>
      <c r="D34" s="354">
        <v>1</v>
      </c>
      <c r="E34" s="354">
        <v>300</v>
      </c>
      <c r="F34" s="354">
        <v>31</v>
      </c>
      <c r="G34" s="354">
        <f>IF(ISBLANK(DRAWING[[#This Row],[Base]]),"",DRAWING[[#This Row],[Base]]+DRAWING[[#This Row],[Index]])</f>
        <v>331</v>
      </c>
      <c r="H34" s="354" t="str">
        <f>_xlfn.TEXTJOIN("-",,TEXT(DRAWING[[#This Row],[SubProject]],"00"),DRAWING[[#This Row],[Number]]&amp;"_.L0")</f>
        <v>01-331_.L0</v>
      </c>
      <c r="I34" s="354" t="str">
        <f>_xlfn.TEXTJOIN(" ",,INDEX(IO[Address24V],MATCH(DRAWING[[#This Row],[Tag]],IO[IO_Tag],)),DRAWING[[#This Row],[Tag]])</f>
        <v>RIO_01:04.DI:V+ BB1GS217</v>
      </c>
      <c r="J34" s="354" t="str">
        <f>_xlfn.TEXTJOIN(" ",,INDEX(IO[Address0V],MATCH(DRAWING[[#This Row],[Tag]],IO[IO_Tag],)),DRAWING[[#This Row],[Tag]])</f>
        <v>RIO_01:04.DI:V- BB1GS217</v>
      </c>
      <c r="K34" s="354" t="str">
        <f>_xlfn.TEXTJOIN(" ",,INDEX(IO[AddressIO],MATCH(DRAWING[[#This Row],[Tag]],IO[IO_Tag],)),DRAWING[[#This Row],[Tag]])</f>
        <v>RIO_01:04.DI:07 BB1GS217</v>
      </c>
      <c r="L34" s="354" t="str">
        <f>_xlfn.TEXTJOIN("/",,DRAWING[[#This Row],[Tag]],"01")</f>
        <v>BB1GS217/01</v>
      </c>
      <c r="N34" s="262" t="e">
        <f xml:space="preserve"> UPPER(TRIM( MID(#REF!,1,22)))</f>
        <v>#REF!</v>
      </c>
      <c r="O34" s="262"/>
      <c r="P34" s="262"/>
      <c r="Q34" s="262"/>
      <c r="R34" s="262"/>
      <c r="S34" s="262"/>
      <c r="T34" s="262"/>
      <c r="U34" s="262"/>
      <c r="V34" s="262"/>
    </row>
    <row r="35" spans="1:22" x14ac:dyDescent="0.4">
      <c r="A35" s="353" t="s">
        <v>399</v>
      </c>
      <c r="B35" s="354" t="s">
        <v>2529</v>
      </c>
      <c r="C35" s="354" t="str">
        <f>_xlfn.TEXTJOIN("-",FALSE,jobNumber,DRAWING[[#This Row],[Type]])</f>
        <v>38025-ELE</v>
      </c>
      <c r="D35" s="354">
        <v>1</v>
      </c>
      <c r="E35" s="354">
        <v>300</v>
      </c>
      <c r="F35" s="354">
        <v>32</v>
      </c>
      <c r="G35" s="354">
        <f>IF(ISBLANK(DRAWING[[#This Row],[Base]]),"",DRAWING[[#This Row],[Base]]+DRAWING[[#This Row],[Index]])</f>
        <v>332</v>
      </c>
      <c r="H35" s="354" t="str">
        <f>_xlfn.TEXTJOIN("-",,TEXT(DRAWING[[#This Row],[SubProject]],"00"),DRAWING[[#This Row],[Number]]&amp;"_.L0")</f>
        <v>01-332_.L0</v>
      </c>
      <c r="I35" s="354" t="str">
        <f>_xlfn.TEXTJOIN(" ",,INDEX(IO[Address24V],MATCH(DRAWING[[#This Row],[Tag]],IO[IO_Tag],)),DRAWING[[#This Row],[Tag]])</f>
        <v>RIO_01:05.DI:V+ BB1GS218</v>
      </c>
      <c r="J35" s="354" t="str">
        <f>_xlfn.TEXTJOIN(" ",,INDEX(IO[Address0V],MATCH(DRAWING[[#This Row],[Tag]],IO[IO_Tag],)),DRAWING[[#This Row],[Tag]])</f>
        <v>RIO_01:05.DI:V- BB1GS218</v>
      </c>
      <c r="K35" s="354" t="str">
        <f>_xlfn.TEXTJOIN(" ",,INDEX(IO[AddressIO],MATCH(DRAWING[[#This Row],[Tag]],IO[IO_Tag],)),DRAWING[[#This Row],[Tag]])</f>
        <v>RIO_01:05.DI:00 BB1GS218</v>
      </c>
      <c r="L35" s="354" t="str">
        <f>_xlfn.TEXTJOIN("/",,DRAWING[[#This Row],[Tag]],"01")</f>
        <v>BB1GS218/01</v>
      </c>
      <c r="N35" s="262" t="e">
        <f xml:space="preserve"> UPPER(TRIM( MID(#REF!,1,22)))</f>
        <v>#REF!</v>
      </c>
      <c r="O35" s="262"/>
      <c r="P35" s="262"/>
      <c r="Q35" s="262"/>
      <c r="R35" s="262"/>
      <c r="S35" s="262"/>
      <c r="T35" s="262"/>
      <c r="U35" s="262"/>
      <c r="V35" s="262"/>
    </row>
    <row r="36" spans="1:22" x14ac:dyDescent="0.4">
      <c r="A36" s="353" t="s">
        <v>405</v>
      </c>
      <c r="B36" s="354" t="s">
        <v>2529</v>
      </c>
      <c r="C36" s="354" t="str">
        <f>_xlfn.TEXTJOIN("-",FALSE,jobNumber,DRAWING[[#This Row],[Type]])</f>
        <v>38025-ELE</v>
      </c>
      <c r="D36" s="354">
        <v>1</v>
      </c>
      <c r="E36" s="354">
        <v>300</v>
      </c>
      <c r="F36" s="354">
        <v>33</v>
      </c>
      <c r="G36" s="354">
        <f>IF(ISBLANK(DRAWING[[#This Row],[Base]]),"",DRAWING[[#This Row],[Base]]+DRAWING[[#This Row],[Index]])</f>
        <v>333</v>
      </c>
      <c r="H36" s="354" t="str">
        <f>_xlfn.TEXTJOIN("-",,TEXT(DRAWING[[#This Row],[SubProject]],"00"),DRAWING[[#This Row],[Number]]&amp;"_.L0")</f>
        <v>01-333_.L0</v>
      </c>
      <c r="I36" s="354" t="str">
        <f>_xlfn.TEXTJOIN(" ",,INDEX(IO[Address24V],MATCH(DRAWING[[#This Row],[Tag]],IO[IO_Tag],)),DRAWING[[#This Row],[Tag]])</f>
        <v>RIO_01:05.DI:V+ BB1GS219</v>
      </c>
      <c r="J36" s="354" t="str">
        <f>_xlfn.TEXTJOIN(" ",,INDEX(IO[Address0V],MATCH(DRAWING[[#This Row],[Tag]],IO[IO_Tag],)),DRAWING[[#This Row],[Tag]])</f>
        <v>RIO_01:05.DI:V- BB1GS219</v>
      </c>
      <c r="K36" s="354" t="str">
        <f>_xlfn.TEXTJOIN(" ",,INDEX(IO[AddressIO],MATCH(DRAWING[[#This Row],[Tag]],IO[IO_Tag],)),DRAWING[[#This Row],[Tag]])</f>
        <v>RIO_01:05.DI:01 BB1GS219</v>
      </c>
      <c r="L36" s="354" t="str">
        <f>_xlfn.TEXTJOIN("/",,DRAWING[[#This Row],[Tag]],"01")</f>
        <v>BB1GS219/01</v>
      </c>
      <c r="N36" s="262" t="e">
        <f xml:space="preserve"> UPPER(TRIM( MID(#REF!,1,22)))</f>
        <v>#REF!</v>
      </c>
      <c r="O36" s="262"/>
      <c r="P36" s="262"/>
      <c r="Q36" s="262"/>
      <c r="R36" s="262"/>
      <c r="S36" s="262"/>
      <c r="T36" s="262"/>
      <c r="U36" s="262"/>
      <c r="V36" s="262"/>
    </row>
    <row r="37" spans="1:22" x14ac:dyDescent="0.4">
      <c r="A37" s="353" t="s">
        <v>402</v>
      </c>
      <c r="B37" s="354" t="s">
        <v>2529</v>
      </c>
      <c r="C37" s="354" t="str">
        <f>_xlfn.TEXTJOIN("-",FALSE,jobNumber,DRAWING[[#This Row],[Type]])</f>
        <v>38025-ELE</v>
      </c>
      <c r="D37" s="354">
        <v>1</v>
      </c>
      <c r="E37" s="354">
        <v>300</v>
      </c>
      <c r="F37" s="354">
        <v>34</v>
      </c>
      <c r="G37" s="354">
        <f>IF(ISBLANK(DRAWING[[#This Row],[Base]]),"",DRAWING[[#This Row],[Base]]+DRAWING[[#This Row],[Index]])</f>
        <v>334</v>
      </c>
      <c r="H37" s="354" t="str">
        <f>_xlfn.TEXTJOIN("-",,TEXT(DRAWING[[#This Row],[SubProject]],"00"),DRAWING[[#This Row],[Number]]&amp;"_.L0")</f>
        <v>01-334_.L0</v>
      </c>
      <c r="I37" s="354" t="str">
        <f>_xlfn.TEXTJOIN(" ",,INDEX(IO[Address24V],MATCH(DRAWING[[#This Row],[Tag]],IO[IO_Tag],)),DRAWING[[#This Row],[Tag]])</f>
        <v>RIO_01:05.DI:V+ BB1GS220</v>
      </c>
      <c r="J37" s="354" t="str">
        <f>_xlfn.TEXTJOIN(" ",,INDEX(IO[Address0V],MATCH(DRAWING[[#This Row],[Tag]],IO[IO_Tag],)),DRAWING[[#This Row],[Tag]])</f>
        <v>RIO_01:05.DI:V- BB1GS220</v>
      </c>
      <c r="K37" s="354" t="str">
        <f>_xlfn.TEXTJOIN(" ",,INDEX(IO[AddressIO],MATCH(DRAWING[[#This Row],[Tag]],IO[IO_Tag],)),DRAWING[[#This Row],[Tag]])</f>
        <v>RIO_01:05.DI:02 BB1GS220</v>
      </c>
      <c r="L37" s="354" t="str">
        <f>_xlfn.TEXTJOIN("/",,DRAWING[[#This Row],[Tag]],"01")</f>
        <v>BB1GS220/01</v>
      </c>
      <c r="N37" s="262" t="e">
        <f xml:space="preserve"> UPPER(TRIM( MID(#REF!,1,22)))</f>
        <v>#REF!</v>
      </c>
      <c r="O37" s="262"/>
      <c r="P37" s="262"/>
      <c r="Q37" s="262"/>
      <c r="R37" s="262"/>
      <c r="S37" s="262"/>
      <c r="T37" s="262"/>
      <c r="U37" s="262"/>
      <c r="V37" s="262"/>
    </row>
    <row r="38" spans="1:22" x14ac:dyDescent="0.4">
      <c r="A38" s="353" t="s">
        <v>276</v>
      </c>
      <c r="B38" s="354" t="s">
        <v>2529</v>
      </c>
      <c r="C38" s="354" t="str">
        <f>_xlfn.TEXTJOIN("-",FALSE,jobNumber,DRAWING[[#This Row],[Type]])</f>
        <v>38025-ELE</v>
      </c>
      <c r="D38" s="354">
        <v>1</v>
      </c>
      <c r="E38" s="354">
        <v>300</v>
      </c>
      <c r="F38" s="354">
        <v>35</v>
      </c>
      <c r="G38" s="354">
        <f>IF(ISBLANK(DRAWING[[#This Row],[Base]]),"",DRAWING[[#This Row],[Base]]+DRAWING[[#This Row],[Index]])</f>
        <v>335</v>
      </c>
      <c r="H38" s="354" t="str">
        <f>_xlfn.TEXTJOIN("-",,TEXT(DRAWING[[#This Row],[SubProject]],"00"),DRAWING[[#This Row],[Number]]&amp;"_.L0")</f>
        <v>01-335_.L0</v>
      </c>
      <c r="I38" s="354" t="str">
        <f>_xlfn.TEXTJOIN(" ",,INDEX(IO[Address24V],MATCH(DRAWING[[#This Row],[Tag]],IO[IO_Tag],)),DRAWING[[#This Row],[Tag]])</f>
        <v>RIO_01:05.DI:V+ BB1GS221</v>
      </c>
      <c r="J38" s="354" t="str">
        <f>_xlfn.TEXTJOIN(" ",,INDEX(IO[Address0V],MATCH(DRAWING[[#This Row],[Tag]],IO[IO_Tag],)),DRAWING[[#This Row],[Tag]])</f>
        <v>RIO_01:05.DI:V- BB1GS221</v>
      </c>
      <c r="K38" s="354" t="str">
        <f>_xlfn.TEXTJOIN(" ",,INDEX(IO[AddressIO],MATCH(DRAWING[[#This Row],[Tag]],IO[IO_Tag],)),DRAWING[[#This Row],[Tag]])</f>
        <v>RIO_01:05.DI:03 BB1GS221</v>
      </c>
      <c r="L38" s="354" t="str">
        <f>_xlfn.TEXTJOIN("/",,DRAWING[[#This Row],[Tag]],"01")</f>
        <v>BB1GS221/01</v>
      </c>
      <c r="N38" s="262" t="e">
        <f xml:space="preserve"> UPPER(TRIM( MID(#REF!,1,22)))</f>
        <v>#REF!</v>
      </c>
      <c r="O38" s="262"/>
      <c r="P38" s="262"/>
      <c r="Q38" s="262"/>
      <c r="R38" s="262"/>
      <c r="S38" s="262"/>
      <c r="T38" s="262"/>
      <c r="U38" s="262"/>
      <c r="V38" s="262"/>
    </row>
    <row r="39" spans="1:22" x14ac:dyDescent="0.4">
      <c r="A39" s="353" t="s">
        <v>279</v>
      </c>
      <c r="B39" s="354" t="s">
        <v>2529</v>
      </c>
      <c r="C39" s="354" t="str">
        <f>_xlfn.TEXTJOIN("-",FALSE,jobNumber,DRAWING[[#This Row],[Type]])</f>
        <v>38025-ELE</v>
      </c>
      <c r="D39" s="354">
        <v>1</v>
      </c>
      <c r="E39" s="354">
        <v>300</v>
      </c>
      <c r="F39" s="354">
        <v>36</v>
      </c>
      <c r="G39" s="354">
        <f>IF(ISBLANK(DRAWING[[#This Row],[Base]]),"",DRAWING[[#This Row],[Base]]+DRAWING[[#This Row],[Index]])</f>
        <v>336</v>
      </c>
      <c r="H39" s="354" t="str">
        <f>_xlfn.TEXTJOIN("-",,TEXT(DRAWING[[#This Row],[SubProject]],"00"),DRAWING[[#This Row],[Number]]&amp;"_.L0")</f>
        <v>01-336_.L0</v>
      </c>
      <c r="I39" s="354" t="str">
        <f>_xlfn.TEXTJOIN(" ",,INDEX(IO[Address24V],MATCH(DRAWING[[#This Row],[Tag]],IO[IO_Tag],)),DRAWING[[#This Row],[Tag]])</f>
        <v>RIO_01:05.DI:V+ BB1GS222</v>
      </c>
      <c r="J39" s="354" t="str">
        <f>_xlfn.TEXTJOIN(" ",,INDEX(IO[Address0V],MATCH(DRAWING[[#This Row],[Tag]],IO[IO_Tag],)),DRAWING[[#This Row],[Tag]])</f>
        <v>RIO_01:05.DI:V- BB1GS222</v>
      </c>
      <c r="K39" s="354" t="str">
        <f>_xlfn.TEXTJOIN(" ",,INDEX(IO[AddressIO],MATCH(DRAWING[[#This Row],[Tag]],IO[IO_Tag],)),DRAWING[[#This Row],[Tag]])</f>
        <v>RIO_01:05.DI:04 BB1GS222</v>
      </c>
      <c r="L39" s="354" t="str">
        <f>_xlfn.TEXTJOIN("/",,DRAWING[[#This Row],[Tag]],"01")</f>
        <v>BB1GS222/01</v>
      </c>
      <c r="N39" s="262" t="e">
        <f xml:space="preserve"> UPPER(TRIM( MID(#REF!,1,22)))</f>
        <v>#REF!</v>
      </c>
      <c r="O39" s="262"/>
      <c r="P39" s="262"/>
      <c r="Q39" s="262"/>
      <c r="R39" s="262"/>
      <c r="S39" s="262"/>
      <c r="T39" s="262"/>
      <c r="U39" s="262"/>
      <c r="V39" s="262"/>
    </row>
    <row r="40" spans="1:22" x14ac:dyDescent="0.4">
      <c r="A40" s="353" t="s">
        <v>282</v>
      </c>
      <c r="B40" s="354" t="s">
        <v>2529</v>
      </c>
      <c r="C40" s="354" t="str">
        <f>_xlfn.TEXTJOIN("-",FALSE,jobNumber,DRAWING[[#This Row],[Type]])</f>
        <v>38025-ELE</v>
      </c>
      <c r="D40" s="354">
        <v>1</v>
      </c>
      <c r="E40" s="354">
        <v>300</v>
      </c>
      <c r="F40" s="354">
        <v>37</v>
      </c>
      <c r="G40" s="354">
        <f>IF(ISBLANK(DRAWING[[#This Row],[Base]]),"",DRAWING[[#This Row],[Base]]+DRAWING[[#This Row],[Index]])</f>
        <v>337</v>
      </c>
      <c r="H40" s="354" t="str">
        <f>_xlfn.TEXTJOIN("-",,TEXT(DRAWING[[#This Row],[SubProject]],"00"),DRAWING[[#This Row],[Number]]&amp;"_.L0")</f>
        <v>01-337_.L0</v>
      </c>
      <c r="I40" s="354" t="str">
        <f>_xlfn.TEXTJOIN(" ",,INDEX(IO[Address24V],MATCH(DRAWING[[#This Row],[Tag]],IO[IO_Tag],)),DRAWING[[#This Row],[Tag]])</f>
        <v>RIO_01:05.DI:V+ BB1GS223</v>
      </c>
      <c r="J40" s="354" t="str">
        <f>_xlfn.TEXTJOIN(" ",,INDEX(IO[Address0V],MATCH(DRAWING[[#This Row],[Tag]],IO[IO_Tag],)),DRAWING[[#This Row],[Tag]])</f>
        <v>RIO_01:05.DI:V- BB1GS223</v>
      </c>
      <c r="K40" s="354" t="str">
        <f>_xlfn.TEXTJOIN(" ",,INDEX(IO[AddressIO],MATCH(DRAWING[[#This Row],[Tag]],IO[IO_Tag],)),DRAWING[[#This Row],[Tag]])</f>
        <v>RIO_01:05.DI:05 BB1GS223</v>
      </c>
      <c r="L40" s="354" t="str">
        <f>_xlfn.TEXTJOIN("/",,DRAWING[[#This Row],[Tag]],"01")</f>
        <v>BB1GS223/01</v>
      </c>
      <c r="N40" s="262" t="e">
        <f xml:space="preserve"> UPPER(TRIM( MID(#REF!,1,22)))</f>
        <v>#REF!</v>
      </c>
      <c r="O40" s="262"/>
      <c r="P40" s="262"/>
      <c r="Q40" s="262"/>
      <c r="R40" s="262"/>
      <c r="S40" s="262"/>
      <c r="T40" s="262"/>
      <c r="U40" s="262"/>
      <c r="V40" s="262"/>
    </row>
    <row r="41" spans="1:22" x14ac:dyDescent="0.4">
      <c r="A41" s="353" t="s">
        <v>285</v>
      </c>
      <c r="B41" s="354" t="s">
        <v>2529</v>
      </c>
      <c r="C41" s="354" t="str">
        <f>_xlfn.TEXTJOIN("-",FALSE,jobNumber,DRAWING[[#This Row],[Type]])</f>
        <v>38025-ELE</v>
      </c>
      <c r="D41" s="354">
        <v>1</v>
      </c>
      <c r="E41" s="354">
        <v>300</v>
      </c>
      <c r="F41" s="354">
        <v>38</v>
      </c>
      <c r="G41" s="354">
        <f>IF(ISBLANK(DRAWING[[#This Row],[Base]]),"",DRAWING[[#This Row],[Base]]+DRAWING[[#This Row],[Index]])</f>
        <v>338</v>
      </c>
      <c r="H41" s="354" t="str">
        <f>_xlfn.TEXTJOIN("-",,TEXT(DRAWING[[#This Row],[SubProject]],"00"),DRAWING[[#This Row],[Number]]&amp;"_.L0")</f>
        <v>01-338_.L0</v>
      </c>
      <c r="I41" s="354" t="str">
        <f>_xlfn.TEXTJOIN(" ",,INDEX(IO[Address24V],MATCH(DRAWING[[#This Row],[Tag]],IO[IO_Tag],)),DRAWING[[#This Row],[Tag]])</f>
        <v>RIO_01:05.DI:V+ BB1GS224</v>
      </c>
      <c r="J41" s="354" t="str">
        <f>_xlfn.TEXTJOIN(" ",,INDEX(IO[Address0V],MATCH(DRAWING[[#This Row],[Tag]],IO[IO_Tag],)),DRAWING[[#This Row],[Tag]])</f>
        <v>RIO_01:05.DI:V- BB1GS224</v>
      </c>
      <c r="K41" s="354" t="str">
        <f>_xlfn.TEXTJOIN(" ",,INDEX(IO[AddressIO],MATCH(DRAWING[[#This Row],[Tag]],IO[IO_Tag],)),DRAWING[[#This Row],[Tag]])</f>
        <v>RIO_01:05.DI:06 BB1GS224</v>
      </c>
      <c r="L41" s="354" t="str">
        <f>_xlfn.TEXTJOIN("/",,DRAWING[[#This Row],[Tag]],"01")</f>
        <v>BB1GS224/01</v>
      </c>
      <c r="N41" s="262" t="e">
        <f xml:space="preserve"> UPPER(TRIM( MID(#REF!,1,22)))</f>
        <v>#REF!</v>
      </c>
      <c r="O41" s="262"/>
      <c r="P41" s="262"/>
      <c r="Q41" s="262"/>
      <c r="R41" s="262"/>
      <c r="S41" s="262"/>
      <c r="T41" s="262"/>
      <c r="U41" s="262"/>
      <c r="V41" s="262"/>
    </row>
    <row r="42" spans="1:22" x14ac:dyDescent="0.4">
      <c r="A42" s="353" t="s">
        <v>288</v>
      </c>
      <c r="B42" s="354" t="s">
        <v>2529</v>
      </c>
      <c r="C42" s="354" t="str">
        <f>_xlfn.TEXTJOIN("-",FALSE,jobNumber,DRAWING[[#This Row],[Type]])</f>
        <v>38025-ELE</v>
      </c>
      <c r="D42" s="354">
        <v>1</v>
      </c>
      <c r="E42" s="354">
        <v>300</v>
      </c>
      <c r="F42" s="354">
        <v>39</v>
      </c>
      <c r="G42" s="354">
        <f>IF(ISBLANK(DRAWING[[#This Row],[Base]]),"",DRAWING[[#This Row],[Base]]+DRAWING[[#This Row],[Index]])</f>
        <v>339</v>
      </c>
      <c r="H42" s="354" t="str">
        <f>_xlfn.TEXTJOIN("-",,TEXT(DRAWING[[#This Row],[SubProject]],"00"),DRAWING[[#This Row],[Number]]&amp;"_.L0")</f>
        <v>01-339_.L0</v>
      </c>
      <c r="I42" s="354" t="str">
        <f>_xlfn.TEXTJOIN(" ",,INDEX(IO[Address24V],MATCH(DRAWING[[#This Row],[Tag]],IO[IO_Tag],)),DRAWING[[#This Row],[Tag]])</f>
        <v>RIO_01:05.DI:V+ BB1GS225</v>
      </c>
      <c r="J42" s="354" t="str">
        <f>_xlfn.TEXTJOIN(" ",,INDEX(IO[Address0V],MATCH(DRAWING[[#This Row],[Tag]],IO[IO_Tag],)),DRAWING[[#This Row],[Tag]])</f>
        <v>RIO_01:05.DI:V- BB1GS225</v>
      </c>
      <c r="K42" s="354" t="str">
        <f>_xlfn.TEXTJOIN(" ",,INDEX(IO[AddressIO],MATCH(DRAWING[[#This Row],[Tag]],IO[IO_Tag],)),DRAWING[[#This Row],[Tag]])</f>
        <v>RIO_01:05.DI:07 BB1GS225</v>
      </c>
      <c r="L42" s="354" t="str">
        <f>_xlfn.TEXTJOIN("/",,DRAWING[[#This Row],[Tag]],"01")</f>
        <v>BB1GS225/01</v>
      </c>
      <c r="N42" s="262" t="e">
        <f xml:space="preserve"> UPPER(TRIM( MID(#REF!,1,22)))</f>
        <v>#REF!</v>
      </c>
      <c r="O42" s="262"/>
      <c r="P42" s="262"/>
      <c r="Q42" s="262"/>
      <c r="R42" s="262"/>
      <c r="S42" s="262"/>
      <c r="T42" s="262"/>
      <c r="U42" s="262"/>
      <c r="V42" s="262"/>
    </row>
    <row r="43" spans="1:22" x14ac:dyDescent="0.4">
      <c r="A43" s="353" t="s">
        <v>291</v>
      </c>
      <c r="B43" s="354" t="s">
        <v>2529</v>
      </c>
      <c r="C43" s="354" t="str">
        <f>_xlfn.TEXTJOIN("-",FALSE,jobNumber,DRAWING[[#This Row],[Type]])</f>
        <v>38025-ELE</v>
      </c>
      <c r="D43" s="354">
        <v>1</v>
      </c>
      <c r="E43" s="354">
        <v>300</v>
      </c>
      <c r="F43" s="354">
        <v>40</v>
      </c>
      <c r="G43" s="354">
        <f>IF(ISBLANK(DRAWING[[#This Row],[Base]]),"",DRAWING[[#This Row],[Base]]+DRAWING[[#This Row],[Index]])</f>
        <v>340</v>
      </c>
      <c r="H43" s="354" t="str">
        <f>_xlfn.TEXTJOIN("-",,TEXT(DRAWING[[#This Row],[SubProject]],"00"),DRAWING[[#This Row],[Number]]&amp;"_.L0")</f>
        <v>01-340_.L0</v>
      </c>
      <c r="I43" s="354" t="str">
        <f>_xlfn.TEXTJOIN(" ",,INDEX(IO[Address24V],MATCH(DRAWING[[#This Row],[Tag]],IO[IO_Tag],)),DRAWING[[#This Row],[Tag]])</f>
        <v>RIO_01:06.DI:V+ BB1GS226</v>
      </c>
      <c r="J43" s="354" t="str">
        <f>_xlfn.TEXTJOIN(" ",,INDEX(IO[Address0V],MATCH(DRAWING[[#This Row],[Tag]],IO[IO_Tag],)),DRAWING[[#This Row],[Tag]])</f>
        <v>RIO_01:06.DI:V- BB1GS226</v>
      </c>
      <c r="K43" s="354" t="str">
        <f>_xlfn.TEXTJOIN(" ",,INDEX(IO[AddressIO],MATCH(DRAWING[[#This Row],[Tag]],IO[IO_Tag],)),DRAWING[[#This Row],[Tag]])</f>
        <v>RIO_01:06.DI:00 BB1GS226</v>
      </c>
      <c r="L43" s="354" t="str">
        <f>_xlfn.TEXTJOIN("/",,DRAWING[[#This Row],[Tag]],"01")</f>
        <v>BB1GS226/01</v>
      </c>
      <c r="N43" s="262" t="e">
        <f xml:space="preserve"> UPPER(TRIM( MID(#REF!,1,22)))</f>
        <v>#REF!</v>
      </c>
      <c r="O43" s="262"/>
      <c r="P43" s="262"/>
      <c r="Q43" s="262"/>
      <c r="R43" s="262"/>
      <c r="S43" s="262"/>
      <c r="T43" s="262"/>
      <c r="U43" s="262"/>
      <c r="V43" s="262"/>
    </row>
    <row r="44" spans="1:22" x14ac:dyDescent="0.4">
      <c r="A44" s="353" t="s">
        <v>338</v>
      </c>
      <c r="B44" s="354" t="s">
        <v>2529</v>
      </c>
      <c r="C44" s="354" t="str">
        <f>_xlfn.TEXTJOIN("-",FALSE,jobNumber,DRAWING[[#This Row],[Type]])</f>
        <v>38025-ELE</v>
      </c>
      <c r="D44" s="354">
        <v>1</v>
      </c>
      <c r="E44" s="354">
        <v>300</v>
      </c>
      <c r="F44" s="354">
        <v>41</v>
      </c>
      <c r="G44" s="354">
        <f>IF(ISBLANK(DRAWING[[#This Row],[Base]]),"",DRAWING[[#This Row],[Base]]+DRAWING[[#This Row],[Index]])</f>
        <v>341</v>
      </c>
      <c r="H44" s="354" t="str">
        <f>_xlfn.TEXTJOIN("-",,TEXT(DRAWING[[#This Row],[SubProject]],"00"),DRAWING[[#This Row],[Number]]&amp;"_.L0")</f>
        <v>01-341_.L0</v>
      </c>
      <c r="I44" s="354" t="str">
        <f>_xlfn.TEXTJOIN(" ",,INDEX(IO[Address24V],MATCH(DRAWING[[#This Row],[Tag]],IO[IO_Tag],)),DRAWING[[#This Row],[Tag]])</f>
        <v>RIO_01:06.DI:V+ BB1GS227</v>
      </c>
      <c r="J44" s="354" t="str">
        <f>_xlfn.TEXTJOIN(" ",,INDEX(IO[Address0V],MATCH(DRAWING[[#This Row],[Tag]],IO[IO_Tag],)),DRAWING[[#This Row],[Tag]])</f>
        <v>RIO_01:06.DI:V- BB1GS227</v>
      </c>
      <c r="K44" s="354" t="str">
        <f>_xlfn.TEXTJOIN(" ",,INDEX(IO[AddressIO],MATCH(DRAWING[[#This Row],[Tag]],IO[IO_Tag],)),DRAWING[[#This Row],[Tag]])</f>
        <v>RIO_01:06.DI:01 BB1GS227</v>
      </c>
      <c r="L44" s="354" t="str">
        <f>_xlfn.TEXTJOIN("/",,DRAWING[[#This Row],[Tag]],"01")</f>
        <v>BB1GS227/01</v>
      </c>
      <c r="N44" s="262" t="e">
        <f xml:space="preserve"> UPPER(TRIM( MID(#REF!,1,22)))</f>
        <v>#REF!</v>
      </c>
      <c r="O44" s="262"/>
      <c r="P44" s="262"/>
      <c r="Q44" s="262"/>
      <c r="R44" s="262"/>
      <c r="S44" s="262"/>
      <c r="T44" s="262"/>
      <c r="U44" s="262"/>
      <c r="V44" s="262"/>
    </row>
    <row r="45" spans="1:22" x14ac:dyDescent="0.4">
      <c r="A45" s="353" t="s">
        <v>341</v>
      </c>
      <c r="B45" s="354" t="s">
        <v>2529</v>
      </c>
      <c r="C45" s="354" t="str">
        <f>_xlfn.TEXTJOIN("-",FALSE,jobNumber,DRAWING[[#This Row],[Type]])</f>
        <v>38025-ELE</v>
      </c>
      <c r="D45" s="354">
        <v>1</v>
      </c>
      <c r="E45" s="354">
        <v>300</v>
      </c>
      <c r="F45" s="354">
        <v>42</v>
      </c>
      <c r="G45" s="354">
        <f>IF(ISBLANK(DRAWING[[#This Row],[Base]]),"",DRAWING[[#This Row],[Base]]+DRAWING[[#This Row],[Index]])</f>
        <v>342</v>
      </c>
      <c r="H45" s="354" t="str">
        <f>_xlfn.TEXTJOIN("-",,TEXT(DRAWING[[#This Row],[SubProject]],"00"),DRAWING[[#This Row],[Number]]&amp;"_.L0")</f>
        <v>01-342_.L0</v>
      </c>
      <c r="I45" s="354" t="str">
        <f>_xlfn.TEXTJOIN(" ",,INDEX(IO[Address24V],MATCH(DRAWING[[#This Row],[Tag]],IO[IO_Tag],)),DRAWING[[#This Row],[Tag]])</f>
        <v>RIO_01:06.DI:V+ BB1GS228</v>
      </c>
      <c r="J45" s="354" t="str">
        <f>_xlfn.TEXTJOIN(" ",,INDEX(IO[Address0V],MATCH(DRAWING[[#This Row],[Tag]],IO[IO_Tag],)),DRAWING[[#This Row],[Tag]])</f>
        <v>RIO_01:06.DI:V- BB1GS228</v>
      </c>
      <c r="K45" s="354" t="str">
        <f>_xlfn.TEXTJOIN(" ",,INDEX(IO[AddressIO],MATCH(DRAWING[[#This Row],[Tag]],IO[IO_Tag],)),DRAWING[[#This Row],[Tag]])</f>
        <v>RIO_01:06.DI:02 BB1GS228</v>
      </c>
      <c r="L45" s="354" t="str">
        <f>_xlfn.TEXTJOIN("/",,DRAWING[[#This Row],[Tag]],"01")</f>
        <v>BB1GS228/01</v>
      </c>
      <c r="N45" s="262" t="e">
        <f xml:space="preserve"> UPPER(TRIM( MID(#REF!,1,22)))</f>
        <v>#REF!</v>
      </c>
      <c r="O45" s="262"/>
      <c r="P45" s="262"/>
      <c r="Q45" s="262"/>
      <c r="R45" s="262"/>
      <c r="S45" s="262"/>
      <c r="T45" s="262"/>
      <c r="U45" s="262"/>
      <c r="V45" s="262"/>
    </row>
    <row r="46" spans="1:22" x14ac:dyDescent="0.4">
      <c r="A46" s="353" t="s">
        <v>1249</v>
      </c>
      <c r="B46" s="354" t="s">
        <v>2529</v>
      </c>
      <c r="C46" s="354" t="str">
        <f>_xlfn.TEXTJOIN("-",FALSE,jobNumber,DRAWING[[#This Row],[Type]])</f>
        <v>38025-ELE</v>
      </c>
      <c r="D46" s="354">
        <v>1</v>
      </c>
      <c r="E46" s="354">
        <v>300</v>
      </c>
      <c r="F46" s="354">
        <v>43</v>
      </c>
      <c r="G46" s="354">
        <f>IF(ISBLANK(DRAWING[[#This Row],[Base]]),"",DRAWING[[#This Row],[Base]]+DRAWING[[#This Row],[Index]])</f>
        <v>343</v>
      </c>
      <c r="H46" s="354" t="str">
        <f>_xlfn.TEXTJOIN("-",,TEXT(DRAWING[[#This Row],[SubProject]],"00"),DRAWING[[#This Row],[Number]]&amp;"_.L0")</f>
        <v>01-343_.L0</v>
      </c>
      <c r="I46" s="354" t="str">
        <f>_xlfn.TEXTJOIN(" ",,INDEX(IO[Address24V],MATCH(DRAWING[[#This Row],[Tag]],IO[IO_Tag],)),DRAWING[[#This Row],[Tag]])</f>
        <v>RIO_01:06.DI:V+ BB1GS230</v>
      </c>
      <c r="J46" s="354" t="str">
        <f>_xlfn.TEXTJOIN(" ",,INDEX(IO[Address0V],MATCH(DRAWING[[#This Row],[Tag]],IO[IO_Tag],)),DRAWING[[#This Row],[Tag]])</f>
        <v>RIO_01:06.DI:V- BB1GS230</v>
      </c>
      <c r="K46" s="354" t="str">
        <f>_xlfn.TEXTJOIN(" ",,INDEX(IO[AddressIO],MATCH(DRAWING[[#This Row],[Tag]],IO[IO_Tag],)),DRAWING[[#This Row],[Tag]])</f>
        <v>RIO_01:06.DI:03 BB1GS230</v>
      </c>
      <c r="L46" s="354" t="str">
        <f>_xlfn.TEXTJOIN("/",,DRAWING[[#This Row],[Tag]],"01")</f>
        <v>BB1GS230/01</v>
      </c>
      <c r="N46" s="262" t="e">
        <f xml:space="preserve"> UPPER(TRIM( MID(#REF!,1,22)))</f>
        <v>#REF!</v>
      </c>
      <c r="O46" s="262"/>
      <c r="P46" s="262"/>
      <c r="Q46" s="262"/>
      <c r="R46" s="262"/>
      <c r="S46" s="262"/>
      <c r="T46" s="262"/>
      <c r="U46" s="262"/>
      <c r="V46" s="262"/>
    </row>
    <row r="47" spans="1:22" x14ac:dyDescent="0.4">
      <c r="A47" s="353" t="s">
        <v>1245</v>
      </c>
      <c r="B47" s="354" t="s">
        <v>2529</v>
      </c>
      <c r="C47" s="354" t="str">
        <f>_xlfn.TEXTJOIN("-",FALSE,jobNumber,DRAWING[[#This Row],[Type]])</f>
        <v>38025-ELE</v>
      </c>
      <c r="D47" s="354">
        <v>1</v>
      </c>
      <c r="E47" s="354">
        <v>300</v>
      </c>
      <c r="F47" s="354">
        <v>44</v>
      </c>
      <c r="G47" s="354">
        <f>IF(ISBLANK(DRAWING[[#This Row],[Base]]),"",DRAWING[[#This Row],[Base]]+DRAWING[[#This Row],[Index]])</f>
        <v>344</v>
      </c>
      <c r="H47" s="354" t="str">
        <f>_xlfn.TEXTJOIN("-",,TEXT(DRAWING[[#This Row],[SubProject]],"00"),DRAWING[[#This Row],[Number]]&amp;"_.L0")</f>
        <v>01-344_.L0</v>
      </c>
      <c r="I47" s="354" t="str">
        <f>_xlfn.TEXTJOIN(" ",,INDEX(IO[Address24V],MATCH(DRAWING[[#This Row],[Tag]],IO[IO_Tag],)),DRAWING[[#This Row],[Tag]])</f>
        <v>RIO_01:06.DI:V+ BB1GS231</v>
      </c>
      <c r="J47" s="354" t="str">
        <f>_xlfn.TEXTJOIN(" ",,INDEX(IO[Address0V],MATCH(DRAWING[[#This Row],[Tag]],IO[IO_Tag],)),DRAWING[[#This Row],[Tag]])</f>
        <v>RIO_01:06.DI:V- BB1GS231</v>
      </c>
      <c r="K47" s="354" t="str">
        <f>_xlfn.TEXTJOIN(" ",,INDEX(IO[AddressIO],MATCH(DRAWING[[#This Row],[Tag]],IO[IO_Tag],)),DRAWING[[#This Row],[Tag]])</f>
        <v>RIO_01:06.DI:04 BB1GS231</v>
      </c>
      <c r="L47" s="354" t="str">
        <f>_xlfn.TEXTJOIN("/",,DRAWING[[#This Row],[Tag]],"01")</f>
        <v>BB1GS231/01</v>
      </c>
      <c r="N47" s="262" t="e">
        <f xml:space="preserve"> UPPER(TRIM( MID(#REF!,1,22)))</f>
        <v>#REF!</v>
      </c>
      <c r="O47" s="262"/>
      <c r="P47" s="262"/>
      <c r="Q47" s="262"/>
      <c r="R47" s="262"/>
      <c r="S47" s="262"/>
      <c r="T47" s="262"/>
      <c r="U47" s="262"/>
      <c r="V47" s="262"/>
    </row>
    <row r="48" spans="1:22" x14ac:dyDescent="0.4">
      <c r="A48" s="353" t="s">
        <v>1258</v>
      </c>
      <c r="B48" s="354" t="s">
        <v>2529</v>
      </c>
      <c r="C48" s="354" t="str">
        <f>_xlfn.TEXTJOIN("-",FALSE,jobNumber,DRAWING[[#This Row],[Type]])</f>
        <v>38025-ELE</v>
      </c>
      <c r="D48" s="354">
        <v>1</v>
      </c>
      <c r="E48" s="354">
        <v>300</v>
      </c>
      <c r="F48" s="354">
        <v>45</v>
      </c>
      <c r="G48" s="354">
        <f>IF(ISBLANK(DRAWING[[#This Row],[Base]]),"",DRAWING[[#This Row],[Base]]+DRAWING[[#This Row],[Index]])</f>
        <v>345</v>
      </c>
      <c r="H48" s="354" t="str">
        <f>_xlfn.TEXTJOIN("-",,TEXT(DRAWING[[#This Row],[SubProject]],"00"),DRAWING[[#This Row],[Number]]&amp;"_.L0")</f>
        <v>01-345_.L0</v>
      </c>
      <c r="I48" s="354" t="str">
        <f>_xlfn.TEXTJOIN(" ",,INDEX(IO[Address24V],MATCH(DRAWING[[#This Row],[Tag]],IO[IO_Tag],)),DRAWING[[#This Row],[Tag]])</f>
        <v>RIO_01:06.DI:V+ BB1GS232</v>
      </c>
      <c r="J48" s="354" t="str">
        <f>_xlfn.TEXTJOIN(" ",,INDEX(IO[Address0V],MATCH(DRAWING[[#This Row],[Tag]],IO[IO_Tag],)),DRAWING[[#This Row],[Tag]])</f>
        <v>RIO_01:06.DI:V- BB1GS232</v>
      </c>
      <c r="K48" s="354" t="str">
        <f>_xlfn.TEXTJOIN(" ",,INDEX(IO[AddressIO],MATCH(DRAWING[[#This Row],[Tag]],IO[IO_Tag],)),DRAWING[[#This Row],[Tag]])</f>
        <v>RIO_01:06.DI:05 BB1GS232</v>
      </c>
      <c r="L48" s="354" t="str">
        <f>_xlfn.TEXTJOIN("/",,DRAWING[[#This Row],[Tag]],"01")</f>
        <v>BB1GS232/01</v>
      </c>
      <c r="N48" s="262" t="e">
        <f xml:space="preserve"> UPPER(TRIM( MID(#REF!,1,22)))</f>
        <v>#REF!</v>
      </c>
      <c r="O48" s="262"/>
      <c r="P48" s="262"/>
      <c r="Q48" s="262"/>
      <c r="R48" s="262"/>
      <c r="S48" s="262"/>
      <c r="T48" s="262"/>
      <c r="U48" s="262"/>
      <c r="V48" s="262"/>
    </row>
    <row r="49" spans="1:22" x14ac:dyDescent="0.4">
      <c r="A49" s="353" t="s">
        <v>1255</v>
      </c>
      <c r="B49" s="354" t="s">
        <v>2529</v>
      </c>
      <c r="C49" s="354" t="str">
        <f>_xlfn.TEXTJOIN("-",FALSE,jobNumber,DRAWING[[#This Row],[Type]])</f>
        <v>38025-ELE</v>
      </c>
      <c r="D49" s="354">
        <v>1</v>
      </c>
      <c r="E49" s="354">
        <v>300</v>
      </c>
      <c r="F49" s="354">
        <v>46</v>
      </c>
      <c r="G49" s="354">
        <f>IF(ISBLANK(DRAWING[[#This Row],[Base]]),"",DRAWING[[#This Row],[Base]]+DRAWING[[#This Row],[Index]])</f>
        <v>346</v>
      </c>
      <c r="H49" s="354" t="str">
        <f>_xlfn.TEXTJOIN("-",,TEXT(DRAWING[[#This Row],[SubProject]],"00"),DRAWING[[#This Row],[Number]]&amp;"_.L0")</f>
        <v>01-346_.L0</v>
      </c>
      <c r="I49" s="354" t="str">
        <f>_xlfn.TEXTJOIN(" ",,INDEX(IO[Address24V],MATCH(DRAWING[[#This Row],[Tag]],IO[IO_Tag],)),DRAWING[[#This Row],[Tag]])</f>
        <v>RIO_01:06.DI:V+ BB1GS233</v>
      </c>
      <c r="J49" s="354" t="str">
        <f>_xlfn.TEXTJOIN(" ",,INDEX(IO[Address0V],MATCH(DRAWING[[#This Row],[Tag]],IO[IO_Tag],)),DRAWING[[#This Row],[Tag]])</f>
        <v>RIO_01:06.DI:V- BB1GS233</v>
      </c>
      <c r="K49" s="354" t="str">
        <f>_xlfn.TEXTJOIN(" ",,INDEX(IO[AddressIO],MATCH(DRAWING[[#This Row],[Tag]],IO[IO_Tag],)),DRAWING[[#This Row],[Tag]])</f>
        <v>RIO_01:06.DI:06 BB1GS233</v>
      </c>
      <c r="L49" s="354" t="str">
        <f>_xlfn.TEXTJOIN("/",,DRAWING[[#This Row],[Tag]],"01")</f>
        <v>BB1GS233/01</v>
      </c>
      <c r="N49" s="262" t="e">
        <f xml:space="preserve"> UPPER(TRIM( MID(#REF!,1,22)))</f>
        <v>#REF!</v>
      </c>
      <c r="O49" s="262"/>
      <c r="P49" s="262"/>
      <c r="Q49" s="262"/>
      <c r="R49" s="262"/>
      <c r="S49" s="262"/>
      <c r="T49" s="262"/>
      <c r="U49" s="262"/>
      <c r="V49" s="262"/>
    </row>
    <row r="50" spans="1:22" x14ac:dyDescent="0.4">
      <c r="A50" s="353" t="s">
        <v>671</v>
      </c>
      <c r="B50" s="354" t="s">
        <v>2529</v>
      </c>
      <c r="C50" s="354" t="str">
        <f>_xlfn.TEXTJOIN("-",FALSE,jobNumber,DRAWING[[#This Row],[Type]])</f>
        <v>38025-ELE</v>
      </c>
      <c r="D50" s="354">
        <v>1</v>
      </c>
      <c r="E50" s="354">
        <v>300</v>
      </c>
      <c r="F50" s="354">
        <v>47</v>
      </c>
      <c r="G50" s="354">
        <f>IF(ISBLANK(DRAWING[[#This Row],[Base]]),"",DRAWING[[#This Row],[Base]]+DRAWING[[#This Row],[Index]])</f>
        <v>347</v>
      </c>
      <c r="H50" s="354" t="str">
        <f>_xlfn.TEXTJOIN("-",,TEXT(DRAWING[[#This Row],[SubProject]],"00"),DRAWING[[#This Row],[Number]]&amp;"_.L0")</f>
        <v>01-347_.L0</v>
      </c>
      <c r="I50" s="354" t="str">
        <f>_xlfn.TEXTJOIN(" ",,INDEX(IO[Address24V],MATCH(DRAWING[[#This Row],[Tag]],IO[IO_Tag],)),DRAWING[[#This Row],[Tag]])</f>
        <v>RIO_01:06.DI:V+ BB1GS600</v>
      </c>
      <c r="J50" s="354" t="str">
        <f>_xlfn.TEXTJOIN(" ",,INDEX(IO[Address0V],MATCH(DRAWING[[#This Row],[Tag]],IO[IO_Tag],)),DRAWING[[#This Row],[Tag]])</f>
        <v>RIO_01:06.DI:V- BB1GS600</v>
      </c>
      <c r="K50" s="354" t="str">
        <f>_xlfn.TEXTJOIN(" ",,INDEX(IO[AddressIO],MATCH(DRAWING[[#This Row],[Tag]],IO[IO_Tag],)),DRAWING[[#This Row],[Tag]])</f>
        <v>RIO_01:06.DI:07 BB1GS600</v>
      </c>
      <c r="L50" s="354" t="str">
        <f>_xlfn.TEXTJOIN("/",,DRAWING[[#This Row],[Tag]],"01")</f>
        <v>BB1GS600/01</v>
      </c>
      <c r="N50" s="262" t="e">
        <f xml:space="preserve"> UPPER(TRIM( MID(#REF!,1,22)))</f>
        <v>#REF!</v>
      </c>
      <c r="O50" s="262"/>
      <c r="P50" s="262"/>
      <c r="Q50" s="262"/>
      <c r="R50" s="262"/>
      <c r="S50" s="262"/>
      <c r="T50" s="262"/>
      <c r="U50" s="262"/>
      <c r="V50" s="262"/>
    </row>
    <row r="51" spans="1:22" x14ac:dyDescent="0.4">
      <c r="A51" s="353" t="s">
        <v>622</v>
      </c>
      <c r="B51" s="354" t="s">
        <v>2529</v>
      </c>
      <c r="C51" s="354" t="str">
        <f>_xlfn.TEXTJOIN("-",FALSE,jobNumber,DRAWING[[#This Row],[Type]])</f>
        <v>38025-ELE</v>
      </c>
      <c r="D51" s="354">
        <v>1</v>
      </c>
      <c r="E51" s="354">
        <v>300</v>
      </c>
      <c r="F51" s="354">
        <v>48</v>
      </c>
      <c r="G51" s="354">
        <f>IF(ISBLANK(DRAWING[[#This Row],[Base]]),"",DRAWING[[#This Row],[Base]]+DRAWING[[#This Row],[Index]])</f>
        <v>348</v>
      </c>
      <c r="H51" s="354" t="str">
        <f>_xlfn.TEXTJOIN("-",,TEXT(DRAWING[[#This Row],[SubProject]],"00"),DRAWING[[#This Row],[Number]]&amp;"_.L0")</f>
        <v>01-348_.L0</v>
      </c>
      <c r="I51" s="354" t="str">
        <f>_xlfn.TEXTJOIN(" ",,INDEX(IO[Address24V],MATCH(DRAWING[[#This Row],[Tag]],IO[IO_Tag],)),DRAWING[[#This Row],[Tag]])</f>
        <v>RIO_01:07.DI:V+ BB1GS601</v>
      </c>
      <c r="J51" s="354" t="str">
        <f>_xlfn.TEXTJOIN(" ",,INDEX(IO[Address0V],MATCH(DRAWING[[#This Row],[Tag]],IO[IO_Tag],)),DRAWING[[#This Row],[Tag]])</f>
        <v>RIO_01:07.DI:V- BB1GS601</v>
      </c>
      <c r="K51" s="354" t="str">
        <f>_xlfn.TEXTJOIN(" ",,INDEX(IO[AddressIO],MATCH(DRAWING[[#This Row],[Tag]],IO[IO_Tag],)),DRAWING[[#This Row],[Tag]])</f>
        <v>RIO_01:07.DI:00 BB1GS601</v>
      </c>
      <c r="L51" s="354" t="str">
        <f>_xlfn.TEXTJOIN("/",,DRAWING[[#This Row],[Tag]],"01")</f>
        <v>BB1GS601/01</v>
      </c>
      <c r="N51" s="262" t="e">
        <f xml:space="preserve"> UPPER(TRIM( MID(#REF!,1,22)))</f>
        <v>#REF!</v>
      </c>
      <c r="O51" s="262"/>
      <c r="P51" s="262"/>
      <c r="Q51" s="262"/>
      <c r="R51" s="262"/>
      <c r="S51" s="262"/>
      <c r="T51" s="262"/>
      <c r="U51" s="262"/>
      <c r="V51" s="262"/>
    </row>
    <row r="52" spans="1:22" x14ac:dyDescent="0.4">
      <c r="A52" s="353" t="s">
        <v>608</v>
      </c>
      <c r="B52" s="354" t="s">
        <v>2529</v>
      </c>
      <c r="C52" s="354" t="str">
        <f>_xlfn.TEXTJOIN("-",FALSE,jobNumber,DRAWING[[#This Row],[Type]])</f>
        <v>38025-ELE</v>
      </c>
      <c r="D52" s="354">
        <v>1</v>
      </c>
      <c r="E52" s="354">
        <v>300</v>
      </c>
      <c r="F52" s="354">
        <v>49</v>
      </c>
      <c r="G52" s="354">
        <f>IF(ISBLANK(DRAWING[[#This Row],[Base]]),"",DRAWING[[#This Row],[Base]]+DRAWING[[#This Row],[Index]])</f>
        <v>349</v>
      </c>
      <c r="H52" s="354" t="str">
        <f>_xlfn.TEXTJOIN("-",,TEXT(DRAWING[[#This Row],[SubProject]],"00"),DRAWING[[#This Row],[Number]]&amp;"_.L0")</f>
        <v>01-349_.L0</v>
      </c>
      <c r="I52" s="354" t="str">
        <f>_xlfn.TEXTJOIN(" ",,INDEX(IO[Address24V],MATCH(DRAWING[[#This Row],[Tag]],IO[IO_Tag],)),DRAWING[[#This Row],[Tag]])</f>
        <v>RIO_01:07.DI:V+ BB1GS602</v>
      </c>
      <c r="J52" s="354" t="str">
        <f>_xlfn.TEXTJOIN(" ",,INDEX(IO[Address0V],MATCH(DRAWING[[#This Row],[Tag]],IO[IO_Tag],)),DRAWING[[#This Row],[Tag]])</f>
        <v>RIO_01:07.DI:V- BB1GS602</v>
      </c>
      <c r="K52" s="354" t="str">
        <f>_xlfn.TEXTJOIN(" ",,INDEX(IO[AddressIO],MATCH(DRAWING[[#This Row],[Tag]],IO[IO_Tag],)),DRAWING[[#This Row],[Tag]])</f>
        <v>RIO_01:07.DI:01 BB1GS602</v>
      </c>
      <c r="L52" s="354" t="str">
        <f>_xlfn.TEXTJOIN("/",,DRAWING[[#This Row],[Tag]],"01")</f>
        <v>BB1GS602/01</v>
      </c>
      <c r="N52" s="262" t="e">
        <f xml:space="preserve"> UPPER(TRIM( MID(#REF!,1,22)))</f>
        <v>#REF!</v>
      </c>
      <c r="O52" s="262"/>
      <c r="P52" s="262"/>
      <c r="Q52" s="262"/>
      <c r="R52" s="262"/>
      <c r="S52" s="262"/>
      <c r="T52" s="262"/>
      <c r="U52" s="262"/>
      <c r="V52" s="262"/>
    </row>
    <row r="53" spans="1:22" x14ac:dyDescent="0.4">
      <c r="A53" s="353" t="s">
        <v>597</v>
      </c>
      <c r="B53" s="354" t="s">
        <v>2529</v>
      </c>
      <c r="C53" s="354" t="str">
        <f>_xlfn.TEXTJOIN("-",FALSE,jobNumber,DRAWING[[#This Row],[Type]])</f>
        <v>38025-ELE</v>
      </c>
      <c r="D53" s="354">
        <v>1</v>
      </c>
      <c r="E53" s="354">
        <v>300</v>
      </c>
      <c r="F53" s="354">
        <v>50</v>
      </c>
      <c r="G53" s="354">
        <f>IF(ISBLANK(DRAWING[[#This Row],[Base]]),"",DRAWING[[#This Row],[Base]]+DRAWING[[#This Row],[Index]])</f>
        <v>350</v>
      </c>
      <c r="H53" s="354" t="str">
        <f>_xlfn.TEXTJOIN("-",,TEXT(DRAWING[[#This Row],[SubProject]],"00"),DRAWING[[#This Row],[Number]]&amp;"_.L0")</f>
        <v>01-350_.L0</v>
      </c>
      <c r="I53" s="354" t="str">
        <f>_xlfn.TEXTJOIN(" ",,INDEX(IO[Address24V],MATCH(DRAWING[[#This Row],[Tag]],IO[IO_Tag],)),DRAWING[[#This Row],[Tag]])</f>
        <v>RIO_01:07.DI:V+ BB1GS603</v>
      </c>
      <c r="J53" s="354" t="str">
        <f>_xlfn.TEXTJOIN(" ",,INDEX(IO[Address0V],MATCH(DRAWING[[#This Row],[Tag]],IO[IO_Tag],)),DRAWING[[#This Row],[Tag]])</f>
        <v>RIO_01:07.DI:V- BB1GS603</v>
      </c>
      <c r="K53" s="354" t="str">
        <f>_xlfn.TEXTJOIN(" ",,INDEX(IO[AddressIO],MATCH(DRAWING[[#This Row],[Tag]],IO[IO_Tag],)),DRAWING[[#This Row],[Tag]])</f>
        <v>RIO_01:07.DI:02 BB1GS603</v>
      </c>
      <c r="L53" s="354" t="str">
        <f>_xlfn.TEXTJOIN("/",,DRAWING[[#This Row],[Tag]],"01")</f>
        <v>BB1GS603/01</v>
      </c>
      <c r="N53" s="262" t="e">
        <f xml:space="preserve"> UPPER(TRIM( MID(#REF!,1,22)))</f>
        <v>#REF!</v>
      </c>
      <c r="O53" s="262"/>
      <c r="P53" s="262"/>
      <c r="Q53" s="262"/>
      <c r="R53" s="262"/>
      <c r="S53" s="262"/>
      <c r="T53" s="262"/>
      <c r="U53" s="262"/>
      <c r="V53" s="262"/>
    </row>
    <row r="54" spans="1:22" x14ac:dyDescent="0.4">
      <c r="A54" s="353" t="s">
        <v>663</v>
      </c>
      <c r="B54" s="354" t="s">
        <v>2529</v>
      </c>
      <c r="C54" s="354" t="str">
        <f>_xlfn.TEXTJOIN("-",FALSE,jobNumber,DRAWING[[#This Row],[Type]])</f>
        <v>38025-ELE</v>
      </c>
      <c r="D54" s="354">
        <v>1</v>
      </c>
      <c r="E54" s="354">
        <v>300</v>
      </c>
      <c r="F54" s="354">
        <v>51</v>
      </c>
      <c r="G54" s="354">
        <f>IF(ISBLANK(DRAWING[[#This Row],[Base]]),"",DRAWING[[#This Row],[Base]]+DRAWING[[#This Row],[Index]])</f>
        <v>351</v>
      </c>
      <c r="H54" s="354" t="str">
        <f>_xlfn.TEXTJOIN("-",,TEXT(DRAWING[[#This Row],[SubProject]],"00"),DRAWING[[#This Row],[Number]]&amp;"_.L0")</f>
        <v>01-351_.L0</v>
      </c>
      <c r="I54" s="354" t="str">
        <f>_xlfn.TEXTJOIN(" ",,INDEX(IO[Address24V],MATCH(DRAWING[[#This Row],[Tag]],IO[IO_Tag],)),DRAWING[[#This Row],[Tag]])</f>
        <v>RIO_01:07.DI:V+ BB1GS604</v>
      </c>
      <c r="J54" s="354" t="str">
        <f>_xlfn.TEXTJOIN(" ",,INDEX(IO[Address0V],MATCH(DRAWING[[#This Row],[Tag]],IO[IO_Tag],)),DRAWING[[#This Row],[Tag]])</f>
        <v>RIO_01:07.DI:V- BB1GS604</v>
      </c>
      <c r="K54" s="354" t="str">
        <f>_xlfn.TEXTJOIN(" ",,INDEX(IO[AddressIO],MATCH(DRAWING[[#This Row],[Tag]],IO[IO_Tag],)),DRAWING[[#This Row],[Tag]])</f>
        <v>RIO_01:07.DI:03 BB1GS604</v>
      </c>
      <c r="L54" s="354" t="str">
        <f>_xlfn.TEXTJOIN("/",,DRAWING[[#This Row],[Tag]],"01")</f>
        <v>BB1GS604/01</v>
      </c>
      <c r="N54" s="262" t="e">
        <f xml:space="preserve"> UPPER(TRIM( MID(#REF!,1,22)))</f>
        <v>#REF!</v>
      </c>
      <c r="O54" s="262"/>
      <c r="P54" s="262"/>
      <c r="Q54" s="262"/>
      <c r="R54" s="262"/>
      <c r="S54" s="262"/>
      <c r="T54" s="262"/>
      <c r="U54" s="262"/>
      <c r="V54" s="262"/>
    </row>
    <row r="55" spans="1:22" x14ac:dyDescent="0.4">
      <c r="A55" s="353" t="s">
        <v>617</v>
      </c>
      <c r="B55" s="354" t="s">
        <v>2529</v>
      </c>
      <c r="C55" s="354" t="str">
        <f>_xlfn.TEXTJOIN("-",FALSE,jobNumber,DRAWING[[#This Row],[Type]])</f>
        <v>38025-ELE</v>
      </c>
      <c r="D55" s="354">
        <v>1</v>
      </c>
      <c r="E55" s="354">
        <v>300</v>
      </c>
      <c r="F55" s="354">
        <v>52</v>
      </c>
      <c r="G55" s="354">
        <f>IF(ISBLANK(DRAWING[[#This Row],[Base]]),"",DRAWING[[#This Row],[Base]]+DRAWING[[#This Row],[Index]])</f>
        <v>352</v>
      </c>
      <c r="H55" s="354" t="str">
        <f>_xlfn.TEXTJOIN("-",,TEXT(DRAWING[[#This Row],[SubProject]],"00"),DRAWING[[#This Row],[Number]]&amp;"_.L0")</f>
        <v>01-352_.L0</v>
      </c>
      <c r="I55" s="354" t="str">
        <f>_xlfn.TEXTJOIN(" ",,INDEX(IO[Address24V],MATCH(DRAWING[[#This Row],[Tag]],IO[IO_Tag],)),DRAWING[[#This Row],[Tag]])</f>
        <v>RIO_01:07.DI:V+ BB1GS605</v>
      </c>
      <c r="J55" s="354" t="str">
        <f>_xlfn.TEXTJOIN(" ",,INDEX(IO[Address0V],MATCH(DRAWING[[#This Row],[Tag]],IO[IO_Tag],)),DRAWING[[#This Row],[Tag]])</f>
        <v>RIO_01:07.DI:V- BB1GS605</v>
      </c>
      <c r="K55" s="354" t="str">
        <f>_xlfn.TEXTJOIN(" ",,INDEX(IO[AddressIO],MATCH(DRAWING[[#This Row],[Tag]],IO[IO_Tag],)),DRAWING[[#This Row],[Tag]])</f>
        <v>RIO_01:07.DI:04 BB1GS605</v>
      </c>
      <c r="L55" s="354" t="str">
        <f>_xlfn.TEXTJOIN("/",,DRAWING[[#This Row],[Tag]],"01")</f>
        <v>BB1GS605/01</v>
      </c>
      <c r="N55" s="262" t="e">
        <f xml:space="preserve"> UPPER(TRIM( MID(#REF!,1,22)))</f>
        <v>#REF!</v>
      </c>
      <c r="O55" s="262"/>
      <c r="P55" s="262"/>
      <c r="Q55" s="262"/>
      <c r="R55" s="262"/>
      <c r="S55" s="262"/>
      <c r="T55" s="262"/>
      <c r="U55" s="262"/>
      <c r="V55" s="262"/>
    </row>
    <row r="56" spans="1:22" x14ac:dyDescent="0.4">
      <c r="A56" s="353" t="s">
        <v>572</v>
      </c>
      <c r="B56" s="354" t="s">
        <v>2529</v>
      </c>
      <c r="C56" s="354" t="str">
        <f>_xlfn.TEXTJOIN("-",FALSE,jobNumber,DRAWING[[#This Row],[Type]])</f>
        <v>38025-ELE</v>
      </c>
      <c r="D56" s="354">
        <v>1</v>
      </c>
      <c r="E56" s="354">
        <v>300</v>
      </c>
      <c r="F56" s="354">
        <v>53</v>
      </c>
      <c r="G56" s="354">
        <f>IF(ISBLANK(DRAWING[[#This Row],[Base]]),"",DRAWING[[#This Row],[Base]]+DRAWING[[#This Row],[Index]])</f>
        <v>353</v>
      </c>
      <c r="H56" s="354" t="str">
        <f>_xlfn.TEXTJOIN("-",,TEXT(DRAWING[[#This Row],[SubProject]],"00"),DRAWING[[#This Row],[Number]]&amp;"_.L0")</f>
        <v>01-353_.L0</v>
      </c>
      <c r="I56" s="354" t="str">
        <f>_xlfn.TEXTJOIN(" ",,INDEX(IO[Address24V],MATCH(DRAWING[[#This Row],[Tag]],IO[IO_Tag],)),DRAWING[[#This Row],[Tag]])</f>
        <v>RIO_01:07.DI:V+ BB1GS606</v>
      </c>
      <c r="J56" s="354" t="str">
        <f>_xlfn.TEXTJOIN(" ",,INDEX(IO[Address0V],MATCH(DRAWING[[#This Row],[Tag]],IO[IO_Tag],)),DRAWING[[#This Row],[Tag]])</f>
        <v>RIO_01:07.DI:V- BB1GS606</v>
      </c>
      <c r="K56" s="354" t="str">
        <f>_xlfn.TEXTJOIN(" ",,INDEX(IO[AddressIO],MATCH(DRAWING[[#This Row],[Tag]],IO[IO_Tag],)),DRAWING[[#This Row],[Tag]])</f>
        <v>RIO_01:07.DI:05 BB1GS606</v>
      </c>
      <c r="L56" s="354" t="str">
        <f>_xlfn.TEXTJOIN("/",,DRAWING[[#This Row],[Tag]],"01")</f>
        <v>BB1GS606/01</v>
      </c>
      <c r="N56" s="262" t="e">
        <f xml:space="preserve"> UPPER(TRIM( MID(#REF!,1,22)))</f>
        <v>#REF!</v>
      </c>
      <c r="O56" s="262"/>
      <c r="P56" s="262"/>
      <c r="Q56" s="262"/>
      <c r="R56" s="262"/>
      <c r="S56" s="262"/>
      <c r="T56" s="262"/>
      <c r="U56" s="262"/>
      <c r="V56" s="262"/>
    </row>
    <row r="57" spans="1:22" x14ac:dyDescent="0.4">
      <c r="A57" s="353" t="s">
        <v>614</v>
      </c>
      <c r="B57" s="354" t="s">
        <v>2529</v>
      </c>
      <c r="C57" s="354" t="str">
        <f>_xlfn.TEXTJOIN("-",FALSE,jobNumber,DRAWING[[#This Row],[Type]])</f>
        <v>38025-ELE</v>
      </c>
      <c r="D57" s="354">
        <v>1</v>
      </c>
      <c r="E57" s="354">
        <v>300</v>
      </c>
      <c r="F57" s="354">
        <v>54</v>
      </c>
      <c r="G57" s="354">
        <f>IF(ISBLANK(DRAWING[[#This Row],[Base]]),"",DRAWING[[#This Row],[Base]]+DRAWING[[#This Row],[Index]])</f>
        <v>354</v>
      </c>
      <c r="H57" s="354" t="str">
        <f>_xlfn.TEXTJOIN("-",,TEXT(DRAWING[[#This Row],[SubProject]],"00"),DRAWING[[#This Row],[Number]]&amp;"_.L0")</f>
        <v>01-354_.L0</v>
      </c>
      <c r="I57" s="354" t="str">
        <f>_xlfn.TEXTJOIN(" ",,INDEX(IO[Address24V],MATCH(DRAWING[[#This Row],[Tag]],IO[IO_Tag],)),DRAWING[[#This Row],[Tag]])</f>
        <v>RIO_01:07.DI:V+ BB1GS607</v>
      </c>
      <c r="J57" s="354" t="str">
        <f>_xlfn.TEXTJOIN(" ",,INDEX(IO[Address0V],MATCH(DRAWING[[#This Row],[Tag]],IO[IO_Tag],)),DRAWING[[#This Row],[Tag]])</f>
        <v>RIO_01:07.DI:V- BB1GS607</v>
      </c>
      <c r="K57" s="354" t="str">
        <f>_xlfn.TEXTJOIN(" ",,INDEX(IO[AddressIO],MATCH(DRAWING[[#This Row],[Tag]],IO[IO_Tag],)),DRAWING[[#This Row],[Tag]])</f>
        <v>RIO_01:07.DI:06 BB1GS607</v>
      </c>
      <c r="L57" s="354" t="str">
        <f>_xlfn.TEXTJOIN("/",,DRAWING[[#This Row],[Tag]],"01")</f>
        <v>BB1GS607/01</v>
      </c>
      <c r="N57" s="262" t="e">
        <f xml:space="preserve"> UPPER(TRIM( MID(#REF!,1,22)))</f>
        <v>#REF!</v>
      </c>
      <c r="O57" s="262"/>
      <c r="P57" s="262"/>
      <c r="Q57" s="262"/>
      <c r="R57" s="262"/>
      <c r="S57" s="262"/>
      <c r="T57" s="262"/>
      <c r="U57" s="262"/>
      <c r="V57" s="262"/>
    </row>
    <row r="58" spans="1:22" x14ac:dyDescent="0.4">
      <c r="A58" s="353" t="s">
        <v>660</v>
      </c>
      <c r="B58" s="354" t="s">
        <v>2529</v>
      </c>
      <c r="C58" s="354" t="str">
        <f>_xlfn.TEXTJOIN("-",FALSE,jobNumber,DRAWING[[#This Row],[Type]])</f>
        <v>38025-ELE</v>
      </c>
      <c r="D58" s="354">
        <v>1</v>
      </c>
      <c r="E58" s="354">
        <v>300</v>
      </c>
      <c r="F58" s="354">
        <v>55</v>
      </c>
      <c r="G58" s="354">
        <f>IF(ISBLANK(DRAWING[[#This Row],[Base]]),"",DRAWING[[#This Row],[Base]]+DRAWING[[#This Row],[Index]])</f>
        <v>355</v>
      </c>
      <c r="H58" s="354" t="str">
        <f>_xlfn.TEXTJOIN("-",,TEXT(DRAWING[[#This Row],[SubProject]],"00"),DRAWING[[#This Row],[Number]]&amp;"_.L0")</f>
        <v>01-355_.L0</v>
      </c>
      <c r="I58" s="354" t="str">
        <f>_xlfn.TEXTJOIN(" ",,INDEX(IO[Address24V],MATCH(DRAWING[[#This Row],[Tag]],IO[IO_Tag],)),DRAWING[[#This Row],[Tag]])</f>
        <v>RIO_01:07.DI:V+ BB1GS608</v>
      </c>
      <c r="J58" s="354" t="str">
        <f>_xlfn.TEXTJOIN(" ",,INDEX(IO[Address0V],MATCH(DRAWING[[#This Row],[Tag]],IO[IO_Tag],)),DRAWING[[#This Row],[Tag]])</f>
        <v>RIO_01:07.DI:V- BB1GS608</v>
      </c>
      <c r="K58" s="354" t="str">
        <f>_xlfn.TEXTJOIN(" ",,INDEX(IO[AddressIO],MATCH(DRAWING[[#This Row],[Tag]],IO[IO_Tag],)),DRAWING[[#This Row],[Tag]])</f>
        <v>RIO_01:07.DI:07 BB1GS608</v>
      </c>
      <c r="L58" s="354" t="str">
        <f>_xlfn.TEXTJOIN("/",,DRAWING[[#This Row],[Tag]],"01")</f>
        <v>BB1GS608/01</v>
      </c>
      <c r="N58" s="262" t="e">
        <f xml:space="preserve"> UPPER(TRIM( MID(#REF!,1,22)))</f>
        <v>#REF!</v>
      </c>
      <c r="O58" s="262"/>
      <c r="P58" s="262"/>
      <c r="Q58" s="262"/>
      <c r="R58" s="262"/>
      <c r="S58" s="262"/>
      <c r="T58" s="262"/>
      <c r="U58" s="262"/>
      <c r="V58" s="262"/>
    </row>
    <row r="59" spans="1:22" x14ac:dyDescent="0.4">
      <c r="A59" s="353" t="s">
        <v>634</v>
      </c>
      <c r="B59" s="354" t="s">
        <v>2529</v>
      </c>
      <c r="C59" s="354" t="str">
        <f>_xlfn.TEXTJOIN("-",FALSE,jobNumber,DRAWING[[#This Row],[Type]])</f>
        <v>38025-ELE</v>
      </c>
      <c r="D59" s="354">
        <v>1</v>
      </c>
      <c r="E59" s="354">
        <v>300</v>
      </c>
      <c r="F59" s="354">
        <v>56</v>
      </c>
      <c r="G59" s="354">
        <f>IF(ISBLANK(DRAWING[[#This Row],[Base]]),"",DRAWING[[#This Row],[Base]]+DRAWING[[#This Row],[Index]])</f>
        <v>356</v>
      </c>
      <c r="H59" s="354" t="str">
        <f>_xlfn.TEXTJOIN("-",,TEXT(DRAWING[[#This Row],[SubProject]],"00"),DRAWING[[#This Row],[Number]]&amp;"_.L0")</f>
        <v>01-356_.L0</v>
      </c>
      <c r="I59" s="354" t="str">
        <f>_xlfn.TEXTJOIN(" ",,INDEX(IO[Address24V],MATCH(DRAWING[[#This Row],[Tag]],IO[IO_Tag],)),DRAWING[[#This Row],[Tag]])</f>
        <v>RIO_01:08.DI:V+ BB1GS609</v>
      </c>
      <c r="J59" s="354" t="str">
        <f>_xlfn.TEXTJOIN(" ",,INDEX(IO[Address0V],MATCH(DRAWING[[#This Row],[Tag]],IO[IO_Tag],)),DRAWING[[#This Row],[Tag]])</f>
        <v>RIO_01:08.DI:V- BB1GS609</v>
      </c>
      <c r="K59" s="354" t="str">
        <f>_xlfn.TEXTJOIN(" ",,INDEX(IO[AddressIO],MATCH(DRAWING[[#This Row],[Tag]],IO[IO_Tag],)),DRAWING[[#This Row],[Tag]])</f>
        <v>RIO_01:08.DI:00 BB1GS609</v>
      </c>
      <c r="L59" s="354" t="str">
        <f>_xlfn.TEXTJOIN("/",,DRAWING[[#This Row],[Tag]],"01")</f>
        <v>BB1GS609/01</v>
      </c>
      <c r="N59" s="262" t="e">
        <f xml:space="preserve"> UPPER(TRIM( MID(#REF!,1,22)))</f>
        <v>#REF!</v>
      </c>
      <c r="O59" s="262"/>
      <c r="P59" s="262"/>
      <c r="Q59" s="262"/>
      <c r="R59" s="262"/>
      <c r="S59" s="262"/>
      <c r="T59" s="262"/>
      <c r="U59" s="262"/>
      <c r="V59" s="262"/>
    </row>
    <row r="60" spans="1:22" x14ac:dyDescent="0.4">
      <c r="A60" s="353" t="s">
        <v>679</v>
      </c>
      <c r="B60" s="354" t="s">
        <v>2529</v>
      </c>
      <c r="C60" s="354" t="str">
        <f>_xlfn.TEXTJOIN("-",FALSE,jobNumber,DRAWING[[#This Row],[Type]])</f>
        <v>38025-ELE</v>
      </c>
      <c r="D60" s="354">
        <v>1</v>
      </c>
      <c r="E60" s="354">
        <v>300</v>
      </c>
      <c r="F60" s="354">
        <v>57</v>
      </c>
      <c r="G60" s="354">
        <f>IF(ISBLANK(DRAWING[[#This Row],[Base]]),"",DRAWING[[#This Row],[Base]]+DRAWING[[#This Row],[Index]])</f>
        <v>357</v>
      </c>
      <c r="H60" s="354" t="str">
        <f>_xlfn.TEXTJOIN("-",,TEXT(DRAWING[[#This Row],[SubProject]],"00"),DRAWING[[#This Row],[Number]]&amp;"_.L0")</f>
        <v>01-357_.L0</v>
      </c>
      <c r="I60" s="354" t="str">
        <f>_xlfn.TEXTJOIN(" ",,INDEX(IO[Address24V],MATCH(DRAWING[[#This Row],[Tag]],IO[IO_Tag],)),DRAWING[[#This Row],[Tag]])</f>
        <v>RIO_01:08.DI:V+ BB1GS610</v>
      </c>
      <c r="J60" s="354" t="str">
        <f>_xlfn.TEXTJOIN(" ",,INDEX(IO[Address0V],MATCH(DRAWING[[#This Row],[Tag]],IO[IO_Tag],)),DRAWING[[#This Row],[Tag]])</f>
        <v>RIO_01:08.DI:V- BB1GS610</v>
      </c>
      <c r="K60" s="354" t="str">
        <f>_xlfn.TEXTJOIN(" ",,INDEX(IO[AddressIO],MATCH(DRAWING[[#This Row],[Tag]],IO[IO_Tag],)),DRAWING[[#This Row],[Tag]])</f>
        <v>RIO_01:08.DI:01 BB1GS610</v>
      </c>
      <c r="L60" s="354" t="str">
        <f>_xlfn.TEXTJOIN("/",,DRAWING[[#This Row],[Tag]],"01")</f>
        <v>BB1GS610/01</v>
      </c>
      <c r="N60" s="262" t="e">
        <f xml:space="preserve"> UPPER(TRIM( MID(#REF!,1,22)))</f>
        <v>#REF!</v>
      </c>
      <c r="O60" s="262"/>
      <c r="P60" s="262"/>
      <c r="Q60" s="262"/>
      <c r="R60" s="262"/>
      <c r="S60" s="262"/>
      <c r="T60" s="262"/>
      <c r="U60" s="262"/>
      <c r="V60" s="262"/>
    </row>
    <row r="61" spans="1:22" x14ac:dyDescent="0.4">
      <c r="A61" s="353" t="s">
        <v>569</v>
      </c>
      <c r="B61" s="354" t="s">
        <v>2529</v>
      </c>
      <c r="C61" s="354" t="str">
        <f>_xlfn.TEXTJOIN("-",FALSE,jobNumber,DRAWING[[#This Row],[Type]])</f>
        <v>38025-ELE</v>
      </c>
      <c r="D61" s="354">
        <v>1</v>
      </c>
      <c r="E61" s="354">
        <v>300</v>
      </c>
      <c r="F61" s="354">
        <v>58</v>
      </c>
      <c r="G61" s="354">
        <f>IF(ISBLANK(DRAWING[[#This Row],[Base]]),"",DRAWING[[#This Row],[Base]]+DRAWING[[#This Row],[Index]])</f>
        <v>358</v>
      </c>
      <c r="H61" s="354" t="str">
        <f>_xlfn.TEXTJOIN("-",,TEXT(DRAWING[[#This Row],[SubProject]],"00"),DRAWING[[#This Row],[Number]]&amp;"_.L0")</f>
        <v>01-358_.L0</v>
      </c>
      <c r="I61" s="354" t="str">
        <f>_xlfn.TEXTJOIN(" ",,INDEX(IO[Address24V],MATCH(DRAWING[[#This Row],[Tag]],IO[IO_Tag],)),DRAWING[[#This Row],[Tag]])</f>
        <v>RIO_01:08.DI:V+ BB1GS611</v>
      </c>
      <c r="J61" s="354" t="str">
        <f>_xlfn.TEXTJOIN(" ",,INDEX(IO[Address0V],MATCH(DRAWING[[#This Row],[Tag]],IO[IO_Tag],)),DRAWING[[#This Row],[Tag]])</f>
        <v>RIO_01:08.DI:V- BB1GS611</v>
      </c>
      <c r="K61" s="354" t="str">
        <f>_xlfn.TEXTJOIN(" ",,INDEX(IO[AddressIO],MATCH(DRAWING[[#This Row],[Tag]],IO[IO_Tag],)),DRAWING[[#This Row],[Tag]])</f>
        <v>RIO_01:08.DI:02 BB1GS611</v>
      </c>
      <c r="L61" s="354" t="str">
        <f>_xlfn.TEXTJOIN("/",,DRAWING[[#This Row],[Tag]],"01")</f>
        <v>BB1GS611/01</v>
      </c>
      <c r="N61" s="262" t="e">
        <f xml:space="preserve"> UPPER(TRIM( MID(#REF!,1,22)))</f>
        <v>#REF!</v>
      </c>
      <c r="O61" s="262"/>
      <c r="P61" s="262"/>
      <c r="Q61" s="262"/>
      <c r="R61" s="262"/>
      <c r="S61" s="262"/>
      <c r="T61" s="262"/>
      <c r="U61" s="262"/>
      <c r="V61" s="262"/>
    </row>
    <row r="62" spans="1:22" x14ac:dyDescent="0.4">
      <c r="A62" s="353" t="s">
        <v>644</v>
      </c>
      <c r="B62" s="354" t="s">
        <v>2529</v>
      </c>
      <c r="C62" s="354" t="str">
        <f>_xlfn.TEXTJOIN("-",FALSE,jobNumber,DRAWING[[#This Row],[Type]])</f>
        <v>38025-ELE</v>
      </c>
      <c r="D62" s="354">
        <v>1</v>
      </c>
      <c r="E62" s="354">
        <v>300</v>
      </c>
      <c r="F62" s="354">
        <v>59</v>
      </c>
      <c r="G62" s="354">
        <f>IF(ISBLANK(DRAWING[[#This Row],[Base]]),"",DRAWING[[#This Row],[Base]]+DRAWING[[#This Row],[Index]])</f>
        <v>359</v>
      </c>
      <c r="H62" s="354" t="str">
        <f>_xlfn.TEXTJOIN("-",,TEXT(DRAWING[[#This Row],[SubProject]],"00"),DRAWING[[#This Row],[Number]]&amp;"_.L0")</f>
        <v>01-359_.L0</v>
      </c>
      <c r="I62" s="354" t="str">
        <f>_xlfn.TEXTJOIN(" ",,INDEX(IO[Address24V],MATCH(DRAWING[[#This Row],[Tag]],IO[IO_Tag],)),DRAWING[[#This Row],[Tag]])</f>
        <v>RIO_01:08.DI:V+ BB1GS612</v>
      </c>
      <c r="J62" s="354" t="str">
        <f>_xlfn.TEXTJOIN(" ",,INDEX(IO[Address0V],MATCH(DRAWING[[#This Row],[Tag]],IO[IO_Tag],)),DRAWING[[#This Row],[Tag]])</f>
        <v>RIO_01:08.DI:V- BB1GS612</v>
      </c>
      <c r="K62" s="354" t="str">
        <f>_xlfn.TEXTJOIN(" ",,INDEX(IO[AddressIO],MATCH(DRAWING[[#This Row],[Tag]],IO[IO_Tag],)),DRAWING[[#This Row],[Tag]])</f>
        <v>RIO_01:08.DI:03 BB1GS612</v>
      </c>
      <c r="L62" s="354" t="str">
        <f>_xlfn.TEXTJOIN("/",,DRAWING[[#This Row],[Tag]],"01")</f>
        <v>BB1GS612/01</v>
      </c>
      <c r="N62" s="262" t="e">
        <f xml:space="preserve"> UPPER(TRIM( MID(#REF!,1,22)))</f>
        <v>#REF!</v>
      </c>
      <c r="O62" s="262"/>
      <c r="P62" s="262"/>
      <c r="Q62" s="262"/>
      <c r="R62" s="262"/>
      <c r="S62" s="262"/>
      <c r="T62" s="262"/>
      <c r="U62" s="262"/>
      <c r="V62" s="262"/>
    </row>
    <row r="63" spans="1:22" x14ac:dyDescent="0.4">
      <c r="A63" s="353" t="s">
        <v>650</v>
      </c>
      <c r="B63" s="354" t="s">
        <v>2529</v>
      </c>
      <c r="C63" s="354" t="str">
        <f>_xlfn.TEXTJOIN("-",FALSE,jobNumber,DRAWING[[#This Row],[Type]])</f>
        <v>38025-ELE</v>
      </c>
      <c r="D63" s="354">
        <v>1</v>
      </c>
      <c r="E63" s="354">
        <v>300</v>
      </c>
      <c r="F63" s="354">
        <v>60</v>
      </c>
      <c r="G63" s="354">
        <f>IF(ISBLANK(DRAWING[[#This Row],[Base]]),"",DRAWING[[#This Row],[Base]]+DRAWING[[#This Row],[Index]])</f>
        <v>360</v>
      </c>
      <c r="H63" s="354" t="str">
        <f>_xlfn.TEXTJOIN("-",,TEXT(DRAWING[[#This Row],[SubProject]],"00"),DRAWING[[#This Row],[Number]]&amp;"_.L0")</f>
        <v>01-360_.L0</v>
      </c>
      <c r="I63" s="354" t="str">
        <f>_xlfn.TEXTJOIN(" ",,INDEX(IO[Address24V],MATCH(DRAWING[[#This Row],[Tag]],IO[IO_Tag],)),DRAWING[[#This Row],[Tag]])</f>
        <v>RIO_01:08.DI:V+ BB1GS613</v>
      </c>
      <c r="J63" s="354" t="str">
        <f>_xlfn.TEXTJOIN(" ",,INDEX(IO[Address0V],MATCH(DRAWING[[#This Row],[Tag]],IO[IO_Tag],)),DRAWING[[#This Row],[Tag]])</f>
        <v>RIO_01:08.DI:V- BB1GS613</v>
      </c>
      <c r="K63" s="354" t="str">
        <f>_xlfn.TEXTJOIN(" ",,INDEX(IO[AddressIO],MATCH(DRAWING[[#This Row],[Tag]],IO[IO_Tag],)),DRAWING[[#This Row],[Tag]])</f>
        <v>RIO_01:08.DI:04 BB1GS613</v>
      </c>
      <c r="L63" s="354" t="str">
        <f>_xlfn.TEXTJOIN("/",,DRAWING[[#This Row],[Tag]],"01")</f>
        <v>BB1GS613/01</v>
      </c>
      <c r="N63" s="262" t="e">
        <f xml:space="preserve"> UPPER(TRIM( MID(#REF!,1,22)))</f>
        <v>#REF!</v>
      </c>
      <c r="O63" s="262"/>
      <c r="P63" s="262"/>
      <c r="Q63" s="262"/>
      <c r="R63" s="262"/>
      <c r="S63" s="262"/>
      <c r="T63" s="262"/>
      <c r="U63" s="262"/>
      <c r="V63" s="262"/>
    </row>
    <row r="64" spans="1:22" x14ac:dyDescent="0.4">
      <c r="A64" s="353" t="s">
        <v>575</v>
      </c>
      <c r="B64" s="354" t="s">
        <v>2529</v>
      </c>
      <c r="C64" s="354" t="str">
        <f>_xlfn.TEXTJOIN("-",FALSE,jobNumber,DRAWING[[#This Row],[Type]])</f>
        <v>38025-ELE</v>
      </c>
      <c r="D64" s="354">
        <v>1</v>
      </c>
      <c r="E64" s="354">
        <v>300</v>
      </c>
      <c r="F64" s="354">
        <v>61</v>
      </c>
      <c r="G64" s="354">
        <f>IF(ISBLANK(DRAWING[[#This Row],[Base]]),"",DRAWING[[#This Row],[Base]]+DRAWING[[#This Row],[Index]])</f>
        <v>361</v>
      </c>
      <c r="H64" s="354" t="str">
        <f>_xlfn.TEXTJOIN("-",,TEXT(DRAWING[[#This Row],[SubProject]],"00"),DRAWING[[#This Row],[Number]]&amp;"_.L0")</f>
        <v>01-361_.L0</v>
      </c>
      <c r="I64" s="354" t="str">
        <f>_xlfn.TEXTJOIN(" ",,INDEX(IO[Address24V],MATCH(DRAWING[[#This Row],[Tag]],IO[IO_Tag],)),DRAWING[[#This Row],[Tag]])</f>
        <v>RIO_01:08.DI:V+ BB1GS614</v>
      </c>
      <c r="J64" s="354" t="str">
        <f>_xlfn.TEXTJOIN(" ",,INDEX(IO[Address0V],MATCH(DRAWING[[#This Row],[Tag]],IO[IO_Tag],)),DRAWING[[#This Row],[Tag]])</f>
        <v>RIO_01:08.DI:V- BB1GS614</v>
      </c>
      <c r="K64" s="354" t="str">
        <f>_xlfn.TEXTJOIN(" ",,INDEX(IO[AddressIO],MATCH(DRAWING[[#This Row],[Tag]],IO[IO_Tag],)),DRAWING[[#This Row],[Tag]])</f>
        <v>RIO_01:08.DI:05 BB1GS614</v>
      </c>
      <c r="L64" s="354" t="str">
        <f>_xlfn.TEXTJOIN("/",,DRAWING[[#This Row],[Tag]],"01")</f>
        <v>BB1GS614/01</v>
      </c>
      <c r="N64" s="262" t="e">
        <f xml:space="preserve"> UPPER(TRIM( MID(#REF!,1,22)))</f>
        <v>#REF!</v>
      </c>
      <c r="O64" s="262"/>
      <c r="P64" s="262"/>
      <c r="Q64" s="262"/>
      <c r="R64" s="262"/>
      <c r="S64" s="262"/>
      <c r="T64" s="262"/>
      <c r="U64" s="262"/>
      <c r="V64" s="262"/>
    </row>
    <row r="65" spans="1:22" x14ac:dyDescent="0.4">
      <c r="A65" s="353" t="s">
        <v>588</v>
      </c>
      <c r="B65" s="354" t="s">
        <v>2529</v>
      </c>
      <c r="C65" s="354" t="str">
        <f>_xlfn.TEXTJOIN("-",FALSE,jobNumber,DRAWING[[#This Row],[Type]])</f>
        <v>38025-ELE</v>
      </c>
      <c r="D65" s="354">
        <v>1</v>
      </c>
      <c r="E65" s="354">
        <v>300</v>
      </c>
      <c r="F65" s="354">
        <v>62</v>
      </c>
      <c r="G65" s="354">
        <f>IF(ISBLANK(DRAWING[[#This Row],[Base]]),"",DRAWING[[#This Row],[Base]]+DRAWING[[#This Row],[Index]])</f>
        <v>362</v>
      </c>
      <c r="H65" s="354" t="str">
        <f>_xlfn.TEXTJOIN("-",,TEXT(DRAWING[[#This Row],[SubProject]],"00"),DRAWING[[#This Row],[Number]]&amp;"_.L0")</f>
        <v>01-362_.L0</v>
      </c>
      <c r="I65" s="354" t="str">
        <f>_xlfn.TEXTJOIN(" ",,INDEX(IO[Address24V],MATCH(DRAWING[[#This Row],[Tag]],IO[IO_Tag],)),DRAWING[[#This Row],[Tag]])</f>
        <v>RIO_01:08.DI:V+ BB1GS615</v>
      </c>
      <c r="J65" s="354" t="str">
        <f>_xlfn.TEXTJOIN(" ",,INDEX(IO[Address0V],MATCH(DRAWING[[#This Row],[Tag]],IO[IO_Tag],)),DRAWING[[#This Row],[Tag]])</f>
        <v>RIO_01:08.DI:V- BB1GS615</v>
      </c>
      <c r="K65" s="354" t="str">
        <f>_xlfn.TEXTJOIN(" ",,INDEX(IO[AddressIO],MATCH(DRAWING[[#This Row],[Tag]],IO[IO_Tag],)),DRAWING[[#This Row],[Tag]])</f>
        <v>RIO_01:08.DI:06 BB1GS615</v>
      </c>
      <c r="L65" s="354" t="str">
        <f>_xlfn.TEXTJOIN("/",,DRAWING[[#This Row],[Tag]],"01")</f>
        <v>BB1GS615/01</v>
      </c>
      <c r="N65" s="262" t="e">
        <f xml:space="preserve"> UPPER(TRIM( MID(#REF!,1,22)))</f>
        <v>#REF!</v>
      </c>
      <c r="O65" s="262"/>
      <c r="P65" s="262"/>
      <c r="Q65" s="262"/>
      <c r="R65" s="262"/>
      <c r="S65" s="262"/>
      <c r="T65" s="262"/>
      <c r="U65" s="262"/>
      <c r="V65" s="262"/>
    </row>
    <row r="66" spans="1:22" x14ac:dyDescent="0.4">
      <c r="A66" s="353" t="s">
        <v>669</v>
      </c>
      <c r="B66" s="354" t="s">
        <v>2529</v>
      </c>
      <c r="C66" s="354" t="str">
        <f>_xlfn.TEXTJOIN("-",FALSE,jobNumber,DRAWING[[#This Row],[Type]])</f>
        <v>38025-ELE</v>
      </c>
      <c r="D66" s="354">
        <v>1</v>
      </c>
      <c r="E66" s="354">
        <v>300</v>
      </c>
      <c r="F66" s="354">
        <v>63</v>
      </c>
      <c r="G66" s="354">
        <f>IF(ISBLANK(DRAWING[[#This Row],[Base]]),"",DRAWING[[#This Row],[Base]]+DRAWING[[#This Row],[Index]])</f>
        <v>363</v>
      </c>
      <c r="H66" s="354" t="str">
        <f>_xlfn.TEXTJOIN("-",,TEXT(DRAWING[[#This Row],[SubProject]],"00"),DRAWING[[#This Row],[Number]]&amp;"_.L0")</f>
        <v>01-363_.L0</v>
      </c>
      <c r="I66" s="354" t="str">
        <f>_xlfn.TEXTJOIN(" ",,INDEX(IO[Address24V],MATCH(DRAWING[[#This Row],[Tag]],IO[IO_Tag],)),DRAWING[[#This Row],[Tag]])</f>
        <v>RIO_01:08.DI:V+ BB1GS616</v>
      </c>
      <c r="J66" s="354" t="str">
        <f>_xlfn.TEXTJOIN(" ",,INDEX(IO[Address0V],MATCH(DRAWING[[#This Row],[Tag]],IO[IO_Tag],)),DRAWING[[#This Row],[Tag]])</f>
        <v>RIO_01:08.DI:V- BB1GS616</v>
      </c>
      <c r="K66" s="354" t="str">
        <f>_xlfn.TEXTJOIN(" ",,INDEX(IO[AddressIO],MATCH(DRAWING[[#This Row],[Tag]],IO[IO_Tag],)),DRAWING[[#This Row],[Tag]])</f>
        <v>RIO_01:08.DI:07 BB1GS616</v>
      </c>
      <c r="L66" s="354" t="str">
        <f>_xlfn.TEXTJOIN("/",,DRAWING[[#This Row],[Tag]],"01")</f>
        <v>BB1GS616/01</v>
      </c>
      <c r="N66" s="262" t="e">
        <f xml:space="preserve"> UPPER(TRIM( MID(#REF!,1,22)))</f>
        <v>#REF!</v>
      </c>
      <c r="O66" s="262"/>
      <c r="P66" s="262"/>
      <c r="Q66" s="262"/>
      <c r="R66" s="262"/>
      <c r="S66" s="262"/>
      <c r="T66" s="262"/>
      <c r="U66" s="262"/>
      <c r="V66" s="262"/>
    </row>
    <row r="67" spans="1:22" x14ac:dyDescent="0.4">
      <c r="A67" s="353" t="s">
        <v>639</v>
      </c>
      <c r="B67" s="354" t="s">
        <v>2529</v>
      </c>
      <c r="C67" s="354" t="str">
        <f>_xlfn.TEXTJOIN("-",FALSE,jobNumber,DRAWING[[#This Row],[Type]])</f>
        <v>38025-ELE</v>
      </c>
      <c r="D67" s="354">
        <v>1</v>
      </c>
      <c r="E67" s="354">
        <v>300</v>
      </c>
      <c r="F67" s="354">
        <v>64</v>
      </c>
      <c r="G67" s="354">
        <f>IF(ISBLANK(DRAWING[[#This Row],[Base]]),"",DRAWING[[#This Row],[Base]]+DRAWING[[#This Row],[Index]])</f>
        <v>364</v>
      </c>
      <c r="H67" s="354" t="str">
        <f>_xlfn.TEXTJOIN("-",,TEXT(DRAWING[[#This Row],[SubProject]],"00"),DRAWING[[#This Row],[Number]]&amp;"_.L0")</f>
        <v>01-364_.L0</v>
      </c>
      <c r="I67" s="354" t="str">
        <f>_xlfn.TEXTJOIN(" ",,INDEX(IO[Address24V],MATCH(DRAWING[[#This Row],[Tag]],IO[IO_Tag],)),DRAWING[[#This Row],[Tag]])</f>
        <v>RIO_01:09.DI:V+ BB1GS617</v>
      </c>
      <c r="J67" s="354" t="str">
        <f>_xlfn.TEXTJOIN(" ",,INDEX(IO[Address0V],MATCH(DRAWING[[#This Row],[Tag]],IO[IO_Tag],)),DRAWING[[#This Row],[Tag]])</f>
        <v>RIO_01:09.DI:V- BB1GS617</v>
      </c>
      <c r="K67" s="354" t="str">
        <f>_xlfn.TEXTJOIN(" ",,INDEX(IO[AddressIO],MATCH(DRAWING[[#This Row],[Tag]],IO[IO_Tag],)),DRAWING[[#This Row],[Tag]])</f>
        <v>RIO_01:09.DI:00 BB1GS617</v>
      </c>
      <c r="L67" s="354" t="str">
        <f>_xlfn.TEXTJOIN("/",,DRAWING[[#This Row],[Tag]],"01")</f>
        <v>BB1GS617/01</v>
      </c>
      <c r="N67" s="262" t="e">
        <f xml:space="preserve"> UPPER(TRIM( MID(#REF!,1,22)))</f>
        <v>#REF!</v>
      </c>
      <c r="O67" s="262"/>
      <c r="P67" s="262"/>
      <c r="Q67" s="262"/>
      <c r="R67" s="262"/>
      <c r="S67" s="262"/>
      <c r="T67" s="262"/>
      <c r="U67" s="262"/>
      <c r="V67" s="262"/>
    </row>
    <row r="68" spans="1:22" x14ac:dyDescent="0.4">
      <c r="A68" s="353" t="s">
        <v>656</v>
      </c>
      <c r="B68" s="354" t="s">
        <v>2529</v>
      </c>
      <c r="C68" s="354" t="str">
        <f>_xlfn.TEXTJOIN("-",FALSE,jobNumber,DRAWING[[#This Row],[Type]])</f>
        <v>38025-ELE</v>
      </c>
      <c r="D68" s="354">
        <v>1</v>
      </c>
      <c r="E68" s="354">
        <v>300</v>
      </c>
      <c r="F68" s="354">
        <v>65</v>
      </c>
      <c r="G68" s="354">
        <f>IF(ISBLANK(DRAWING[[#This Row],[Base]]),"",DRAWING[[#This Row],[Base]]+DRAWING[[#This Row],[Index]])</f>
        <v>365</v>
      </c>
      <c r="H68" s="354" t="str">
        <f>_xlfn.TEXTJOIN("-",,TEXT(DRAWING[[#This Row],[SubProject]],"00"),DRAWING[[#This Row],[Number]]&amp;"_.L0")</f>
        <v>01-365_.L0</v>
      </c>
      <c r="I68" s="354" t="str">
        <f>_xlfn.TEXTJOIN(" ",,INDEX(IO[Address24V],MATCH(DRAWING[[#This Row],[Tag]],IO[IO_Tag],)),DRAWING[[#This Row],[Tag]])</f>
        <v>RIO_01:09.DI:V+ BB1GS618</v>
      </c>
      <c r="J68" s="354" t="str">
        <f>_xlfn.TEXTJOIN(" ",,INDEX(IO[Address0V],MATCH(DRAWING[[#This Row],[Tag]],IO[IO_Tag],)),DRAWING[[#This Row],[Tag]])</f>
        <v>RIO_01:09.DI:V- BB1GS618</v>
      </c>
      <c r="K68" s="354" t="str">
        <f>_xlfn.TEXTJOIN(" ",,INDEX(IO[AddressIO],MATCH(DRAWING[[#This Row],[Tag]],IO[IO_Tag],)),DRAWING[[#This Row],[Tag]])</f>
        <v>RIO_01:09.DI:01 BB1GS618</v>
      </c>
      <c r="L68" s="354" t="str">
        <f>_xlfn.TEXTJOIN("/",,DRAWING[[#This Row],[Tag]],"01")</f>
        <v>BB1GS618/01</v>
      </c>
      <c r="N68" s="262" t="e">
        <f xml:space="preserve"> UPPER(TRIM( MID(#REF!,1,22)))</f>
        <v>#REF!</v>
      </c>
      <c r="O68" s="262"/>
      <c r="P68" s="262"/>
      <c r="Q68" s="262"/>
      <c r="R68" s="262"/>
      <c r="S68" s="262"/>
      <c r="T68" s="262"/>
      <c r="U68" s="262"/>
      <c r="V68" s="262"/>
    </row>
    <row r="69" spans="1:22" x14ac:dyDescent="0.4">
      <c r="A69" s="353" t="s">
        <v>578</v>
      </c>
      <c r="B69" s="354" t="s">
        <v>2529</v>
      </c>
      <c r="C69" s="354" t="str">
        <f>_xlfn.TEXTJOIN("-",FALSE,jobNumber,DRAWING[[#This Row],[Type]])</f>
        <v>38025-ELE</v>
      </c>
      <c r="D69" s="354">
        <v>1</v>
      </c>
      <c r="E69" s="354">
        <v>300</v>
      </c>
      <c r="F69" s="354">
        <v>66</v>
      </c>
      <c r="G69" s="354">
        <f>IF(ISBLANK(DRAWING[[#This Row],[Base]]),"",DRAWING[[#This Row],[Base]]+DRAWING[[#This Row],[Index]])</f>
        <v>366</v>
      </c>
      <c r="H69" s="354" t="str">
        <f>_xlfn.TEXTJOIN("-",,TEXT(DRAWING[[#This Row],[SubProject]],"00"),DRAWING[[#This Row],[Number]]&amp;"_.L0")</f>
        <v>01-366_.L0</v>
      </c>
      <c r="I69" s="354" t="str">
        <f>_xlfn.TEXTJOIN(" ",,INDEX(IO[Address24V],MATCH(DRAWING[[#This Row],[Tag]],IO[IO_Tag],)),DRAWING[[#This Row],[Tag]])</f>
        <v>RIO_01:09.DI:V+ BB1GS619</v>
      </c>
      <c r="J69" s="354" t="str">
        <f>_xlfn.TEXTJOIN(" ",,INDEX(IO[Address0V],MATCH(DRAWING[[#This Row],[Tag]],IO[IO_Tag],)),DRAWING[[#This Row],[Tag]])</f>
        <v>RIO_01:09.DI:V- BB1GS619</v>
      </c>
      <c r="K69" s="354" t="str">
        <f>_xlfn.TEXTJOIN(" ",,INDEX(IO[AddressIO],MATCH(DRAWING[[#This Row],[Tag]],IO[IO_Tag],)),DRAWING[[#This Row],[Tag]])</f>
        <v>RIO_01:09.DI:02 BB1GS619</v>
      </c>
      <c r="L69" s="354" t="str">
        <f>_xlfn.TEXTJOIN("/",,DRAWING[[#This Row],[Tag]],"01")</f>
        <v>BB1GS619/01</v>
      </c>
      <c r="N69" s="262" t="e">
        <f xml:space="preserve"> UPPER(TRIM( MID(#REF!,1,22)))</f>
        <v>#REF!</v>
      </c>
      <c r="O69" s="262"/>
      <c r="P69" s="262"/>
      <c r="Q69" s="262"/>
      <c r="R69" s="262"/>
      <c r="S69" s="262"/>
      <c r="T69" s="262"/>
      <c r="U69" s="262"/>
      <c r="V69" s="262"/>
    </row>
    <row r="70" spans="1:22" x14ac:dyDescent="0.4">
      <c r="A70" s="353" t="s">
        <v>653</v>
      </c>
      <c r="B70" s="354" t="s">
        <v>2529</v>
      </c>
      <c r="C70" s="354" t="str">
        <f>_xlfn.TEXTJOIN("-",FALSE,jobNumber,DRAWING[[#This Row],[Type]])</f>
        <v>38025-ELE</v>
      </c>
      <c r="D70" s="354">
        <v>1</v>
      </c>
      <c r="E70" s="354">
        <v>300</v>
      </c>
      <c r="F70" s="354">
        <v>67</v>
      </c>
      <c r="G70" s="354">
        <f>IF(ISBLANK(DRAWING[[#This Row],[Base]]),"",DRAWING[[#This Row],[Base]]+DRAWING[[#This Row],[Index]])</f>
        <v>367</v>
      </c>
      <c r="H70" s="354" t="str">
        <f>_xlfn.TEXTJOIN("-",,TEXT(DRAWING[[#This Row],[SubProject]],"00"),DRAWING[[#This Row],[Number]]&amp;"_.L0")</f>
        <v>01-367_.L0</v>
      </c>
      <c r="I70" s="354" t="str">
        <f>_xlfn.TEXTJOIN(" ",,INDEX(IO[Address24V],MATCH(DRAWING[[#This Row],[Tag]],IO[IO_Tag],)),DRAWING[[#This Row],[Tag]])</f>
        <v>RIO_01:09.DI:V+ BB1GS620</v>
      </c>
      <c r="J70" s="354" t="str">
        <f>_xlfn.TEXTJOIN(" ",,INDEX(IO[Address0V],MATCH(DRAWING[[#This Row],[Tag]],IO[IO_Tag],)),DRAWING[[#This Row],[Tag]])</f>
        <v>RIO_01:09.DI:V- BB1GS620</v>
      </c>
      <c r="K70" s="354" t="str">
        <f>_xlfn.TEXTJOIN(" ",,INDEX(IO[AddressIO],MATCH(DRAWING[[#This Row],[Tag]],IO[IO_Tag],)),DRAWING[[#This Row],[Tag]])</f>
        <v>RIO_01:09.DI:03 BB1GS620</v>
      </c>
      <c r="L70" s="354" t="str">
        <f>_xlfn.TEXTJOIN("/",,DRAWING[[#This Row],[Tag]],"01")</f>
        <v>BB1GS620/01</v>
      </c>
      <c r="N70" s="262" t="e">
        <f xml:space="preserve"> UPPER(TRIM( MID(#REF!,1,22)))</f>
        <v>#REF!</v>
      </c>
      <c r="O70" s="262"/>
      <c r="P70" s="262"/>
      <c r="Q70" s="262"/>
      <c r="R70" s="262"/>
      <c r="S70" s="262"/>
      <c r="T70" s="262"/>
      <c r="U70" s="262"/>
      <c r="V70" s="262"/>
    </row>
    <row r="71" spans="1:22" x14ac:dyDescent="0.4">
      <c r="A71" s="353" t="s">
        <v>565</v>
      </c>
      <c r="B71" s="354" t="s">
        <v>2529</v>
      </c>
      <c r="C71" s="354" t="str">
        <f>_xlfn.TEXTJOIN("-",FALSE,jobNumber,DRAWING[[#This Row],[Type]])</f>
        <v>38025-ELE</v>
      </c>
      <c r="D71" s="354">
        <v>1</v>
      </c>
      <c r="E71" s="354">
        <v>300</v>
      </c>
      <c r="F71" s="354">
        <v>68</v>
      </c>
      <c r="G71" s="354">
        <f>IF(ISBLANK(DRAWING[[#This Row],[Base]]),"",DRAWING[[#This Row],[Base]]+DRAWING[[#This Row],[Index]])</f>
        <v>368</v>
      </c>
      <c r="H71" s="354" t="str">
        <f>_xlfn.TEXTJOIN("-",,TEXT(DRAWING[[#This Row],[SubProject]],"00"),DRAWING[[#This Row],[Number]]&amp;"_.L0")</f>
        <v>01-368_.L0</v>
      </c>
      <c r="I71" s="354" t="str">
        <f>_xlfn.TEXTJOIN(" ",,INDEX(IO[Address24V],MATCH(DRAWING[[#This Row],[Tag]],IO[IO_Tag],)),DRAWING[[#This Row],[Tag]])</f>
        <v>RIO_01:09.DI:V+ BB1GS621</v>
      </c>
      <c r="J71" s="354" t="str">
        <f>_xlfn.TEXTJOIN(" ",,INDEX(IO[Address0V],MATCH(DRAWING[[#This Row],[Tag]],IO[IO_Tag],)),DRAWING[[#This Row],[Tag]])</f>
        <v>RIO_01:09.DI:V- BB1GS621</v>
      </c>
      <c r="K71" s="354" t="str">
        <f>_xlfn.TEXTJOIN(" ",,INDEX(IO[AddressIO],MATCH(DRAWING[[#This Row],[Tag]],IO[IO_Tag],)),DRAWING[[#This Row],[Tag]])</f>
        <v>RIO_01:09.DI:04 BB1GS621</v>
      </c>
      <c r="L71" s="354" t="str">
        <f>_xlfn.TEXTJOIN("/",,DRAWING[[#This Row],[Tag]],"01")</f>
        <v>BB1GS621/01</v>
      </c>
      <c r="N71" s="262" t="e">
        <f xml:space="preserve"> UPPER(TRIM( MID(#REF!,1,22)))</f>
        <v>#REF!</v>
      </c>
      <c r="O71" s="262"/>
      <c r="P71" s="262"/>
      <c r="Q71" s="262"/>
      <c r="R71" s="262"/>
      <c r="S71" s="262"/>
      <c r="T71" s="262"/>
      <c r="U71" s="262"/>
      <c r="V71" s="262"/>
    </row>
    <row r="72" spans="1:22" x14ac:dyDescent="0.4">
      <c r="A72" s="353" t="s">
        <v>606</v>
      </c>
      <c r="B72" s="354" t="s">
        <v>2529</v>
      </c>
      <c r="C72" s="354" t="str">
        <f>_xlfn.TEXTJOIN("-",FALSE,jobNumber,DRAWING[[#This Row],[Type]])</f>
        <v>38025-ELE</v>
      </c>
      <c r="D72" s="354">
        <v>1</v>
      </c>
      <c r="E72" s="354">
        <v>300</v>
      </c>
      <c r="F72" s="354">
        <v>69</v>
      </c>
      <c r="G72" s="354">
        <f>IF(ISBLANK(DRAWING[[#This Row],[Base]]),"",DRAWING[[#This Row],[Base]]+DRAWING[[#This Row],[Index]])</f>
        <v>369</v>
      </c>
      <c r="H72" s="354" t="str">
        <f>_xlfn.TEXTJOIN("-",,TEXT(DRAWING[[#This Row],[SubProject]],"00"),DRAWING[[#This Row],[Number]]&amp;"_.L0")</f>
        <v>01-369_.L0</v>
      </c>
      <c r="I72" s="354" t="str">
        <f>_xlfn.TEXTJOIN(" ",,INDEX(IO[Address24V],MATCH(DRAWING[[#This Row],[Tag]],IO[IO_Tag],)),DRAWING[[#This Row],[Tag]])</f>
        <v>RIO_01:09.DI:V+ BB1GS622</v>
      </c>
      <c r="J72" s="354" t="str">
        <f>_xlfn.TEXTJOIN(" ",,INDEX(IO[Address0V],MATCH(DRAWING[[#This Row],[Tag]],IO[IO_Tag],)),DRAWING[[#This Row],[Tag]])</f>
        <v>RIO_01:09.DI:V- BB1GS622</v>
      </c>
      <c r="K72" s="354" t="str">
        <f>_xlfn.TEXTJOIN(" ",,INDEX(IO[AddressIO],MATCH(DRAWING[[#This Row],[Tag]],IO[IO_Tag],)),DRAWING[[#This Row],[Tag]])</f>
        <v>RIO_01:09.DI:05 BB1GS622</v>
      </c>
      <c r="L72" s="354" t="str">
        <f>_xlfn.TEXTJOIN("/",,DRAWING[[#This Row],[Tag]],"01")</f>
        <v>BB1GS622/01</v>
      </c>
      <c r="N72" s="262" t="e">
        <f xml:space="preserve"> UPPER(TRIM( MID(#REF!,1,22)))</f>
        <v>#REF!</v>
      </c>
      <c r="O72" s="262"/>
      <c r="P72" s="262"/>
      <c r="Q72" s="262"/>
      <c r="R72" s="262"/>
      <c r="S72" s="262"/>
      <c r="T72" s="262"/>
      <c r="U72" s="262"/>
      <c r="V72" s="262"/>
    </row>
    <row r="73" spans="1:22" x14ac:dyDescent="0.4">
      <c r="A73" s="353" t="s">
        <v>591</v>
      </c>
      <c r="B73" s="354" t="s">
        <v>2529</v>
      </c>
      <c r="C73" s="354" t="str">
        <f>_xlfn.TEXTJOIN("-",FALSE,jobNumber,DRAWING[[#This Row],[Type]])</f>
        <v>38025-ELE</v>
      </c>
      <c r="D73" s="354">
        <v>1</v>
      </c>
      <c r="E73" s="354">
        <v>300</v>
      </c>
      <c r="F73" s="354">
        <v>70</v>
      </c>
      <c r="G73" s="354">
        <f>IF(ISBLANK(DRAWING[[#This Row],[Base]]),"",DRAWING[[#This Row],[Base]]+DRAWING[[#This Row],[Index]])</f>
        <v>370</v>
      </c>
      <c r="H73" s="354" t="str">
        <f>_xlfn.TEXTJOIN("-",,TEXT(DRAWING[[#This Row],[SubProject]],"00"),DRAWING[[#This Row],[Number]]&amp;"_.L0")</f>
        <v>01-370_.L0</v>
      </c>
      <c r="I73" s="354" t="str">
        <f>_xlfn.TEXTJOIN(" ",,INDEX(IO[Address24V],MATCH(DRAWING[[#This Row],[Tag]],IO[IO_Tag],)),DRAWING[[#This Row],[Tag]])</f>
        <v>RIO_01:09.DI:V+ BB1GS623</v>
      </c>
      <c r="J73" s="354" t="str">
        <f>_xlfn.TEXTJOIN(" ",,INDEX(IO[Address0V],MATCH(DRAWING[[#This Row],[Tag]],IO[IO_Tag],)),DRAWING[[#This Row],[Tag]])</f>
        <v>RIO_01:09.DI:V- BB1GS623</v>
      </c>
      <c r="K73" s="354" t="str">
        <f>_xlfn.TEXTJOIN(" ",,INDEX(IO[AddressIO],MATCH(DRAWING[[#This Row],[Tag]],IO[IO_Tag],)),DRAWING[[#This Row],[Tag]])</f>
        <v>RIO_01:09.DI:06 BB1GS623</v>
      </c>
      <c r="L73" s="354" t="str">
        <f>_xlfn.TEXTJOIN("/",,DRAWING[[#This Row],[Tag]],"01")</f>
        <v>BB1GS623/01</v>
      </c>
      <c r="N73" s="262" t="e">
        <f xml:space="preserve"> UPPER(TRIM( MID(#REF!,1,22)))</f>
        <v>#REF!</v>
      </c>
      <c r="O73" s="262"/>
      <c r="P73" s="262"/>
      <c r="Q73" s="262"/>
      <c r="R73" s="262"/>
      <c r="S73" s="262"/>
      <c r="T73" s="262"/>
      <c r="U73" s="262"/>
      <c r="V73" s="262"/>
    </row>
    <row r="74" spans="1:22" x14ac:dyDescent="0.4">
      <c r="A74" s="353" t="s">
        <v>603</v>
      </c>
      <c r="B74" s="354" t="s">
        <v>2529</v>
      </c>
      <c r="C74" s="354" t="str">
        <f>_xlfn.TEXTJOIN("-",FALSE,jobNumber,DRAWING[[#This Row],[Type]])</f>
        <v>38025-ELE</v>
      </c>
      <c r="D74" s="354">
        <v>1</v>
      </c>
      <c r="E74" s="354">
        <v>300</v>
      </c>
      <c r="F74" s="354">
        <v>71</v>
      </c>
      <c r="G74" s="354">
        <f>IF(ISBLANK(DRAWING[[#This Row],[Base]]),"",DRAWING[[#This Row],[Base]]+DRAWING[[#This Row],[Index]])</f>
        <v>371</v>
      </c>
      <c r="H74" s="354" t="str">
        <f>_xlfn.TEXTJOIN("-",,TEXT(DRAWING[[#This Row],[SubProject]],"00"),DRAWING[[#This Row],[Number]]&amp;"_.L0")</f>
        <v>01-371_.L0</v>
      </c>
      <c r="I74" s="354" t="str">
        <f>_xlfn.TEXTJOIN(" ",,INDEX(IO[Address24V],MATCH(DRAWING[[#This Row],[Tag]],IO[IO_Tag],)),DRAWING[[#This Row],[Tag]])</f>
        <v>RIO_01:09.DI:V+ BB1GS650</v>
      </c>
      <c r="J74" s="354" t="str">
        <f>_xlfn.TEXTJOIN(" ",,INDEX(IO[Address0V],MATCH(DRAWING[[#This Row],[Tag]],IO[IO_Tag],)),DRAWING[[#This Row],[Tag]])</f>
        <v>RIO_01:09.DI:V- BB1GS650</v>
      </c>
      <c r="K74" s="354" t="str">
        <f>_xlfn.TEXTJOIN(" ",,INDEX(IO[AddressIO],MATCH(DRAWING[[#This Row],[Tag]],IO[IO_Tag],)),DRAWING[[#This Row],[Tag]])</f>
        <v>RIO_01:09.DI:07 BB1GS650</v>
      </c>
      <c r="L74" s="354" t="str">
        <f>_xlfn.TEXTJOIN("/",,DRAWING[[#This Row],[Tag]],"01")</f>
        <v>BB1GS650/01</v>
      </c>
      <c r="N74" s="262" t="e">
        <f xml:space="preserve"> UPPER(TRIM( MID(#REF!,1,22)))</f>
        <v>#REF!</v>
      </c>
      <c r="O74" s="262"/>
      <c r="P74" s="262"/>
      <c r="Q74" s="262"/>
      <c r="R74" s="262"/>
      <c r="S74" s="262"/>
      <c r="T74" s="262"/>
      <c r="U74" s="262"/>
      <c r="V74" s="262"/>
    </row>
    <row r="75" spans="1:22" x14ac:dyDescent="0.4">
      <c r="A75" s="353" t="s">
        <v>581</v>
      </c>
      <c r="B75" s="354" t="s">
        <v>2529</v>
      </c>
      <c r="C75" s="354" t="str">
        <f>_xlfn.TEXTJOIN("-",FALSE,jobNumber,DRAWING[[#This Row],[Type]])</f>
        <v>38025-ELE</v>
      </c>
      <c r="D75" s="354">
        <v>1</v>
      </c>
      <c r="E75" s="354">
        <v>300</v>
      </c>
      <c r="F75" s="354">
        <v>72</v>
      </c>
      <c r="G75" s="354">
        <f>IF(ISBLANK(DRAWING[[#This Row],[Base]]),"",DRAWING[[#This Row],[Base]]+DRAWING[[#This Row],[Index]])</f>
        <v>372</v>
      </c>
      <c r="H75" s="354" t="str">
        <f>_xlfn.TEXTJOIN("-",,TEXT(DRAWING[[#This Row],[SubProject]],"00"),DRAWING[[#This Row],[Number]]&amp;"_.L0")</f>
        <v>01-372_.L0</v>
      </c>
      <c r="I75" s="354" t="str">
        <f>_xlfn.TEXTJOIN(" ",,INDEX(IO[Address24V],MATCH(DRAWING[[#This Row],[Tag]],IO[IO_Tag],)),DRAWING[[#This Row],[Tag]])</f>
        <v>RIO_01:10.DI:V+ BB1GS651</v>
      </c>
      <c r="J75" s="354" t="str">
        <f>_xlfn.TEXTJOIN(" ",,INDEX(IO[Address0V],MATCH(DRAWING[[#This Row],[Tag]],IO[IO_Tag],)),DRAWING[[#This Row],[Tag]])</f>
        <v>RIO_01:10.DI:V- BB1GS651</v>
      </c>
      <c r="K75" s="354" t="str">
        <f>_xlfn.TEXTJOIN(" ",,INDEX(IO[AddressIO],MATCH(DRAWING[[#This Row],[Tag]],IO[IO_Tag],)),DRAWING[[#This Row],[Tag]])</f>
        <v>RIO_01:10.DI:00 BB1GS651</v>
      </c>
      <c r="L75" s="354" t="str">
        <f>_xlfn.TEXTJOIN("/",,DRAWING[[#This Row],[Tag]],"01")</f>
        <v>BB1GS651/01</v>
      </c>
      <c r="N75" s="262" t="e">
        <f xml:space="preserve"> UPPER(TRIM( MID(#REF!,1,22)))</f>
        <v>#REF!</v>
      </c>
      <c r="O75" s="262"/>
      <c r="P75" s="262"/>
      <c r="Q75" s="262"/>
      <c r="R75" s="262"/>
      <c r="S75" s="262"/>
      <c r="T75" s="262"/>
      <c r="U75" s="262"/>
      <c r="V75" s="262"/>
    </row>
    <row r="76" spans="1:22" x14ac:dyDescent="0.4">
      <c r="A76" s="353" t="s">
        <v>770</v>
      </c>
      <c r="B76" s="354" t="s">
        <v>2529</v>
      </c>
      <c r="C76" s="354" t="str">
        <f>_xlfn.TEXTJOIN("-",FALSE,jobNumber,DRAWING[[#This Row],[Type]])</f>
        <v>38025-ELE</v>
      </c>
      <c r="D76" s="354">
        <v>1</v>
      </c>
      <c r="E76" s="354">
        <v>300</v>
      </c>
      <c r="F76" s="354">
        <v>73</v>
      </c>
      <c r="G76" s="354">
        <f>IF(ISBLANK(DRAWING[[#This Row],[Base]]),"",DRAWING[[#This Row],[Base]]+DRAWING[[#This Row],[Index]])</f>
        <v>373</v>
      </c>
      <c r="H76" s="354" t="str">
        <f>_xlfn.TEXTJOIN("-",,TEXT(DRAWING[[#This Row],[SubProject]],"00"),DRAWING[[#This Row],[Number]]&amp;"_.L0")</f>
        <v>01-373_.L0</v>
      </c>
      <c r="I76" s="354" t="str">
        <f>_xlfn.TEXTJOIN(" ",,INDEX(IO[Address24V],MATCH(DRAWING[[#This Row],[Tag]],IO[IO_Tag],)),DRAWING[[#This Row],[Tag]])</f>
        <v>RIO_01:10.DI:V+ BB1GS652</v>
      </c>
      <c r="J76" s="354" t="str">
        <f>_xlfn.TEXTJOIN(" ",,INDEX(IO[Address0V],MATCH(DRAWING[[#This Row],[Tag]],IO[IO_Tag],)),DRAWING[[#This Row],[Tag]])</f>
        <v>RIO_01:10.DI:V- BB1GS652</v>
      </c>
      <c r="K76" s="354" t="str">
        <f>_xlfn.TEXTJOIN(" ",,INDEX(IO[AddressIO],MATCH(DRAWING[[#This Row],[Tag]],IO[IO_Tag],)),DRAWING[[#This Row],[Tag]])</f>
        <v>RIO_01:10.DI:01 BB1GS652</v>
      </c>
      <c r="L76" s="354" t="str">
        <f>_xlfn.TEXTJOIN("/",,DRAWING[[#This Row],[Tag]],"01")</f>
        <v>BB1GS652/01</v>
      </c>
      <c r="N76" s="262" t="e">
        <f xml:space="preserve"> UPPER(TRIM( MID(#REF!,1,22)))</f>
        <v>#REF!</v>
      </c>
      <c r="O76" s="262"/>
      <c r="P76" s="262"/>
      <c r="Q76" s="262"/>
      <c r="R76" s="262"/>
      <c r="S76" s="262"/>
      <c r="T76" s="262"/>
      <c r="U76" s="262"/>
      <c r="V76" s="262"/>
    </row>
    <row r="77" spans="1:22" x14ac:dyDescent="0.4">
      <c r="A77" s="353" t="s">
        <v>773</v>
      </c>
      <c r="B77" s="354" t="s">
        <v>2529</v>
      </c>
      <c r="C77" s="354" t="str">
        <f>_xlfn.TEXTJOIN("-",FALSE,jobNumber,DRAWING[[#This Row],[Type]])</f>
        <v>38025-ELE</v>
      </c>
      <c r="D77" s="354">
        <v>1</v>
      </c>
      <c r="E77" s="354">
        <v>300</v>
      </c>
      <c r="F77" s="354">
        <v>74</v>
      </c>
      <c r="G77" s="354">
        <f>IF(ISBLANK(DRAWING[[#This Row],[Base]]),"",DRAWING[[#This Row],[Base]]+DRAWING[[#This Row],[Index]])</f>
        <v>374</v>
      </c>
      <c r="H77" s="354" t="str">
        <f>_xlfn.TEXTJOIN("-",,TEXT(DRAWING[[#This Row],[SubProject]],"00"),DRAWING[[#This Row],[Number]]&amp;"_.L0")</f>
        <v>01-374_.L0</v>
      </c>
      <c r="I77" s="354" t="str">
        <f>_xlfn.TEXTJOIN(" ",,INDEX(IO[Address24V],MATCH(DRAWING[[#This Row],[Tag]],IO[IO_Tag],)),DRAWING[[#This Row],[Tag]])</f>
        <v>RIO_01:10.DI:V+ BB1GS653</v>
      </c>
      <c r="J77" s="354" t="str">
        <f>_xlfn.TEXTJOIN(" ",,INDEX(IO[Address0V],MATCH(DRAWING[[#This Row],[Tag]],IO[IO_Tag],)),DRAWING[[#This Row],[Tag]])</f>
        <v>RIO_01:10.DI:V- BB1GS653</v>
      </c>
      <c r="K77" s="354" t="str">
        <f>_xlfn.TEXTJOIN(" ",,INDEX(IO[AddressIO],MATCH(DRAWING[[#This Row],[Tag]],IO[IO_Tag],)),DRAWING[[#This Row],[Tag]])</f>
        <v>RIO_01:10.DI:02 BB1GS653</v>
      </c>
      <c r="L77" s="354" t="str">
        <f>_xlfn.TEXTJOIN("/",,DRAWING[[#This Row],[Tag]],"01")</f>
        <v>BB1GS653/01</v>
      </c>
      <c r="N77" s="262" t="e">
        <f xml:space="preserve"> UPPER(TRIM( MID(#REF!,1,22)))</f>
        <v>#REF!</v>
      </c>
      <c r="O77" s="262"/>
      <c r="P77" s="262"/>
      <c r="Q77" s="262"/>
      <c r="R77" s="262"/>
      <c r="S77" s="262"/>
      <c r="T77" s="262"/>
      <c r="U77" s="262"/>
      <c r="V77" s="262"/>
    </row>
    <row r="78" spans="1:22" x14ac:dyDescent="0.4">
      <c r="A78" s="353" t="s">
        <v>775</v>
      </c>
      <c r="B78" s="354" t="s">
        <v>2529</v>
      </c>
      <c r="C78" s="354" t="str">
        <f>_xlfn.TEXTJOIN("-",FALSE,jobNumber,DRAWING[[#This Row],[Type]])</f>
        <v>38025-ELE</v>
      </c>
      <c r="D78" s="354">
        <v>1</v>
      </c>
      <c r="E78" s="354">
        <v>300</v>
      </c>
      <c r="F78" s="354">
        <v>75</v>
      </c>
      <c r="G78" s="354">
        <f>IF(ISBLANK(DRAWING[[#This Row],[Base]]),"",DRAWING[[#This Row],[Base]]+DRAWING[[#This Row],[Index]])</f>
        <v>375</v>
      </c>
      <c r="H78" s="354" t="str">
        <f>_xlfn.TEXTJOIN("-",,TEXT(DRAWING[[#This Row],[SubProject]],"00"),DRAWING[[#This Row],[Number]]&amp;"_.L0")</f>
        <v>01-375_.L0</v>
      </c>
      <c r="I78" s="354" t="str">
        <f>_xlfn.TEXTJOIN(" ",,INDEX(IO[Address24V],MATCH(DRAWING[[#This Row],[Tag]],IO[IO_Tag],)),DRAWING[[#This Row],[Tag]])</f>
        <v>RIO_01:10.DI:V+ BB1GS654</v>
      </c>
      <c r="J78" s="354" t="str">
        <f>_xlfn.TEXTJOIN(" ",,INDEX(IO[Address0V],MATCH(DRAWING[[#This Row],[Tag]],IO[IO_Tag],)),DRAWING[[#This Row],[Tag]])</f>
        <v>RIO_01:10.DI:V- BB1GS654</v>
      </c>
      <c r="K78" s="354" t="str">
        <f>_xlfn.TEXTJOIN(" ",,INDEX(IO[AddressIO],MATCH(DRAWING[[#This Row],[Tag]],IO[IO_Tag],)),DRAWING[[#This Row],[Tag]])</f>
        <v>RIO_01:10.DI:03 BB1GS654</v>
      </c>
      <c r="L78" s="354" t="str">
        <f>_xlfn.TEXTJOIN("/",,DRAWING[[#This Row],[Tag]],"01")</f>
        <v>BB1GS654/01</v>
      </c>
      <c r="N78" s="262" t="e">
        <f xml:space="preserve"> UPPER(TRIM( MID(#REF!,1,22)))</f>
        <v>#REF!</v>
      </c>
      <c r="O78" s="262"/>
      <c r="P78" s="262"/>
      <c r="Q78" s="262"/>
      <c r="R78" s="262"/>
      <c r="S78" s="262"/>
      <c r="T78" s="262"/>
      <c r="U78" s="262"/>
      <c r="V78" s="262"/>
    </row>
    <row r="79" spans="1:22" x14ac:dyDescent="0.4">
      <c r="A79" s="353" t="s">
        <v>777</v>
      </c>
      <c r="B79" s="354" t="s">
        <v>2529</v>
      </c>
      <c r="C79" s="354" t="str">
        <f>_xlfn.TEXTJOIN("-",FALSE,jobNumber,DRAWING[[#This Row],[Type]])</f>
        <v>38025-ELE</v>
      </c>
      <c r="D79" s="354">
        <v>1</v>
      </c>
      <c r="E79" s="354">
        <v>300</v>
      </c>
      <c r="F79" s="354">
        <v>76</v>
      </c>
      <c r="G79" s="354">
        <f>IF(ISBLANK(DRAWING[[#This Row],[Base]]),"",DRAWING[[#This Row],[Base]]+DRAWING[[#This Row],[Index]])</f>
        <v>376</v>
      </c>
      <c r="H79" s="354" t="str">
        <f>_xlfn.TEXTJOIN("-",,TEXT(DRAWING[[#This Row],[SubProject]],"00"),DRAWING[[#This Row],[Number]]&amp;"_.L0")</f>
        <v>01-376_.L0</v>
      </c>
      <c r="I79" s="354" t="str">
        <f>_xlfn.TEXTJOIN(" ",,INDEX(IO[Address24V],MATCH(DRAWING[[#This Row],[Tag]],IO[IO_Tag],)),DRAWING[[#This Row],[Tag]])</f>
        <v>RIO_01:10.DI:V+ BB1GS655</v>
      </c>
      <c r="J79" s="354" t="str">
        <f>_xlfn.TEXTJOIN(" ",,INDEX(IO[Address0V],MATCH(DRAWING[[#This Row],[Tag]],IO[IO_Tag],)),DRAWING[[#This Row],[Tag]])</f>
        <v>RIO_01:10.DI:V- BB1GS655</v>
      </c>
      <c r="K79" s="354" t="str">
        <f>_xlfn.TEXTJOIN(" ",,INDEX(IO[AddressIO],MATCH(DRAWING[[#This Row],[Tag]],IO[IO_Tag],)),DRAWING[[#This Row],[Tag]])</f>
        <v>RIO_01:10.DI:04 BB1GS655</v>
      </c>
      <c r="L79" s="354" t="str">
        <f>_xlfn.TEXTJOIN("/",,DRAWING[[#This Row],[Tag]],"01")</f>
        <v>BB1GS655/01</v>
      </c>
      <c r="N79" s="262" t="e">
        <f xml:space="preserve"> UPPER(TRIM( MID(#REF!,1,22)))</f>
        <v>#REF!</v>
      </c>
      <c r="O79" s="262"/>
      <c r="P79" s="262"/>
      <c r="Q79" s="262"/>
      <c r="R79" s="262"/>
      <c r="S79" s="262"/>
      <c r="T79" s="262"/>
      <c r="U79" s="262"/>
      <c r="V79" s="262"/>
    </row>
    <row r="80" spans="1:22" x14ac:dyDescent="0.4">
      <c r="A80" s="353" t="s">
        <v>1452</v>
      </c>
      <c r="B80" s="354" t="s">
        <v>2529</v>
      </c>
      <c r="C80" s="354" t="str">
        <f>_xlfn.TEXTJOIN("-",FALSE,jobNumber,DRAWING[[#This Row],[Type]])</f>
        <v>38025-ELE</v>
      </c>
      <c r="D80" s="354">
        <v>1</v>
      </c>
      <c r="E80" s="354">
        <v>300</v>
      </c>
      <c r="F80" s="354">
        <v>77</v>
      </c>
      <c r="G80" s="354">
        <f>IF(ISBLANK(DRAWING[[#This Row],[Base]]),"",DRAWING[[#This Row],[Base]]+DRAWING[[#This Row],[Index]])</f>
        <v>377</v>
      </c>
      <c r="H80" s="354" t="str">
        <f>_xlfn.TEXTJOIN("-",,TEXT(DRAWING[[#This Row],[SubProject]],"00"),DRAWING[[#This Row],[Number]]&amp;"_.L0")</f>
        <v>01-377_.L0</v>
      </c>
      <c r="I80" s="354" t="str">
        <f>_xlfn.TEXTJOIN(" ",,INDEX(IO[Address24V],MATCH(DRAWING[[#This Row],[Tag]],IO[IO_Tag],)),DRAWING[[#This Row],[Tag]])</f>
        <v>RIO_01:10.DI:V+ BB1GS656</v>
      </c>
      <c r="J80" s="354" t="str">
        <f>_xlfn.TEXTJOIN(" ",,INDEX(IO[Address0V],MATCH(DRAWING[[#This Row],[Tag]],IO[IO_Tag],)),DRAWING[[#This Row],[Tag]])</f>
        <v>RIO_01:10.DI:V- BB1GS656</v>
      </c>
      <c r="K80" s="354" t="str">
        <f>_xlfn.TEXTJOIN(" ",,INDEX(IO[AddressIO],MATCH(DRAWING[[#This Row],[Tag]],IO[IO_Tag],)),DRAWING[[#This Row],[Tag]])</f>
        <v>RIO_01:10.DI:05 BB1GS656</v>
      </c>
      <c r="L80" s="354" t="str">
        <f>_xlfn.TEXTJOIN("/",,DRAWING[[#This Row],[Tag]],"01")</f>
        <v>BB1GS656/01</v>
      </c>
      <c r="N80" s="262" t="e">
        <f xml:space="preserve"> UPPER(TRIM( MID(#REF!,1,22)))</f>
        <v>#REF!</v>
      </c>
      <c r="O80" s="262"/>
      <c r="P80" s="262"/>
      <c r="Q80" s="262"/>
      <c r="R80" s="262"/>
      <c r="S80" s="262"/>
      <c r="T80" s="262"/>
      <c r="U80" s="262"/>
      <c r="V80" s="262"/>
    </row>
    <row r="81" spans="1:22" x14ac:dyDescent="0.4">
      <c r="A81" s="353" t="s">
        <v>1400</v>
      </c>
      <c r="B81" s="354" t="s">
        <v>2529</v>
      </c>
      <c r="C81" s="354" t="str">
        <f>_xlfn.TEXTJOIN("-",FALSE,jobNumber,DRAWING[[#This Row],[Type]])</f>
        <v>38025-ELE</v>
      </c>
      <c r="D81" s="354">
        <v>1</v>
      </c>
      <c r="E81" s="354">
        <v>300</v>
      </c>
      <c r="F81" s="354">
        <v>78</v>
      </c>
      <c r="G81" s="354">
        <f>IF(ISBLANK(DRAWING[[#This Row],[Base]]),"",DRAWING[[#This Row],[Base]]+DRAWING[[#This Row],[Index]])</f>
        <v>378</v>
      </c>
      <c r="H81" s="354" t="str">
        <f>_xlfn.TEXTJOIN("-",,TEXT(DRAWING[[#This Row],[SubProject]],"00"),DRAWING[[#This Row],[Number]]&amp;"_.L0")</f>
        <v>01-378_.L0</v>
      </c>
      <c r="I81" s="354" t="str">
        <f>_xlfn.TEXTJOIN(" ",,INDEX(IO[Address24V],MATCH(DRAWING[[#This Row],[Tag]],IO[IO_Tag],)),DRAWING[[#This Row],[Tag]])</f>
        <v>RIO_01:10.DI:V+ BB1GS659</v>
      </c>
      <c r="J81" s="354" t="str">
        <f>_xlfn.TEXTJOIN(" ",,INDEX(IO[Address0V],MATCH(DRAWING[[#This Row],[Tag]],IO[IO_Tag],)),DRAWING[[#This Row],[Tag]])</f>
        <v>RIO_01:10.DI:V- BB1GS659</v>
      </c>
      <c r="K81" s="354" t="str">
        <f>_xlfn.TEXTJOIN(" ",,INDEX(IO[AddressIO],MATCH(DRAWING[[#This Row],[Tag]],IO[IO_Tag],)),DRAWING[[#This Row],[Tag]])</f>
        <v>RIO_01:10.DI:06 BB1GS659</v>
      </c>
      <c r="L81" s="354" t="str">
        <f>_xlfn.TEXTJOIN("/",,DRAWING[[#This Row],[Tag]],"01")</f>
        <v>BB1GS659/01</v>
      </c>
      <c r="N81" s="262" t="e">
        <f xml:space="preserve"> UPPER(TRIM( MID(#REF!,1,22)))</f>
        <v>#REF!</v>
      </c>
      <c r="O81" s="262"/>
      <c r="P81" s="262"/>
      <c r="Q81" s="262"/>
      <c r="R81" s="262"/>
      <c r="S81" s="262"/>
      <c r="T81" s="262"/>
      <c r="U81" s="262"/>
      <c r="V81" s="262"/>
    </row>
    <row r="82" spans="1:22" x14ac:dyDescent="0.4">
      <c r="A82" s="353" t="s">
        <v>1404</v>
      </c>
      <c r="B82" s="354" t="s">
        <v>2529</v>
      </c>
      <c r="C82" s="354" t="str">
        <f>_xlfn.TEXTJOIN("-",FALSE,jobNumber,DRAWING[[#This Row],[Type]])</f>
        <v>38025-ELE</v>
      </c>
      <c r="D82" s="354">
        <v>1</v>
      </c>
      <c r="E82" s="354">
        <v>300</v>
      </c>
      <c r="F82" s="354">
        <v>79</v>
      </c>
      <c r="G82" s="354">
        <f>IF(ISBLANK(DRAWING[[#This Row],[Base]]),"",DRAWING[[#This Row],[Base]]+DRAWING[[#This Row],[Index]])</f>
        <v>379</v>
      </c>
      <c r="H82" s="354" t="str">
        <f>_xlfn.TEXTJOIN("-",,TEXT(DRAWING[[#This Row],[SubProject]],"00"),DRAWING[[#This Row],[Number]]&amp;"_.L0")</f>
        <v>01-379_.L0</v>
      </c>
      <c r="I82" s="354" t="str">
        <f>_xlfn.TEXTJOIN(" ",,INDEX(IO[Address24V],MATCH(DRAWING[[#This Row],[Tag]],IO[IO_Tag],)),DRAWING[[#This Row],[Tag]])</f>
        <v>RIO_01:10.DI:V+ BB1GS660</v>
      </c>
      <c r="J82" s="354" t="str">
        <f>_xlfn.TEXTJOIN(" ",,INDEX(IO[Address0V],MATCH(DRAWING[[#This Row],[Tag]],IO[IO_Tag],)),DRAWING[[#This Row],[Tag]])</f>
        <v>RIO_01:10.DI:V- BB1GS660</v>
      </c>
      <c r="K82" s="354" t="str">
        <f>_xlfn.TEXTJOIN(" ",,INDEX(IO[AddressIO],MATCH(DRAWING[[#This Row],[Tag]],IO[IO_Tag],)),DRAWING[[#This Row],[Tag]])</f>
        <v>RIO_01:10.DI:07 BB1GS660</v>
      </c>
      <c r="L82" s="354" t="str">
        <f>_xlfn.TEXTJOIN("/",,DRAWING[[#This Row],[Tag]],"01")</f>
        <v>BB1GS660/01</v>
      </c>
      <c r="N82" s="262" t="e">
        <f xml:space="preserve"> UPPER(TRIM( MID(#REF!,1,22)))</f>
        <v>#REF!</v>
      </c>
      <c r="O82" s="262"/>
      <c r="P82" s="262"/>
      <c r="Q82" s="262"/>
      <c r="R82" s="262"/>
      <c r="S82" s="262"/>
      <c r="T82" s="262"/>
      <c r="U82" s="262"/>
      <c r="V82" s="262"/>
    </row>
    <row r="83" spans="1:22" x14ac:dyDescent="0.4">
      <c r="A83" s="353" t="s">
        <v>1387</v>
      </c>
      <c r="B83" s="354" t="s">
        <v>2529</v>
      </c>
      <c r="C83" s="354" t="str">
        <f>_xlfn.TEXTJOIN("-",FALSE,jobNumber,DRAWING[[#This Row],[Type]])</f>
        <v>38025-ELE</v>
      </c>
      <c r="D83" s="354">
        <v>1</v>
      </c>
      <c r="E83" s="354">
        <v>300</v>
      </c>
      <c r="F83" s="354">
        <v>80</v>
      </c>
      <c r="G83" s="354">
        <f>IF(ISBLANK(DRAWING[[#This Row],[Base]]),"",DRAWING[[#This Row],[Base]]+DRAWING[[#This Row],[Index]])</f>
        <v>380</v>
      </c>
      <c r="H83" s="354" t="str">
        <f>_xlfn.TEXTJOIN("-",,TEXT(DRAWING[[#This Row],[SubProject]],"00"),DRAWING[[#This Row],[Number]]&amp;"_.L0")</f>
        <v>01-380_.L0</v>
      </c>
      <c r="I83" s="354" t="str">
        <f>_xlfn.TEXTJOIN(" ",,INDEX(IO[Address24V],MATCH(DRAWING[[#This Row],[Tag]],IO[IO_Tag],)),DRAWING[[#This Row],[Tag]])</f>
        <v>RIO_01:11.DI:V+ BB1GS661</v>
      </c>
      <c r="J83" s="354" t="str">
        <f>_xlfn.TEXTJOIN(" ",,INDEX(IO[Address0V],MATCH(DRAWING[[#This Row],[Tag]],IO[IO_Tag],)),DRAWING[[#This Row],[Tag]])</f>
        <v>RIO_01:11.DI:V- BB1GS661</v>
      </c>
      <c r="K83" s="354" t="str">
        <f>_xlfn.TEXTJOIN(" ",,INDEX(IO[AddressIO],MATCH(DRAWING[[#This Row],[Tag]],IO[IO_Tag],)),DRAWING[[#This Row],[Tag]])</f>
        <v>RIO_01:11.DI:00 BB1GS661</v>
      </c>
      <c r="L83" s="354" t="str">
        <f>_xlfn.TEXTJOIN("/",,DRAWING[[#This Row],[Tag]],"01")</f>
        <v>BB1GS661/01</v>
      </c>
      <c r="N83" s="262" t="e">
        <f xml:space="preserve"> UPPER(TRIM( MID(#REF!,1,22)))</f>
        <v>#REF!</v>
      </c>
      <c r="O83" s="262"/>
      <c r="P83" s="262"/>
      <c r="Q83" s="262"/>
      <c r="R83" s="262"/>
      <c r="S83" s="262"/>
      <c r="T83" s="262"/>
      <c r="U83" s="262"/>
      <c r="V83" s="262"/>
    </row>
    <row r="84" spans="1:22" x14ac:dyDescent="0.4">
      <c r="A84" s="353" t="s">
        <v>1390</v>
      </c>
      <c r="B84" s="354" t="s">
        <v>2529</v>
      </c>
      <c r="C84" s="354" t="str">
        <f>_xlfn.TEXTJOIN("-",FALSE,jobNumber,DRAWING[[#This Row],[Type]])</f>
        <v>38025-ELE</v>
      </c>
      <c r="D84" s="354">
        <v>1</v>
      </c>
      <c r="E84" s="354">
        <v>300</v>
      </c>
      <c r="F84" s="354">
        <v>81</v>
      </c>
      <c r="G84" s="354">
        <f>IF(ISBLANK(DRAWING[[#This Row],[Base]]),"",DRAWING[[#This Row],[Base]]+DRAWING[[#This Row],[Index]])</f>
        <v>381</v>
      </c>
      <c r="H84" s="354" t="str">
        <f>_xlfn.TEXTJOIN("-",,TEXT(DRAWING[[#This Row],[SubProject]],"00"),DRAWING[[#This Row],[Number]]&amp;"_.L0")</f>
        <v>01-381_.L0</v>
      </c>
      <c r="I84" s="354" t="str">
        <f>_xlfn.TEXTJOIN(" ",,INDEX(IO[Address24V],MATCH(DRAWING[[#This Row],[Tag]],IO[IO_Tag],)),DRAWING[[#This Row],[Tag]])</f>
        <v>RIO_01:11.DI:V+ BB1GS662</v>
      </c>
      <c r="J84" s="354" t="str">
        <f>_xlfn.TEXTJOIN(" ",,INDEX(IO[Address0V],MATCH(DRAWING[[#This Row],[Tag]],IO[IO_Tag],)),DRAWING[[#This Row],[Tag]])</f>
        <v>RIO_01:11.DI:V- BB1GS662</v>
      </c>
      <c r="K84" s="354" t="str">
        <f>_xlfn.TEXTJOIN(" ",,INDEX(IO[AddressIO],MATCH(DRAWING[[#This Row],[Tag]],IO[IO_Tag],)),DRAWING[[#This Row],[Tag]])</f>
        <v>RIO_01:11.DI:01 BB1GS662</v>
      </c>
      <c r="L84" s="354" t="str">
        <f>_xlfn.TEXTJOIN("/",,DRAWING[[#This Row],[Tag]],"01")</f>
        <v>BB1GS662/01</v>
      </c>
      <c r="N84" s="262" t="e">
        <f xml:space="preserve"> UPPER(TRIM( MID(#REF!,1,22)))</f>
        <v>#REF!</v>
      </c>
      <c r="O84" s="262"/>
      <c r="P84" s="262"/>
      <c r="Q84" s="262"/>
      <c r="R84" s="262"/>
      <c r="S84" s="262"/>
      <c r="T84" s="262"/>
      <c r="U84" s="262"/>
      <c r="V84" s="262"/>
    </row>
    <row r="85" spans="1:22" x14ac:dyDescent="0.4">
      <c r="A85" s="353" t="s">
        <v>1406</v>
      </c>
      <c r="B85" s="354" t="s">
        <v>2529</v>
      </c>
      <c r="C85" s="354" t="str">
        <f>_xlfn.TEXTJOIN("-",FALSE,jobNumber,DRAWING[[#This Row],[Type]])</f>
        <v>38025-ELE</v>
      </c>
      <c r="D85" s="354">
        <v>1</v>
      </c>
      <c r="E85" s="354">
        <v>300</v>
      </c>
      <c r="F85" s="354">
        <v>82</v>
      </c>
      <c r="G85" s="354">
        <f>IF(ISBLANK(DRAWING[[#This Row],[Base]]),"",DRAWING[[#This Row],[Base]]+DRAWING[[#This Row],[Index]])</f>
        <v>382</v>
      </c>
      <c r="H85" s="354" t="str">
        <f>_xlfn.TEXTJOIN("-",,TEXT(DRAWING[[#This Row],[SubProject]],"00"),DRAWING[[#This Row],[Number]]&amp;"_.L0")</f>
        <v>01-382_.L0</v>
      </c>
      <c r="I85" s="354" t="str">
        <f>_xlfn.TEXTJOIN(" ",,INDEX(IO[Address24V],MATCH(DRAWING[[#This Row],[Tag]],IO[IO_Tag],)),DRAWING[[#This Row],[Tag]])</f>
        <v>RIO_01:11.DI:V+ BB1GS663</v>
      </c>
      <c r="J85" s="354" t="str">
        <f>_xlfn.TEXTJOIN(" ",,INDEX(IO[Address0V],MATCH(DRAWING[[#This Row],[Tag]],IO[IO_Tag],)),DRAWING[[#This Row],[Tag]])</f>
        <v>RIO_01:11.DI:V- BB1GS663</v>
      </c>
      <c r="K85" s="354" t="str">
        <f>_xlfn.TEXTJOIN(" ",,INDEX(IO[AddressIO],MATCH(DRAWING[[#This Row],[Tag]],IO[IO_Tag],)),DRAWING[[#This Row],[Tag]])</f>
        <v>RIO_01:11.DI:02 BB1GS663</v>
      </c>
      <c r="L85" s="354" t="str">
        <f>_xlfn.TEXTJOIN("/",,DRAWING[[#This Row],[Tag]],"01")</f>
        <v>BB1GS663/01</v>
      </c>
      <c r="N85" s="262" t="e">
        <f xml:space="preserve"> UPPER(TRIM( MID(#REF!,1,22)))</f>
        <v>#REF!</v>
      </c>
      <c r="O85" s="262"/>
      <c r="P85" s="262"/>
      <c r="Q85" s="262"/>
      <c r="R85" s="262"/>
      <c r="S85" s="262"/>
      <c r="T85" s="262"/>
      <c r="U85" s="262"/>
      <c r="V85" s="262"/>
    </row>
    <row r="86" spans="1:22" x14ac:dyDescent="0.4">
      <c r="A86" s="353" t="s">
        <v>1010</v>
      </c>
      <c r="B86" s="354" t="s">
        <v>2529</v>
      </c>
      <c r="C86" s="354" t="str">
        <f>_xlfn.TEXTJOIN("-",FALSE,jobNumber,DRAWING[[#This Row],[Type]])</f>
        <v>38025-ELE</v>
      </c>
      <c r="D86" s="354">
        <v>1</v>
      </c>
      <c r="E86" s="354">
        <v>300</v>
      </c>
      <c r="F86" s="354">
        <v>83</v>
      </c>
      <c r="G86" s="354">
        <f>IF(ISBLANK(DRAWING[[#This Row],[Base]]),"",DRAWING[[#This Row],[Base]]+DRAWING[[#This Row],[Index]])</f>
        <v>383</v>
      </c>
      <c r="H86" s="354" t="str">
        <f>_xlfn.TEXTJOIN("-",,TEXT(DRAWING[[#This Row],[SubProject]],"00"),DRAWING[[#This Row],[Number]]&amp;"_.L0")</f>
        <v>01-383_.L0</v>
      </c>
      <c r="I86" s="354" t="str">
        <f>_xlfn.TEXTJOIN(" ",,INDEX(IO[Address24V],MATCH(DRAWING[[#This Row],[Tag]],IO[IO_Tag],)),DRAWING[[#This Row],[Tag]])</f>
        <v>RIO_01:11.DI:V+ BB1GS800</v>
      </c>
      <c r="J86" s="354" t="str">
        <f>_xlfn.TEXTJOIN(" ",,INDEX(IO[Address0V],MATCH(DRAWING[[#This Row],[Tag]],IO[IO_Tag],)),DRAWING[[#This Row],[Tag]])</f>
        <v>RIO_01:11.DI:V- BB1GS800</v>
      </c>
      <c r="K86" s="354" t="str">
        <f>_xlfn.TEXTJOIN(" ",,INDEX(IO[AddressIO],MATCH(DRAWING[[#This Row],[Tag]],IO[IO_Tag],)),DRAWING[[#This Row],[Tag]])</f>
        <v>RIO_01:11.DI:03 BB1GS800</v>
      </c>
      <c r="L86" s="354" t="str">
        <f>_xlfn.TEXTJOIN("/",,DRAWING[[#This Row],[Tag]],"01")</f>
        <v>BB1GS800/01</v>
      </c>
      <c r="N86" s="262" t="e">
        <f xml:space="preserve"> UPPER(TRIM( MID(#REF!,1,22)))</f>
        <v>#REF!</v>
      </c>
      <c r="O86" s="262"/>
      <c r="P86" s="262"/>
      <c r="Q86" s="262"/>
      <c r="R86" s="262"/>
      <c r="S86" s="262"/>
      <c r="T86" s="262"/>
      <c r="U86" s="262"/>
      <c r="V86" s="262"/>
    </row>
    <row r="87" spans="1:22" x14ac:dyDescent="0.4">
      <c r="A87" s="353" t="s">
        <v>1008</v>
      </c>
      <c r="B87" s="354" t="s">
        <v>2529</v>
      </c>
      <c r="C87" s="354" t="str">
        <f>_xlfn.TEXTJOIN("-",FALSE,jobNumber,DRAWING[[#This Row],[Type]])</f>
        <v>38025-ELE</v>
      </c>
      <c r="D87" s="354">
        <v>1</v>
      </c>
      <c r="E87" s="354">
        <v>300</v>
      </c>
      <c r="F87" s="354">
        <v>84</v>
      </c>
      <c r="G87" s="354">
        <f>IF(ISBLANK(DRAWING[[#This Row],[Base]]),"",DRAWING[[#This Row],[Base]]+DRAWING[[#This Row],[Index]])</f>
        <v>384</v>
      </c>
      <c r="H87" s="354" t="str">
        <f>_xlfn.TEXTJOIN("-",,TEXT(DRAWING[[#This Row],[SubProject]],"00"),DRAWING[[#This Row],[Number]]&amp;"_.L0")</f>
        <v>01-384_.L0</v>
      </c>
      <c r="I87" s="354" t="str">
        <f>_xlfn.TEXTJOIN(" ",,INDEX(IO[Address24V],MATCH(DRAWING[[#This Row],[Tag]],IO[IO_Tag],)),DRAWING[[#This Row],[Tag]])</f>
        <v>RIO_01:11.DI:V+ BB1GS801</v>
      </c>
      <c r="J87" s="354" t="str">
        <f>_xlfn.TEXTJOIN(" ",,INDEX(IO[Address0V],MATCH(DRAWING[[#This Row],[Tag]],IO[IO_Tag],)),DRAWING[[#This Row],[Tag]])</f>
        <v>RIO_01:11.DI:V- BB1GS801</v>
      </c>
      <c r="K87" s="354" t="str">
        <f>_xlfn.TEXTJOIN(" ",,INDEX(IO[AddressIO],MATCH(DRAWING[[#This Row],[Tag]],IO[IO_Tag],)),DRAWING[[#This Row],[Tag]])</f>
        <v>RIO_01:11.DI:04 BB1GS801</v>
      </c>
      <c r="L87" s="354" t="str">
        <f>_xlfn.TEXTJOIN("/",,DRAWING[[#This Row],[Tag]],"01")</f>
        <v>BB1GS801/01</v>
      </c>
      <c r="N87" s="262" t="e">
        <f xml:space="preserve"> UPPER(TRIM( MID(#REF!,1,22)))</f>
        <v>#REF!</v>
      </c>
      <c r="O87" s="262"/>
      <c r="P87" s="262"/>
      <c r="Q87" s="262"/>
      <c r="R87" s="262"/>
      <c r="S87" s="262"/>
      <c r="T87" s="262"/>
      <c r="U87" s="262"/>
      <c r="V87" s="262"/>
    </row>
    <row r="88" spans="1:22" x14ac:dyDescent="0.4">
      <c r="A88" s="353" t="s">
        <v>854</v>
      </c>
      <c r="B88" s="354" t="s">
        <v>2529</v>
      </c>
      <c r="C88" s="354" t="str">
        <f>_xlfn.TEXTJOIN("-",FALSE,jobNumber,DRAWING[[#This Row],[Type]])</f>
        <v>38025-ELE</v>
      </c>
      <c r="D88" s="354">
        <v>1</v>
      </c>
      <c r="E88" s="354">
        <v>300</v>
      </c>
      <c r="F88" s="354">
        <v>85</v>
      </c>
      <c r="G88" s="354">
        <f>IF(ISBLANK(DRAWING[[#This Row],[Base]]),"",DRAWING[[#This Row],[Base]]+DRAWING[[#This Row],[Index]])</f>
        <v>385</v>
      </c>
      <c r="H88" s="354" t="str">
        <f>_xlfn.TEXTJOIN("-",,TEXT(DRAWING[[#This Row],[SubProject]],"00"),DRAWING[[#This Row],[Number]]&amp;"_.L0")</f>
        <v>01-385_.L0</v>
      </c>
      <c r="I88" s="354" t="str">
        <f>_xlfn.TEXTJOIN(" ",,INDEX(IO[Address24V],MATCH(DRAWING[[#This Row],[Tag]],IO[IO_Tag],)),DRAWING[[#This Row],[Tag]])</f>
        <v>RIO_01:11.DI:V+ BB1GS802</v>
      </c>
      <c r="J88" s="354" t="str">
        <f>_xlfn.TEXTJOIN(" ",,INDEX(IO[Address0V],MATCH(DRAWING[[#This Row],[Tag]],IO[IO_Tag],)),DRAWING[[#This Row],[Tag]])</f>
        <v>RIO_01:11.DI:V- BB1GS802</v>
      </c>
      <c r="K88" s="354" t="str">
        <f>_xlfn.TEXTJOIN(" ",,INDEX(IO[AddressIO],MATCH(DRAWING[[#This Row],[Tag]],IO[IO_Tag],)),DRAWING[[#This Row],[Tag]])</f>
        <v>RIO_01:11.DI:05 BB1GS802</v>
      </c>
      <c r="L88" s="354" t="str">
        <f>_xlfn.TEXTJOIN("/",,DRAWING[[#This Row],[Tag]],"01")</f>
        <v>BB1GS802/01</v>
      </c>
      <c r="N88" s="262" t="e">
        <f xml:space="preserve"> UPPER(TRIM( MID(#REF!,1,22)))</f>
        <v>#REF!</v>
      </c>
      <c r="O88" s="262"/>
      <c r="P88" s="262"/>
      <c r="Q88" s="262"/>
      <c r="R88" s="262"/>
      <c r="S88" s="262"/>
      <c r="T88" s="262"/>
      <c r="U88" s="262"/>
      <c r="V88" s="262"/>
    </row>
    <row r="89" spans="1:22" x14ac:dyDescent="0.4">
      <c r="A89" s="353" t="s">
        <v>857</v>
      </c>
      <c r="B89" s="354" t="s">
        <v>2529</v>
      </c>
      <c r="C89" s="354" t="str">
        <f>_xlfn.TEXTJOIN("-",FALSE,jobNumber,DRAWING[[#This Row],[Type]])</f>
        <v>38025-ELE</v>
      </c>
      <c r="D89" s="354">
        <v>1</v>
      </c>
      <c r="E89" s="354">
        <v>300</v>
      </c>
      <c r="F89" s="354">
        <v>86</v>
      </c>
      <c r="G89" s="354">
        <f>IF(ISBLANK(DRAWING[[#This Row],[Base]]),"",DRAWING[[#This Row],[Base]]+DRAWING[[#This Row],[Index]])</f>
        <v>386</v>
      </c>
      <c r="H89" s="354" t="str">
        <f>_xlfn.TEXTJOIN("-",,TEXT(DRAWING[[#This Row],[SubProject]],"00"),DRAWING[[#This Row],[Number]]&amp;"_.L0")</f>
        <v>01-386_.L0</v>
      </c>
      <c r="I89" s="354" t="str">
        <f>_xlfn.TEXTJOIN(" ",,INDEX(IO[Address24V],MATCH(DRAWING[[#This Row],[Tag]],IO[IO_Tag],)),DRAWING[[#This Row],[Tag]])</f>
        <v>RIO_01:11.DI:V+ BB1GS803</v>
      </c>
      <c r="J89" s="354" t="str">
        <f>_xlfn.TEXTJOIN(" ",,INDEX(IO[Address0V],MATCH(DRAWING[[#This Row],[Tag]],IO[IO_Tag],)),DRAWING[[#This Row],[Tag]])</f>
        <v>RIO_01:11.DI:V- BB1GS803</v>
      </c>
      <c r="K89" s="354" t="str">
        <f>_xlfn.TEXTJOIN(" ",,INDEX(IO[AddressIO],MATCH(DRAWING[[#This Row],[Tag]],IO[IO_Tag],)),DRAWING[[#This Row],[Tag]])</f>
        <v>RIO_01:11.DI:06 BB1GS803</v>
      </c>
      <c r="L89" s="354" t="str">
        <f>_xlfn.TEXTJOIN("/",,DRAWING[[#This Row],[Tag]],"01")</f>
        <v>BB1GS803/01</v>
      </c>
      <c r="N89" s="262" t="e">
        <f xml:space="preserve"> UPPER(TRIM( MID(#REF!,1,22)))</f>
        <v>#REF!</v>
      </c>
      <c r="O89" s="262"/>
      <c r="P89" s="262"/>
      <c r="Q89" s="262"/>
      <c r="R89" s="262"/>
      <c r="S89" s="262"/>
      <c r="T89" s="262"/>
      <c r="U89" s="262"/>
      <c r="V89" s="262"/>
    </row>
    <row r="90" spans="1:22" x14ac:dyDescent="0.4">
      <c r="A90" s="353" t="s">
        <v>989</v>
      </c>
      <c r="B90" s="354" t="s">
        <v>2529</v>
      </c>
      <c r="C90" s="354" t="str">
        <f>_xlfn.TEXTJOIN("-",FALSE,jobNumber,DRAWING[[#This Row],[Type]])</f>
        <v>38025-ELE</v>
      </c>
      <c r="D90" s="354">
        <v>1</v>
      </c>
      <c r="E90" s="354">
        <v>300</v>
      </c>
      <c r="F90" s="354">
        <v>87</v>
      </c>
      <c r="G90" s="354">
        <f>IF(ISBLANK(DRAWING[[#This Row],[Base]]),"",DRAWING[[#This Row],[Base]]+DRAWING[[#This Row],[Index]])</f>
        <v>387</v>
      </c>
      <c r="H90" s="354" t="str">
        <f>_xlfn.TEXTJOIN("-",,TEXT(DRAWING[[#This Row],[SubProject]],"00"),DRAWING[[#This Row],[Number]]&amp;"_.L0")</f>
        <v>01-387_.L0</v>
      </c>
      <c r="I90" s="354" t="str">
        <f>_xlfn.TEXTJOIN(" ",,INDEX(IO[Address24V],MATCH(DRAWING[[#This Row],[Tag]],IO[IO_Tag],)),DRAWING[[#This Row],[Tag]])</f>
        <v>RIO_01:11.DI:V+ BB1GS850</v>
      </c>
      <c r="J90" s="354" t="str">
        <f>_xlfn.TEXTJOIN(" ",,INDEX(IO[Address0V],MATCH(DRAWING[[#This Row],[Tag]],IO[IO_Tag],)),DRAWING[[#This Row],[Tag]])</f>
        <v>RIO_01:11.DI:V- BB1GS850</v>
      </c>
      <c r="K90" s="354" t="str">
        <f>_xlfn.TEXTJOIN(" ",,INDEX(IO[AddressIO],MATCH(DRAWING[[#This Row],[Tag]],IO[IO_Tag],)),DRAWING[[#This Row],[Tag]])</f>
        <v>RIO_01:11.DI:07 BB1GS850</v>
      </c>
      <c r="L90" s="354" t="str">
        <f>_xlfn.TEXTJOIN("/",,DRAWING[[#This Row],[Tag]],"01")</f>
        <v>BB1GS850/01</v>
      </c>
      <c r="N90" s="262" t="e">
        <f xml:space="preserve"> UPPER(TRIM( MID(#REF!,1,22)))</f>
        <v>#REF!</v>
      </c>
      <c r="O90" s="262"/>
      <c r="P90" s="262"/>
      <c r="Q90" s="262"/>
      <c r="R90" s="262"/>
      <c r="S90" s="262"/>
      <c r="T90" s="262"/>
      <c r="U90" s="262"/>
      <c r="V90" s="262"/>
    </row>
    <row r="91" spans="1:22" x14ac:dyDescent="0.4">
      <c r="A91" s="353" t="s">
        <v>991</v>
      </c>
      <c r="B91" s="354" t="s">
        <v>2529</v>
      </c>
      <c r="C91" s="354" t="str">
        <f>_xlfn.TEXTJOIN("-",FALSE,jobNumber,DRAWING[[#This Row],[Type]])</f>
        <v>38025-ELE</v>
      </c>
      <c r="D91" s="354">
        <v>1</v>
      </c>
      <c r="E91" s="354">
        <v>300</v>
      </c>
      <c r="F91" s="354">
        <v>88</v>
      </c>
      <c r="G91" s="354">
        <f>IF(ISBLANK(DRAWING[[#This Row],[Base]]),"",DRAWING[[#This Row],[Base]]+DRAWING[[#This Row],[Index]])</f>
        <v>388</v>
      </c>
      <c r="H91" s="354" t="str">
        <f>_xlfn.TEXTJOIN("-",,TEXT(DRAWING[[#This Row],[SubProject]],"00"),DRAWING[[#This Row],[Number]]&amp;"_.L0")</f>
        <v>01-388_.L0</v>
      </c>
      <c r="I91" s="354" t="str">
        <f>_xlfn.TEXTJOIN(" ",,INDEX(IO[Address24V],MATCH(DRAWING[[#This Row],[Tag]],IO[IO_Tag],)),DRAWING[[#This Row],[Tag]])</f>
        <v>RIO_01:12.DI:V+ BB1GS851</v>
      </c>
      <c r="J91" s="354" t="str">
        <f>_xlfn.TEXTJOIN(" ",,INDEX(IO[Address0V],MATCH(DRAWING[[#This Row],[Tag]],IO[IO_Tag],)),DRAWING[[#This Row],[Tag]])</f>
        <v>RIO_01:12.DI:V- BB1GS851</v>
      </c>
      <c r="K91" s="354" t="str">
        <f>_xlfn.TEXTJOIN(" ",,INDEX(IO[AddressIO],MATCH(DRAWING[[#This Row],[Tag]],IO[IO_Tag],)),DRAWING[[#This Row],[Tag]])</f>
        <v>RIO_01:12.DI:00 BB1GS851</v>
      </c>
      <c r="L91" s="354" t="str">
        <f>_xlfn.TEXTJOIN("/",,DRAWING[[#This Row],[Tag]],"01")</f>
        <v>BB1GS851/01</v>
      </c>
      <c r="N91" s="262" t="e">
        <f xml:space="preserve"> UPPER(TRIM( MID(#REF!,1,22)))</f>
        <v>#REF!</v>
      </c>
      <c r="O91" s="262"/>
      <c r="P91" s="262"/>
      <c r="Q91" s="262"/>
      <c r="R91" s="262"/>
      <c r="S91" s="262"/>
      <c r="T91" s="262"/>
      <c r="U91" s="262"/>
      <c r="V91" s="262"/>
    </row>
    <row r="92" spans="1:22" x14ac:dyDescent="0.4">
      <c r="A92" s="353" t="s">
        <v>1012</v>
      </c>
      <c r="B92" s="354" t="s">
        <v>2529</v>
      </c>
      <c r="C92" s="354" t="str">
        <f>_xlfn.TEXTJOIN("-",FALSE,jobNumber,DRAWING[[#This Row],[Type]])</f>
        <v>38025-ELE</v>
      </c>
      <c r="D92" s="354">
        <v>1</v>
      </c>
      <c r="E92" s="354">
        <v>300</v>
      </c>
      <c r="F92" s="354">
        <v>89</v>
      </c>
      <c r="G92" s="354">
        <f>IF(ISBLANK(DRAWING[[#This Row],[Base]]),"",DRAWING[[#This Row],[Base]]+DRAWING[[#This Row],[Index]])</f>
        <v>389</v>
      </c>
      <c r="H92" s="354" t="str">
        <f>_xlfn.TEXTJOIN("-",,TEXT(DRAWING[[#This Row],[SubProject]],"00"),DRAWING[[#This Row],[Number]]&amp;"_.L0")</f>
        <v>01-389_.L0</v>
      </c>
      <c r="I92" s="354" t="str">
        <f>_xlfn.TEXTJOIN(" ",,INDEX(IO[Address24V],MATCH(DRAWING[[#This Row],[Tag]],IO[IO_Tag],)),DRAWING[[#This Row],[Tag]])</f>
        <v>RIO_01:12.DI:V+ BB1GS852</v>
      </c>
      <c r="J92" s="354" t="str">
        <f>_xlfn.TEXTJOIN(" ",,INDEX(IO[Address0V],MATCH(DRAWING[[#This Row],[Tag]],IO[IO_Tag],)),DRAWING[[#This Row],[Tag]])</f>
        <v>RIO_01:12.DI:V- BB1GS852</v>
      </c>
      <c r="K92" s="354" t="str">
        <f>_xlfn.TEXTJOIN(" ",,INDEX(IO[AddressIO],MATCH(DRAWING[[#This Row],[Tag]],IO[IO_Tag],)),DRAWING[[#This Row],[Tag]])</f>
        <v>RIO_01:12.DI:01 BB1GS852</v>
      </c>
      <c r="L92" s="354" t="str">
        <f>_xlfn.TEXTJOIN("/",,DRAWING[[#This Row],[Tag]],"01")</f>
        <v>BB1GS852/01</v>
      </c>
      <c r="N92" s="262" t="e">
        <f xml:space="preserve"> UPPER(TRIM( MID(#REF!,1,22)))</f>
        <v>#REF!</v>
      </c>
      <c r="O92" s="262"/>
      <c r="P92" s="262"/>
      <c r="Q92" s="262"/>
      <c r="R92" s="262"/>
      <c r="S92" s="262"/>
      <c r="T92" s="262"/>
      <c r="U92" s="262"/>
      <c r="V92" s="262"/>
    </row>
    <row r="93" spans="1:22" x14ac:dyDescent="0.4">
      <c r="A93" s="353" t="s">
        <v>1015</v>
      </c>
      <c r="B93" s="354" t="s">
        <v>2529</v>
      </c>
      <c r="C93" s="354" t="str">
        <f>_xlfn.TEXTJOIN("-",FALSE,jobNumber,DRAWING[[#This Row],[Type]])</f>
        <v>38025-ELE</v>
      </c>
      <c r="D93" s="354">
        <v>1</v>
      </c>
      <c r="E93" s="354">
        <v>300</v>
      </c>
      <c r="F93" s="354">
        <v>90</v>
      </c>
      <c r="G93" s="354">
        <f>IF(ISBLANK(DRAWING[[#This Row],[Base]]),"",DRAWING[[#This Row],[Base]]+DRAWING[[#This Row],[Index]])</f>
        <v>390</v>
      </c>
      <c r="H93" s="354" t="str">
        <f>_xlfn.TEXTJOIN("-",,TEXT(DRAWING[[#This Row],[SubProject]],"00"),DRAWING[[#This Row],[Number]]&amp;"_.L0")</f>
        <v>01-390_.L0</v>
      </c>
      <c r="I93" s="354" t="str">
        <f>_xlfn.TEXTJOIN(" ",,INDEX(IO[Address24V],MATCH(DRAWING[[#This Row],[Tag]],IO[IO_Tag],)),DRAWING[[#This Row],[Tag]])</f>
        <v>RIO_01:12.DI:V+ BB1GS853</v>
      </c>
      <c r="J93" s="354" t="str">
        <f>_xlfn.TEXTJOIN(" ",,INDEX(IO[Address0V],MATCH(DRAWING[[#This Row],[Tag]],IO[IO_Tag],)),DRAWING[[#This Row],[Tag]])</f>
        <v>RIO_01:12.DI:V- BB1GS853</v>
      </c>
      <c r="K93" s="354" t="str">
        <f>_xlfn.TEXTJOIN(" ",,INDEX(IO[AddressIO],MATCH(DRAWING[[#This Row],[Tag]],IO[IO_Tag],)),DRAWING[[#This Row],[Tag]])</f>
        <v>RIO_01:12.DI:02 BB1GS853</v>
      </c>
      <c r="L93" s="354" t="str">
        <f>_xlfn.TEXTJOIN("/",,DRAWING[[#This Row],[Tag]],"01")</f>
        <v>BB1GS853/01</v>
      </c>
      <c r="N93" s="262" t="e">
        <f xml:space="preserve"> UPPER(TRIM( MID(#REF!,1,22)))</f>
        <v>#REF!</v>
      </c>
      <c r="O93" s="262"/>
      <c r="P93" s="262"/>
      <c r="Q93" s="262"/>
      <c r="R93" s="262"/>
      <c r="S93" s="262"/>
      <c r="T93" s="262"/>
      <c r="U93" s="262"/>
      <c r="V93" s="262"/>
    </row>
    <row r="94" spans="1:22" x14ac:dyDescent="0.4">
      <c r="A94" s="353" t="s">
        <v>1017</v>
      </c>
      <c r="B94" s="354" t="s">
        <v>2529</v>
      </c>
      <c r="C94" s="354" t="str">
        <f>_xlfn.TEXTJOIN("-",FALSE,jobNumber,DRAWING[[#This Row],[Type]])</f>
        <v>38025-ELE</v>
      </c>
      <c r="D94" s="354">
        <v>1</v>
      </c>
      <c r="E94" s="354">
        <v>300</v>
      </c>
      <c r="F94" s="354">
        <v>91</v>
      </c>
      <c r="G94" s="354">
        <f>IF(ISBLANK(DRAWING[[#This Row],[Base]]),"",DRAWING[[#This Row],[Base]]+DRAWING[[#This Row],[Index]])</f>
        <v>391</v>
      </c>
      <c r="H94" s="354" t="str">
        <f>_xlfn.TEXTJOIN("-",,TEXT(DRAWING[[#This Row],[SubProject]],"00"),DRAWING[[#This Row],[Number]]&amp;"_.L0")</f>
        <v>01-391_.L0</v>
      </c>
      <c r="I94" s="354" t="str">
        <f>_xlfn.TEXTJOIN(" ",,INDEX(IO[Address24V],MATCH(DRAWING[[#This Row],[Tag]],IO[IO_Tag],)),DRAWING[[#This Row],[Tag]])</f>
        <v>RIO_01:12.DI:V+ BB1GS854</v>
      </c>
      <c r="J94" s="354" t="str">
        <f>_xlfn.TEXTJOIN(" ",,INDEX(IO[Address0V],MATCH(DRAWING[[#This Row],[Tag]],IO[IO_Tag],)),DRAWING[[#This Row],[Tag]])</f>
        <v>RIO_01:12.DI:V- BB1GS854</v>
      </c>
      <c r="K94" s="354" t="str">
        <f>_xlfn.TEXTJOIN(" ",,INDEX(IO[AddressIO],MATCH(DRAWING[[#This Row],[Tag]],IO[IO_Tag],)),DRAWING[[#This Row],[Tag]])</f>
        <v>RIO_01:12.DI:03 BB1GS854</v>
      </c>
      <c r="L94" s="354" t="str">
        <f>_xlfn.TEXTJOIN("/",,DRAWING[[#This Row],[Tag]],"01")</f>
        <v>BB1GS854/01</v>
      </c>
      <c r="N94" s="262" t="e">
        <f xml:space="preserve"> UPPER(TRIM( MID(#REF!,1,22)))</f>
        <v>#REF!</v>
      </c>
      <c r="O94" s="262"/>
      <c r="P94" s="262"/>
      <c r="Q94" s="262"/>
      <c r="R94" s="262"/>
      <c r="S94" s="262"/>
      <c r="T94" s="262"/>
      <c r="U94" s="262"/>
      <c r="V94" s="262"/>
    </row>
    <row r="95" spans="1:22" x14ac:dyDescent="0.4">
      <c r="A95" s="353" t="s">
        <v>977</v>
      </c>
      <c r="B95" s="354" t="s">
        <v>2529</v>
      </c>
      <c r="C95" s="354" t="str">
        <f>_xlfn.TEXTJOIN("-",FALSE,jobNumber,DRAWING[[#This Row],[Type]])</f>
        <v>38025-ELE</v>
      </c>
      <c r="D95" s="354">
        <v>1</v>
      </c>
      <c r="E95" s="354">
        <v>300</v>
      </c>
      <c r="F95" s="354">
        <v>92</v>
      </c>
      <c r="G95" s="354">
        <f>IF(ISBLANK(DRAWING[[#This Row],[Base]]),"",DRAWING[[#This Row],[Base]]+DRAWING[[#This Row],[Index]])</f>
        <v>392</v>
      </c>
      <c r="H95" s="354" t="str">
        <f>_xlfn.TEXTJOIN("-",,TEXT(DRAWING[[#This Row],[SubProject]],"00"),DRAWING[[#This Row],[Number]]&amp;"_.L0")</f>
        <v>01-392_.L0</v>
      </c>
      <c r="I95" s="354" t="str">
        <f>_xlfn.TEXTJOIN(" ",,INDEX(IO[Address24V],MATCH(DRAWING[[#This Row],[Tag]],IO[IO_Tag],)),DRAWING[[#This Row],[Tag]])</f>
        <v>RIO_01:12.DI:V+ BB1GS855</v>
      </c>
      <c r="J95" s="354" t="str">
        <f>_xlfn.TEXTJOIN(" ",,INDEX(IO[Address0V],MATCH(DRAWING[[#This Row],[Tag]],IO[IO_Tag],)),DRAWING[[#This Row],[Tag]])</f>
        <v>RIO_01:12.DI:V- BB1GS855</v>
      </c>
      <c r="K95" s="354" t="str">
        <f>_xlfn.TEXTJOIN(" ",,INDEX(IO[AddressIO],MATCH(DRAWING[[#This Row],[Tag]],IO[IO_Tag],)),DRAWING[[#This Row],[Tag]])</f>
        <v>RIO_01:12.DI:04 BB1GS855</v>
      </c>
      <c r="L95" s="354" t="str">
        <f>_xlfn.TEXTJOIN("/",,DRAWING[[#This Row],[Tag]],"01")</f>
        <v>BB1GS855/01</v>
      </c>
      <c r="N95" s="262" t="e">
        <f xml:space="preserve"> UPPER(TRIM( MID(#REF!,1,22)))</f>
        <v>#REF!</v>
      </c>
      <c r="O95" s="262"/>
      <c r="P95" s="262"/>
      <c r="Q95" s="262"/>
      <c r="R95" s="262"/>
      <c r="S95" s="262"/>
      <c r="T95" s="262"/>
      <c r="U95" s="262"/>
      <c r="V95" s="262"/>
    </row>
    <row r="96" spans="1:22" x14ac:dyDescent="0.4">
      <c r="A96" s="353" t="s">
        <v>980</v>
      </c>
      <c r="B96" s="354" t="s">
        <v>2529</v>
      </c>
      <c r="C96" s="354" t="str">
        <f>_xlfn.TEXTJOIN("-",FALSE,jobNumber,DRAWING[[#This Row],[Type]])</f>
        <v>38025-ELE</v>
      </c>
      <c r="D96" s="354">
        <v>1</v>
      </c>
      <c r="E96" s="354">
        <v>300</v>
      </c>
      <c r="F96" s="354">
        <v>93</v>
      </c>
      <c r="G96" s="354">
        <f>IF(ISBLANK(DRAWING[[#This Row],[Base]]),"",DRAWING[[#This Row],[Base]]+DRAWING[[#This Row],[Index]])</f>
        <v>393</v>
      </c>
      <c r="H96" s="354" t="str">
        <f>_xlfn.TEXTJOIN("-",,TEXT(DRAWING[[#This Row],[SubProject]],"00"),DRAWING[[#This Row],[Number]]&amp;"_.L0")</f>
        <v>01-393_.L0</v>
      </c>
      <c r="I96" s="354" t="str">
        <f>_xlfn.TEXTJOIN(" ",,INDEX(IO[Address24V],MATCH(DRAWING[[#This Row],[Tag]],IO[IO_Tag],)),DRAWING[[#This Row],[Tag]])</f>
        <v>RIO_01:12.DI:V+ BB1GS856</v>
      </c>
      <c r="J96" s="354" t="str">
        <f>_xlfn.TEXTJOIN(" ",,INDEX(IO[Address0V],MATCH(DRAWING[[#This Row],[Tag]],IO[IO_Tag],)),DRAWING[[#This Row],[Tag]])</f>
        <v>RIO_01:12.DI:V- BB1GS856</v>
      </c>
      <c r="K96" s="354" t="str">
        <f>_xlfn.TEXTJOIN(" ",,INDEX(IO[AddressIO],MATCH(DRAWING[[#This Row],[Tag]],IO[IO_Tag],)),DRAWING[[#This Row],[Tag]])</f>
        <v>RIO_01:12.DI:05 BB1GS856</v>
      </c>
      <c r="L96" s="354" t="str">
        <f>_xlfn.TEXTJOIN("/",,DRAWING[[#This Row],[Tag]],"01")</f>
        <v>BB1GS856/01</v>
      </c>
      <c r="N96" s="262" t="e">
        <f xml:space="preserve"> UPPER(TRIM( MID(#REF!,1,22)))</f>
        <v>#REF!</v>
      </c>
      <c r="O96" s="262"/>
      <c r="P96" s="262"/>
      <c r="Q96" s="262"/>
      <c r="R96" s="262"/>
      <c r="S96" s="262"/>
      <c r="T96" s="262"/>
      <c r="U96" s="262"/>
      <c r="V96" s="262"/>
    </row>
    <row r="97" spans="1:22" x14ac:dyDescent="0.4">
      <c r="A97" s="353" t="s">
        <v>984</v>
      </c>
      <c r="B97" s="354" t="s">
        <v>2529</v>
      </c>
      <c r="C97" s="354" t="str">
        <f>_xlfn.TEXTJOIN("-",FALSE,jobNumber,DRAWING[[#This Row],[Type]])</f>
        <v>38025-ELE</v>
      </c>
      <c r="D97" s="354">
        <v>1</v>
      </c>
      <c r="E97" s="354">
        <v>300</v>
      </c>
      <c r="F97" s="354">
        <v>94</v>
      </c>
      <c r="G97" s="354">
        <f>IF(ISBLANK(DRAWING[[#This Row],[Base]]),"",DRAWING[[#This Row],[Base]]+DRAWING[[#This Row],[Index]])</f>
        <v>394</v>
      </c>
      <c r="H97" s="354" t="str">
        <f>_xlfn.TEXTJOIN("-",,TEXT(DRAWING[[#This Row],[SubProject]],"00"),DRAWING[[#This Row],[Number]]&amp;"_.L0")</f>
        <v>01-394_.L0</v>
      </c>
      <c r="I97" s="354" t="str">
        <f>_xlfn.TEXTJOIN(" ",,INDEX(IO[Address24V],MATCH(DRAWING[[#This Row],[Tag]],IO[IO_Tag],)),DRAWING[[#This Row],[Tag]])</f>
        <v>RIO_01:12.DI:V+ BB1GS857</v>
      </c>
      <c r="J97" s="354" t="str">
        <f>_xlfn.TEXTJOIN(" ",,INDEX(IO[Address0V],MATCH(DRAWING[[#This Row],[Tag]],IO[IO_Tag],)),DRAWING[[#This Row],[Tag]])</f>
        <v>RIO_01:12.DI:V- BB1GS857</v>
      </c>
      <c r="K97" s="354" t="str">
        <f>_xlfn.TEXTJOIN(" ",,INDEX(IO[AddressIO],MATCH(DRAWING[[#This Row],[Tag]],IO[IO_Tag],)),DRAWING[[#This Row],[Tag]])</f>
        <v>RIO_01:12.DI:06 BB1GS857</v>
      </c>
      <c r="L97" s="354" t="str">
        <f>_xlfn.TEXTJOIN("/",,DRAWING[[#This Row],[Tag]],"01")</f>
        <v>BB1GS857/01</v>
      </c>
      <c r="N97" s="262" t="e">
        <f xml:space="preserve"> UPPER(TRIM( MID(#REF!,1,22)))</f>
        <v>#REF!</v>
      </c>
      <c r="O97" s="262"/>
      <c r="P97" s="262"/>
      <c r="Q97" s="262"/>
      <c r="R97" s="262"/>
      <c r="S97" s="262"/>
      <c r="T97" s="262"/>
      <c r="U97" s="262"/>
      <c r="V97" s="262"/>
    </row>
    <row r="98" spans="1:22" x14ac:dyDescent="0.4">
      <c r="A98" s="353" t="s">
        <v>986</v>
      </c>
      <c r="B98" s="354" t="s">
        <v>2529</v>
      </c>
      <c r="C98" s="354" t="str">
        <f>_xlfn.TEXTJOIN("-",FALSE,jobNumber,DRAWING[[#This Row],[Type]])</f>
        <v>38025-ELE</v>
      </c>
      <c r="D98" s="354">
        <v>1</v>
      </c>
      <c r="E98" s="354">
        <v>300</v>
      </c>
      <c r="F98" s="354">
        <v>95</v>
      </c>
      <c r="G98" s="354">
        <f>IF(ISBLANK(DRAWING[[#This Row],[Base]]),"",DRAWING[[#This Row],[Base]]+DRAWING[[#This Row],[Index]])</f>
        <v>395</v>
      </c>
      <c r="H98" s="354" t="str">
        <f>_xlfn.TEXTJOIN("-",,TEXT(DRAWING[[#This Row],[SubProject]],"00"),DRAWING[[#This Row],[Number]]&amp;"_.L0")</f>
        <v>01-395_.L0</v>
      </c>
      <c r="I98" s="354" t="str">
        <f>_xlfn.TEXTJOIN(" ",,INDEX(IO[Address24V],MATCH(DRAWING[[#This Row],[Tag]],IO[IO_Tag],)),DRAWING[[#This Row],[Tag]])</f>
        <v>RIO_01:12.DI:V+ BB1GS858</v>
      </c>
      <c r="J98" s="354" t="str">
        <f>_xlfn.TEXTJOIN(" ",,INDEX(IO[Address0V],MATCH(DRAWING[[#This Row],[Tag]],IO[IO_Tag],)),DRAWING[[#This Row],[Tag]])</f>
        <v>RIO_01:12.DI:V- BB1GS858</v>
      </c>
      <c r="K98" s="354" t="str">
        <f>_xlfn.TEXTJOIN(" ",,INDEX(IO[AddressIO],MATCH(DRAWING[[#This Row],[Tag]],IO[IO_Tag],)),DRAWING[[#This Row],[Tag]])</f>
        <v>RIO_01:12.DI:07 BB1GS858</v>
      </c>
      <c r="L98" s="354" t="str">
        <f>_xlfn.TEXTJOIN("/",,DRAWING[[#This Row],[Tag]],"01")</f>
        <v>BB1GS858/01</v>
      </c>
      <c r="N98" s="262" t="e">
        <f xml:space="preserve"> UPPER(TRIM( MID(#REF!,1,22)))</f>
        <v>#REF!</v>
      </c>
      <c r="O98" s="262"/>
      <c r="P98" s="262"/>
      <c r="Q98" s="262"/>
      <c r="R98" s="262"/>
      <c r="S98" s="262"/>
      <c r="T98" s="262"/>
      <c r="U98" s="262"/>
      <c r="V98" s="262"/>
    </row>
    <row r="99" spans="1:22" x14ac:dyDescent="0.4">
      <c r="A99" s="353" t="s">
        <v>631</v>
      </c>
      <c r="B99" s="354" t="s">
        <v>2529</v>
      </c>
      <c r="C99" s="354" t="str">
        <f>_xlfn.TEXTJOIN("-",FALSE,jobNumber,DRAWING[[#This Row],[Type]])</f>
        <v>38025-ELE</v>
      </c>
      <c r="D99" s="354">
        <v>1</v>
      </c>
      <c r="E99" s="354">
        <v>300</v>
      </c>
      <c r="F99" s="354">
        <v>96</v>
      </c>
      <c r="G99" s="354">
        <f>IF(ISBLANK(DRAWING[[#This Row],[Base]]),"",DRAWING[[#This Row],[Base]]+DRAWING[[#This Row],[Index]])</f>
        <v>396</v>
      </c>
      <c r="H99" s="354" t="str">
        <f>_xlfn.TEXTJOIN("-",,TEXT(DRAWING[[#This Row],[SubProject]],"00"),DRAWING[[#This Row],[Number]]&amp;"_.L0")</f>
        <v>01-396_.L0</v>
      </c>
      <c r="I99" s="354" t="str">
        <f>_xlfn.TEXTJOIN(" ",,INDEX(IO[Address24V],MATCH(DRAWING[[#This Row],[Tag]],IO[IO_Tag],)),DRAWING[[#This Row],[Tag]])</f>
        <v>RIO_01:13.DI:V+ BB1LS600</v>
      </c>
      <c r="J99" s="354" t="str">
        <f>_xlfn.TEXTJOIN(" ",,INDEX(IO[Address0V],MATCH(DRAWING[[#This Row],[Tag]],IO[IO_Tag],)),DRAWING[[#This Row],[Tag]])</f>
        <v>RIO_01:13.DI:V- BB1LS600</v>
      </c>
      <c r="K99" s="354" t="str">
        <f>_xlfn.TEXTJOIN(" ",,INDEX(IO[AddressIO],MATCH(DRAWING[[#This Row],[Tag]],IO[IO_Tag],)),DRAWING[[#This Row],[Tag]])</f>
        <v>RIO_01:13.DI:00 BB1LS600</v>
      </c>
      <c r="L99" s="354" t="str">
        <f>_xlfn.TEXTJOIN("/",,DRAWING[[#This Row],[Tag]],"01")</f>
        <v>BB1LS600/01</v>
      </c>
      <c r="N99" s="262" t="e">
        <f xml:space="preserve"> UPPER(TRIM( MID(#REF!,1,22)))</f>
        <v>#REF!</v>
      </c>
      <c r="O99" s="262"/>
      <c r="P99" s="262"/>
      <c r="Q99" s="262"/>
      <c r="R99" s="262"/>
      <c r="S99" s="262"/>
      <c r="T99" s="262"/>
      <c r="U99" s="262"/>
      <c r="V99" s="262"/>
    </row>
    <row r="100" spans="1:22" x14ac:dyDescent="0.4">
      <c r="A100" s="353" t="s">
        <v>625</v>
      </c>
      <c r="B100" s="354" t="s">
        <v>2529</v>
      </c>
      <c r="C100" s="354" t="str">
        <f>_xlfn.TEXTJOIN("-",FALSE,jobNumber,DRAWING[[#This Row],[Type]])</f>
        <v>38025-ELE</v>
      </c>
      <c r="D100" s="354">
        <v>1</v>
      </c>
      <c r="E100" s="354">
        <v>300</v>
      </c>
      <c r="F100" s="354">
        <v>97</v>
      </c>
      <c r="G100" s="354">
        <f>IF(ISBLANK(DRAWING[[#This Row],[Base]]),"",DRAWING[[#This Row],[Base]]+DRAWING[[#This Row],[Index]])</f>
        <v>397</v>
      </c>
      <c r="H100" s="354" t="str">
        <f>_xlfn.TEXTJOIN("-",,TEXT(DRAWING[[#This Row],[SubProject]],"00"),DRAWING[[#This Row],[Number]]&amp;"_.L0")</f>
        <v>01-397_.L0</v>
      </c>
      <c r="I100" s="354" t="str">
        <f>_xlfn.TEXTJOIN(" ",,INDEX(IO[Address24V],MATCH(DRAWING[[#This Row],[Tag]],IO[IO_Tag],)),DRAWING[[#This Row],[Tag]])</f>
        <v>RIO_01:13.DI:V+ BB1LS608</v>
      </c>
      <c r="J100" s="354" t="str">
        <f>_xlfn.TEXTJOIN(" ",,INDEX(IO[Address0V],MATCH(DRAWING[[#This Row],[Tag]],IO[IO_Tag],)),DRAWING[[#This Row],[Tag]])</f>
        <v>RIO_01:13.DI:V- BB1LS608</v>
      </c>
      <c r="K100" s="354" t="str">
        <f>_xlfn.TEXTJOIN(" ",,INDEX(IO[AddressIO],MATCH(DRAWING[[#This Row],[Tag]],IO[IO_Tag],)),DRAWING[[#This Row],[Tag]])</f>
        <v>RIO_01:13.DI:01 BB1LS608</v>
      </c>
      <c r="L100" s="354" t="str">
        <f>_xlfn.TEXTJOIN("/",,DRAWING[[#This Row],[Tag]],"01")</f>
        <v>BB1LS608/01</v>
      </c>
      <c r="N100" s="262" t="e">
        <f xml:space="preserve"> UPPER(TRIM( MID(#REF!,1,22)))</f>
        <v>#REF!</v>
      </c>
      <c r="O100" s="262"/>
      <c r="P100" s="262"/>
      <c r="Q100" s="262"/>
      <c r="R100" s="262"/>
      <c r="S100" s="262"/>
      <c r="T100" s="262"/>
      <c r="U100" s="262"/>
      <c r="V100" s="262"/>
    </row>
    <row r="101" spans="1:22" x14ac:dyDescent="0.4">
      <c r="A101" s="353" t="s">
        <v>636</v>
      </c>
      <c r="B101" s="354" t="s">
        <v>2529</v>
      </c>
      <c r="C101" s="354" t="str">
        <f>_xlfn.TEXTJOIN("-",FALSE,jobNumber,DRAWING[[#This Row],[Type]])</f>
        <v>38025-ELE</v>
      </c>
      <c r="D101" s="354">
        <v>1</v>
      </c>
      <c r="E101" s="354">
        <v>300</v>
      </c>
      <c r="F101" s="354">
        <v>98</v>
      </c>
      <c r="G101" s="354">
        <f>IF(ISBLANK(DRAWING[[#This Row],[Base]]),"",DRAWING[[#This Row],[Base]]+DRAWING[[#This Row],[Index]])</f>
        <v>398</v>
      </c>
      <c r="H101" s="354" t="str">
        <f>_xlfn.TEXTJOIN("-",,TEXT(DRAWING[[#This Row],[SubProject]],"00"),DRAWING[[#This Row],[Number]]&amp;"_.L0")</f>
        <v>01-398_.L0</v>
      </c>
      <c r="I101" s="354" t="str">
        <f>_xlfn.TEXTJOIN(" ",,INDEX(IO[Address24V],MATCH(DRAWING[[#This Row],[Tag]],IO[IO_Tag],)),DRAWING[[#This Row],[Tag]])</f>
        <v>RIO_01:13.DI:V+ BB1LS650</v>
      </c>
      <c r="J101" s="354" t="str">
        <f>_xlfn.TEXTJOIN(" ",,INDEX(IO[Address0V],MATCH(DRAWING[[#This Row],[Tag]],IO[IO_Tag],)),DRAWING[[#This Row],[Tag]])</f>
        <v>RIO_01:13.DI:V- BB1LS650</v>
      </c>
      <c r="K101" s="354" t="str">
        <f>_xlfn.TEXTJOIN(" ",,INDEX(IO[AddressIO],MATCH(DRAWING[[#This Row],[Tag]],IO[IO_Tag],)),DRAWING[[#This Row],[Tag]])</f>
        <v>RIO_01:13.DI:02 BB1LS650</v>
      </c>
      <c r="L101" s="354" t="str">
        <f>_xlfn.TEXTJOIN("/",,DRAWING[[#This Row],[Tag]],"01")</f>
        <v>BB1LS650/01</v>
      </c>
      <c r="N101" s="262" t="e">
        <f xml:space="preserve"> UPPER(TRIM( MID(#REF!,1,22)))</f>
        <v>#REF!</v>
      </c>
      <c r="O101" s="262"/>
      <c r="P101" s="262"/>
      <c r="Q101" s="262"/>
      <c r="R101" s="262"/>
      <c r="S101" s="262"/>
      <c r="T101" s="262"/>
      <c r="U101" s="262"/>
      <c r="V101" s="262"/>
    </row>
    <row r="102" spans="1:22" x14ac:dyDescent="0.4">
      <c r="A102" s="353" t="s">
        <v>641</v>
      </c>
      <c r="B102" s="354" t="s">
        <v>2529</v>
      </c>
      <c r="C102" s="354" t="str">
        <f>_xlfn.TEXTJOIN("-",FALSE,jobNumber,DRAWING[[#This Row],[Type]])</f>
        <v>38025-ELE</v>
      </c>
      <c r="D102" s="354">
        <v>1</v>
      </c>
      <c r="E102" s="354">
        <v>300</v>
      </c>
      <c r="F102" s="354">
        <v>99</v>
      </c>
      <c r="G102" s="354">
        <f>IF(ISBLANK(DRAWING[[#This Row],[Base]]),"",DRAWING[[#This Row],[Base]]+DRAWING[[#This Row],[Index]])</f>
        <v>399</v>
      </c>
      <c r="H102" s="354" t="str">
        <f>_xlfn.TEXTJOIN("-",,TEXT(DRAWING[[#This Row],[SubProject]],"00"),DRAWING[[#This Row],[Number]]&amp;"_.L0")</f>
        <v>01-399_.L0</v>
      </c>
      <c r="I102" s="354" t="str">
        <f>_xlfn.TEXTJOIN(" ",,INDEX(IO[Address24V],MATCH(DRAWING[[#This Row],[Tag]],IO[IO_Tag],)),DRAWING[[#This Row],[Tag]])</f>
        <v>RIO_01:13.DI:V+ BB1LS651</v>
      </c>
      <c r="J102" s="354" t="str">
        <f>_xlfn.TEXTJOIN(" ",,INDEX(IO[Address0V],MATCH(DRAWING[[#This Row],[Tag]],IO[IO_Tag],)),DRAWING[[#This Row],[Tag]])</f>
        <v>RIO_01:13.DI:V- BB1LS651</v>
      </c>
      <c r="K102" s="354" t="str">
        <f>_xlfn.TEXTJOIN(" ",,INDEX(IO[AddressIO],MATCH(DRAWING[[#This Row],[Tag]],IO[IO_Tag],)),DRAWING[[#This Row],[Tag]])</f>
        <v>RIO_01:13.DI:03 BB1LS651</v>
      </c>
      <c r="L102" s="354" t="str">
        <f>_xlfn.TEXTJOIN("/",,DRAWING[[#This Row],[Tag]],"01")</f>
        <v>BB1LS651/01</v>
      </c>
      <c r="N102" s="262" t="e">
        <f xml:space="preserve"> UPPER(TRIM( MID(#REF!,1,22)))</f>
        <v>#REF!</v>
      </c>
      <c r="O102" s="262"/>
      <c r="P102" s="262"/>
      <c r="Q102" s="262"/>
      <c r="R102" s="262"/>
      <c r="S102" s="262"/>
      <c r="T102" s="262"/>
      <c r="U102" s="262"/>
      <c r="V102" s="262"/>
    </row>
    <row r="103" spans="1:22" x14ac:dyDescent="0.4">
      <c r="A103" s="353" t="s">
        <v>620</v>
      </c>
      <c r="B103" s="354" t="s">
        <v>2529</v>
      </c>
      <c r="C103" s="354" t="str">
        <f>_xlfn.TEXTJOIN("-",FALSE,jobNumber,DRAWING[[#This Row],[Type]])</f>
        <v>38025-ELE</v>
      </c>
      <c r="D103" s="354">
        <v>1</v>
      </c>
      <c r="E103" s="354">
        <v>300</v>
      </c>
      <c r="F103" s="354">
        <v>100</v>
      </c>
      <c r="G103" s="354">
        <f>IF(ISBLANK(DRAWING[[#This Row],[Base]]),"",DRAWING[[#This Row],[Base]]+DRAWING[[#This Row],[Index]])</f>
        <v>400</v>
      </c>
      <c r="H103" s="354" t="str">
        <f>_xlfn.TEXTJOIN("-",,TEXT(DRAWING[[#This Row],[SubProject]],"00"),DRAWING[[#This Row],[Number]]&amp;"_.L0")</f>
        <v>01-400_.L0</v>
      </c>
      <c r="I103" s="354" t="str">
        <f>_xlfn.TEXTJOIN(" ",,INDEX(IO[Address24V],MATCH(DRAWING[[#This Row],[Tag]],IO[IO_Tag],)),DRAWING[[#This Row],[Tag]])</f>
        <v>RIO_01:13.DI:V+ BB1LS652</v>
      </c>
      <c r="J103" s="354" t="str">
        <f>_xlfn.TEXTJOIN(" ",,INDEX(IO[Address0V],MATCH(DRAWING[[#This Row],[Tag]],IO[IO_Tag],)),DRAWING[[#This Row],[Tag]])</f>
        <v>RIO_01:13.DI:V- BB1LS652</v>
      </c>
      <c r="K103" s="354" t="str">
        <f>_xlfn.TEXTJOIN(" ",,INDEX(IO[AddressIO],MATCH(DRAWING[[#This Row],[Tag]],IO[IO_Tag],)),DRAWING[[#This Row],[Tag]])</f>
        <v>RIO_01:13.DI:04 BB1LS652</v>
      </c>
      <c r="L103" s="354" t="str">
        <f>_xlfn.TEXTJOIN("/",,DRAWING[[#This Row],[Tag]],"01")</f>
        <v>BB1LS652/01</v>
      </c>
      <c r="N103" s="262" t="e">
        <f xml:space="preserve"> UPPER(TRIM( MID(#REF!,1,22)))</f>
        <v>#REF!</v>
      </c>
      <c r="O103" s="262"/>
      <c r="P103" s="262"/>
      <c r="Q103" s="262"/>
      <c r="R103" s="262"/>
      <c r="S103" s="262"/>
      <c r="T103" s="262"/>
      <c r="U103" s="262"/>
      <c r="V103" s="262"/>
    </row>
    <row r="104" spans="1:22" x14ac:dyDescent="0.4">
      <c r="A104" s="353" t="s">
        <v>666</v>
      </c>
      <c r="B104" s="354" t="s">
        <v>2529</v>
      </c>
      <c r="C104" s="354" t="str">
        <f>_xlfn.TEXTJOIN("-",FALSE,jobNumber,DRAWING[[#This Row],[Type]])</f>
        <v>38025-ELE</v>
      </c>
      <c r="D104" s="354">
        <v>1</v>
      </c>
      <c r="E104" s="354">
        <v>300</v>
      </c>
      <c r="F104" s="354">
        <v>101</v>
      </c>
      <c r="G104" s="354">
        <f>IF(ISBLANK(DRAWING[[#This Row],[Base]]),"",DRAWING[[#This Row],[Base]]+DRAWING[[#This Row],[Index]])</f>
        <v>401</v>
      </c>
      <c r="H104" s="354" t="str">
        <f>_xlfn.TEXTJOIN("-",,TEXT(DRAWING[[#This Row],[SubProject]],"00"),DRAWING[[#This Row],[Number]]&amp;"_.L0")</f>
        <v>01-401_.L0</v>
      </c>
      <c r="I104" s="354" t="str">
        <f>_xlfn.TEXTJOIN(" ",,INDEX(IO[Address24V],MATCH(DRAWING[[#This Row],[Tag]],IO[IO_Tag],)),DRAWING[[#This Row],[Tag]])</f>
        <v>RIO_01:13.DI:V+ BB1LS653</v>
      </c>
      <c r="J104" s="354" t="str">
        <f>_xlfn.TEXTJOIN(" ",,INDEX(IO[Address0V],MATCH(DRAWING[[#This Row],[Tag]],IO[IO_Tag],)),DRAWING[[#This Row],[Tag]])</f>
        <v>RIO_01:13.DI:V- BB1LS653</v>
      </c>
      <c r="K104" s="354" t="str">
        <f>_xlfn.TEXTJOIN(" ",,INDEX(IO[AddressIO],MATCH(DRAWING[[#This Row],[Tag]],IO[IO_Tag],)),DRAWING[[#This Row],[Tag]])</f>
        <v>RIO_01:13.DI:05 BB1LS653</v>
      </c>
      <c r="L104" s="354" t="str">
        <f>_xlfn.TEXTJOIN("/",,DRAWING[[#This Row],[Tag]],"01")</f>
        <v>BB1LS653/01</v>
      </c>
      <c r="N104" s="262" t="e">
        <f xml:space="preserve"> UPPER(TRIM( MID(#REF!,1,22)))</f>
        <v>#REF!</v>
      </c>
      <c r="O104" s="262"/>
      <c r="P104" s="262"/>
      <c r="Q104" s="262"/>
      <c r="R104" s="262"/>
      <c r="S104" s="262"/>
      <c r="T104" s="262"/>
      <c r="U104" s="262"/>
      <c r="V104" s="262"/>
    </row>
    <row r="105" spans="1:22" x14ac:dyDescent="0.4">
      <c r="A105" s="353" t="s">
        <v>647</v>
      </c>
      <c r="B105" s="354" t="s">
        <v>2529</v>
      </c>
      <c r="C105" s="354" t="str">
        <f>_xlfn.TEXTJOIN("-",FALSE,jobNumber,DRAWING[[#This Row],[Type]])</f>
        <v>38025-ELE</v>
      </c>
      <c r="D105" s="354">
        <v>1</v>
      </c>
      <c r="E105" s="354">
        <v>300</v>
      </c>
      <c r="F105" s="354">
        <v>102</v>
      </c>
      <c r="G105" s="354">
        <f>IF(ISBLANK(DRAWING[[#This Row],[Base]]),"",DRAWING[[#This Row],[Base]]+DRAWING[[#This Row],[Index]])</f>
        <v>402</v>
      </c>
      <c r="H105" s="354" t="str">
        <f>_xlfn.TEXTJOIN("-",,TEXT(DRAWING[[#This Row],[SubProject]],"00"),DRAWING[[#This Row],[Number]]&amp;"_.L0")</f>
        <v>01-402_.L0</v>
      </c>
      <c r="I105" s="354" t="str">
        <f>_xlfn.TEXTJOIN(" ",,INDEX(IO[Address24V],MATCH(DRAWING[[#This Row],[Tag]],IO[IO_Tag],)),DRAWING[[#This Row],[Tag]])</f>
        <v>RIO_01:13.DI:V+ BB1LS654</v>
      </c>
      <c r="J105" s="354" t="str">
        <f>_xlfn.TEXTJOIN(" ",,INDEX(IO[Address0V],MATCH(DRAWING[[#This Row],[Tag]],IO[IO_Tag],)),DRAWING[[#This Row],[Tag]])</f>
        <v>RIO_01:13.DI:V- BB1LS654</v>
      </c>
      <c r="K105" s="354" t="str">
        <f>_xlfn.TEXTJOIN(" ",,INDEX(IO[AddressIO],MATCH(DRAWING[[#This Row],[Tag]],IO[IO_Tag],)),DRAWING[[#This Row],[Tag]])</f>
        <v>RIO_01:13.DI:06 BB1LS654</v>
      </c>
      <c r="L105" s="354" t="str">
        <f>_xlfn.TEXTJOIN("/",,DRAWING[[#This Row],[Tag]],"01")</f>
        <v>BB1LS654/01</v>
      </c>
      <c r="N105" s="262" t="e">
        <f xml:space="preserve"> UPPER(TRIM( MID(#REF!,1,22)))</f>
        <v>#REF!</v>
      </c>
      <c r="O105" s="262"/>
      <c r="P105" s="262"/>
      <c r="Q105" s="262"/>
      <c r="R105" s="262"/>
      <c r="S105" s="262"/>
      <c r="T105" s="262"/>
      <c r="U105" s="262"/>
      <c r="V105" s="262"/>
    </row>
    <row r="106" spans="1:22" x14ac:dyDescent="0.4">
      <c r="A106" s="353" t="s">
        <v>611</v>
      </c>
      <c r="B106" s="354" t="s">
        <v>2529</v>
      </c>
      <c r="C106" s="354" t="str">
        <f>_xlfn.TEXTJOIN("-",FALSE,jobNumber,DRAWING[[#This Row],[Type]])</f>
        <v>38025-ELE</v>
      </c>
      <c r="D106" s="354">
        <v>1</v>
      </c>
      <c r="E106" s="354">
        <v>300</v>
      </c>
      <c r="F106" s="354">
        <v>103</v>
      </c>
      <c r="G106" s="354">
        <f>IF(ISBLANK(DRAWING[[#This Row],[Base]]),"",DRAWING[[#This Row],[Base]]+DRAWING[[#This Row],[Index]])</f>
        <v>403</v>
      </c>
      <c r="H106" s="354" t="str">
        <f>_xlfn.TEXTJOIN("-",,TEXT(DRAWING[[#This Row],[SubProject]],"00"),DRAWING[[#This Row],[Number]]&amp;"_.L0")</f>
        <v>01-403_.L0</v>
      </c>
      <c r="I106" s="354" t="str">
        <f>_xlfn.TEXTJOIN(" ",,INDEX(IO[Address24V],MATCH(DRAWING[[#This Row],[Tag]],IO[IO_Tag],)),DRAWING[[#This Row],[Tag]])</f>
        <v>RIO_01:13.DI:V+ BB1LS655</v>
      </c>
      <c r="J106" s="354" t="str">
        <f>_xlfn.TEXTJOIN(" ",,INDEX(IO[Address0V],MATCH(DRAWING[[#This Row],[Tag]],IO[IO_Tag],)),DRAWING[[#This Row],[Tag]])</f>
        <v>RIO_01:13.DI:V- BB1LS655</v>
      </c>
      <c r="K106" s="354" t="str">
        <f>_xlfn.TEXTJOIN(" ",,INDEX(IO[AddressIO],MATCH(DRAWING[[#This Row],[Tag]],IO[IO_Tag],)),DRAWING[[#This Row],[Tag]])</f>
        <v>RIO_01:13.DI:07 BB1LS655</v>
      </c>
      <c r="L106" s="354" t="str">
        <f>_xlfn.TEXTJOIN("/",,DRAWING[[#This Row],[Tag]],"01")</f>
        <v>BB1LS655/01</v>
      </c>
      <c r="N106" s="262" t="e">
        <f xml:space="preserve"> UPPER(TRIM( MID(#REF!,1,22)))</f>
        <v>#REF!</v>
      </c>
      <c r="O106" s="262"/>
      <c r="P106" s="262"/>
      <c r="Q106" s="262"/>
      <c r="R106" s="262"/>
      <c r="S106" s="262"/>
      <c r="T106" s="262"/>
      <c r="U106" s="262"/>
      <c r="V106" s="262"/>
    </row>
    <row r="107" spans="1:22" x14ac:dyDescent="0.4">
      <c r="A107" s="353" t="s">
        <v>628</v>
      </c>
      <c r="B107" s="354" t="s">
        <v>2529</v>
      </c>
      <c r="C107" s="354" t="str">
        <f>_xlfn.TEXTJOIN("-",FALSE,jobNumber,DRAWING[[#This Row],[Type]])</f>
        <v>38025-ELE</v>
      </c>
      <c r="D107" s="354">
        <v>1</v>
      </c>
      <c r="E107" s="354">
        <v>300</v>
      </c>
      <c r="F107" s="354">
        <v>104</v>
      </c>
      <c r="G107" s="354">
        <f>IF(ISBLANK(DRAWING[[#This Row],[Base]]),"",DRAWING[[#This Row],[Base]]+DRAWING[[#This Row],[Index]])</f>
        <v>404</v>
      </c>
      <c r="H107" s="354" t="str">
        <f>_xlfn.TEXTJOIN("-",,TEXT(DRAWING[[#This Row],[SubProject]],"00"),DRAWING[[#This Row],[Number]]&amp;"_.L0")</f>
        <v>01-404_.L0</v>
      </c>
      <c r="I107" s="354" t="str">
        <f>_xlfn.TEXTJOIN(" ",,INDEX(IO[Address24V],MATCH(DRAWING[[#This Row],[Tag]],IO[IO_Tag],)),DRAWING[[#This Row],[Tag]])</f>
        <v>RIO_01:14.DI:V+ BB1LS656</v>
      </c>
      <c r="J107" s="354" t="str">
        <f>_xlfn.TEXTJOIN(" ",,INDEX(IO[Address0V],MATCH(DRAWING[[#This Row],[Tag]],IO[IO_Tag],)),DRAWING[[#This Row],[Tag]])</f>
        <v>RIO_01:14.DI:V- BB1LS656</v>
      </c>
      <c r="K107" s="354" t="str">
        <f>_xlfn.TEXTJOIN(" ",,INDEX(IO[AddressIO],MATCH(DRAWING[[#This Row],[Tag]],IO[IO_Tag],)),DRAWING[[#This Row],[Tag]])</f>
        <v>RIO_01:14.DI:00 BB1LS656</v>
      </c>
      <c r="L107" s="354" t="str">
        <f>_xlfn.TEXTJOIN("/",,DRAWING[[#This Row],[Tag]],"01")</f>
        <v>BB1LS656/01</v>
      </c>
      <c r="N107" s="262" t="e">
        <f xml:space="preserve"> UPPER(TRIM( MID(#REF!,1,22)))</f>
        <v>#REF!</v>
      </c>
      <c r="O107" s="262"/>
      <c r="P107" s="262"/>
      <c r="Q107" s="262"/>
      <c r="R107" s="262"/>
      <c r="S107" s="262"/>
      <c r="T107" s="262"/>
      <c r="U107" s="262"/>
      <c r="V107" s="262"/>
    </row>
    <row r="108" spans="1:22" x14ac:dyDescent="0.4">
      <c r="A108" s="353" t="s">
        <v>779</v>
      </c>
      <c r="B108" s="354" t="s">
        <v>2529</v>
      </c>
      <c r="C108" s="354" t="str">
        <f>_xlfn.TEXTJOIN("-",FALSE,jobNumber,DRAWING[[#This Row],[Type]])</f>
        <v>38025-ELE</v>
      </c>
      <c r="D108" s="354">
        <v>1</v>
      </c>
      <c r="E108" s="354">
        <v>300</v>
      </c>
      <c r="F108" s="354">
        <v>105</v>
      </c>
      <c r="G108" s="354">
        <f>IF(ISBLANK(DRAWING[[#This Row],[Base]]),"",DRAWING[[#This Row],[Base]]+DRAWING[[#This Row],[Index]])</f>
        <v>405</v>
      </c>
      <c r="H108" s="354" t="str">
        <f>_xlfn.TEXTJOIN("-",,TEXT(DRAWING[[#This Row],[SubProject]],"00"),DRAWING[[#This Row],[Number]]&amp;"_.L0")</f>
        <v>01-405_.L0</v>
      </c>
      <c r="I108" s="354" t="str">
        <f>_xlfn.TEXTJOIN(" ",,INDEX(IO[Address24V],MATCH(DRAWING[[#This Row],[Tag]],IO[IO_Tag],)),DRAWING[[#This Row],[Tag]])</f>
        <v>RIO_01:14.DI:V+ BB1LS657</v>
      </c>
      <c r="J108" s="354" t="str">
        <f>_xlfn.TEXTJOIN(" ",,INDEX(IO[Address0V],MATCH(DRAWING[[#This Row],[Tag]],IO[IO_Tag],)),DRAWING[[#This Row],[Tag]])</f>
        <v>RIO_01:14.DI:V- BB1LS657</v>
      </c>
      <c r="K108" s="354" t="str">
        <f>_xlfn.TEXTJOIN(" ",,INDEX(IO[AddressIO],MATCH(DRAWING[[#This Row],[Tag]],IO[IO_Tag],)),DRAWING[[#This Row],[Tag]])</f>
        <v>RIO_01:14.DI:01 BB1LS657</v>
      </c>
      <c r="L108" s="354" t="str">
        <f>_xlfn.TEXTJOIN("/",,DRAWING[[#This Row],[Tag]],"01")</f>
        <v>BB1LS657/01</v>
      </c>
      <c r="N108" s="262" t="e">
        <f xml:space="preserve"> UPPER(TRIM( MID(#REF!,1,22)))</f>
        <v>#REF!</v>
      </c>
      <c r="O108" s="262"/>
      <c r="P108" s="262"/>
      <c r="Q108" s="262"/>
      <c r="R108" s="262"/>
      <c r="S108" s="262"/>
      <c r="T108" s="262"/>
      <c r="U108" s="262"/>
      <c r="V108" s="262"/>
    </row>
    <row r="109" spans="1:22" x14ac:dyDescent="0.4">
      <c r="A109" s="353" t="s">
        <v>782</v>
      </c>
      <c r="B109" s="354" t="s">
        <v>2529</v>
      </c>
      <c r="C109" s="354" t="str">
        <f>_xlfn.TEXTJOIN("-",FALSE,jobNumber,DRAWING[[#This Row],[Type]])</f>
        <v>38025-ELE</v>
      </c>
      <c r="D109" s="354">
        <v>1</v>
      </c>
      <c r="E109" s="354">
        <v>300</v>
      </c>
      <c r="F109" s="354">
        <v>106</v>
      </c>
      <c r="G109" s="354">
        <f>IF(ISBLANK(DRAWING[[#This Row],[Base]]),"",DRAWING[[#This Row],[Base]]+DRAWING[[#This Row],[Index]])</f>
        <v>406</v>
      </c>
      <c r="H109" s="354" t="str">
        <f>_xlfn.TEXTJOIN("-",,TEXT(DRAWING[[#This Row],[SubProject]],"00"),DRAWING[[#This Row],[Number]]&amp;"_.L0")</f>
        <v>01-406_.L0</v>
      </c>
      <c r="I109" s="354" t="str">
        <f>_xlfn.TEXTJOIN(" ",,INDEX(IO[Address24V],MATCH(DRAWING[[#This Row],[Tag]],IO[IO_Tag],)),DRAWING[[#This Row],[Tag]])</f>
        <v>RIO_01:14.DI:V+ BB1LS658</v>
      </c>
      <c r="J109" s="354" t="str">
        <f>_xlfn.TEXTJOIN(" ",,INDEX(IO[Address0V],MATCH(DRAWING[[#This Row],[Tag]],IO[IO_Tag],)),DRAWING[[#This Row],[Tag]])</f>
        <v>RIO_01:14.DI:V- BB1LS658</v>
      </c>
      <c r="K109" s="354" t="str">
        <f>_xlfn.TEXTJOIN(" ",,INDEX(IO[AddressIO],MATCH(DRAWING[[#This Row],[Tag]],IO[IO_Tag],)),DRAWING[[#This Row],[Tag]])</f>
        <v>RIO_01:14.DI:02 BB1LS658</v>
      </c>
      <c r="L109" s="354" t="str">
        <f>_xlfn.TEXTJOIN("/",,DRAWING[[#This Row],[Tag]],"01")</f>
        <v>BB1LS658/01</v>
      </c>
      <c r="N109" s="262" t="e">
        <f xml:space="preserve"> UPPER(TRIM( MID(#REF!,1,22)))</f>
        <v>#REF!</v>
      </c>
      <c r="O109" s="262"/>
      <c r="P109" s="262"/>
      <c r="Q109" s="262"/>
      <c r="R109" s="262"/>
      <c r="S109" s="262"/>
      <c r="T109" s="262"/>
      <c r="U109" s="262"/>
      <c r="V109" s="262"/>
    </row>
    <row r="110" spans="1:22" x14ac:dyDescent="0.4">
      <c r="A110" s="353" t="s">
        <v>784</v>
      </c>
      <c r="B110" s="354" t="s">
        <v>2529</v>
      </c>
      <c r="C110" s="354" t="str">
        <f>_xlfn.TEXTJOIN("-",FALSE,jobNumber,DRAWING[[#This Row],[Type]])</f>
        <v>38025-ELE</v>
      </c>
      <c r="D110" s="354">
        <v>1</v>
      </c>
      <c r="E110" s="354">
        <v>300</v>
      </c>
      <c r="F110" s="354">
        <v>107</v>
      </c>
      <c r="G110" s="354">
        <f>IF(ISBLANK(DRAWING[[#This Row],[Base]]),"",DRAWING[[#This Row],[Base]]+DRAWING[[#This Row],[Index]])</f>
        <v>407</v>
      </c>
      <c r="H110" s="354" t="str">
        <f>_xlfn.TEXTJOIN("-",,TEXT(DRAWING[[#This Row],[SubProject]],"00"),DRAWING[[#This Row],[Number]]&amp;"_.L0")</f>
        <v>01-407_.L0</v>
      </c>
      <c r="I110" s="354" t="str">
        <f>_xlfn.TEXTJOIN(" ",,INDEX(IO[Address24V],MATCH(DRAWING[[#This Row],[Tag]],IO[IO_Tag],)),DRAWING[[#This Row],[Tag]])</f>
        <v>RIO_01:14.DI:V+ BB1LS659</v>
      </c>
      <c r="J110" s="354" t="str">
        <f>_xlfn.TEXTJOIN(" ",,INDEX(IO[Address0V],MATCH(DRAWING[[#This Row],[Tag]],IO[IO_Tag],)),DRAWING[[#This Row],[Tag]])</f>
        <v>RIO_01:14.DI:V- BB1LS659</v>
      </c>
      <c r="K110" s="354" t="str">
        <f>_xlfn.TEXTJOIN(" ",,INDEX(IO[AddressIO],MATCH(DRAWING[[#This Row],[Tag]],IO[IO_Tag],)),DRAWING[[#This Row],[Tag]])</f>
        <v>RIO_01:14.DI:03 BB1LS659</v>
      </c>
      <c r="L110" s="354" t="str">
        <f>_xlfn.TEXTJOIN("/",,DRAWING[[#This Row],[Tag]],"01")</f>
        <v>BB1LS659/01</v>
      </c>
      <c r="N110" s="262" t="e">
        <f xml:space="preserve"> UPPER(TRIM( MID(#REF!,1,22)))</f>
        <v>#REF!</v>
      </c>
      <c r="O110" s="262"/>
      <c r="P110" s="262"/>
      <c r="Q110" s="262"/>
      <c r="R110" s="262"/>
      <c r="S110" s="262"/>
      <c r="T110" s="262"/>
      <c r="U110" s="262"/>
      <c r="V110" s="262"/>
    </row>
    <row r="111" spans="1:22" x14ac:dyDescent="0.4">
      <c r="A111" s="353" t="s">
        <v>787</v>
      </c>
      <c r="B111" s="354" t="s">
        <v>2529</v>
      </c>
      <c r="C111" s="354" t="str">
        <f>_xlfn.TEXTJOIN("-",FALSE,jobNumber,DRAWING[[#This Row],[Type]])</f>
        <v>38025-ELE</v>
      </c>
      <c r="D111" s="354">
        <v>1</v>
      </c>
      <c r="E111" s="354">
        <v>300</v>
      </c>
      <c r="F111" s="354">
        <v>108</v>
      </c>
      <c r="G111" s="354">
        <f>IF(ISBLANK(DRAWING[[#This Row],[Base]]),"",DRAWING[[#This Row],[Base]]+DRAWING[[#This Row],[Index]])</f>
        <v>408</v>
      </c>
      <c r="H111" s="354" t="str">
        <f>_xlfn.TEXTJOIN("-",,TEXT(DRAWING[[#This Row],[SubProject]],"00"),DRAWING[[#This Row],[Number]]&amp;"_.L0")</f>
        <v>01-408_.L0</v>
      </c>
      <c r="I111" s="354" t="str">
        <f>_xlfn.TEXTJOIN(" ",,INDEX(IO[Address24V],MATCH(DRAWING[[#This Row],[Tag]],IO[IO_Tag],)),DRAWING[[#This Row],[Tag]])</f>
        <v>RIO_01:14.DI:V+ BB1LS660</v>
      </c>
      <c r="J111" s="354" t="str">
        <f>_xlfn.TEXTJOIN(" ",,INDEX(IO[Address0V],MATCH(DRAWING[[#This Row],[Tag]],IO[IO_Tag],)),DRAWING[[#This Row],[Tag]])</f>
        <v>RIO_01:14.DI:V- BB1LS660</v>
      </c>
      <c r="K111" s="354" t="str">
        <f>_xlfn.TEXTJOIN(" ",,INDEX(IO[AddressIO],MATCH(DRAWING[[#This Row],[Tag]],IO[IO_Tag],)),DRAWING[[#This Row],[Tag]])</f>
        <v>RIO_01:14.DI:04 BB1LS660</v>
      </c>
      <c r="L111" s="354" t="str">
        <f>_xlfn.TEXTJOIN("/",,DRAWING[[#This Row],[Tag]],"01")</f>
        <v>BB1LS660/01</v>
      </c>
      <c r="N111" s="262" t="e">
        <f xml:space="preserve"> UPPER(TRIM( MID(#REF!,1,22)))</f>
        <v>#REF!</v>
      </c>
      <c r="O111" s="262"/>
      <c r="P111" s="262"/>
      <c r="Q111" s="262"/>
      <c r="R111" s="262"/>
      <c r="S111" s="262"/>
      <c r="T111" s="262"/>
      <c r="U111" s="262"/>
      <c r="V111" s="262"/>
    </row>
    <row r="112" spans="1:22" x14ac:dyDescent="0.4">
      <c r="A112" s="353" t="s">
        <v>1471</v>
      </c>
      <c r="B112" s="354" t="s">
        <v>2529</v>
      </c>
      <c r="C112" s="354" t="str">
        <f>_xlfn.TEXTJOIN("-",FALSE,jobNumber,DRAWING[[#This Row],[Type]])</f>
        <v>38025-ELE</v>
      </c>
      <c r="D112" s="354">
        <v>1</v>
      </c>
      <c r="E112" s="354">
        <v>300</v>
      </c>
      <c r="F112" s="354">
        <v>109</v>
      </c>
      <c r="G112" s="354">
        <f>IF(ISBLANK(DRAWING[[#This Row],[Base]]),"",DRAWING[[#This Row],[Base]]+DRAWING[[#This Row],[Index]])</f>
        <v>409</v>
      </c>
      <c r="H112" s="354" t="str">
        <f>_xlfn.TEXTJOIN("-",,TEXT(DRAWING[[#This Row],[SubProject]],"00"),DRAWING[[#This Row],[Number]]&amp;"_.L0")</f>
        <v>01-409_.L0</v>
      </c>
      <c r="I112" s="354" t="str">
        <f>_xlfn.TEXTJOIN(" ",,INDEX(IO[Address24V],MATCH(DRAWING[[#This Row],[Tag]],IO[IO_Tag],)),DRAWING[[#This Row],[Tag]])</f>
        <v>RIO_01:14.DI:V+ BB1LS661</v>
      </c>
      <c r="J112" s="354" t="str">
        <f>_xlfn.TEXTJOIN(" ",,INDEX(IO[Address0V],MATCH(DRAWING[[#This Row],[Tag]],IO[IO_Tag],)),DRAWING[[#This Row],[Tag]])</f>
        <v>RIO_01:14.DI:V- BB1LS661</v>
      </c>
      <c r="K112" s="354" t="str">
        <f>_xlfn.TEXTJOIN(" ",,INDEX(IO[AddressIO],MATCH(DRAWING[[#This Row],[Tag]],IO[IO_Tag],)),DRAWING[[#This Row],[Tag]])</f>
        <v>RIO_01:14.DI:05 BB1LS661</v>
      </c>
      <c r="L112" s="354" t="str">
        <f>_xlfn.TEXTJOIN("/",,DRAWING[[#This Row],[Tag]],"01")</f>
        <v>BB1LS661/01</v>
      </c>
      <c r="N112" s="262" t="e">
        <f xml:space="preserve"> UPPER(TRIM( MID(#REF!,1,22)))</f>
        <v>#REF!</v>
      </c>
      <c r="O112" s="262"/>
      <c r="P112" s="262"/>
      <c r="Q112" s="262"/>
      <c r="R112" s="262"/>
      <c r="S112" s="262"/>
      <c r="T112" s="262"/>
      <c r="U112" s="262"/>
      <c r="V112" s="262"/>
    </row>
    <row r="113" spans="1:22" x14ac:dyDescent="0.4">
      <c r="A113" s="353" t="s">
        <v>1177</v>
      </c>
      <c r="B113" s="354" t="s">
        <v>2529</v>
      </c>
      <c r="C113" s="354" t="str">
        <f>_xlfn.TEXTJOIN("-",FALSE,jobNumber,DRAWING[[#This Row],[Type]])</f>
        <v>38025-ELE</v>
      </c>
      <c r="D113" s="354">
        <v>1</v>
      </c>
      <c r="E113" s="354">
        <v>300</v>
      </c>
      <c r="F113" s="354">
        <v>110</v>
      </c>
      <c r="G113" s="354">
        <f>IF(ISBLANK(DRAWING[[#This Row],[Base]]),"",DRAWING[[#This Row],[Base]]+DRAWING[[#This Row],[Index]])</f>
        <v>410</v>
      </c>
      <c r="H113" s="354" t="str">
        <f>_xlfn.TEXTJOIN("-",,TEXT(DRAWING[[#This Row],[SubProject]],"00"),DRAWING[[#This Row],[Number]]&amp;"_.L0")</f>
        <v>01-410_.L0</v>
      </c>
      <c r="I113" s="354" t="str">
        <f>_xlfn.TEXTJOIN(" ",,INDEX(IO[Address24V],MATCH(DRAWING[[#This Row],[Tag]],IO[IO_Tag],)),DRAWING[[#This Row],[Tag]])</f>
        <v>RIO_01:14.DI:V+ BB1LS700</v>
      </c>
      <c r="J113" s="354" t="str">
        <f>_xlfn.TEXTJOIN(" ",,INDEX(IO[Address0V],MATCH(DRAWING[[#This Row],[Tag]],IO[IO_Tag],)),DRAWING[[#This Row],[Tag]])</f>
        <v>RIO_01:14.DI:V- BB1LS700</v>
      </c>
      <c r="K113" s="354" t="str">
        <f>_xlfn.TEXTJOIN(" ",,INDEX(IO[AddressIO],MATCH(DRAWING[[#This Row],[Tag]],IO[IO_Tag],)),DRAWING[[#This Row],[Tag]])</f>
        <v>RIO_01:14.DI:06 BB1LS700</v>
      </c>
      <c r="L113" s="354" t="str">
        <f>_xlfn.TEXTJOIN("/",,DRAWING[[#This Row],[Tag]],"01")</f>
        <v>BB1LS700/01</v>
      </c>
      <c r="N113" s="262" t="e">
        <f xml:space="preserve"> UPPER(TRIM( MID(#REF!,1,22)))</f>
        <v>#REF!</v>
      </c>
      <c r="O113" s="262"/>
      <c r="P113" s="262"/>
      <c r="Q113" s="262"/>
      <c r="R113" s="262"/>
      <c r="S113" s="262"/>
      <c r="T113" s="262"/>
      <c r="U113" s="262"/>
      <c r="V113" s="262"/>
    </row>
    <row r="114" spans="1:22" x14ac:dyDescent="0.4">
      <c r="A114" s="353" t="s">
        <v>1181</v>
      </c>
      <c r="B114" s="354" t="s">
        <v>2529</v>
      </c>
      <c r="C114" s="354" t="str">
        <f>_xlfn.TEXTJOIN("-",FALSE,jobNumber,DRAWING[[#This Row],[Type]])</f>
        <v>38025-ELE</v>
      </c>
      <c r="D114" s="354">
        <v>1</v>
      </c>
      <c r="E114" s="354">
        <v>300</v>
      </c>
      <c r="F114" s="354">
        <v>111</v>
      </c>
      <c r="G114" s="354">
        <f>IF(ISBLANK(DRAWING[[#This Row],[Base]]),"",DRAWING[[#This Row],[Base]]+DRAWING[[#This Row],[Index]])</f>
        <v>411</v>
      </c>
      <c r="H114" s="354" t="str">
        <f>_xlfn.TEXTJOIN("-",,TEXT(DRAWING[[#This Row],[SubProject]],"00"),DRAWING[[#This Row],[Number]]&amp;"_.L0")</f>
        <v>01-411_.L0</v>
      </c>
      <c r="I114" s="354" t="str">
        <f>_xlfn.TEXTJOIN(" ",,INDEX(IO[Address24V],MATCH(DRAWING[[#This Row],[Tag]],IO[IO_Tag],)),DRAWING[[#This Row],[Tag]])</f>
        <v>RIO_01:14.DI:V+ BB1LS701</v>
      </c>
      <c r="J114" s="354" t="str">
        <f>_xlfn.TEXTJOIN(" ",,INDEX(IO[Address0V],MATCH(DRAWING[[#This Row],[Tag]],IO[IO_Tag],)),DRAWING[[#This Row],[Tag]])</f>
        <v>RIO_01:14.DI:V- BB1LS701</v>
      </c>
      <c r="K114" s="354" t="str">
        <f>_xlfn.TEXTJOIN(" ",,INDEX(IO[AddressIO],MATCH(DRAWING[[#This Row],[Tag]],IO[IO_Tag],)),DRAWING[[#This Row],[Tag]])</f>
        <v>RIO_01:14.DI:07 BB1LS701</v>
      </c>
      <c r="L114" s="354" t="str">
        <f>_xlfn.TEXTJOIN("/",,DRAWING[[#This Row],[Tag]],"01")</f>
        <v>BB1LS701/01</v>
      </c>
      <c r="N114" s="262" t="e">
        <f xml:space="preserve"> UPPER(TRIM( MID(#REF!,1,22)))</f>
        <v>#REF!</v>
      </c>
      <c r="O114" s="262"/>
      <c r="P114" s="262"/>
      <c r="Q114" s="262"/>
      <c r="R114" s="262"/>
      <c r="S114" s="262"/>
      <c r="T114" s="262"/>
      <c r="U114" s="262"/>
      <c r="V114" s="262"/>
    </row>
    <row r="115" spans="1:22" x14ac:dyDescent="0.4">
      <c r="A115" s="353" t="s">
        <v>1018</v>
      </c>
      <c r="B115" s="354" t="s">
        <v>2529</v>
      </c>
      <c r="C115" s="354" t="str">
        <f>_xlfn.TEXTJOIN("-",FALSE,jobNumber,DRAWING[[#This Row],[Type]])</f>
        <v>38025-ELE</v>
      </c>
      <c r="D115" s="354">
        <v>1</v>
      </c>
      <c r="E115" s="354">
        <v>300</v>
      </c>
      <c r="F115" s="354">
        <v>112</v>
      </c>
      <c r="G115" s="354">
        <f>IF(ISBLANK(DRAWING[[#This Row],[Base]]),"",DRAWING[[#This Row],[Base]]+DRAWING[[#This Row],[Index]])</f>
        <v>412</v>
      </c>
      <c r="H115" s="354" t="str">
        <f>_xlfn.TEXTJOIN("-",,TEXT(DRAWING[[#This Row],[SubProject]],"00"),DRAWING[[#This Row],[Number]]&amp;"_.L0")</f>
        <v>01-412_.L0</v>
      </c>
      <c r="I115" s="354" t="str">
        <f>_xlfn.TEXTJOIN(" ",,INDEX(IO[Address24V],MATCH(DRAWING[[#This Row],[Tag]],IO[IO_Tag],)),DRAWING[[#This Row],[Tag]])</f>
        <v>RIO_01:14.DI:V+ BB1LS850</v>
      </c>
      <c r="J115" s="354" t="str">
        <f>_xlfn.TEXTJOIN(" ",,INDEX(IO[Address0V],MATCH(DRAWING[[#This Row],[Tag]],IO[IO_Tag],)),DRAWING[[#This Row],[Tag]])</f>
        <v>RIO_01:14.DI:V- BB1LS850</v>
      </c>
      <c r="K115" s="354" t="str">
        <f>_xlfn.TEXTJOIN(" ",,INDEX(IO[AddressIO],MATCH(DRAWING[[#This Row],[Tag]],IO[IO_Tag],)),DRAWING[[#This Row],[Tag]])</f>
        <v>RIO_01:14.DI:00 BB1LS850</v>
      </c>
      <c r="L115" s="354" t="str">
        <f>_xlfn.TEXTJOIN("/",,DRAWING[[#This Row],[Tag]],"01")</f>
        <v>BB1LS850/01</v>
      </c>
      <c r="N115" s="262" t="e">
        <f xml:space="preserve"> UPPER(TRIM( MID(#REF!,1,22)))</f>
        <v>#REF!</v>
      </c>
      <c r="O115" s="262"/>
      <c r="P115" s="262"/>
      <c r="Q115" s="262"/>
      <c r="R115" s="262"/>
      <c r="S115" s="262"/>
      <c r="T115" s="262"/>
      <c r="U115" s="262"/>
      <c r="V115" s="262"/>
    </row>
    <row r="116" spans="1:22" x14ac:dyDescent="0.4">
      <c r="A116" s="353" t="s">
        <v>1020</v>
      </c>
      <c r="B116" s="354" t="s">
        <v>2529</v>
      </c>
      <c r="C116" s="354" t="str">
        <f>_xlfn.TEXTJOIN("-",FALSE,jobNumber,DRAWING[[#This Row],[Type]])</f>
        <v>38025-ELE</v>
      </c>
      <c r="D116" s="354">
        <v>1</v>
      </c>
      <c r="E116" s="354">
        <v>300</v>
      </c>
      <c r="F116" s="354">
        <v>113</v>
      </c>
      <c r="G116" s="354">
        <f>IF(ISBLANK(DRAWING[[#This Row],[Base]]),"",DRAWING[[#This Row],[Base]]+DRAWING[[#This Row],[Index]])</f>
        <v>413</v>
      </c>
      <c r="H116" s="354" t="str">
        <f>_xlfn.TEXTJOIN("-",,TEXT(DRAWING[[#This Row],[SubProject]],"00"),DRAWING[[#This Row],[Number]]&amp;"_.L0")</f>
        <v>01-413_.L0</v>
      </c>
      <c r="I116" s="354" t="str">
        <f>_xlfn.TEXTJOIN(" ",,INDEX(IO[Address24V],MATCH(DRAWING[[#This Row],[Tag]],IO[IO_Tag],)),DRAWING[[#This Row],[Tag]])</f>
        <v>RIO_01:15.DI:V+ BB1LS851</v>
      </c>
      <c r="J116" s="354" t="str">
        <f>_xlfn.TEXTJOIN(" ",,INDEX(IO[Address0V],MATCH(DRAWING[[#This Row],[Tag]],IO[IO_Tag],)),DRAWING[[#This Row],[Tag]])</f>
        <v>RIO_01:15.DI:V- BB1LS851</v>
      </c>
      <c r="K116" s="354" t="str">
        <f>_xlfn.TEXTJOIN(" ",,INDEX(IO[AddressIO],MATCH(DRAWING[[#This Row],[Tag]],IO[IO_Tag],)),DRAWING[[#This Row],[Tag]])</f>
        <v>RIO_01:15.DI:01 BB1LS851</v>
      </c>
      <c r="L116" s="354" t="str">
        <f>_xlfn.TEXTJOIN("/",,DRAWING[[#This Row],[Tag]],"01")</f>
        <v>BB1LS851/01</v>
      </c>
      <c r="N116" s="262" t="e">
        <f xml:space="preserve"> UPPER(TRIM( MID(#REF!,1,22)))</f>
        <v>#REF!</v>
      </c>
      <c r="O116" s="262"/>
      <c r="P116" s="262"/>
      <c r="Q116" s="262"/>
      <c r="R116" s="262"/>
      <c r="S116" s="262"/>
      <c r="T116" s="262"/>
      <c r="U116" s="262"/>
      <c r="V116" s="262"/>
    </row>
    <row r="117" spans="1:22" x14ac:dyDescent="0.4">
      <c r="A117" s="353" t="s">
        <v>714</v>
      </c>
      <c r="B117" s="354" t="s">
        <v>2529</v>
      </c>
      <c r="C117" s="354" t="str">
        <f>_xlfn.TEXTJOIN("-",FALSE,jobNumber,DRAWING[[#This Row],[Type]])</f>
        <v>38025-ELE</v>
      </c>
      <c r="D117" s="354">
        <v>1</v>
      </c>
      <c r="E117" s="354">
        <v>300</v>
      </c>
      <c r="F117" s="354">
        <v>114</v>
      </c>
      <c r="G117" s="354">
        <f>IF(ISBLANK(DRAWING[[#This Row],[Base]]),"",DRAWING[[#This Row],[Base]]+DRAWING[[#This Row],[Index]])</f>
        <v>414</v>
      </c>
      <c r="H117" s="354" t="str">
        <f>_xlfn.TEXTJOIN("-",,TEXT(DRAWING[[#This Row],[SubProject]],"00"),DRAWING[[#This Row],[Number]]&amp;"_.L0")</f>
        <v>01-414_.L0</v>
      </c>
      <c r="I117" s="354" t="str">
        <f>_xlfn.TEXTJOIN(" ",,INDEX(IO[Address24V],MATCH(DRAWING[[#This Row],[Tag]],IO[IO_Tag],)),DRAWING[[#This Row],[Tag]])</f>
        <v>RIO_01:15.DI:V+ BB1PS600</v>
      </c>
      <c r="J117" s="354" t="str">
        <f>_xlfn.TEXTJOIN(" ",,INDEX(IO[Address0V],MATCH(DRAWING[[#This Row],[Tag]],IO[IO_Tag],)),DRAWING[[#This Row],[Tag]])</f>
        <v>RIO_01:15.DI:V- BB1PS600</v>
      </c>
      <c r="K117" s="354" t="str">
        <f>_xlfn.TEXTJOIN(" ",,INDEX(IO[AddressIO],MATCH(DRAWING[[#This Row],[Tag]],IO[IO_Tag],)),DRAWING[[#This Row],[Tag]])</f>
        <v>RIO_01:15.DI:02 BB1PS600</v>
      </c>
      <c r="L117" s="354" t="str">
        <f>_xlfn.TEXTJOIN("/",,DRAWING[[#This Row],[Tag]],"01")</f>
        <v>BB1PS600/01</v>
      </c>
      <c r="N117" s="262" t="e">
        <f xml:space="preserve"> UPPER(TRIM( MID(#REF!,1,22)))</f>
        <v>#REF!</v>
      </c>
      <c r="O117" s="262"/>
      <c r="P117" s="262"/>
      <c r="Q117" s="262"/>
      <c r="R117" s="262"/>
      <c r="S117" s="262"/>
      <c r="T117" s="262"/>
      <c r="U117" s="262"/>
      <c r="V117" s="262"/>
    </row>
    <row r="118" spans="1:22" x14ac:dyDescent="0.4">
      <c r="A118" s="353" t="s">
        <v>716</v>
      </c>
      <c r="B118" s="354" t="s">
        <v>2529</v>
      </c>
      <c r="C118" s="354" t="str">
        <f>_xlfn.TEXTJOIN("-",FALSE,jobNumber,DRAWING[[#This Row],[Type]])</f>
        <v>38025-ELE</v>
      </c>
      <c r="D118" s="354">
        <v>1</v>
      </c>
      <c r="E118" s="354">
        <v>300</v>
      </c>
      <c r="F118" s="354">
        <v>115</v>
      </c>
      <c r="G118" s="354">
        <f>IF(ISBLANK(DRAWING[[#This Row],[Base]]),"",DRAWING[[#This Row],[Base]]+DRAWING[[#This Row],[Index]])</f>
        <v>415</v>
      </c>
      <c r="H118" s="354" t="str">
        <f>_xlfn.TEXTJOIN("-",,TEXT(DRAWING[[#This Row],[SubProject]],"00"),DRAWING[[#This Row],[Number]]&amp;"_.L0")</f>
        <v>01-415_.L0</v>
      </c>
      <c r="I118" s="354" t="str">
        <f>_xlfn.TEXTJOIN(" ",,INDEX(IO[Address24V],MATCH(DRAWING[[#This Row],[Tag]],IO[IO_Tag],)),DRAWING[[#This Row],[Tag]])</f>
        <v>RIO_01:15.DI:V+ BB1PS601</v>
      </c>
      <c r="J118" s="354" t="str">
        <f>_xlfn.TEXTJOIN(" ",,INDEX(IO[Address0V],MATCH(DRAWING[[#This Row],[Tag]],IO[IO_Tag],)),DRAWING[[#This Row],[Tag]])</f>
        <v>RIO_01:15.DI:V- BB1PS601</v>
      </c>
      <c r="K118" s="354" t="str">
        <f>_xlfn.TEXTJOIN(" ",,INDEX(IO[AddressIO],MATCH(DRAWING[[#This Row],[Tag]],IO[IO_Tag],)),DRAWING[[#This Row],[Tag]])</f>
        <v>RIO_01:15.DI:03 BB1PS601</v>
      </c>
      <c r="L118" s="354" t="str">
        <f>_xlfn.TEXTJOIN("/",,DRAWING[[#This Row],[Tag]],"01")</f>
        <v>BB1PS601/01</v>
      </c>
      <c r="N118" s="262" t="e">
        <f xml:space="preserve"> UPPER(TRIM( MID(#REF!,1,22)))</f>
        <v>#REF!</v>
      </c>
      <c r="O118" s="262"/>
      <c r="P118" s="262"/>
      <c r="Q118" s="262"/>
      <c r="R118" s="262"/>
      <c r="S118" s="262"/>
      <c r="T118" s="262"/>
      <c r="U118" s="262"/>
      <c r="V118" s="262"/>
    </row>
    <row r="119" spans="1:22" x14ac:dyDescent="0.4">
      <c r="A119" s="353" t="s">
        <v>1346</v>
      </c>
      <c r="B119" s="354" t="s">
        <v>2529</v>
      </c>
      <c r="C119" s="354" t="str">
        <f>_xlfn.TEXTJOIN("-",FALSE,jobNumber,DRAWING[[#This Row],[Type]])</f>
        <v>38025-ELE</v>
      </c>
      <c r="D119" s="354">
        <v>1</v>
      </c>
      <c r="E119" s="354">
        <v>300</v>
      </c>
      <c r="F119" s="354">
        <v>116</v>
      </c>
      <c r="G119" s="354">
        <f>IF(ISBLANK(DRAWING[[#This Row],[Base]]),"",DRAWING[[#This Row],[Base]]+DRAWING[[#This Row],[Index]])</f>
        <v>416</v>
      </c>
      <c r="H119" s="354" t="str">
        <f>_xlfn.TEXTJOIN("-",,TEXT(DRAWING[[#This Row],[SubProject]],"00"),DRAWING[[#This Row],[Number]]&amp;"_.L0")</f>
        <v>01-416_.L0</v>
      </c>
      <c r="I119" s="354" t="str">
        <f>_xlfn.TEXTJOIN(" ",,INDEX(IO[Address24V],MATCH(DRAWING[[#This Row],[Tag]],IO[IO_Tag],)),DRAWING[[#This Row],[Tag]])</f>
        <v>RIO_01:15.DI:V+ BB1PS602</v>
      </c>
      <c r="J119" s="354" t="str">
        <f>_xlfn.TEXTJOIN(" ",,INDEX(IO[Address0V],MATCH(DRAWING[[#This Row],[Tag]],IO[IO_Tag],)),DRAWING[[#This Row],[Tag]])</f>
        <v>RIO_01:15.DI:V- BB1PS602</v>
      </c>
      <c r="K119" s="354" t="str">
        <f>_xlfn.TEXTJOIN(" ",,INDEX(IO[AddressIO],MATCH(DRAWING[[#This Row],[Tag]],IO[IO_Tag],)),DRAWING[[#This Row],[Tag]])</f>
        <v>RIO_01:15.DI:04 BB1PS602</v>
      </c>
      <c r="L119" s="354" t="str">
        <f>_xlfn.TEXTJOIN("/",,DRAWING[[#This Row],[Tag]],"01")</f>
        <v>BB1PS602/01</v>
      </c>
      <c r="N119" s="262" t="e">
        <f xml:space="preserve"> UPPER(TRIM( MID(#REF!,1,22)))</f>
        <v>#REF!</v>
      </c>
      <c r="O119" s="262"/>
      <c r="P119" s="262"/>
      <c r="Q119" s="262"/>
      <c r="R119" s="262"/>
      <c r="S119" s="262"/>
      <c r="T119" s="262"/>
      <c r="U119" s="262"/>
      <c r="V119" s="262"/>
    </row>
    <row r="120" spans="1:22" x14ac:dyDescent="0.4">
      <c r="A120" s="353" t="s">
        <v>712</v>
      </c>
      <c r="B120" s="354" t="s">
        <v>2529</v>
      </c>
      <c r="C120" s="354" t="str">
        <f>_xlfn.TEXTJOIN("-",FALSE,jobNumber,DRAWING[[#This Row],[Type]])</f>
        <v>38025-ELE</v>
      </c>
      <c r="D120" s="354">
        <v>1</v>
      </c>
      <c r="E120" s="354">
        <v>300</v>
      </c>
      <c r="F120" s="354">
        <v>117</v>
      </c>
      <c r="G120" s="354">
        <f>IF(ISBLANK(DRAWING[[#This Row],[Base]]),"",DRAWING[[#This Row],[Base]]+DRAWING[[#This Row],[Index]])</f>
        <v>417</v>
      </c>
      <c r="H120" s="354" t="str">
        <f>_xlfn.TEXTJOIN("-",,TEXT(DRAWING[[#This Row],[SubProject]],"00"),DRAWING[[#This Row],[Number]]&amp;"_.L0")</f>
        <v>01-417_.L0</v>
      </c>
      <c r="I120" s="354" t="str">
        <f>_xlfn.TEXTJOIN(" ",,INDEX(IO[Address24V],MATCH(DRAWING[[#This Row],[Tag]],IO[IO_Tag],)),DRAWING[[#This Row],[Tag]])</f>
        <v>RIO_01:15.DI:V+ BB1PS603</v>
      </c>
      <c r="J120" s="354" t="str">
        <f>_xlfn.TEXTJOIN(" ",,INDEX(IO[Address0V],MATCH(DRAWING[[#This Row],[Tag]],IO[IO_Tag],)),DRAWING[[#This Row],[Tag]])</f>
        <v>RIO_01:15.DI:V- BB1PS603</v>
      </c>
      <c r="K120" s="354" t="str">
        <f>_xlfn.TEXTJOIN(" ",,INDEX(IO[AddressIO],MATCH(DRAWING[[#This Row],[Tag]],IO[IO_Tag],)),DRAWING[[#This Row],[Tag]])</f>
        <v>RIO_01:15.DI:05 BB1PS603</v>
      </c>
      <c r="L120" s="354" t="str">
        <f>_xlfn.TEXTJOIN("/",,DRAWING[[#This Row],[Tag]],"01")</f>
        <v>BB1PS603/01</v>
      </c>
      <c r="N120" s="262" t="e">
        <f xml:space="preserve"> UPPER(TRIM( MID(#REF!,1,22)))</f>
        <v>#REF!</v>
      </c>
      <c r="O120" s="262"/>
      <c r="P120" s="262"/>
      <c r="Q120" s="262"/>
      <c r="R120" s="262"/>
      <c r="S120" s="262"/>
      <c r="T120" s="262"/>
      <c r="U120" s="262"/>
      <c r="V120" s="262"/>
    </row>
    <row r="121" spans="1:22" x14ac:dyDescent="0.4">
      <c r="A121" s="353" t="s">
        <v>1357</v>
      </c>
      <c r="B121" s="354" t="s">
        <v>2529</v>
      </c>
      <c r="C121" s="354" t="str">
        <f>_xlfn.TEXTJOIN("-",FALSE,jobNumber,DRAWING[[#This Row],[Type]])</f>
        <v>38025-ELE</v>
      </c>
      <c r="D121" s="354">
        <v>1</v>
      </c>
      <c r="E121" s="354">
        <v>300</v>
      </c>
      <c r="F121" s="354">
        <v>118</v>
      </c>
      <c r="G121" s="354">
        <f>IF(ISBLANK(DRAWING[[#This Row],[Base]]),"",DRAWING[[#This Row],[Base]]+DRAWING[[#This Row],[Index]])</f>
        <v>418</v>
      </c>
      <c r="H121" s="354" t="str">
        <f>_xlfn.TEXTJOIN("-",,TEXT(DRAWING[[#This Row],[SubProject]],"00"),DRAWING[[#This Row],[Number]]&amp;"_.L0")</f>
        <v>01-418_.L0</v>
      </c>
      <c r="I121" s="354" t="str">
        <f>_xlfn.TEXTJOIN(" ",,INDEX(IO[Address24V],MATCH(DRAWING[[#This Row],[Tag]],IO[IO_Tag],)),DRAWING[[#This Row],[Tag]])</f>
        <v>RIO_01:15.DI:V+ BB1PS604</v>
      </c>
      <c r="J121" s="354" t="str">
        <f>_xlfn.TEXTJOIN(" ",,INDEX(IO[Address0V],MATCH(DRAWING[[#This Row],[Tag]],IO[IO_Tag],)),DRAWING[[#This Row],[Tag]])</f>
        <v>RIO_01:15.DI:V- BB1PS604</v>
      </c>
      <c r="K121" s="354" t="str">
        <f>_xlfn.TEXTJOIN(" ",,INDEX(IO[AddressIO],MATCH(DRAWING[[#This Row],[Tag]],IO[IO_Tag],)),DRAWING[[#This Row],[Tag]])</f>
        <v>RIO_01:15.DI:06 BB1PS604</v>
      </c>
      <c r="L121" s="354" t="str">
        <f>_xlfn.TEXTJOIN("/",,DRAWING[[#This Row],[Tag]],"01")</f>
        <v>BB1PS604/01</v>
      </c>
      <c r="N121" s="262" t="e">
        <f xml:space="preserve"> UPPER(TRIM( MID(#REF!,1,22)))</f>
        <v>#REF!</v>
      </c>
      <c r="O121" s="262"/>
      <c r="P121" s="262"/>
      <c r="Q121" s="262"/>
      <c r="R121" s="262"/>
      <c r="S121" s="262"/>
      <c r="T121" s="262"/>
      <c r="U121" s="262"/>
      <c r="V121" s="262"/>
    </row>
    <row r="122" spans="1:22" x14ac:dyDescent="0.4">
      <c r="A122" s="353" t="s">
        <v>1356</v>
      </c>
      <c r="B122" s="354" t="s">
        <v>2529</v>
      </c>
      <c r="C122" s="354" t="str">
        <f>_xlfn.TEXTJOIN("-",FALSE,jobNumber,DRAWING[[#This Row],[Type]])</f>
        <v>38025-ELE</v>
      </c>
      <c r="D122" s="354">
        <v>1</v>
      </c>
      <c r="E122" s="354">
        <v>300</v>
      </c>
      <c r="F122" s="354">
        <v>119</v>
      </c>
      <c r="G122" s="354">
        <f>IF(ISBLANK(DRAWING[[#This Row],[Base]]),"",DRAWING[[#This Row],[Base]]+DRAWING[[#This Row],[Index]])</f>
        <v>419</v>
      </c>
      <c r="H122" s="354" t="str">
        <f>_xlfn.TEXTJOIN("-",,TEXT(DRAWING[[#This Row],[SubProject]],"00"),DRAWING[[#This Row],[Number]]&amp;"_.L0")</f>
        <v>01-419_.L0</v>
      </c>
      <c r="I122" s="354" t="str">
        <f>_xlfn.TEXTJOIN(" ",,INDEX(IO[Address24V],MATCH(DRAWING[[#This Row],[Tag]],IO[IO_Tag],)),DRAWING[[#This Row],[Tag]])</f>
        <v>RIO_01:15.DI:V+ BB1PS605</v>
      </c>
      <c r="J122" s="354" t="str">
        <f>_xlfn.TEXTJOIN(" ",,INDEX(IO[Address0V],MATCH(DRAWING[[#This Row],[Tag]],IO[IO_Tag],)),DRAWING[[#This Row],[Tag]])</f>
        <v>RIO_01:15.DI:V- BB1PS605</v>
      </c>
      <c r="K122" s="354" t="str">
        <f>_xlfn.TEXTJOIN(" ",,INDEX(IO[AddressIO],MATCH(DRAWING[[#This Row],[Tag]],IO[IO_Tag],)),DRAWING[[#This Row],[Tag]])</f>
        <v>RIO_01:15.DI:07 BB1PS605</v>
      </c>
      <c r="L122" s="354" t="str">
        <f>_xlfn.TEXTJOIN("/",,DRAWING[[#This Row],[Tag]],"01")</f>
        <v>BB1PS605/01</v>
      </c>
      <c r="N122" s="262" t="e">
        <f xml:space="preserve"> UPPER(TRIM( MID(#REF!,1,22)))</f>
        <v>#REF!</v>
      </c>
      <c r="O122" s="262"/>
      <c r="P122" s="262"/>
      <c r="Q122" s="262"/>
      <c r="R122" s="262"/>
      <c r="S122" s="262"/>
      <c r="T122" s="262"/>
      <c r="U122" s="262"/>
      <c r="V122" s="262"/>
    </row>
    <row r="123" spans="1:22" x14ac:dyDescent="0.4">
      <c r="A123" s="353" t="s">
        <v>793</v>
      </c>
      <c r="B123" s="354" t="s">
        <v>2529</v>
      </c>
      <c r="C123" s="354" t="str">
        <f>_xlfn.TEXTJOIN("-",FALSE,jobNumber,DRAWING[[#This Row],[Type]])</f>
        <v>38025-ELE</v>
      </c>
      <c r="D123" s="354">
        <v>1</v>
      </c>
      <c r="E123" s="354">
        <v>300</v>
      </c>
      <c r="F123" s="354">
        <v>120</v>
      </c>
      <c r="G123" s="354">
        <f>IF(ISBLANK(DRAWING[[#This Row],[Base]]),"",DRAWING[[#This Row],[Base]]+DRAWING[[#This Row],[Index]])</f>
        <v>420</v>
      </c>
      <c r="H123" s="354" t="str">
        <f>_xlfn.TEXTJOIN("-",,TEXT(DRAWING[[#This Row],[SubProject]],"00"),DRAWING[[#This Row],[Number]]&amp;"_.L0")</f>
        <v>01-420_.L0</v>
      </c>
      <c r="I123" s="354" t="str">
        <f>_xlfn.TEXTJOIN(" ",,INDEX(IO[Address24V],MATCH(DRAWING[[#This Row],[Tag]],IO[IO_Tag],)),DRAWING[[#This Row],[Tag]])</f>
        <v>RIO_01:15.DI:V+ BB1ST649</v>
      </c>
      <c r="J123" s="354" t="str">
        <f>_xlfn.TEXTJOIN(" ",,INDEX(IO[Address0V],MATCH(DRAWING[[#This Row],[Tag]],IO[IO_Tag],)),DRAWING[[#This Row],[Tag]])</f>
        <v>RIO_01:15.DI:V- BB1ST649</v>
      </c>
      <c r="K123" s="354" t="str">
        <f>_xlfn.TEXTJOIN(" ",,INDEX(IO[AddressIO],MATCH(DRAWING[[#This Row],[Tag]],IO[IO_Tag],)),DRAWING[[#This Row],[Tag]])</f>
        <v>RIO_01:15.DI:00 BB1ST649</v>
      </c>
      <c r="L123" s="354" t="str">
        <f>_xlfn.TEXTJOIN("/",,DRAWING[[#This Row],[Tag]],"01")</f>
        <v>BB1ST649/01</v>
      </c>
      <c r="N123" s="262" t="e">
        <f xml:space="preserve"> UPPER(TRIM( MID(#REF!,1,22)))</f>
        <v>#REF!</v>
      </c>
      <c r="O123" s="262"/>
      <c r="P123" s="262"/>
      <c r="Q123" s="262"/>
      <c r="R123" s="262"/>
      <c r="S123" s="262"/>
      <c r="T123" s="262"/>
      <c r="U123" s="262"/>
      <c r="V123" s="262"/>
    </row>
    <row r="124" spans="1:22" x14ac:dyDescent="0.4">
      <c r="A124" s="353" t="s">
        <v>673</v>
      </c>
      <c r="B124" s="354" t="s">
        <v>2529</v>
      </c>
      <c r="C124" s="354" t="str">
        <f>_xlfn.TEXTJOIN("-",FALSE,jobNumber,DRAWING[[#This Row],[Type]])</f>
        <v>38025-ELE</v>
      </c>
      <c r="D124" s="354">
        <v>1</v>
      </c>
      <c r="E124" s="354">
        <v>300</v>
      </c>
      <c r="F124" s="354">
        <v>121</v>
      </c>
      <c r="G124" s="354">
        <f>IF(ISBLANK(DRAWING[[#This Row],[Base]]),"",DRAWING[[#This Row],[Base]]+DRAWING[[#This Row],[Index]])</f>
        <v>421</v>
      </c>
      <c r="H124" s="354" t="str">
        <f>_xlfn.TEXTJOIN("-",,TEXT(DRAWING[[#This Row],[SubProject]],"00"),DRAWING[[#This Row],[Number]]&amp;"_.L0")</f>
        <v>01-421_.L0</v>
      </c>
      <c r="I124" s="354" t="str">
        <f>_xlfn.TEXTJOIN(" ",,INDEX(IO[Address24V],MATCH(DRAWING[[#This Row],[Tag]],IO[IO_Tag],)),DRAWING[[#This Row],[Tag]])</f>
        <v>RIO_01:16.DI:V+ BB1ST650</v>
      </c>
      <c r="J124" s="354" t="str">
        <f>_xlfn.TEXTJOIN(" ",,INDEX(IO[Address0V],MATCH(DRAWING[[#This Row],[Tag]],IO[IO_Tag],)),DRAWING[[#This Row],[Tag]])</f>
        <v>RIO_01:16.DI:V- BB1ST650</v>
      </c>
      <c r="K124" s="354" t="str">
        <f>_xlfn.TEXTJOIN(" ",,INDEX(IO[AddressIO],MATCH(DRAWING[[#This Row],[Tag]],IO[IO_Tag],)),DRAWING[[#This Row],[Tag]])</f>
        <v>RIO_01:16.DI:01 BB1ST650</v>
      </c>
      <c r="L124" s="354" t="str">
        <f>_xlfn.TEXTJOIN("/",,DRAWING[[#This Row],[Tag]],"01")</f>
        <v>BB1ST650/01</v>
      </c>
      <c r="N124" s="262" t="e">
        <f xml:space="preserve"> UPPER(TRIM( MID(#REF!,1,22)))</f>
        <v>#REF!</v>
      </c>
      <c r="O124" s="262"/>
      <c r="P124" s="262"/>
      <c r="Q124" s="262"/>
      <c r="R124" s="262"/>
      <c r="S124" s="262"/>
      <c r="T124" s="262"/>
      <c r="U124" s="262"/>
      <c r="V124" s="262"/>
    </row>
    <row r="125" spans="1:22" x14ac:dyDescent="0.4">
      <c r="A125" s="353" t="s">
        <v>594</v>
      </c>
      <c r="B125" s="354" t="s">
        <v>2529</v>
      </c>
      <c r="C125" s="354" t="str">
        <f>_xlfn.TEXTJOIN("-",FALSE,jobNumber,DRAWING[[#This Row],[Type]])</f>
        <v>38025-ELE</v>
      </c>
      <c r="D125" s="354">
        <v>1</v>
      </c>
      <c r="E125" s="354">
        <v>300</v>
      </c>
      <c r="F125" s="354">
        <v>122</v>
      </c>
      <c r="G125" s="354">
        <f>IF(ISBLANK(DRAWING[[#This Row],[Base]]),"",DRAWING[[#This Row],[Base]]+DRAWING[[#This Row],[Index]])</f>
        <v>422</v>
      </c>
      <c r="H125" s="354" t="str">
        <f>_xlfn.TEXTJOIN("-",,TEXT(DRAWING[[#This Row],[SubProject]],"00"),DRAWING[[#This Row],[Number]]&amp;"_.L0")</f>
        <v>01-422_.L0</v>
      </c>
      <c r="I125" s="354" t="str">
        <f>_xlfn.TEXTJOIN(" ",,INDEX(IO[Address24V],MATCH(DRAWING[[#This Row],[Tag]],IO[IO_Tag],)),DRAWING[[#This Row],[Tag]])</f>
        <v>RIO_01:16.DI:V+ BB1ST651</v>
      </c>
      <c r="J125" s="354" t="str">
        <f>_xlfn.TEXTJOIN(" ",,INDEX(IO[Address0V],MATCH(DRAWING[[#This Row],[Tag]],IO[IO_Tag],)),DRAWING[[#This Row],[Tag]])</f>
        <v>RIO_01:16.DI:V- BB1ST651</v>
      </c>
      <c r="K125" s="354" t="str">
        <f>_xlfn.TEXTJOIN(" ",,INDEX(IO[AddressIO],MATCH(DRAWING[[#This Row],[Tag]],IO[IO_Tag],)),DRAWING[[#This Row],[Tag]])</f>
        <v>RIO_01:16.DI:02 BB1ST651</v>
      </c>
      <c r="L125" s="354" t="str">
        <f>_xlfn.TEXTJOIN("/",,DRAWING[[#This Row],[Tag]],"01")</f>
        <v>BB1ST651/01</v>
      </c>
      <c r="N125" s="262" t="e">
        <f xml:space="preserve"> UPPER(TRIM( MID(#REF!,1,22)))</f>
        <v>#REF!</v>
      </c>
      <c r="O125" s="262"/>
      <c r="P125" s="262"/>
      <c r="Q125" s="262"/>
      <c r="R125" s="262"/>
      <c r="S125" s="262"/>
      <c r="T125" s="262"/>
      <c r="U125" s="262"/>
      <c r="V125" s="262"/>
    </row>
    <row r="126" spans="1:22" x14ac:dyDescent="0.4">
      <c r="A126" s="353" t="s">
        <v>795</v>
      </c>
      <c r="B126" s="354" t="s">
        <v>2529</v>
      </c>
      <c r="C126" s="354" t="str">
        <f>_xlfn.TEXTJOIN("-",FALSE,jobNumber,DRAWING[[#This Row],[Type]])</f>
        <v>38025-ELE</v>
      </c>
      <c r="D126" s="354">
        <v>1</v>
      </c>
      <c r="E126" s="354">
        <v>300</v>
      </c>
      <c r="F126" s="354">
        <v>123</v>
      </c>
      <c r="G126" s="354">
        <f>IF(ISBLANK(DRAWING[[#This Row],[Base]]),"",DRAWING[[#This Row],[Base]]+DRAWING[[#This Row],[Index]])</f>
        <v>423</v>
      </c>
      <c r="H126" s="354" t="str">
        <f>_xlfn.TEXTJOIN("-",,TEXT(DRAWING[[#This Row],[SubProject]],"00"),DRAWING[[#This Row],[Number]]&amp;"_.L0")</f>
        <v>01-423_.L0</v>
      </c>
      <c r="I126" s="354" t="str">
        <f>_xlfn.TEXTJOIN(" ",,INDEX(IO[Address24V],MATCH(DRAWING[[#This Row],[Tag]],IO[IO_Tag],)),DRAWING[[#This Row],[Tag]])</f>
        <v>RIO_01:16.DI:V+ BB1ST652</v>
      </c>
      <c r="J126" s="354" t="str">
        <f>_xlfn.TEXTJOIN(" ",,INDEX(IO[Address0V],MATCH(DRAWING[[#This Row],[Tag]],IO[IO_Tag],)),DRAWING[[#This Row],[Tag]])</f>
        <v>RIO_01:16.DI:V- BB1ST652</v>
      </c>
      <c r="K126" s="354" t="str">
        <f>_xlfn.TEXTJOIN(" ",,INDEX(IO[AddressIO],MATCH(DRAWING[[#This Row],[Tag]],IO[IO_Tag],)),DRAWING[[#This Row],[Tag]])</f>
        <v>RIO_01:16.DI:03 BB1ST652</v>
      </c>
      <c r="L126" s="354" t="str">
        <f>_xlfn.TEXTJOIN("/",,DRAWING[[#This Row],[Tag]],"01")</f>
        <v>BB1ST652/01</v>
      </c>
      <c r="N126" s="262" t="e">
        <f xml:space="preserve"> UPPER(TRIM( MID(#REF!,1,22)))</f>
        <v>#REF!</v>
      </c>
      <c r="O126" s="262"/>
      <c r="P126" s="262"/>
      <c r="Q126" s="262"/>
      <c r="R126" s="262"/>
      <c r="S126" s="262"/>
      <c r="T126" s="262"/>
      <c r="U126" s="262"/>
      <c r="V126" s="262"/>
    </row>
    <row r="127" spans="1:22" x14ac:dyDescent="0.4">
      <c r="A127" s="353" t="s">
        <v>797</v>
      </c>
      <c r="B127" s="354" t="s">
        <v>2529</v>
      </c>
      <c r="C127" s="354" t="str">
        <f>_xlfn.TEXTJOIN("-",FALSE,jobNumber,DRAWING[[#This Row],[Type]])</f>
        <v>38025-ELE</v>
      </c>
      <c r="D127" s="354">
        <v>1</v>
      </c>
      <c r="E127" s="354">
        <v>300</v>
      </c>
      <c r="F127" s="354">
        <v>124</v>
      </c>
      <c r="G127" s="354">
        <f>IF(ISBLANK(DRAWING[[#This Row],[Base]]),"",DRAWING[[#This Row],[Base]]+DRAWING[[#This Row],[Index]])</f>
        <v>424</v>
      </c>
      <c r="H127" s="354" t="str">
        <f>_xlfn.TEXTJOIN("-",,TEXT(DRAWING[[#This Row],[SubProject]],"00"),DRAWING[[#This Row],[Number]]&amp;"_.L0")</f>
        <v>01-424_.L0</v>
      </c>
      <c r="I127" s="354" t="str">
        <f>_xlfn.TEXTJOIN(" ",,INDEX(IO[Address24V],MATCH(DRAWING[[#This Row],[Tag]],IO[IO_Tag],)),DRAWING[[#This Row],[Tag]])</f>
        <v>RIO_01:16.DI:V+ BB1ST653</v>
      </c>
      <c r="J127" s="354" t="str">
        <f>_xlfn.TEXTJOIN(" ",,INDEX(IO[Address0V],MATCH(DRAWING[[#This Row],[Tag]],IO[IO_Tag],)),DRAWING[[#This Row],[Tag]])</f>
        <v>RIO_01:16.DI:V- BB1ST653</v>
      </c>
      <c r="K127" s="354" t="str">
        <f>_xlfn.TEXTJOIN(" ",,INDEX(IO[AddressIO],MATCH(DRAWING[[#This Row],[Tag]],IO[IO_Tag],)),DRAWING[[#This Row],[Tag]])</f>
        <v>RIO_01:16.DI:04 BB1ST653</v>
      </c>
      <c r="L127" s="354" t="str">
        <f>_xlfn.TEXTJOIN("/",,DRAWING[[#This Row],[Tag]],"01")</f>
        <v>BB1ST653/01</v>
      </c>
      <c r="N127" s="262" t="e">
        <f xml:space="preserve"> UPPER(TRIM( MID(#REF!,1,22)))</f>
        <v>#REF!</v>
      </c>
      <c r="O127" s="262"/>
      <c r="P127" s="262"/>
      <c r="Q127" s="262"/>
      <c r="R127" s="262"/>
      <c r="S127" s="262"/>
      <c r="T127" s="262"/>
      <c r="U127" s="262"/>
      <c r="V127" s="262"/>
    </row>
    <row r="128" spans="1:22" x14ac:dyDescent="0.4">
      <c r="A128" s="353" t="s">
        <v>799</v>
      </c>
      <c r="B128" s="354" t="s">
        <v>2529</v>
      </c>
      <c r="C128" s="354" t="str">
        <f>_xlfn.TEXTJOIN("-",FALSE,jobNumber,DRAWING[[#This Row],[Type]])</f>
        <v>38025-ELE</v>
      </c>
      <c r="D128" s="354">
        <v>1</v>
      </c>
      <c r="E128" s="354">
        <v>300</v>
      </c>
      <c r="F128" s="354">
        <v>125</v>
      </c>
      <c r="G128" s="354">
        <f>IF(ISBLANK(DRAWING[[#This Row],[Base]]),"",DRAWING[[#This Row],[Base]]+DRAWING[[#This Row],[Index]])</f>
        <v>425</v>
      </c>
      <c r="H128" s="354" t="str">
        <f>_xlfn.TEXTJOIN("-",,TEXT(DRAWING[[#This Row],[SubProject]],"00"),DRAWING[[#This Row],[Number]]&amp;"_.L0")</f>
        <v>01-425_.L0</v>
      </c>
      <c r="I128" s="354" t="str">
        <f>_xlfn.TEXTJOIN(" ",,INDEX(IO[Address24V],MATCH(DRAWING[[#This Row],[Tag]],IO[IO_Tag],)),DRAWING[[#This Row],[Tag]])</f>
        <v>RIO_01:16.DI:V+ BB1ST654</v>
      </c>
      <c r="J128" s="354" t="str">
        <f>_xlfn.TEXTJOIN(" ",,INDEX(IO[Address0V],MATCH(DRAWING[[#This Row],[Tag]],IO[IO_Tag],)),DRAWING[[#This Row],[Tag]])</f>
        <v>RIO_01:16.DI:V- BB1ST654</v>
      </c>
      <c r="K128" s="354" t="str">
        <f>_xlfn.TEXTJOIN(" ",,INDEX(IO[AddressIO],MATCH(DRAWING[[#This Row],[Tag]],IO[IO_Tag],)),DRAWING[[#This Row],[Tag]])</f>
        <v>RIO_01:16.DI:05 BB1ST654</v>
      </c>
      <c r="L128" s="354" t="str">
        <f>_xlfn.TEXTJOIN("/",,DRAWING[[#This Row],[Tag]],"01")</f>
        <v>BB1ST654/01</v>
      </c>
      <c r="N128" s="262" t="e">
        <f xml:space="preserve"> UPPER(TRIM( MID(#REF!,1,22)))</f>
        <v>#REF!</v>
      </c>
      <c r="O128" s="262"/>
      <c r="P128" s="262"/>
      <c r="Q128" s="262"/>
      <c r="R128" s="262"/>
      <c r="S128" s="262"/>
      <c r="T128" s="262"/>
      <c r="U128" s="262"/>
      <c r="V128" s="262"/>
    </row>
    <row r="129" spans="1:22" x14ac:dyDescent="0.4">
      <c r="A129" s="353" t="s">
        <v>801</v>
      </c>
      <c r="B129" s="354" t="s">
        <v>2529</v>
      </c>
      <c r="C129" s="354" t="str">
        <f>_xlfn.TEXTJOIN("-",FALSE,jobNumber,DRAWING[[#This Row],[Type]])</f>
        <v>38025-ELE</v>
      </c>
      <c r="D129" s="354">
        <v>1</v>
      </c>
      <c r="E129" s="354">
        <v>300</v>
      </c>
      <c r="F129" s="354">
        <v>126</v>
      </c>
      <c r="G129" s="354">
        <f>IF(ISBLANK(DRAWING[[#This Row],[Base]]),"",DRAWING[[#This Row],[Base]]+DRAWING[[#This Row],[Index]])</f>
        <v>426</v>
      </c>
      <c r="H129" s="354" t="str">
        <f>_xlfn.TEXTJOIN("-",,TEXT(DRAWING[[#This Row],[SubProject]],"00"),DRAWING[[#This Row],[Number]]&amp;"_.L0")</f>
        <v>01-426_.L0</v>
      </c>
      <c r="I129" s="354" t="str">
        <f>_xlfn.TEXTJOIN(" ",,INDEX(IO[Address24V],MATCH(DRAWING[[#This Row],[Tag]],IO[IO_Tag],)),DRAWING[[#This Row],[Tag]])</f>
        <v>RIO_01:16.DI:V+ BB1ST655</v>
      </c>
      <c r="J129" s="354" t="str">
        <f>_xlfn.TEXTJOIN(" ",,INDEX(IO[Address0V],MATCH(DRAWING[[#This Row],[Tag]],IO[IO_Tag],)),DRAWING[[#This Row],[Tag]])</f>
        <v>RIO_01:16.DI:V- BB1ST655</v>
      </c>
      <c r="K129" s="354" t="str">
        <f>_xlfn.TEXTJOIN(" ",,INDEX(IO[AddressIO],MATCH(DRAWING[[#This Row],[Tag]],IO[IO_Tag],)),DRAWING[[#This Row],[Tag]])</f>
        <v>RIO_01:16.DI:06 BB1ST655</v>
      </c>
      <c r="L129" s="354" t="str">
        <f>_xlfn.TEXTJOIN("/",,DRAWING[[#This Row],[Tag]],"01")</f>
        <v>BB1ST655/01</v>
      </c>
      <c r="N129" s="262" t="e">
        <f xml:space="preserve"> UPPER(TRIM( MID(#REF!,1,22)))</f>
        <v>#REF!</v>
      </c>
      <c r="O129" s="262"/>
      <c r="P129" s="262"/>
      <c r="Q129" s="262"/>
      <c r="R129" s="262"/>
      <c r="S129" s="262"/>
      <c r="T129" s="262"/>
      <c r="U129" s="262"/>
      <c r="V129" s="262"/>
    </row>
    <row r="130" spans="1:22" x14ac:dyDescent="0.4">
      <c r="A130" s="353" t="s">
        <v>747</v>
      </c>
      <c r="B130" s="354" t="s">
        <v>2529</v>
      </c>
      <c r="C130" s="354" t="str">
        <f>_xlfn.TEXTJOIN("-",FALSE,jobNumber,DRAWING[[#This Row],[Type]])</f>
        <v>38025-ELE</v>
      </c>
      <c r="D130" s="354">
        <v>1</v>
      </c>
      <c r="E130" s="354">
        <v>300</v>
      </c>
      <c r="F130" s="354">
        <v>127</v>
      </c>
      <c r="G130" s="354">
        <f>IF(ISBLANK(DRAWING[[#This Row],[Base]]),"",DRAWING[[#This Row],[Base]]+DRAWING[[#This Row],[Index]])</f>
        <v>427</v>
      </c>
      <c r="H130" s="354" t="str">
        <f>_xlfn.TEXTJOIN("-",,TEXT(DRAWING[[#This Row],[SubProject]],"00"),DRAWING[[#This Row],[Number]]&amp;"_.L0")</f>
        <v>01-427_.L0</v>
      </c>
      <c r="I130" s="354" t="str">
        <f>_xlfn.TEXTJOIN(" ",,INDEX(IO[Address24V],MATCH(DRAWING[[#This Row],[Tag]],IO[IO_Tag],)),DRAWING[[#This Row],[Tag]])</f>
        <v>RIO_01:16.DI:V+ BB1ST656</v>
      </c>
      <c r="J130" s="354" t="str">
        <f>_xlfn.TEXTJOIN(" ",,INDEX(IO[Address0V],MATCH(DRAWING[[#This Row],[Tag]],IO[IO_Tag],)),DRAWING[[#This Row],[Tag]])</f>
        <v>RIO_01:16.DI:V- BB1ST656</v>
      </c>
      <c r="K130" s="354" t="str">
        <f>_xlfn.TEXTJOIN(" ",,INDEX(IO[AddressIO],MATCH(DRAWING[[#This Row],[Tag]],IO[IO_Tag],)),DRAWING[[#This Row],[Tag]])</f>
        <v>RIO_01:16.DI:07 BB1ST656</v>
      </c>
      <c r="L130" s="354" t="str">
        <f>_xlfn.TEXTJOIN("/",,DRAWING[[#This Row],[Tag]],"01")</f>
        <v>BB1ST656/01</v>
      </c>
      <c r="N130" s="262" t="e">
        <f xml:space="preserve"> UPPER(TRIM( MID(#REF!,1,22)))</f>
        <v>#REF!</v>
      </c>
      <c r="O130" s="262"/>
      <c r="P130" s="262"/>
      <c r="Q130" s="262"/>
      <c r="R130" s="262"/>
      <c r="S130" s="262"/>
      <c r="T130" s="262"/>
      <c r="U130" s="262"/>
      <c r="V130" s="262"/>
    </row>
    <row r="131" spans="1:22" x14ac:dyDescent="0.4">
      <c r="A131" s="353" t="s">
        <v>750</v>
      </c>
      <c r="B131" s="354" t="s">
        <v>2529</v>
      </c>
      <c r="C131" s="354" t="str">
        <f>_xlfn.TEXTJOIN("-",FALSE,jobNumber,DRAWING[[#This Row],[Type]])</f>
        <v>38025-ELE</v>
      </c>
      <c r="D131" s="354">
        <v>1</v>
      </c>
      <c r="E131" s="354">
        <v>300</v>
      </c>
      <c r="F131" s="354">
        <v>128</v>
      </c>
      <c r="G131" s="354">
        <f>IF(ISBLANK(DRAWING[[#This Row],[Base]]),"",DRAWING[[#This Row],[Base]]+DRAWING[[#This Row],[Index]])</f>
        <v>428</v>
      </c>
      <c r="H131" s="354" t="str">
        <f>_xlfn.TEXTJOIN("-",,TEXT(DRAWING[[#This Row],[SubProject]],"00"),DRAWING[[#This Row],[Number]]&amp;"_.L0")</f>
        <v>01-428_.L0</v>
      </c>
      <c r="I131" s="354" t="str">
        <f>_xlfn.TEXTJOIN(" ",,INDEX(IO[Address24V],MATCH(DRAWING[[#This Row],[Tag]],IO[IO_Tag],)),DRAWING[[#This Row],[Tag]])</f>
        <v>RIO_01:16.DI:V+ BB1ST657</v>
      </c>
      <c r="J131" s="354" t="str">
        <f>_xlfn.TEXTJOIN(" ",,INDEX(IO[Address0V],MATCH(DRAWING[[#This Row],[Tag]],IO[IO_Tag],)),DRAWING[[#This Row],[Tag]])</f>
        <v>RIO_01:16.DI:V- BB1ST657</v>
      </c>
      <c r="K131" s="354" t="str">
        <f>_xlfn.TEXTJOIN(" ",,INDEX(IO[AddressIO],MATCH(DRAWING[[#This Row],[Tag]],IO[IO_Tag],)),DRAWING[[#This Row],[Tag]])</f>
        <v>RIO_01:16.DI:00 BB1ST657</v>
      </c>
      <c r="L131" s="354" t="str">
        <f>_xlfn.TEXTJOIN("/",,DRAWING[[#This Row],[Tag]],"01")</f>
        <v>BB1ST657/01</v>
      </c>
      <c r="N131" s="262" t="e">
        <f xml:space="preserve"> UPPER(TRIM( MID(#REF!,1,22)))</f>
        <v>#REF!</v>
      </c>
      <c r="O131" s="262"/>
      <c r="P131" s="262"/>
      <c r="Q131" s="262"/>
      <c r="R131" s="262"/>
      <c r="S131" s="262"/>
      <c r="T131" s="262"/>
      <c r="U131" s="262"/>
      <c r="V131" s="262"/>
    </row>
    <row r="132" spans="1:22" x14ac:dyDescent="0.4">
      <c r="A132" s="353" t="s">
        <v>803</v>
      </c>
      <c r="B132" s="354" t="s">
        <v>2529</v>
      </c>
      <c r="C132" s="354" t="str">
        <f>_xlfn.TEXTJOIN("-",FALSE,jobNumber,DRAWING[[#This Row],[Type]])</f>
        <v>38025-ELE</v>
      </c>
      <c r="D132" s="354">
        <v>1</v>
      </c>
      <c r="E132" s="354">
        <v>300</v>
      </c>
      <c r="F132" s="354">
        <v>129</v>
      </c>
      <c r="G132" s="354">
        <f>IF(ISBLANK(DRAWING[[#This Row],[Base]]),"",DRAWING[[#This Row],[Base]]+DRAWING[[#This Row],[Index]])</f>
        <v>429</v>
      </c>
      <c r="H132" s="354" t="str">
        <f>_xlfn.TEXTJOIN("-",,TEXT(DRAWING[[#This Row],[SubProject]],"00"),DRAWING[[#This Row],[Number]]&amp;"_.L0")</f>
        <v>01-429_.L0</v>
      </c>
      <c r="I132" s="354" t="str">
        <f>_xlfn.TEXTJOIN(" ",,INDEX(IO[Address24V],MATCH(DRAWING[[#This Row],[Tag]],IO[IO_Tag],)),DRAWING[[#This Row],[Tag]])</f>
        <v>RIO_01:17.DI:V+ BB1ST659</v>
      </c>
      <c r="J132" s="354" t="str">
        <f>_xlfn.TEXTJOIN(" ",,INDEX(IO[Address0V],MATCH(DRAWING[[#This Row],[Tag]],IO[IO_Tag],)),DRAWING[[#This Row],[Tag]])</f>
        <v>RIO_01:17.DI:V- BB1ST659</v>
      </c>
      <c r="K132" s="354" t="str">
        <f>_xlfn.TEXTJOIN(" ",,INDEX(IO[AddressIO],MATCH(DRAWING[[#This Row],[Tag]],IO[IO_Tag],)),DRAWING[[#This Row],[Tag]])</f>
        <v>RIO_01:17.DI:01 BB1ST659</v>
      </c>
      <c r="L132" s="354" t="str">
        <f>_xlfn.TEXTJOIN("/",,DRAWING[[#This Row],[Tag]],"01")</f>
        <v>BB1ST659/01</v>
      </c>
      <c r="N132" s="262" t="e">
        <f xml:space="preserve"> UPPER(TRIM( MID(#REF!,1,22)))</f>
        <v>#REF!</v>
      </c>
      <c r="O132" s="262"/>
      <c r="P132" s="262"/>
      <c r="Q132" s="262"/>
      <c r="R132" s="262"/>
      <c r="S132" s="262"/>
      <c r="T132" s="262"/>
      <c r="U132" s="262"/>
      <c r="V132" s="262"/>
    </row>
    <row r="133" spans="1:22" x14ac:dyDescent="0.4">
      <c r="A133" s="353" t="s">
        <v>1353</v>
      </c>
      <c r="B133" s="354" t="s">
        <v>2529</v>
      </c>
      <c r="C133" s="354" t="str">
        <f>_xlfn.TEXTJOIN("-",FALSE,jobNumber,DRAWING[[#This Row],[Type]])</f>
        <v>38025-ELE</v>
      </c>
      <c r="D133" s="354">
        <v>1</v>
      </c>
      <c r="E133" s="354">
        <v>300</v>
      </c>
      <c r="F133" s="354">
        <v>130</v>
      </c>
      <c r="G133" s="354">
        <f>IF(ISBLANK(DRAWING[[#This Row],[Base]]),"",DRAWING[[#This Row],[Base]]+DRAWING[[#This Row],[Index]])</f>
        <v>430</v>
      </c>
      <c r="H133" s="354" t="str">
        <f>_xlfn.TEXTJOIN("-",,TEXT(DRAWING[[#This Row],[SubProject]],"00"),DRAWING[[#This Row],[Number]]&amp;"_.L0")</f>
        <v>01-430_.L0</v>
      </c>
      <c r="I133" s="354" t="str">
        <f>_xlfn.TEXTJOIN(" ",,INDEX(IO[Address24V],MATCH(DRAWING[[#This Row],[Tag]],IO[IO_Tag],)),DRAWING[[#This Row],[Tag]])</f>
        <v>RIO_01:17.DI:V+ BB1ST673</v>
      </c>
      <c r="J133" s="354" t="str">
        <f>_xlfn.TEXTJOIN(" ",,INDEX(IO[Address0V],MATCH(DRAWING[[#This Row],[Tag]],IO[IO_Tag],)),DRAWING[[#This Row],[Tag]])</f>
        <v>RIO_01:17.DI:V- BB1ST673</v>
      </c>
      <c r="K133" s="354" t="str">
        <f>_xlfn.TEXTJOIN(" ",,INDEX(IO[AddressIO],MATCH(DRAWING[[#This Row],[Tag]],IO[IO_Tag],)),DRAWING[[#This Row],[Tag]])</f>
        <v>RIO_01:17.DI:02 BB1ST673</v>
      </c>
      <c r="L133" s="354" t="str">
        <f>_xlfn.TEXTJOIN("/",,DRAWING[[#This Row],[Tag]],"01")</f>
        <v>BB1ST673/01</v>
      </c>
      <c r="N133" s="262" t="e">
        <f xml:space="preserve"> UPPER(TRIM( MID(#REF!,1,22)))</f>
        <v>#REF!</v>
      </c>
      <c r="O133" s="262"/>
      <c r="P133" s="262"/>
      <c r="Q133" s="262"/>
      <c r="R133" s="262"/>
      <c r="S133" s="262"/>
      <c r="T133" s="262"/>
      <c r="U133" s="262"/>
      <c r="V133" s="262"/>
    </row>
    <row r="134" spans="1:22" x14ac:dyDescent="0.4">
      <c r="A134" s="353" t="s">
        <v>1355</v>
      </c>
      <c r="B134" s="354" t="s">
        <v>2529</v>
      </c>
      <c r="C134" s="354" t="str">
        <f>_xlfn.TEXTJOIN("-",FALSE,jobNumber,DRAWING[[#This Row],[Type]])</f>
        <v>38025-ELE</v>
      </c>
      <c r="D134" s="354">
        <v>1</v>
      </c>
      <c r="E134" s="354">
        <v>300</v>
      </c>
      <c r="F134" s="354">
        <v>131</v>
      </c>
      <c r="G134" s="354">
        <f>IF(ISBLANK(DRAWING[[#This Row],[Base]]),"",DRAWING[[#This Row],[Base]]+DRAWING[[#This Row],[Index]])</f>
        <v>431</v>
      </c>
      <c r="H134" s="354" t="str">
        <f>_xlfn.TEXTJOIN("-",,TEXT(DRAWING[[#This Row],[SubProject]],"00"),DRAWING[[#This Row],[Number]]&amp;"_.L0")</f>
        <v>01-431_.L0</v>
      </c>
      <c r="I134" s="354" t="str">
        <f>_xlfn.TEXTJOIN(" ",,INDEX(IO[Address24V],MATCH(DRAWING[[#This Row],[Tag]],IO[IO_Tag],)),DRAWING[[#This Row],[Tag]])</f>
        <v>RIO_01:17.DI:V+ BB1ST674</v>
      </c>
      <c r="J134" s="354" t="str">
        <f>_xlfn.TEXTJOIN(" ",,INDEX(IO[Address0V],MATCH(DRAWING[[#This Row],[Tag]],IO[IO_Tag],)),DRAWING[[#This Row],[Tag]])</f>
        <v>RIO_01:17.DI:V- BB1ST674</v>
      </c>
      <c r="K134" s="354" t="str">
        <f>_xlfn.TEXTJOIN(" ",,INDEX(IO[AddressIO],MATCH(DRAWING[[#This Row],[Tag]],IO[IO_Tag],)),DRAWING[[#This Row],[Tag]])</f>
        <v>RIO_01:17.DI:03 BB1ST674</v>
      </c>
      <c r="L134" s="354" t="str">
        <f>_xlfn.TEXTJOIN("/",,DRAWING[[#This Row],[Tag]],"01")</f>
        <v>BB1ST674/01</v>
      </c>
      <c r="N134" s="262" t="e">
        <f xml:space="preserve"> UPPER(TRIM( MID(#REF!,1,22)))</f>
        <v>#REF!</v>
      </c>
      <c r="O134" s="262"/>
      <c r="P134" s="262"/>
      <c r="Q134" s="262"/>
      <c r="R134" s="262"/>
      <c r="S134" s="262"/>
      <c r="T134" s="262"/>
      <c r="U134" s="262"/>
      <c r="V134" s="262"/>
    </row>
    <row r="135" spans="1:22" x14ac:dyDescent="0.4">
      <c r="A135" s="353" t="s">
        <v>1351</v>
      </c>
      <c r="B135" s="354" t="s">
        <v>2529</v>
      </c>
      <c r="C135" s="354" t="str">
        <f>_xlfn.TEXTJOIN("-",FALSE,jobNumber,DRAWING[[#This Row],[Type]])</f>
        <v>38025-ELE</v>
      </c>
      <c r="D135" s="354">
        <v>1</v>
      </c>
      <c r="E135" s="354">
        <v>300</v>
      </c>
      <c r="F135" s="354">
        <v>132</v>
      </c>
      <c r="G135" s="354">
        <f>IF(ISBLANK(DRAWING[[#This Row],[Base]]),"",DRAWING[[#This Row],[Base]]+DRAWING[[#This Row],[Index]])</f>
        <v>432</v>
      </c>
      <c r="H135" s="354" t="str">
        <f>_xlfn.TEXTJOIN("-",,TEXT(DRAWING[[#This Row],[SubProject]],"00"),DRAWING[[#This Row],[Number]]&amp;"_.L0")</f>
        <v>01-432_.L0</v>
      </c>
      <c r="I135" s="354" t="str">
        <f>_xlfn.TEXTJOIN(" ",,INDEX(IO[Address24V],MATCH(DRAWING[[#This Row],[Tag]],IO[IO_Tag],)),DRAWING[[#This Row],[Tag]])</f>
        <v>RIO_01:17.DI:V+ BB1ST675</v>
      </c>
      <c r="J135" s="354" t="str">
        <f>_xlfn.TEXTJOIN(" ",,INDEX(IO[Address0V],MATCH(DRAWING[[#This Row],[Tag]],IO[IO_Tag],)),DRAWING[[#This Row],[Tag]])</f>
        <v>RIO_01:17.DI:V- BB1ST675</v>
      </c>
      <c r="K135" s="354" t="str">
        <f>_xlfn.TEXTJOIN(" ",,INDEX(IO[AddressIO],MATCH(DRAWING[[#This Row],[Tag]],IO[IO_Tag],)),DRAWING[[#This Row],[Tag]])</f>
        <v>RIO_01:17.DI:04 BB1ST675</v>
      </c>
      <c r="L135" s="354" t="str">
        <f>_xlfn.TEXTJOIN("/",,DRAWING[[#This Row],[Tag]],"01")</f>
        <v>BB1ST675/01</v>
      </c>
      <c r="N135" s="262" t="e">
        <f xml:space="preserve"> UPPER(TRIM( MID(#REF!,1,22)))</f>
        <v>#REF!</v>
      </c>
      <c r="O135" s="262"/>
      <c r="P135" s="262"/>
      <c r="Q135" s="262"/>
      <c r="R135" s="262"/>
      <c r="S135" s="262"/>
      <c r="T135" s="262"/>
      <c r="U135" s="262"/>
      <c r="V135" s="262"/>
    </row>
    <row r="136" spans="1:22" x14ac:dyDescent="0.4">
      <c r="A136" s="353" t="s">
        <v>1031</v>
      </c>
      <c r="B136" s="354" t="s">
        <v>2529</v>
      </c>
      <c r="C136" s="354" t="str">
        <f>_xlfn.TEXTJOIN("-",FALSE,jobNumber,DRAWING[[#This Row],[Type]])</f>
        <v>38025-ELE</v>
      </c>
      <c r="D136" s="354">
        <v>1</v>
      </c>
      <c r="E136" s="354">
        <v>300</v>
      </c>
      <c r="F136" s="354">
        <v>133</v>
      </c>
      <c r="G136" s="354">
        <f>IF(ISBLANK(DRAWING[[#This Row],[Base]]),"",DRAWING[[#This Row],[Base]]+DRAWING[[#This Row],[Index]])</f>
        <v>433</v>
      </c>
      <c r="H136" s="354" t="str">
        <f>_xlfn.TEXTJOIN("-",,TEXT(DRAWING[[#This Row],[SubProject]],"00"),DRAWING[[#This Row],[Number]]&amp;"_.L0")</f>
        <v>01-433_.L0</v>
      </c>
      <c r="I136" s="354" t="str">
        <f>_xlfn.TEXTJOIN(" ",,INDEX(IO[Address24V],MATCH(DRAWING[[#This Row],[Tag]],IO[IO_Tag],)),DRAWING[[#This Row],[Tag]])</f>
        <v>RIO_01:17.DI:V+ BB1ST850</v>
      </c>
      <c r="J136" s="354" t="str">
        <f>_xlfn.TEXTJOIN(" ",,INDEX(IO[Address0V],MATCH(DRAWING[[#This Row],[Tag]],IO[IO_Tag],)),DRAWING[[#This Row],[Tag]])</f>
        <v>RIO_01:17.DI:V- BB1ST850</v>
      </c>
      <c r="K136" s="354" t="str">
        <f>_xlfn.TEXTJOIN(" ",,INDEX(IO[AddressIO],MATCH(DRAWING[[#This Row],[Tag]],IO[IO_Tag],)),DRAWING[[#This Row],[Tag]])</f>
        <v>RIO_01:17.DI:05 BB1ST850</v>
      </c>
      <c r="L136" s="354" t="str">
        <f>_xlfn.TEXTJOIN("/",,DRAWING[[#This Row],[Tag]],"01")</f>
        <v>BB1ST850/01</v>
      </c>
      <c r="N136" s="262" t="e">
        <f xml:space="preserve"> UPPER(TRIM( MID(#REF!,1,22)))</f>
        <v>#REF!</v>
      </c>
      <c r="O136" s="262"/>
      <c r="P136" s="262"/>
      <c r="Q136" s="262"/>
      <c r="R136" s="262"/>
      <c r="S136" s="262"/>
      <c r="T136" s="262"/>
      <c r="U136" s="262"/>
      <c r="V136" s="262"/>
    </row>
    <row r="137" spans="1:22" x14ac:dyDescent="0.4">
      <c r="A137" s="353" t="s">
        <v>1033</v>
      </c>
      <c r="B137" s="354" t="s">
        <v>2529</v>
      </c>
      <c r="C137" s="354" t="str">
        <f>_xlfn.TEXTJOIN("-",FALSE,jobNumber,DRAWING[[#This Row],[Type]])</f>
        <v>38025-ELE</v>
      </c>
      <c r="D137" s="354">
        <v>1</v>
      </c>
      <c r="E137" s="354">
        <v>300</v>
      </c>
      <c r="F137" s="354">
        <v>134</v>
      </c>
      <c r="G137" s="354">
        <f>IF(ISBLANK(DRAWING[[#This Row],[Base]]),"",DRAWING[[#This Row],[Base]]+DRAWING[[#This Row],[Index]])</f>
        <v>434</v>
      </c>
      <c r="H137" s="354" t="str">
        <f>_xlfn.TEXTJOIN("-",,TEXT(DRAWING[[#This Row],[SubProject]],"00"),DRAWING[[#This Row],[Number]]&amp;"_.L0")</f>
        <v>01-434_.L0</v>
      </c>
      <c r="I137" s="354" t="str">
        <f>_xlfn.TEXTJOIN(" ",,INDEX(IO[Address24V],MATCH(DRAWING[[#This Row],[Tag]],IO[IO_Tag],)),DRAWING[[#This Row],[Tag]])</f>
        <v>RIO_01:17.DI:V+ BB1ST852</v>
      </c>
      <c r="J137" s="354" t="str">
        <f>_xlfn.TEXTJOIN(" ",,INDEX(IO[Address0V],MATCH(DRAWING[[#This Row],[Tag]],IO[IO_Tag],)),DRAWING[[#This Row],[Tag]])</f>
        <v>RIO_01:17.DI:V- BB1ST852</v>
      </c>
      <c r="K137" s="354" t="str">
        <f>_xlfn.TEXTJOIN(" ",,INDEX(IO[AddressIO],MATCH(DRAWING[[#This Row],[Tag]],IO[IO_Tag],)),DRAWING[[#This Row],[Tag]])</f>
        <v>RIO_01:17.DI:06 BB1ST852</v>
      </c>
      <c r="L137" s="354" t="str">
        <f>_xlfn.TEXTJOIN("/",,DRAWING[[#This Row],[Tag]],"01")</f>
        <v>BB1ST852/01</v>
      </c>
      <c r="N137" s="262" t="e">
        <f xml:space="preserve"> UPPER(TRIM( MID(#REF!,1,22)))</f>
        <v>#REF!</v>
      </c>
      <c r="O137" s="262"/>
      <c r="P137" s="262"/>
      <c r="Q137" s="262"/>
      <c r="R137" s="262"/>
      <c r="S137" s="262"/>
      <c r="T137" s="262"/>
      <c r="U137" s="262"/>
      <c r="V137" s="262"/>
    </row>
    <row r="138" spans="1:22" x14ac:dyDescent="0.4">
      <c r="A138" s="353" t="s">
        <v>1037</v>
      </c>
      <c r="B138" s="354" t="s">
        <v>2529</v>
      </c>
      <c r="C138" s="354" t="str">
        <f>_xlfn.TEXTJOIN("-",FALSE,jobNumber,DRAWING[[#This Row],[Type]])</f>
        <v>38025-ELE</v>
      </c>
      <c r="D138" s="354">
        <v>1</v>
      </c>
      <c r="E138" s="354">
        <v>300</v>
      </c>
      <c r="F138" s="354">
        <v>135</v>
      </c>
      <c r="G138" s="354">
        <f>IF(ISBLANK(DRAWING[[#This Row],[Base]]),"",DRAWING[[#This Row],[Base]]+DRAWING[[#This Row],[Index]])</f>
        <v>435</v>
      </c>
      <c r="H138" s="354" t="str">
        <f>_xlfn.TEXTJOIN("-",,TEXT(DRAWING[[#This Row],[SubProject]],"00"),DRAWING[[#This Row],[Number]]&amp;"_.L0")</f>
        <v>01-435_.L0</v>
      </c>
      <c r="I138" s="354" t="str">
        <f>_xlfn.TEXTJOIN(" ",,INDEX(IO[Address24V],MATCH(DRAWING[[#This Row],[Tag]],IO[IO_Tag],)),DRAWING[[#This Row],[Tag]])</f>
        <v>RIO_01:17.DI:V+ BB1ST853</v>
      </c>
      <c r="J138" s="354" t="str">
        <f>_xlfn.TEXTJOIN(" ",,INDEX(IO[Address0V],MATCH(DRAWING[[#This Row],[Tag]],IO[IO_Tag],)),DRAWING[[#This Row],[Tag]])</f>
        <v>RIO_01:17.DI:V- BB1ST853</v>
      </c>
      <c r="K138" s="354" t="str">
        <f>_xlfn.TEXTJOIN(" ",,INDEX(IO[AddressIO],MATCH(DRAWING[[#This Row],[Tag]],IO[IO_Tag],)),DRAWING[[#This Row],[Tag]])</f>
        <v>RIO_01:17.DI:07 BB1ST853</v>
      </c>
      <c r="L138" s="354" t="str">
        <f>_xlfn.TEXTJOIN("/",,DRAWING[[#This Row],[Tag]],"01")</f>
        <v>BB1ST853/01</v>
      </c>
      <c r="N138" s="262" t="e">
        <f xml:space="preserve"> UPPER(TRIM( MID(#REF!,1,22)))</f>
        <v>#REF!</v>
      </c>
      <c r="O138" s="262"/>
      <c r="P138" s="262"/>
      <c r="Q138" s="262"/>
      <c r="R138" s="262"/>
      <c r="S138" s="262"/>
      <c r="T138" s="262"/>
      <c r="U138" s="262"/>
      <c r="V138" s="262"/>
    </row>
    <row r="139" spans="1:22" x14ac:dyDescent="0.4">
      <c r="A139" s="353" t="s">
        <v>1512</v>
      </c>
      <c r="B139" s="354" t="s">
        <v>2529</v>
      </c>
      <c r="C139" s="354" t="str">
        <f>_xlfn.TEXTJOIN("-",FALSE,jobNumber,DRAWING[[#This Row],[Type]])</f>
        <v>38025-ELE</v>
      </c>
      <c r="D139" s="354">
        <v>1</v>
      </c>
      <c r="E139" s="354">
        <v>300</v>
      </c>
      <c r="F139" s="354">
        <v>136</v>
      </c>
      <c r="G139" s="354">
        <f>IF(ISBLANK(DRAWING[[#This Row],[Base]]),"",DRAWING[[#This Row],[Base]]+DRAWING[[#This Row],[Index]])</f>
        <v>436</v>
      </c>
      <c r="H139" s="354" t="str">
        <f>_xlfn.TEXTJOIN("-",,TEXT(DRAWING[[#This Row],[SubProject]],"00"),DRAWING[[#This Row],[Number]]&amp;"_.L0")</f>
        <v>01-436_.L0</v>
      </c>
      <c r="I139" s="354" t="str">
        <f>_xlfn.TEXTJOIN(" ",,INDEX(IO[Address24V],MATCH(DRAWING[[#This Row],[Tag]],IO[IO_Tag],)),DRAWING[[#This Row],[Tag]])</f>
        <v>RIO_01:17.DI:V+ BB1ST856</v>
      </c>
      <c r="J139" s="354" t="str">
        <f>_xlfn.TEXTJOIN(" ",,INDEX(IO[Address0V],MATCH(DRAWING[[#This Row],[Tag]],IO[IO_Tag],)),DRAWING[[#This Row],[Tag]])</f>
        <v>RIO_01:17.DI:V- BB1ST856</v>
      </c>
      <c r="K139" s="354" t="str">
        <f>_xlfn.TEXTJOIN(" ",,INDEX(IO[AddressIO],MATCH(DRAWING[[#This Row],[Tag]],IO[IO_Tag],)),DRAWING[[#This Row],[Tag]])</f>
        <v>RIO_01:17.DI:00 BB1ST856</v>
      </c>
      <c r="L139" s="354" t="str">
        <f>_xlfn.TEXTJOIN("/",,DRAWING[[#This Row],[Tag]],"01")</f>
        <v>BB1ST856/01</v>
      </c>
      <c r="N139" s="262" t="e">
        <f xml:space="preserve"> UPPER(TRIM( MID(#REF!,1,22)))</f>
        <v>#REF!</v>
      </c>
      <c r="O139" s="262"/>
      <c r="P139" s="262"/>
      <c r="Q139" s="262"/>
      <c r="R139" s="262"/>
      <c r="S139" s="262"/>
      <c r="T139" s="262"/>
      <c r="U139" s="262"/>
      <c r="V139" s="262"/>
    </row>
    <row r="140" spans="1:22" x14ac:dyDescent="0.4">
      <c r="A140" s="353" t="s">
        <v>707</v>
      </c>
      <c r="B140" s="354" t="s">
        <v>2529</v>
      </c>
      <c r="C140" s="354" t="str">
        <f>_xlfn.TEXTJOIN("-",FALSE,jobNumber,DRAWING[[#This Row],[Type]])</f>
        <v>38025-ELE</v>
      </c>
      <c r="D140" s="354">
        <v>1</v>
      </c>
      <c r="E140" s="354">
        <v>300</v>
      </c>
      <c r="F140" s="354">
        <v>137</v>
      </c>
      <c r="G140" s="354">
        <f>IF(ISBLANK(DRAWING[[#This Row],[Base]]),"",DRAWING[[#This Row],[Base]]+DRAWING[[#This Row],[Index]])</f>
        <v>437</v>
      </c>
      <c r="H140" s="354" t="str">
        <f>_xlfn.TEXTJOIN("-",,TEXT(DRAWING[[#This Row],[SubProject]],"00"),DRAWING[[#This Row],[Number]]&amp;"_.L0")</f>
        <v>01-437_.L0</v>
      </c>
      <c r="I140" s="354" t="str">
        <f>_xlfn.TEXTJOIN(" ",,INDEX(IO[Address24V],MATCH(DRAWING[[#This Row],[Tag]],IO[IO_Tag],)),DRAWING[[#This Row],[Tag]])</f>
        <v>RIO_01:18.DI:V+ BB1TS600</v>
      </c>
      <c r="J140" s="354" t="str">
        <f>_xlfn.TEXTJOIN(" ",,INDEX(IO[Address0V],MATCH(DRAWING[[#This Row],[Tag]],IO[IO_Tag],)),DRAWING[[#This Row],[Tag]])</f>
        <v>RIO_01:18.DI:V- BB1TS600</v>
      </c>
      <c r="K140" s="354" t="str">
        <f>_xlfn.TEXTJOIN(" ",,INDEX(IO[AddressIO],MATCH(DRAWING[[#This Row],[Tag]],IO[IO_Tag],)),DRAWING[[#This Row],[Tag]])</f>
        <v>RIO_01:18.DI:01 BB1TS600</v>
      </c>
      <c r="L140" s="354" t="str">
        <f>_xlfn.TEXTJOIN("/",,DRAWING[[#This Row],[Tag]],"01")</f>
        <v>BB1TS600/01</v>
      </c>
      <c r="N140" s="262" t="e">
        <f xml:space="preserve"> UPPER(TRIM( MID(#REF!,1,22)))</f>
        <v>#REF!</v>
      </c>
      <c r="O140" s="262"/>
      <c r="P140" s="262"/>
      <c r="Q140" s="262"/>
      <c r="R140" s="262"/>
      <c r="S140" s="262"/>
      <c r="T140" s="262"/>
      <c r="U140" s="262"/>
      <c r="V140" s="262"/>
    </row>
    <row r="141" spans="1:22" x14ac:dyDescent="0.4">
      <c r="A141" s="353" t="s">
        <v>702</v>
      </c>
      <c r="B141" s="354" t="s">
        <v>2529</v>
      </c>
      <c r="C141" s="354" t="str">
        <f>_xlfn.TEXTJOIN("-",FALSE,jobNumber,DRAWING[[#This Row],[Type]])</f>
        <v>38025-ELE</v>
      </c>
      <c r="D141" s="354">
        <v>1</v>
      </c>
      <c r="E141" s="354">
        <v>300</v>
      </c>
      <c r="F141" s="354">
        <v>138</v>
      </c>
      <c r="G141" s="354">
        <f>IF(ISBLANK(DRAWING[[#This Row],[Base]]),"",DRAWING[[#This Row],[Base]]+DRAWING[[#This Row],[Index]])</f>
        <v>438</v>
      </c>
      <c r="H141" s="354" t="str">
        <f>_xlfn.TEXTJOIN("-",,TEXT(DRAWING[[#This Row],[SubProject]],"00"),DRAWING[[#This Row],[Number]]&amp;"_.L0")</f>
        <v>01-438_.L0</v>
      </c>
      <c r="I141" s="354" t="str">
        <f>_xlfn.TEXTJOIN(" ",,INDEX(IO[Address24V],MATCH(DRAWING[[#This Row],[Tag]],IO[IO_Tag],)),DRAWING[[#This Row],[Tag]])</f>
        <v>RIO_01:18.DI:V+ BB1TS608</v>
      </c>
      <c r="J141" s="354" t="str">
        <f>_xlfn.TEXTJOIN(" ",,INDEX(IO[Address0V],MATCH(DRAWING[[#This Row],[Tag]],IO[IO_Tag],)),DRAWING[[#This Row],[Tag]])</f>
        <v>RIO_01:18.DI:V- BB1TS608</v>
      </c>
      <c r="K141" s="354" t="str">
        <f>_xlfn.TEXTJOIN(" ",,INDEX(IO[AddressIO],MATCH(DRAWING[[#This Row],[Tag]],IO[IO_Tag],)),DRAWING[[#This Row],[Tag]])</f>
        <v>RIO_01:18.DI:02 BB1TS608</v>
      </c>
      <c r="L141" s="354" t="str">
        <f>_xlfn.TEXTJOIN("/",,DRAWING[[#This Row],[Tag]],"01")</f>
        <v>BB1TS608/01</v>
      </c>
      <c r="N141" s="262" t="e">
        <f xml:space="preserve"> UPPER(TRIM( MID(#REF!,1,22)))</f>
        <v>#REF!</v>
      </c>
      <c r="O141" s="262"/>
      <c r="P141" s="262"/>
      <c r="Q141" s="262"/>
      <c r="R141" s="262"/>
      <c r="S141" s="262"/>
      <c r="T141" s="262"/>
      <c r="U141" s="262"/>
      <c r="V141" s="262"/>
    </row>
    <row r="142" spans="1:22" x14ac:dyDescent="0.4">
      <c r="B142" s="354" t="s">
        <v>2529</v>
      </c>
      <c r="C142" s="354" t="str">
        <f>_xlfn.TEXTJOIN("-",FALSE,jobNumber,DRAWING[[#This Row],[Type]])</f>
        <v>38025-ELE</v>
      </c>
      <c r="D142" s="354">
        <v>1</v>
      </c>
      <c r="F142" s="354">
        <v>139</v>
      </c>
      <c r="G142" s="354" t="str">
        <f>IF(ISBLANK(DRAWING[[#This Row],[Base]]),"",DRAWING[[#This Row],[Base]]+DRAWING[[#This Row],[Index]])</f>
        <v/>
      </c>
      <c r="H142" s="354" t="str">
        <f>_xlfn.TEXTJOIN("-",,TEXT(DRAWING[[#This Row],[SubProject]],"00"),DRAWING[[#This Row],[Number]]&amp;"_.L0")</f>
        <v>01-_.L0</v>
      </c>
      <c r="I142" s="354" t="e">
        <f>_xlfn.TEXTJOIN(" ",,INDEX(IO[Address24V],MATCH(DRAWING[[#This Row],[Tag]],IO[IO_Tag],)),DRAWING[[#This Row],[Tag]])</f>
        <v>#N/A</v>
      </c>
      <c r="J142" s="354" t="e">
        <f>_xlfn.TEXTJOIN(" ",,INDEX(IO[Address0V],MATCH(DRAWING[[#This Row],[Tag]],IO[IO_Tag],)),DRAWING[[#This Row],[Tag]])</f>
        <v>#N/A</v>
      </c>
      <c r="K142" s="354" t="e">
        <f>_xlfn.TEXTJOIN(" ",,INDEX(IO[AddressIO],MATCH(DRAWING[[#This Row],[Tag]],IO[IO_Tag],)),DRAWING[[#This Row],[Tag]])</f>
        <v>#N/A</v>
      </c>
      <c r="L142" s="354" t="str">
        <f>_xlfn.TEXTJOIN("/",,DRAWING[[#This Row],[Tag]],"01")</f>
        <v>01</v>
      </c>
      <c r="N142" s="262" t="e">
        <f xml:space="preserve"> UPPER(TRIM( MID(#REF!,1,22)))</f>
        <v>#REF!</v>
      </c>
      <c r="O142" s="262"/>
      <c r="P142" s="262"/>
      <c r="Q142" s="262"/>
      <c r="R142" s="262"/>
      <c r="S142" s="262"/>
      <c r="T142" s="262"/>
      <c r="U142" s="262"/>
      <c r="V142" s="262"/>
    </row>
    <row r="143" spans="1:22" x14ac:dyDescent="0.4">
      <c r="B143" s="354" t="s">
        <v>2529</v>
      </c>
      <c r="C143" s="354" t="str">
        <f>_xlfn.TEXTJOIN("-",FALSE,jobNumber,DRAWING[[#This Row],[Type]])</f>
        <v>38025-ELE</v>
      </c>
      <c r="D143" s="354">
        <v>1</v>
      </c>
      <c r="F143" s="354">
        <v>140</v>
      </c>
      <c r="G143" s="354" t="str">
        <f>IF(ISBLANK(DRAWING[[#This Row],[Base]]),"",DRAWING[[#This Row],[Base]]+DRAWING[[#This Row],[Index]])</f>
        <v/>
      </c>
      <c r="H143" s="354" t="str">
        <f>_xlfn.TEXTJOIN("-",,TEXT(DRAWING[[#This Row],[SubProject]],"00"),DRAWING[[#This Row],[Number]]&amp;"_.L0")</f>
        <v>01-_.L0</v>
      </c>
      <c r="I143" s="354" t="e">
        <f>_xlfn.TEXTJOIN(" ",,INDEX(IO[Address24V],MATCH(DRAWING[[#This Row],[Tag]],IO[IO_Tag],)),DRAWING[[#This Row],[Tag]])</f>
        <v>#N/A</v>
      </c>
      <c r="J143" s="354" t="e">
        <f>_xlfn.TEXTJOIN(" ",,INDEX(IO[Address0V],MATCH(DRAWING[[#This Row],[Tag]],IO[IO_Tag],)),DRAWING[[#This Row],[Tag]])</f>
        <v>#N/A</v>
      </c>
      <c r="K143" s="354" t="e">
        <f>_xlfn.TEXTJOIN(" ",,INDEX(IO[AddressIO],MATCH(DRAWING[[#This Row],[Tag]],IO[IO_Tag],)),DRAWING[[#This Row],[Tag]])</f>
        <v>#N/A</v>
      </c>
      <c r="L143" s="354" t="str">
        <f>_xlfn.TEXTJOIN("/",,DRAWING[[#This Row],[Tag]],"01")</f>
        <v>01</v>
      </c>
      <c r="N143" s="262" t="e">
        <f xml:space="preserve"> UPPER(TRIM( MID(#REF!,1,22)))</f>
        <v>#REF!</v>
      </c>
      <c r="O143" s="262"/>
      <c r="P143" s="262"/>
      <c r="Q143" s="262"/>
      <c r="R143" s="262"/>
      <c r="S143" s="262"/>
      <c r="T143" s="262"/>
      <c r="U143" s="262"/>
      <c r="V143" s="262"/>
    </row>
    <row r="144" spans="1:22" x14ac:dyDescent="0.4">
      <c r="B144" s="354" t="s">
        <v>2529</v>
      </c>
      <c r="C144" s="354" t="str">
        <f>_xlfn.TEXTJOIN("-",FALSE,jobNumber,DRAWING[[#This Row],[Type]])</f>
        <v>38025-ELE</v>
      </c>
      <c r="D144" s="354">
        <v>1</v>
      </c>
      <c r="F144" s="354">
        <v>141</v>
      </c>
      <c r="G144" s="354" t="str">
        <f>IF(ISBLANK(DRAWING[[#This Row],[Base]]),"",DRAWING[[#This Row],[Base]]+DRAWING[[#This Row],[Index]])</f>
        <v/>
      </c>
      <c r="H144" s="354" t="str">
        <f>_xlfn.TEXTJOIN("-",,TEXT(DRAWING[[#This Row],[SubProject]],"00"),DRAWING[[#This Row],[Number]]&amp;"_.L0")</f>
        <v>01-_.L0</v>
      </c>
      <c r="I144" s="354" t="e">
        <f>_xlfn.TEXTJOIN(" ",,INDEX(IO[Address24V],MATCH(DRAWING[[#This Row],[Tag]],IO[IO_Tag],)),DRAWING[[#This Row],[Tag]])</f>
        <v>#N/A</v>
      </c>
      <c r="J144" s="354" t="e">
        <f>_xlfn.TEXTJOIN(" ",,INDEX(IO[Address0V],MATCH(DRAWING[[#This Row],[Tag]],IO[IO_Tag],)),DRAWING[[#This Row],[Tag]])</f>
        <v>#N/A</v>
      </c>
      <c r="K144" s="354" t="e">
        <f>_xlfn.TEXTJOIN(" ",,INDEX(IO[AddressIO],MATCH(DRAWING[[#This Row],[Tag]],IO[IO_Tag],)),DRAWING[[#This Row],[Tag]])</f>
        <v>#N/A</v>
      </c>
      <c r="L144" s="354" t="str">
        <f>_xlfn.TEXTJOIN("/",,DRAWING[[#This Row],[Tag]],"01")</f>
        <v>01</v>
      </c>
      <c r="N144" s="262" t="e">
        <f xml:space="preserve"> UPPER(TRIM( MID(#REF!,1,22)))</f>
        <v>#REF!</v>
      </c>
      <c r="O144" s="262"/>
      <c r="P144" s="262"/>
      <c r="Q144" s="262"/>
      <c r="R144" s="262"/>
      <c r="S144" s="262"/>
      <c r="T144" s="262"/>
      <c r="U144" s="262"/>
      <c r="V144" s="262"/>
    </row>
    <row r="145" spans="2:22" x14ac:dyDescent="0.4">
      <c r="B145" s="354" t="s">
        <v>2529</v>
      </c>
      <c r="C145" s="354" t="str">
        <f>_xlfn.TEXTJOIN("-",FALSE,jobNumber,DRAWING[[#This Row],[Type]])</f>
        <v>38025-ELE</v>
      </c>
      <c r="D145" s="354">
        <v>1</v>
      </c>
      <c r="F145" s="354">
        <v>142</v>
      </c>
      <c r="G145" s="354" t="str">
        <f>IF(ISBLANK(DRAWING[[#This Row],[Base]]),"",DRAWING[[#This Row],[Base]]+DRAWING[[#This Row],[Index]])</f>
        <v/>
      </c>
      <c r="H145" s="354" t="str">
        <f>_xlfn.TEXTJOIN("-",,TEXT(DRAWING[[#This Row],[SubProject]],"00"),DRAWING[[#This Row],[Number]]&amp;"_.L0")</f>
        <v>01-_.L0</v>
      </c>
      <c r="I145" s="354" t="e">
        <f>_xlfn.TEXTJOIN(" ",,INDEX(IO[Address24V],MATCH(DRAWING[[#This Row],[Tag]],IO[IO_Tag],)),DRAWING[[#This Row],[Tag]])</f>
        <v>#N/A</v>
      </c>
      <c r="J145" s="354" t="e">
        <f>_xlfn.TEXTJOIN(" ",,INDEX(IO[Address0V],MATCH(DRAWING[[#This Row],[Tag]],IO[IO_Tag],)),DRAWING[[#This Row],[Tag]])</f>
        <v>#N/A</v>
      </c>
      <c r="K145" s="354" t="e">
        <f>_xlfn.TEXTJOIN(" ",,INDEX(IO[AddressIO],MATCH(DRAWING[[#This Row],[Tag]],IO[IO_Tag],)),DRAWING[[#This Row],[Tag]])</f>
        <v>#N/A</v>
      </c>
      <c r="L145" s="354" t="str">
        <f>_xlfn.TEXTJOIN("/",,DRAWING[[#This Row],[Tag]],"01")</f>
        <v>01</v>
      </c>
      <c r="N145" s="262" t="e">
        <f xml:space="preserve"> UPPER(TRIM( MID(#REF!,1,22)))</f>
        <v>#REF!</v>
      </c>
      <c r="O145" s="262"/>
      <c r="P145" s="262"/>
      <c r="Q145" s="262"/>
      <c r="R145" s="262"/>
      <c r="S145" s="262"/>
      <c r="T145" s="262"/>
      <c r="U145" s="262"/>
      <c r="V145" s="262"/>
    </row>
    <row r="146" spans="2:22" x14ac:dyDescent="0.4">
      <c r="B146" s="354" t="s">
        <v>2529</v>
      </c>
      <c r="C146" s="354" t="str">
        <f>_xlfn.TEXTJOIN("-",FALSE,jobNumber,DRAWING[[#This Row],[Type]])</f>
        <v>38025-ELE</v>
      </c>
      <c r="D146" s="354">
        <v>1</v>
      </c>
      <c r="F146" s="354">
        <v>143</v>
      </c>
      <c r="G146" s="354" t="str">
        <f>IF(ISBLANK(DRAWING[[#This Row],[Base]]),"",DRAWING[[#This Row],[Base]]+DRAWING[[#This Row],[Index]])</f>
        <v/>
      </c>
      <c r="H146" s="354" t="str">
        <f>_xlfn.TEXTJOIN("-",,TEXT(DRAWING[[#This Row],[SubProject]],"00"),DRAWING[[#This Row],[Number]]&amp;"_.L0")</f>
        <v>01-_.L0</v>
      </c>
      <c r="I146" s="354" t="e">
        <f>_xlfn.TEXTJOIN(" ",,INDEX(IO[Address24V],MATCH(DRAWING[[#This Row],[Tag]],IO[IO_Tag],)),DRAWING[[#This Row],[Tag]])</f>
        <v>#N/A</v>
      </c>
      <c r="J146" s="354" t="e">
        <f>_xlfn.TEXTJOIN(" ",,INDEX(IO[Address0V],MATCH(DRAWING[[#This Row],[Tag]],IO[IO_Tag],)),DRAWING[[#This Row],[Tag]])</f>
        <v>#N/A</v>
      </c>
      <c r="K146" s="354" t="e">
        <f>_xlfn.TEXTJOIN(" ",,INDEX(IO[AddressIO],MATCH(DRAWING[[#This Row],[Tag]],IO[IO_Tag],)),DRAWING[[#This Row],[Tag]])</f>
        <v>#N/A</v>
      </c>
      <c r="L146" s="354" t="str">
        <f>_xlfn.TEXTJOIN("/",,DRAWING[[#This Row],[Tag]],"01")</f>
        <v>01</v>
      </c>
      <c r="N146" s="262" t="e">
        <f xml:space="preserve"> UPPER(TRIM( MID(#REF!,1,22)))</f>
        <v>#REF!</v>
      </c>
      <c r="O146" s="262"/>
      <c r="P146" s="262"/>
      <c r="Q146" s="262"/>
      <c r="R146" s="262"/>
      <c r="S146" s="262"/>
      <c r="T146" s="262"/>
      <c r="U146" s="262"/>
      <c r="V146" s="262"/>
    </row>
    <row r="147" spans="2:22" x14ac:dyDescent="0.4">
      <c r="B147" s="354" t="s">
        <v>2529</v>
      </c>
      <c r="C147" s="354" t="str">
        <f>_xlfn.TEXTJOIN("-",FALSE,jobNumber,DRAWING[[#This Row],[Type]])</f>
        <v>38025-ELE</v>
      </c>
      <c r="D147" s="354">
        <v>1</v>
      </c>
      <c r="F147" s="354">
        <v>144</v>
      </c>
      <c r="G147" s="354" t="str">
        <f>IF(ISBLANK(DRAWING[[#This Row],[Base]]),"",DRAWING[[#This Row],[Base]]+DRAWING[[#This Row],[Index]])</f>
        <v/>
      </c>
      <c r="H147" s="354" t="str">
        <f>_xlfn.TEXTJOIN("-",,TEXT(DRAWING[[#This Row],[SubProject]],"00"),DRAWING[[#This Row],[Number]]&amp;"_.L0")</f>
        <v>01-_.L0</v>
      </c>
      <c r="I147" s="354" t="e">
        <f>_xlfn.TEXTJOIN(" ",,INDEX(IO[Address24V],MATCH(DRAWING[[#This Row],[Tag]],IO[IO_Tag],)),DRAWING[[#This Row],[Tag]])</f>
        <v>#N/A</v>
      </c>
      <c r="J147" s="354" t="e">
        <f>_xlfn.TEXTJOIN(" ",,INDEX(IO[Address0V],MATCH(DRAWING[[#This Row],[Tag]],IO[IO_Tag],)),DRAWING[[#This Row],[Tag]])</f>
        <v>#N/A</v>
      </c>
      <c r="K147" s="354" t="e">
        <f>_xlfn.TEXTJOIN(" ",,INDEX(IO[AddressIO],MATCH(DRAWING[[#This Row],[Tag]],IO[IO_Tag],)),DRAWING[[#This Row],[Tag]])</f>
        <v>#N/A</v>
      </c>
      <c r="L147" s="354" t="str">
        <f>_xlfn.TEXTJOIN("/",,DRAWING[[#This Row],[Tag]],"01")</f>
        <v>01</v>
      </c>
      <c r="N147" s="262" t="e">
        <f xml:space="preserve"> UPPER(TRIM( MID(#REF!,1,22)))</f>
        <v>#REF!</v>
      </c>
      <c r="O147" s="262"/>
      <c r="P147" s="262"/>
      <c r="Q147" s="262"/>
      <c r="R147" s="262"/>
      <c r="S147" s="262"/>
      <c r="T147" s="262"/>
      <c r="U147" s="262"/>
      <c r="V147" s="262"/>
    </row>
    <row r="148" spans="2:22" x14ac:dyDescent="0.4">
      <c r="B148" s="354" t="s">
        <v>2529</v>
      </c>
      <c r="C148" s="354" t="str">
        <f>_xlfn.TEXTJOIN("-",FALSE,jobNumber,DRAWING[[#This Row],[Type]])</f>
        <v>38025-ELE</v>
      </c>
      <c r="D148" s="354">
        <v>1</v>
      </c>
      <c r="F148" s="354">
        <v>145</v>
      </c>
      <c r="G148" s="354" t="str">
        <f>IF(ISBLANK(DRAWING[[#This Row],[Base]]),"",DRAWING[[#This Row],[Base]]+DRAWING[[#This Row],[Index]])</f>
        <v/>
      </c>
      <c r="H148" s="354" t="str">
        <f>_xlfn.TEXTJOIN("-",,TEXT(DRAWING[[#This Row],[SubProject]],"00"),DRAWING[[#This Row],[Number]]&amp;"_.L0")</f>
        <v>01-_.L0</v>
      </c>
      <c r="I148" s="354" t="e">
        <f>_xlfn.TEXTJOIN(" ",,INDEX(IO[Address24V],MATCH(DRAWING[[#This Row],[Tag]],IO[IO_Tag],)),DRAWING[[#This Row],[Tag]])</f>
        <v>#N/A</v>
      </c>
      <c r="J148" s="354" t="e">
        <f>_xlfn.TEXTJOIN(" ",,INDEX(IO[Address0V],MATCH(DRAWING[[#This Row],[Tag]],IO[IO_Tag],)),DRAWING[[#This Row],[Tag]])</f>
        <v>#N/A</v>
      </c>
      <c r="K148" s="354" t="e">
        <f>_xlfn.TEXTJOIN(" ",,INDEX(IO[AddressIO],MATCH(DRAWING[[#This Row],[Tag]],IO[IO_Tag],)),DRAWING[[#This Row],[Tag]])</f>
        <v>#N/A</v>
      </c>
      <c r="L148" s="354" t="str">
        <f>_xlfn.TEXTJOIN("/",,DRAWING[[#This Row],[Tag]],"01")</f>
        <v>01</v>
      </c>
      <c r="N148" s="262" t="e">
        <f xml:space="preserve"> UPPER(TRIM( MID(#REF!,1,22)))</f>
        <v>#REF!</v>
      </c>
      <c r="O148" s="262"/>
      <c r="P148" s="262"/>
      <c r="Q148" s="262"/>
      <c r="R148" s="262"/>
      <c r="S148" s="262"/>
      <c r="T148" s="262"/>
      <c r="U148" s="262"/>
      <c r="V148" s="262"/>
    </row>
    <row r="149" spans="2:22" x14ac:dyDescent="0.4">
      <c r="B149" s="354" t="s">
        <v>2529</v>
      </c>
      <c r="C149" s="354" t="str">
        <f>_xlfn.TEXTJOIN("-",FALSE,jobNumber,DRAWING[[#This Row],[Type]])</f>
        <v>38025-ELE</v>
      </c>
      <c r="D149" s="354">
        <v>1</v>
      </c>
      <c r="F149" s="354">
        <v>146</v>
      </c>
      <c r="G149" s="354" t="str">
        <f>IF(ISBLANK(DRAWING[[#This Row],[Base]]),"",DRAWING[[#This Row],[Base]]+DRAWING[[#This Row],[Index]])</f>
        <v/>
      </c>
      <c r="H149" s="354" t="str">
        <f>_xlfn.TEXTJOIN("-",,TEXT(DRAWING[[#This Row],[SubProject]],"00"),DRAWING[[#This Row],[Number]]&amp;"_.L0")</f>
        <v>01-_.L0</v>
      </c>
      <c r="I149" s="354" t="e">
        <f>_xlfn.TEXTJOIN(" ",,INDEX(IO[Address24V],MATCH(DRAWING[[#This Row],[Tag]],IO[IO_Tag],)),DRAWING[[#This Row],[Tag]])</f>
        <v>#N/A</v>
      </c>
      <c r="J149" s="354" t="e">
        <f>_xlfn.TEXTJOIN(" ",,INDEX(IO[Address0V],MATCH(DRAWING[[#This Row],[Tag]],IO[IO_Tag],)),DRAWING[[#This Row],[Tag]])</f>
        <v>#N/A</v>
      </c>
      <c r="K149" s="354" t="e">
        <f>_xlfn.TEXTJOIN(" ",,INDEX(IO[AddressIO],MATCH(DRAWING[[#This Row],[Tag]],IO[IO_Tag],)),DRAWING[[#This Row],[Tag]])</f>
        <v>#N/A</v>
      </c>
      <c r="L149" s="354" t="str">
        <f>_xlfn.TEXTJOIN("/",,DRAWING[[#This Row],[Tag]],"01")</f>
        <v>01</v>
      </c>
      <c r="N149" s="262" t="e">
        <f xml:space="preserve"> UPPER(TRIM( MID(#REF!,1,22)))</f>
        <v>#REF!</v>
      </c>
      <c r="O149" s="262"/>
      <c r="P149" s="262"/>
      <c r="Q149" s="262"/>
      <c r="R149" s="262"/>
      <c r="S149" s="262"/>
      <c r="T149" s="262"/>
      <c r="U149" s="262"/>
      <c r="V149" s="262"/>
    </row>
    <row r="150" spans="2:22" x14ac:dyDescent="0.4">
      <c r="B150" s="354" t="s">
        <v>2529</v>
      </c>
      <c r="C150" s="354" t="str">
        <f>_xlfn.TEXTJOIN("-",FALSE,jobNumber,DRAWING[[#This Row],[Type]])</f>
        <v>38025-ELE</v>
      </c>
      <c r="D150" s="354">
        <v>1</v>
      </c>
      <c r="F150" s="354">
        <v>147</v>
      </c>
      <c r="G150" s="354" t="str">
        <f>IF(ISBLANK(DRAWING[[#This Row],[Base]]),"",DRAWING[[#This Row],[Base]]+DRAWING[[#This Row],[Index]])</f>
        <v/>
      </c>
      <c r="H150" s="354" t="str">
        <f>_xlfn.TEXTJOIN("-",,TEXT(DRAWING[[#This Row],[SubProject]],"00"),DRAWING[[#This Row],[Number]]&amp;"_.L0")</f>
        <v>01-_.L0</v>
      </c>
      <c r="I150" s="354" t="e">
        <f>_xlfn.TEXTJOIN(" ",,INDEX(IO[Address24V],MATCH(DRAWING[[#This Row],[Tag]],IO[IO_Tag],)),DRAWING[[#This Row],[Tag]])</f>
        <v>#N/A</v>
      </c>
      <c r="J150" s="354" t="e">
        <f>_xlfn.TEXTJOIN(" ",,INDEX(IO[Address0V],MATCH(DRAWING[[#This Row],[Tag]],IO[IO_Tag],)),DRAWING[[#This Row],[Tag]])</f>
        <v>#N/A</v>
      </c>
      <c r="K150" s="354" t="e">
        <f>_xlfn.TEXTJOIN(" ",,INDEX(IO[AddressIO],MATCH(DRAWING[[#This Row],[Tag]],IO[IO_Tag],)),DRAWING[[#This Row],[Tag]])</f>
        <v>#N/A</v>
      </c>
      <c r="L150" s="354" t="str">
        <f>_xlfn.TEXTJOIN("/",,DRAWING[[#This Row],[Tag]],"01")</f>
        <v>01</v>
      </c>
      <c r="N150" s="262" t="e">
        <f xml:space="preserve"> UPPER(TRIM( MID(#REF!,1,22)))</f>
        <v>#REF!</v>
      </c>
      <c r="O150" s="262"/>
      <c r="P150" s="262"/>
      <c r="Q150" s="262"/>
      <c r="R150" s="262"/>
      <c r="S150" s="262"/>
      <c r="T150" s="262"/>
      <c r="U150" s="262"/>
      <c r="V150" s="262"/>
    </row>
    <row r="151" spans="2:22" x14ac:dyDescent="0.4">
      <c r="B151" s="354" t="s">
        <v>2529</v>
      </c>
      <c r="C151" s="354" t="str">
        <f>_xlfn.TEXTJOIN("-",FALSE,jobNumber,DRAWING[[#This Row],[Type]])</f>
        <v>38025-ELE</v>
      </c>
      <c r="D151" s="354">
        <v>1</v>
      </c>
      <c r="F151" s="354">
        <v>148</v>
      </c>
      <c r="G151" s="354" t="str">
        <f>IF(ISBLANK(DRAWING[[#This Row],[Base]]),"",DRAWING[[#This Row],[Base]]+DRAWING[[#This Row],[Index]])</f>
        <v/>
      </c>
      <c r="H151" s="354" t="str">
        <f>_xlfn.TEXTJOIN("-",,TEXT(DRAWING[[#This Row],[SubProject]],"00"),DRAWING[[#This Row],[Number]]&amp;"_.L0")</f>
        <v>01-_.L0</v>
      </c>
      <c r="I151" s="354" t="e">
        <f>_xlfn.TEXTJOIN(" ",,INDEX(IO[Address24V],MATCH(DRAWING[[#This Row],[Tag]],IO[IO_Tag],)),DRAWING[[#This Row],[Tag]])</f>
        <v>#N/A</v>
      </c>
      <c r="J151" s="354" t="e">
        <f>_xlfn.TEXTJOIN(" ",,INDEX(IO[Address0V],MATCH(DRAWING[[#This Row],[Tag]],IO[IO_Tag],)),DRAWING[[#This Row],[Tag]])</f>
        <v>#N/A</v>
      </c>
      <c r="K151" s="354" t="e">
        <f>_xlfn.TEXTJOIN(" ",,INDEX(IO[AddressIO],MATCH(DRAWING[[#This Row],[Tag]],IO[IO_Tag],)),DRAWING[[#This Row],[Tag]])</f>
        <v>#N/A</v>
      </c>
      <c r="L151" s="354" t="str">
        <f>_xlfn.TEXTJOIN("/",,DRAWING[[#This Row],[Tag]],"01")</f>
        <v>01</v>
      </c>
      <c r="N151" s="262" t="e">
        <f xml:space="preserve"> UPPER(TRIM( MID(#REF!,1,22)))</f>
        <v>#REF!</v>
      </c>
      <c r="O151" s="262"/>
      <c r="P151" s="262"/>
      <c r="Q151" s="262"/>
      <c r="R151" s="262"/>
      <c r="S151" s="262"/>
      <c r="T151" s="262"/>
      <c r="U151" s="262"/>
      <c r="V151" s="262"/>
    </row>
    <row r="152" spans="2:22" x14ac:dyDescent="0.4">
      <c r="B152" s="354" t="s">
        <v>2529</v>
      </c>
      <c r="C152" s="354" t="str">
        <f>_xlfn.TEXTJOIN("-",FALSE,jobNumber,DRAWING[[#This Row],[Type]])</f>
        <v>38025-ELE</v>
      </c>
      <c r="D152" s="354">
        <v>1</v>
      </c>
      <c r="F152" s="354">
        <v>149</v>
      </c>
      <c r="G152" s="354" t="str">
        <f>IF(ISBLANK(DRAWING[[#This Row],[Base]]),"",DRAWING[[#This Row],[Base]]+DRAWING[[#This Row],[Index]])</f>
        <v/>
      </c>
      <c r="H152" s="354" t="str">
        <f>_xlfn.TEXTJOIN("-",,TEXT(DRAWING[[#This Row],[SubProject]],"00"),DRAWING[[#This Row],[Number]]&amp;"_.L0")</f>
        <v>01-_.L0</v>
      </c>
      <c r="I152" s="354" t="e">
        <f>_xlfn.TEXTJOIN(" ",,INDEX(IO[Address24V],MATCH(DRAWING[[#This Row],[Tag]],IO[IO_Tag],)),DRAWING[[#This Row],[Tag]])</f>
        <v>#N/A</v>
      </c>
      <c r="J152" s="354" t="e">
        <f>_xlfn.TEXTJOIN(" ",,INDEX(IO[Address0V],MATCH(DRAWING[[#This Row],[Tag]],IO[IO_Tag],)),DRAWING[[#This Row],[Tag]])</f>
        <v>#N/A</v>
      </c>
      <c r="K152" s="354" t="e">
        <f>_xlfn.TEXTJOIN(" ",,INDEX(IO[AddressIO],MATCH(DRAWING[[#This Row],[Tag]],IO[IO_Tag],)),DRAWING[[#This Row],[Tag]])</f>
        <v>#N/A</v>
      </c>
      <c r="L152" s="354" t="str">
        <f>_xlfn.TEXTJOIN("/",,DRAWING[[#This Row],[Tag]],"01")</f>
        <v>01</v>
      </c>
      <c r="N152" s="262" t="e">
        <f xml:space="preserve"> UPPER(TRIM( MID(#REF!,1,22)))</f>
        <v>#REF!</v>
      </c>
      <c r="O152" s="262"/>
      <c r="P152" s="262"/>
      <c r="Q152" s="262"/>
      <c r="R152" s="262"/>
      <c r="S152" s="262"/>
      <c r="T152" s="262"/>
      <c r="U152" s="262"/>
      <c r="V152" s="262"/>
    </row>
    <row r="153" spans="2:22" x14ac:dyDescent="0.4">
      <c r="B153" s="354" t="s">
        <v>2529</v>
      </c>
      <c r="C153" s="354" t="str">
        <f>_xlfn.TEXTJOIN("-",FALSE,jobNumber,DRAWING[[#This Row],[Type]])</f>
        <v>38025-ELE</v>
      </c>
      <c r="D153" s="354">
        <v>1</v>
      </c>
      <c r="F153" s="354">
        <v>150</v>
      </c>
      <c r="G153" s="354" t="str">
        <f>IF(ISBLANK(DRAWING[[#This Row],[Base]]),"",DRAWING[[#This Row],[Base]]+DRAWING[[#This Row],[Index]])</f>
        <v/>
      </c>
      <c r="H153" s="354" t="str">
        <f>_xlfn.TEXTJOIN("-",,TEXT(DRAWING[[#This Row],[SubProject]],"00"),DRAWING[[#This Row],[Number]]&amp;"_.L0")</f>
        <v>01-_.L0</v>
      </c>
      <c r="I153" s="354" t="e">
        <f>_xlfn.TEXTJOIN(" ",,INDEX(IO[Address24V],MATCH(DRAWING[[#This Row],[Tag]],IO[IO_Tag],)),DRAWING[[#This Row],[Tag]])</f>
        <v>#N/A</v>
      </c>
      <c r="J153" s="354" t="e">
        <f>_xlfn.TEXTJOIN(" ",,INDEX(IO[Address0V],MATCH(DRAWING[[#This Row],[Tag]],IO[IO_Tag],)),DRAWING[[#This Row],[Tag]])</f>
        <v>#N/A</v>
      </c>
      <c r="K153" s="354" t="e">
        <f>_xlfn.TEXTJOIN(" ",,INDEX(IO[AddressIO],MATCH(DRAWING[[#This Row],[Tag]],IO[IO_Tag],)),DRAWING[[#This Row],[Tag]])</f>
        <v>#N/A</v>
      </c>
      <c r="L153" s="354" t="str">
        <f>_xlfn.TEXTJOIN("/",,DRAWING[[#This Row],[Tag]],"01")</f>
        <v>01</v>
      </c>
      <c r="N153" s="262" t="e">
        <f xml:space="preserve"> UPPER(TRIM( MID(#REF!,1,22)))</f>
        <v>#REF!</v>
      </c>
      <c r="O153" s="262"/>
      <c r="P153" s="262"/>
      <c r="Q153" s="262"/>
      <c r="R153" s="262"/>
      <c r="S153" s="262"/>
      <c r="T153" s="262"/>
      <c r="U153" s="262"/>
      <c r="V153" s="262"/>
    </row>
    <row r="154" spans="2:22" x14ac:dyDescent="0.4">
      <c r="B154" s="354" t="s">
        <v>2529</v>
      </c>
      <c r="C154" s="354" t="str">
        <f>_xlfn.TEXTJOIN("-",FALSE,jobNumber,DRAWING[[#This Row],[Type]])</f>
        <v>38025-ELE</v>
      </c>
      <c r="D154" s="354">
        <v>1</v>
      </c>
      <c r="F154" s="354">
        <v>151</v>
      </c>
      <c r="G154" s="354" t="str">
        <f>IF(ISBLANK(DRAWING[[#This Row],[Base]]),"",DRAWING[[#This Row],[Base]]+DRAWING[[#This Row],[Index]])</f>
        <v/>
      </c>
      <c r="H154" s="354" t="str">
        <f>_xlfn.TEXTJOIN("-",,TEXT(DRAWING[[#This Row],[SubProject]],"00"),DRAWING[[#This Row],[Number]]&amp;"_.L0")</f>
        <v>01-_.L0</v>
      </c>
      <c r="I154" s="354" t="e">
        <f>_xlfn.TEXTJOIN(" ",,INDEX(IO[Address24V],MATCH(DRAWING[[#This Row],[Tag]],IO[IO_Tag],)),DRAWING[[#This Row],[Tag]])</f>
        <v>#N/A</v>
      </c>
      <c r="J154" s="354" t="e">
        <f>_xlfn.TEXTJOIN(" ",,INDEX(IO[Address0V],MATCH(DRAWING[[#This Row],[Tag]],IO[IO_Tag],)),DRAWING[[#This Row],[Tag]])</f>
        <v>#N/A</v>
      </c>
      <c r="K154" s="354" t="e">
        <f>_xlfn.TEXTJOIN(" ",,INDEX(IO[AddressIO],MATCH(DRAWING[[#This Row],[Tag]],IO[IO_Tag],)),DRAWING[[#This Row],[Tag]])</f>
        <v>#N/A</v>
      </c>
      <c r="L154" s="354" t="str">
        <f>_xlfn.TEXTJOIN("/",,DRAWING[[#This Row],[Tag]],"01")</f>
        <v>01</v>
      </c>
      <c r="N154" s="262" t="e">
        <f xml:space="preserve"> UPPER(TRIM( MID(#REF!,1,22)))</f>
        <v>#REF!</v>
      </c>
      <c r="O154" s="262"/>
      <c r="P154" s="262"/>
      <c r="Q154" s="262"/>
      <c r="R154" s="262"/>
      <c r="S154" s="262"/>
      <c r="T154" s="262"/>
      <c r="U154" s="262"/>
      <c r="V154" s="262"/>
    </row>
    <row r="155" spans="2:22" x14ac:dyDescent="0.4">
      <c r="B155" s="354" t="s">
        <v>2529</v>
      </c>
      <c r="C155" s="354" t="str">
        <f>_xlfn.TEXTJOIN("-",FALSE,jobNumber,DRAWING[[#This Row],[Type]])</f>
        <v>38025-ELE</v>
      </c>
      <c r="D155" s="354">
        <v>1</v>
      </c>
      <c r="F155" s="354">
        <v>152</v>
      </c>
      <c r="G155" s="354" t="str">
        <f>IF(ISBLANK(DRAWING[[#This Row],[Base]]),"",DRAWING[[#This Row],[Base]]+DRAWING[[#This Row],[Index]])</f>
        <v/>
      </c>
      <c r="H155" s="354" t="str">
        <f>_xlfn.TEXTJOIN("-",,TEXT(DRAWING[[#This Row],[SubProject]],"00"),DRAWING[[#This Row],[Number]]&amp;"_.L0")</f>
        <v>01-_.L0</v>
      </c>
      <c r="I155" s="354" t="e">
        <f>_xlfn.TEXTJOIN(" ",,INDEX(IO[Address24V],MATCH(DRAWING[[#This Row],[Tag]],IO[IO_Tag],)),DRAWING[[#This Row],[Tag]])</f>
        <v>#N/A</v>
      </c>
      <c r="J155" s="354" t="e">
        <f>_xlfn.TEXTJOIN(" ",,INDEX(IO[Address0V],MATCH(DRAWING[[#This Row],[Tag]],IO[IO_Tag],)),DRAWING[[#This Row],[Tag]])</f>
        <v>#N/A</v>
      </c>
      <c r="K155" s="354" t="e">
        <f>_xlfn.TEXTJOIN(" ",,INDEX(IO[AddressIO],MATCH(DRAWING[[#This Row],[Tag]],IO[IO_Tag],)),DRAWING[[#This Row],[Tag]])</f>
        <v>#N/A</v>
      </c>
      <c r="L155" s="354" t="str">
        <f>_xlfn.TEXTJOIN("/",,DRAWING[[#This Row],[Tag]],"01")</f>
        <v>01</v>
      </c>
      <c r="N155" s="262" t="e">
        <f xml:space="preserve"> UPPER(TRIM( MID(#REF!,1,22)))</f>
        <v>#REF!</v>
      </c>
      <c r="O155" s="262"/>
      <c r="P155" s="262"/>
      <c r="Q155" s="262"/>
      <c r="R155" s="262"/>
      <c r="S155" s="262"/>
      <c r="T155" s="262"/>
      <c r="U155" s="262"/>
      <c r="V155" s="262"/>
    </row>
    <row r="156" spans="2:22" x14ac:dyDescent="0.4">
      <c r="B156" s="354" t="s">
        <v>2529</v>
      </c>
      <c r="C156" s="354" t="str">
        <f>_xlfn.TEXTJOIN("-",FALSE,jobNumber,DRAWING[[#This Row],[Type]])</f>
        <v>38025-ELE</v>
      </c>
      <c r="D156" s="354">
        <v>1</v>
      </c>
      <c r="F156" s="354">
        <v>153</v>
      </c>
      <c r="G156" s="354" t="str">
        <f>IF(ISBLANK(DRAWING[[#This Row],[Base]]),"",DRAWING[[#This Row],[Base]]+DRAWING[[#This Row],[Index]])</f>
        <v/>
      </c>
      <c r="H156" s="354" t="str">
        <f>_xlfn.TEXTJOIN("-",,TEXT(DRAWING[[#This Row],[SubProject]],"00"),DRAWING[[#This Row],[Number]]&amp;"_.L0")</f>
        <v>01-_.L0</v>
      </c>
      <c r="I156" s="354" t="e">
        <f>_xlfn.TEXTJOIN(" ",,INDEX(IO[Address24V],MATCH(DRAWING[[#This Row],[Tag]],IO[IO_Tag],)),DRAWING[[#This Row],[Tag]])</f>
        <v>#N/A</v>
      </c>
      <c r="J156" s="354" t="e">
        <f>_xlfn.TEXTJOIN(" ",,INDEX(IO[Address0V],MATCH(DRAWING[[#This Row],[Tag]],IO[IO_Tag],)),DRAWING[[#This Row],[Tag]])</f>
        <v>#N/A</v>
      </c>
      <c r="K156" s="354" t="e">
        <f>_xlfn.TEXTJOIN(" ",,INDEX(IO[AddressIO],MATCH(DRAWING[[#This Row],[Tag]],IO[IO_Tag],)),DRAWING[[#This Row],[Tag]])</f>
        <v>#N/A</v>
      </c>
      <c r="L156" s="354" t="str">
        <f>_xlfn.TEXTJOIN("/",,DRAWING[[#This Row],[Tag]],"01")</f>
        <v>01</v>
      </c>
      <c r="N156" s="262" t="e">
        <f xml:space="preserve"> UPPER(TRIM( MID(#REF!,1,22)))</f>
        <v>#REF!</v>
      </c>
      <c r="O156" s="262"/>
      <c r="P156" s="262"/>
      <c r="Q156" s="262"/>
      <c r="R156" s="262"/>
      <c r="S156" s="262"/>
      <c r="T156" s="262"/>
      <c r="U156" s="262"/>
      <c r="V156" s="262"/>
    </row>
    <row r="157" spans="2:22" x14ac:dyDescent="0.4">
      <c r="B157" s="354" t="s">
        <v>2529</v>
      </c>
      <c r="C157" s="354" t="str">
        <f>_xlfn.TEXTJOIN("-",FALSE,jobNumber,DRAWING[[#This Row],[Type]])</f>
        <v>38025-ELE</v>
      </c>
      <c r="D157" s="354">
        <v>1</v>
      </c>
      <c r="F157" s="354">
        <v>154</v>
      </c>
      <c r="G157" s="354" t="str">
        <f>IF(ISBLANK(DRAWING[[#This Row],[Base]]),"",DRAWING[[#This Row],[Base]]+DRAWING[[#This Row],[Index]])</f>
        <v/>
      </c>
      <c r="H157" s="354" t="str">
        <f>_xlfn.TEXTJOIN("-",,TEXT(DRAWING[[#This Row],[SubProject]],"00"),DRAWING[[#This Row],[Number]]&amp;"_.L0")</f>
        <v>01-_.L0</v>
      </c>
      <c r="I157" s="354" t="e">
        <f>_xlfn.TEXTJOIN(" ",,INDEX(IO[Address24V],MATCH(DRAWING[[#This Row],[Tag]],IO[IO_Tag],)),DRAWING[[#This Row],[Tag]])</f>
        <v>#N/A</v>
      </c>
      <c r="J157" s="354" t="e">
        <f>_xlfn.TEXTJOIN(" ",,INDEX(IO[Address0V],MATCH(DRAWING[[#This Row],[Tag]],IO[IO_Tag],)),DRAWING[[#This Row],[Tag]])</f>
        <v>#N/A</v>
      </c>
      <c r="K157" s="354" t="e">
        <f>_xlfn.TEXTJOIN(" ",,INDEX(IO[AddressIO],MATCH(DRAWING[[#This Row],[Tag]],IO[IO_Tag],)),DRAWING[[#This Row],[Tag]])</f>
        <v>#N/A</v>
      </c>
      <c r="L157" s="354" t="str">
        <f>_xlfn.TEXTJOIN("/",,DRAWING[[#This Row],[Tag]],"01")</f>
        <v>01</v>
      </c>
      <c r="N157" s="262" t="e">
        <f xml:space="preserve"> UPPER(TRIM( MID(#REF!,1,22)))</f>
        <v>#REF!</v>
      </c>
      <c r="O157" s="262"/>
      <c r="P157" s="262"/>
      <c r="Q157" s="262"/>
      <c r="R157" s="262"/>
      <c r="S157" s="262"/>
      <c r="T157" s="262"/>
      <c r="U157" s="262"/>
      <c r="V157" s="262"/>
    </row>
    <row r="158" spans="2:22" x14ac:dyDescent="0.4">
      <c r="B158" s="354" t="s">
        <v>2529</v>
      </c>
      <c r="C158" s="354" t="str">
        <f>_xlfn.TEXTJOIN("-",FALSE,jobNumber,DRAWING[[#This Row],[Type]])</f>
        <v>38025-ELE</v>
      </c>
      <c r="D158" s="354">
        <v>1</v>
      </c>
      <c r="F158" s="354">
        <v>155</v>
      </c>
      <c r="G158" s="354" t="str">
        <f>IF(ISBLANK(DRAWING[[#This Row],[Base]]),"",DRAWING[[#This Row],[Base]]+DRAWING[[#This Row],[Index]])</f>
        <v/>
      </c>
      <c r="H158" s="354" t="str">
        <f>_xlfn.TEXTJOIN("-",,TEXT(DRAWING[[#This Row],[SubProject]],"00"),DRAWING[[#This Row],[Number]]&amp;"_.L0")</f>
        <v>01-_.L0</v>
      </c>
      <c r="I158" s="354" t="e">
        <f>_xlfn.TEXTJOIN(" ",,INDEX(IO[Address24V],MATCH(DRAWING[[#This Row],[Tag]],IO[IO_Tag],)),DRAWING[[#This Row],[Tag]])</f>
        <v>#N/A</v>
      </c>
      <c r="J158" s="354" t="e">
        <f>_xlfn.TEXTJOIN(" ",,INDEX(IO[Address0V],MATCH(DRAWING[[#This Row],[Tag]],IO[IO_Tag],)),DRAWING[[#This Row],[Tag]])</f>
        <v>#N/A</v>
      </c>
      <c r="K158" s="354" t="e">
        <f>_xlfn.TEXTJOIN(" ",,INDEX(IO[AddressIO],MATCH(DRAWING[[#This Row],[Tag]],IO[IO_Tag],)),DRAWING[[#This Row],[Tag]])</f>
        <v>#N/A</v>
      </c>
      <c r="L158" s="354" t="str">
        <f>_xlfn.TEXTJOIN("/",,DRAWING[[#This Row],[Tag]],"01")</f>
        <v>01</v>
      </c>
      <c r="N158" s="262" t="e">
        <f xml:space="preserve"> UPPER(TRIM( MID(#REF!,1,22)))</f>
        <v>#REF!</v>
      </c>
      <c r="O158" s="262"/>
      <c r="P158" s="262"/>
      <c r="Q158" s="262"/>
      <c r="R158" s="262"/>
      <c r="S158" s="262"/>
      <c r="T158" s="262"/>
      <c r="U158" s="262"/>
      <c r="V158" s="262"/>
    </row>
    <row r="159" spans="2:22" x14ac:dyDescent="0.4">
      <c r="B159" s="354" t="s">
        <v>2529</v>
      </c>
      <c r="C159" s="354" t="str">
        <f>_xlfn.TEXTJOIN("-",FALSE,jobNumber,DRAWING[[#This Row],[Type]])</f>
        <v>38025-ELE</v>
      </c>
      <c r="D159" s="354">
        <v>1</v>
      </c>
      <c r="F159" s="354">
        <v>156</v>
      </c>
      <c r="G159" s="354" t="str">
        <f>IF(ISBLANK(DRAWING[[#This Row],[Base]]),"",DRAWING[[#This Row],[Base]]+DRAWING[[#This Row],[Index]])</f>
        <v/>
      </c>
      <c r="H159" s="354" t="str">
        <f>_xlfn.TEXTJOIN("-",,TEXT(DRAWING[[#This Row],[SubProject]],"00"),DRAWING[[#This Row],[Number]]&amp;"_.L0")</f>
        <v>01-_.L0</v>
      </c>
      <c r="I159" s="354" t="e">
        <f>_xlfn.TEXTJOIN(" ",,INDEX(IO[Address24V],MATCH(DRAWING[[#This Row],[Tag]],IO[IO_Tag],)),DRAWING[[#This Row],[Tag]])</f>
        <v>#N/A</v>
      </c>
      <c r="J159" s="354" t="e">
        <f>_xlfn.TEXTJOIN(" ",,INDEX(IO[Address0V],MATCH(DRAWING[[#This Row],[Tag]],IO[IO_Tag],)),DRAWING[[#This Row],[Tag]])</f>
        <v>#N/A</v>
      </c>
      <c r="K159" s="354" t="e">
        <f>_xlfn.TEXTJOIN(" ",,INDEX(IO[AddressIO],MATCH(DRAWING[[#This Row],[Tag]],IO[IO_Tag],)),DRAWING[[#This Row],[Tag]])</f>
        <v>#N/A</v>
      </c>
      <c r="L159" s="354" t="str">
        <f>_xlfn.TEXTJOIN("/",,DRAWING[[#This Row],[Tag]],"01")</f>
        <v>01</v>
      </c>
      <c r="N159" s="262" t="e">
        <f xml:space="preserve"> UPPER(TRIM( MID(#REF!,1,22)))</f>
        <v>#REF!</v>
      </c>
      <c r="O159" s="262"/>
      <c r="P159" s="262"/>
      <c r="Q159" s="262"/>
      <c r="R159" s="262"/>
      <c r="S159" s="262"/>
      <c r="T159" s="262"/>
      <c r="U159" s="262"/>
      <c r="V159" s="262"/>
    </row>
    <row r="160" spans="2:22" x14ac:dyDescent="0.4">
      <c r="B160" s="354" t="s">
        <v>2529</v>
      </c>
      <c r="C160" s="354" t="str">
        <f>_xlfn.TEXTJOIN("-",FALSE,jobNumber,DRAWING[[#This Row],[Type]])</f>
        <v>38025-ELE</v>
      </c>
      <c r="D160" s="354">
        <v>1</v>
      </c>
      <c r="F160" s="354">
        <v>157</v>
      </c>
      <c r="G160" s="354" t="str">
        <f>IF(ISBLANK(DRAWING[[#This Row],[Base]]),"",DRAWING[[#This Row],[Base]]+DRAWING[[#This Row],[Index]])</f>
        <v/>
      </c>
      <c r="H160" s="354" t="str">
        <f>_xlfn.TEXTJOIN("-",,TEXT(DRAWING[[#This Row],[SubProject]],"00"),DRAWING[[#This Row],[Number]]&amp;"_.L0")</f>
        <v>01-_.L0</v>
      </c>
      <c r="I160" s="354" t="e">
        <f>_xlfn.TEXTJOIN(" ",,INDEX(IO[Address24V],MATCH(DRAWING[[#This Row],[Tag]],IO[IO_Tag],)),DRAWING[[#This Row],[Tag]])</f>
        <v>#N/A</v>
      </c>
      <c r="J160" s="354" t="e">
        <f>_xlfn.TEXTJOIN(" ",,INDEX(IO[Address0V],MATCH(DRAWING[[#This Row],[Tag]],IO[IO_Tag],)),DRAWING[[#This Row],[Tag]])</f>
        <v>#N/A</v>
      </c>
      <c r="K160" s="354" t="e">
        <f>_xlfn.TEXTJOIN(" ",,INDEX(IO[AddressIO],MATCH(DRAWING[[#This Row],[Tag]],IO[IO_Tag],)),DRAWING[[#This Row],[Tag]])</f>
        <v>#N/A</v>
      </c>
      <c r="L160" s="354" t="str">
        <f>_xlfn.TEXTJOIN("/",,DRAWING[[#This Row],[Tag]],"01")</f>
        <v>01</v>
      </c>
      <c r="N160" s="262" t="e">
        <f xml:space="preserve"> UPPER(TRIM( MID(#REF!,1,22)))</f>
        <v>#REF!</v>
      </c>
      <c r="O160" s="262"/>
      <c r="P160" s="262"/>
      <c r="Q160" s="262"/>
      <c r="R160" s="262"/>
      <c r="S160" s="262"/>
      <c r="T160" s="262"/>
      <c r="U160" s="262"/>
      <c r="V160" s="262"/>
    </row>
    <row r="161" spans="2:22" x14ac:dyDescent="0.4">
      <c r="B161" s="354" t="s">
        <v>2529</v>
      </c>
      <c r="C161" s="354" t="str">
        <f>_xlfn.TEXTJOIN("-",FALSE,jobNumber,DRAWING[[#This Row],[Type]])</f>
        <v>38025-ELE</v>
      </c>
      <c r="D161" s="354">
        <v>1</v>
      </c>
      <c r="F161" s="354">
        <v>158</v>
      </c>
      <c r="G161" s="354" t="str">
        <f>IF(ISBLANK(DRAWING[[#This Row],[Base]]),"",DRAWING[[#This Row],[Base]]+DRAWING[[#This Row],[Index]])</f>
        <v/>
      </c>
      <c r="H161" s="354" t="str">
        <f>_xlfn.TEXTJOIN("-",,TEXT(DRAWING[[#This Row],[SubProject]],"00"),DRAWING[[#This Row],[Number]]&amp;"_.L0")</f>
        <v>01-_.L0</v>
      </c>
      <c r="I161" s="354" t="e">
        <f>_xlfn.TEXTJOIN(" ",,INDEX(IO[Address24V],MATCH(DRAWING[[#This Row],[Tag]],IO[IO_Tag],)),DRAWING[[#This Row],[Tag]])</f>
        <v>#N/A</v>
      </c>
      <c r="J161" s="354" t="e">
        <f>_xlfn.TEXTJOIN(" ",,INDEX(IO[Address0V],MATCH(DRAWING[[#This Row],[Tag]],IO[IO_Tag],)),DRAWING[[#This Row],[Tag]])</f>
        <v>#N/A</v>
      </c>
      <c r="K161" s="354" t="e">
        <f>_xlfn.TEXTJOIN(" ",,INDEX(IO[AddressIO],MATCH(DRAWING[[#This Row],[Tag]],IO[IO_Tag],)),DRAWING[[#This Row],[Tag]])</f>
        <v>#N/A</v>
      </c>
      <c r="L161" s="354" t="str">
        <f>_xlfn.TEXTJOIN("/",,DRAWING[[#This Row],[Tag]],"01")</f>
        <v>01</v>
      </c>
      <c r="N161" s="262" t="e">
        <f xml:space="preserve"> UPPER(TRIM( MID(#REF!,1,22)))</f>
        <v>#REF!</v>
      </c>
      <c r="O161" s="262"/>
      <c r="P161" s="262"/>
      <c r="Q161" s="262"/>
      <c r="R161" s="262"/>
      <c r="S161" s="262"/>
      <c r="T161" s="262"/>
      <c r="U161" s="262"/>
      <c r="V161" s="262"/>
    </row>
    <row r="162" spans="2:22" x14ac:dyDescent="0.4">
      <c r="B162" s="354" t="s">
        <v>2529</v>
      </c>
      <c r="C162" s="354" t="str">
        <f>_xlfn.TEXTJOIN("-",FALSE,jobNumber,DRAWING[[#This Row],[Type]])</f>
        <v>38025-ELE</v>
      </c>
      <c r="D162" s="354">
        <v>1</v>
      </c>
      <c r="F162" s="354">
        <v>159</v>
      </c>
      <c r="G162" s="354" t="str">
        <f>IF(ISBLANK(DRAWING[[#This Row],[Base]]),"",DRAWING[[#This Row],[Base]]+DRAWING[[#This Row],[Index]])</f>
        <v/>
      </c>
      <c r="H162" s="354" t="str">
        <f>_xlfn.TEXTJOIN("-",,TEXT(DRAWING[[#This Row],[SubProject]],"00"),DRAWING[[#This Row],[Number]]&amp;"_.L0")</f>
        <v>01-_.L0</v>
      </c>
      <c r="I162" s="354" t="e">
        <f>_xlfn.TEXTJOIN(" ",,INDEX(IO[Address24V],MATCH(DRAWING[[#This Row],[Tag]],IO[IO_Tag],)),DRAWING[[#This Row],[Tag]])</f>
        <v>#N/A</v>
      </c>
      <c r="J162" s="354" t="e">
        <f>_xlfn.TEXTJOIN(" ",,INDEX(IO[Address0V],MATCH(DRAWING[[#This Row],[Tag]],IO[IO_Tag],)),DRAWING[[#This Row],[Tag]])</f>
        <v>#N/A</v>
      </c>
      <c r="K162" s="354" t="e">
        <f>_xlfn.TEXTJOIN(" ",,INDEX(IO[AddressIO],MATCH(DRAWING[[#This Row],[Tag]],IO[IO_Tag],)),DRAWING[[#This Row],[Tag]])</f>
        <v>#N/A</v>
      </c>
      <c r="L162" s="354" t="str">
        <f>_xlfn.TEXTJOIN("/",,DRAWING[[#This Row],[Tag]],"01")</f>
        <v>01</v>
      </c>
      <c r="N162" s="262" t="e">
        <f xml:space="preserve"> UPPER(TRIM( MID(#REF!,1,22)))</f>
        <v>#REF!</v>
      </c>
      <c r="O162" s="262"/>
      <c r="P162" s="262"/>
      <c r="Q162" s="262"/>
      <c r="R162" s="262"/>
      <c r="S162" s="262"/>
      <c r="T162" s="262"/>
      <c r="U162" s="262"/>
      <c r="V162" s="262"/>
    </row>
    <row r="163" spans="2:22" x14ac:dyDescent="0.4">
      <c r="B163" s="354" t="s">
        <v>2529</v>
      </c>
      <c r="C163" s="354" t="str">
        <f>_xlfn.TEXTJOIN("-",FALSE,jobNumber,DRAWING[[#This Row],[Type]])</f>
        <v>38025-ELE</v>
      </c>
      <c r="D163" s="354">
        <v>1</v>
      </c>
      <c r="F163" s="354">
        <v>160</v>
      </c>
      <c r="G163" s="354" t="str">
        <f>IF(ISBLANK(DRAWING[[#This Row],[Base]]),"",DRAWING[[#This Row],[Base]]+DRAWING[[#This Row],[Index]])</f>
        <v/>
      </c>
      <c r="H163" s="354" t="str">
        <f>_xlfn.TEXTJOIN("-",,TEXT(DRAWING[[#This Row],[SubProject]],"00"),DRAWING[[#This Row],[Number]]&amp;"_.L0")</f>
        <v>01-_.L0</v>
      </c>
      <c r="I163" s="354" t="e">
        <f>_xlfn.TEXTJOIN(" ",,INDEX(IO[Address24V],MATCH(DRAWING[[#This Row],[Tag]],IO[IO_Tag],)),DRAWING[[#This Row],[Tag]])</f>
        <v>#N/A</v>
      </c>
      <c r="J163" s="354" t="e">
        <f>_xlfn.TEXTJOIN(" ",,INDEX(IO[Address0V],MATCH(DRAWING[[#This Row],[Tag]],IO[IO_Tag],)),DRAWING[[#This Row],[Tag]])</f>
        <v>#N/A</v>
      </c>
      <c r="K163" s="354" t="e">
        <f>_xlfn.TEXTJOIN(" ",,INDEX(IO[AddressIO],MATCH(DRAWING[[#This Row],[Tag]],IO[IO_Tag],)),DRAWING[[#This Row],[Tag]])</f>
        <v>#N/A</v>
      </c>
      <c r="L163" s="354" t="str">
        <f>_xlfn.TEXTJOIN("/",,DRAWING[[#This Row],[Tag]],"01")</f>
        <v>01</v>
      </c>
      <c r="N163" s="262" t="e">
        <f xml:space="preserve"> UPPER(TRIM( MID(#REF!,1,22)))</f>
        <v>#REF!</v>
      </c>
      <c r="O163" s="262"/>
      <c r="P163" s="262"/>
      <c r="Q163" s="262"/>
      <c r="R163" s="262"/>
      <c r="S163" s="262"/>
      <c r="T163" s="262"/>
      <c r="U163" s="262"/>
      <c r="V163" s="262"/>
    </row>
    <row r="164" spans="2:22" x14ac:dyDescent="0.4">
      <c r="B164" s="354" t="s">
        <v>2529</v>
      </c>
      <c r="C164" s="354" t="str">
        <f>_xlfn.TEXTJOIN("-",FALSE,jobNumber,DRAWING[[#This Row],[Type]])</f>
        <v>38025-ELE</v>
      </c>
      <c r="D164" s="354">
        <v>1</v>
      </c>
      <c r="F164" s="354">
        <v>161</v>
      </c>
      <c r="G164" s="354" t="str">
        <f>IF(ISBLANK(DRAWING[[#This Row],[Base]]),"",DRAWING[[#This Row],[Base]]+DRAWING[[#This Row],[Index]])</f>
        <v/>
      </c>
      <c r="H164" s="354" t="str">
        <f>_xlfn.TEXTJOIN("-",,TEXT(DRAWING[[#This Row],[SubProject]],"00"),DRAWING[[#This Row],[Number]]&amp;"_.L0")</f>
        <v>01-_.L0</v>
      </c>
      <c r="I164" s="354" t="e">
        <f>_xlfn.TEXTJOIN(" ",,INDEX(IO[Address24V],MATCH(DRAWING[[#This Row],[Tag]],IO[IO_Tag],)),DRAWING[[#This Row],[Tag]])</f>
        <v>#N/A</v>
      </c>
      <c r="J164" s="354" t="e">
        <f>_xlfn.TEXTJOIN(" ",,INDEX(IO[Address0V],MATCH(DRAWING[[#This Row],[Tag]],IO[IO_Tag],)),DRAWING[[#This Row],[Tag]])</f>
        <v>#N/A</v>
      </c>
      <c r="K164" s="354" t="e">
        <f>_xlfn.TEXTJOIN(" ",,INDEX(IO[AddressIO],MATCH(DRAWING[[#This Row],[Tag]],IO[IO_Tag],)),DRAWING[[#This Row],[Tag]])</f>
        <v>#N/A</v>
      </c>
      <c r="L164" s="354" t="str">
        <f>_xlfn.TEXTJOIN("/",,DRAWING[[#This Row],[Tag]],"01")</f>
        <v>01</v>
      </c>
      <c r="N164" s="262" t="e">
        <f xml:space="preserve"> UPPER(TRIM( MID(#REF!,1,22)))</f>
        <v>#REF!</v>
      </c>
      <c r="O164" s="262"/>
      <c r="P164" s="262"/>
      <c r="Q164" s="262"/>
      <c r="R164" s="262"/>
      <c r="S164" s="262"/>
      <c r="T164" s="262"/>
      <c r="U164" s="262"/>
      <c r="V164" s="262"/>
    </row>
    <row r="165" spans="2:22" x14ac:dyDescent="0.4">
      <c r="B165" s="354" t="s">
        <v>2529</v>
      </c>
      <c r="C165" s="354" t="str">
        <f>_xlfn.TEXTJOIN("-",FALSE,jobNumber,DRAWING[[#This Row],[Type]])</f>
        <v>38025-ELE</v>
      </c>
      <c r="D165" s="354">
        <v>1</v>
      </c>
      <c r="F165" s="354">
        <v>162</v>
      </c>
      <c r="G165" s="354" t="str">
        <f>IF(ISBLANK(DRAWING[[#This Row],[Base]]),"",DRAWING[[#This Row],[Base]]+DRAWING[[#This Row],[Index]])</f>
        <v/>
      </c>
      <c r="H165" s="354" t="str">
        <f>_xlfn.TEXTJOIN("-",,TEXT(DRAWING[[#This Row],[SubProject]],"00"),DRAWING[[#This Row],[Number]]&amp;"_.L0")</f>
        <v>01-_.L0</v>
      </c>
      <c r="I165" s="354" t="e">
        <f>_xlfn.TEXTJOIN(" ",,INDEX(IO[Address24V],MATCH(DRAWING[[#This Row],[Tag]],IO[IO_Tag],)),DRAWING[[#This Row],[Tag]])</f>
        <v>#N/A</v>
      </c>
      <c r="J165" s="354" t="e">
        <f>_xlfn.TEXTJOIN(" ",,INDEX(IO[Address0V],MATCH(DRAWING[[#This Row],[Tag]],IO[IO_Tag],)),DRAWING[[#This Row],[Tag]])</f>
        <v>#N/A</v>
      </c>
      <c r="K165" s="354" t="e">
        <f>_xlfn.TEXTJOIN(" ",,INDEX(IO[AddressIO],MATCH(DRAWING[[#This Row],[Tag]],IO[IO_Tag],)),DRAWING[[#This Row],[Tag]])</f>
        <v>#N/A</v>
      </c>
      <c r="L165" s="354" t="str">
        <f>_xlfn.TEXTJOIN("/",,DRAWING[[#This Row],[Tag]],"01")</f>
        <v>01</v>
      </c>
      <c r="N165" s="262" t="e">
        <f xml:space="preserve"> UPPER(TRIM( MID(#REF!,1,22)))</f>
        <v>#REF!</v>
      </c>
      <c r="O165" s="262"/>
      <c r="P165" s="262"/>
      <c r="Q165" s="262"/>
      <c r="R165" s="262"/>
      <c r="S165" s="262"/>
      <c r="T165" s="262"/>
      <c r="U165" s="262"/>
      <c r="V165" s="262"/>
    </row>
    <row r="166" spans="2:22" x14ac:dyDescent="0.4">
      <c r="B166" s="354" t="s">
        <v>2529</v>
      </c>
      <c r="C166" s="354" t="str">
        <f>_xlfn.TEXTJOIN("-",FALSE,jobNumber,DRAWING[[#This Row],[Type]])</f>
        <v>38025-ELE</v>
      </c>
      <c r="D166" s="354">
        <v>1</v>
      </c>
      <c r="F166" s="354">
        <v>163</v>
      </c>
      <c r="G166" s="354" t="str">
        <f>IF(ISBLANK(DRAWING[[#This Row],[Base]]),"",DRAWING[[#This Row],[Base]]+DRAWING[[#This Row],[Index]])</f>
        <v/>
      </c>
      <c r="H166" s="354" t="str">
        <f>_xlfn.TEXTJOIN("-",,TEXT(DRAWING[[#This Row],[SubProject]],"00"),DRAWING[[#This Row],[Number]]&amp;"_.L0")</f>
        <v>01-_.L0</v>
      </c>
      <c r="I166" s="354" t="e">
        <f>_xlfn.TEXTJOIN(" ",,INDEX(IO[Address24V],MATCH(DRAWING[[#This Row],[Tag]],IO[IO_Tag],)),DRAWING[[#This Row],[Tag]])</f>
        <v>#N/A</v>
      </c>
      <c r="J166" s="354" t="e">
        <f>_xlfn.TEXTJOIN(" ",,INDEX(IO[Address0V],MATCH(DRAWING[[#This Row],[Tag]],IO[IO_Tag],)),DRAWING[[#This Row],[Tag]])</f>
        <v>#N/A</v>
      </c>
      <c r="K166" s="354" t="e">
        <f>_xlfn.TEXTJOIN(" ",,INDEX(IO[AddressIO],MATCH(DRAWING[[#This Row],[Tag]],IO[IO_Tag],)),DRAWING[[#This Row],[Tag]])</f>
        <v>#N/A</v>
      </c>
      <c r="L166" s="354" t="str">
        <f>_xlfn.TEXTJOIN("/",,DRAWING[[#This Row],[Tag]],"01")</f>
        <v>01</v>
      </c>
      <c r="N166" s="262" t="e">
        <f xml:space="preserve"> UPPER(TRIM( MID(#REF!,1,22)))</f>
        <v>#REF!</v>
      </c>
      <c r="O166" s="262"/>
      <c r="P166" s="262"/>
      <c r="Q166" s="262"/>
      <c r="R166" s="262"/>
      <c r="S166" s="262"/>
      <c r="T166" s="262"/>
      <c r="U166" s="262"/>
      <c r="V166" s="262"/>
    </row>
    <row r="167" spans="2:22" x14ac:dyDescent="0.4">
      <c r="B167" s="354" t="s">
        <v>2529</v>
      </c>
      <c r="C167" s="354" t="str">
        <f>_xlfn.TEXTJOIN("-",FALSE,jobNumber,DRAWING[[#This Row],[Type]])</f>
        <v>38025-ELE</v>
      </c>
      <c r="D167" s="354">
        <v>1</v>
      </c>
      <c r="F167" s="354">
        <v>164</v>
      </c>
      <c r="G167" s="354" t="str">
        <f>IF(ISBLANK(DRAWING[[#This Row],[Base]]),"",DRAWING[[#This Row],[Base]]+DRAWING[[#This Row],[Index]])</f>
        <v/>
      </c>
      <c r="H167" s="354" t="str">
        <f>_xlfn.TEXTJOIN("-",,TEXT(DRAWING[[#This Row],[SubProject]],"00"),DRAWING[[#This Row],[Number]]&amp;"_.L0")</f>
        <v>01-_.L0</v>
      </c>
      <c r="I167" s="354" t="e">
        <f>_xlfn.TEXTJOIN(" ",,INDEX(IO[Address24V],MATCH(DRAWING[[#This Row],[Tag]],IO[IO_Tag],)),DRAWING[[#This Row],[Tag]])</f>
        <v>#N/A</v>
      </c>
      <c r="J167" s="354" t="e">
        <f>_xlfn.TEXTJOIN(" ",,INDEX(IO[Address0V],MATCH(DRAWING[[#This Row],[Tag]],IO[IO_Tag],)),DRAWING[[#This Row],[Tag]])</f>
        <v>#N/A</v>
      </c>
      <c r="K167" s="354" t="e">
        <f>_xlfn.TEXTJOIN(" ",,INDEX(IO[AddressIO],MATCH(DRAWING[[#This Row],[Tag]],IO[IO_Tag],)),DRAWING[[#This Row],[Tag]])</f>
        <v>#N/A</v>
      </c>
      <c r="L167" s="354" t="str">
        <f>_xlfn.TEXTJOIN("/",,DRAWING[[#This Row],[Tag]],"01")</f>
        <v>01</v>
      </c>
      <c r="N167" s="262" t="e">
        <f xml:space="preserve"> UPPER(TRIM( MID(#REF!,1,22)))</f>
        <v>#REF!</v>
      </c>
      <c r="O167" s="262"/>
      <c r="P167" s="262"/>
      <c r="Q167" s="262"/>
      <c r="R167" s="262"/>
      <c r="S167" s="262"/>
      <c r="T167" s="262"/>
      <c r="U167" s="262"/>
      <c r="V167" s="262"/>
    </row>
    <row r="168" spans="2:22" x14ac:dyDescent="0.4">
      <c r="B168" s="354" t="s">
        <v>2529</v>
      </c>
      <c r="C168" s="354" t="str">
        <f>_xlfn.TEXTJOIN("-",FALSE,jobNumber,DRAWING[[#This Row],[Type]])</f>
        <v>38025-ELE</v>
      </c>
      <c r="D168" s="354">
        <v>1</v>
      </c>
      <c r="F168" s="354">
        <v>165</v>
      </c>
      <c r="G168" s="354" t="str">
        <f>IF(ISBLANK(DRAWING[[#This Row],[Base]]),"",DRAWING[[#This Row],[Base]]+DRAWING[[#This Row],[Index]])</f>
        <v/>
      </c>
      <c r="H168" s="354" t="str">
        <f>_xlfn.TEXTJOIN("-",,TEXT(DRAWING[[#This Row],[SubProject]],"00"),DRAWING[[#This Row],[Number]]&amp;"_.L0")</f>
        <v>01-_.L0</v>
      </c>
      <c r="I168" s="354" t="e">
        <f>_xlfn.TEXTJOIN(" ",,INDEX(IO[Address24V],MATCH(DRAWING[[#This Row],[Tag]],IO[IO_Tag],)),DRAWING[[#This Row],[Tag]])</f>
        <v>#N/A</v>
      </c>
      <c r="J168" s="354" t="e">
        <f>_xlfn.TEXTJOIN(" ",,INDEX(IO[Address0V],MATCH(DRAWING[[#This Row],[Tag]],IO[IO_Tag],)),DRAWING[[#This Row],[Tag]])</f>
        <v>#N/A</v>
      </c>
      <c r="K168" s="354" t="e">
        <f>_xlfn.TEXTJOIN(" ",,INDEX(IO[AddressIO],MATCH(DRAWING[[#This Row],[Tag]],IO[IO_Tag],)),DRAWING[[#This Row],[Tag]])</f>
        <v>#N/A</v>
      </c>
      <c r="L168" s="354" t="str">
        <f>_xlfn.TEXTJOIN("/",,DRAWING[[#This Row],[Tag]],"01")</f>
        <v>01</v>
      </c>
      <c r="N168" s="262" t="e">
        <f xml:space="preserve"> UPPER(TRIM( MID(#REF!,1,22)))</f>
        <v>#REF!</v>
      </c>
      <c r="O168" s="262"/>
      <c r="P168" s="262"/>
      <c r="Q168" s="262"/>
      <c r="R168" s="262"/>
      <c r="S168" s="262"/>
      <c r="T168" s="262"/>
      <c r="U168" s="262"/>
      <c r="V168" s="262"/>
    </row>
    <row r="169" spans="2:22" x14ac:dyDescent="0.4">
      <c r="B169" s="354" t="s">
        <v>2529</v>
      </c>
      <c r="C169" s="354" t="str">
        <f>_xlfn.TEXTJOIN("-",FALSE,jobNumber,DRAWING[[#This Row],[Type]])</f>
        <v>38025-ELE</v>
      </c>
      <c r="D169" s="354">
        <v>1</v>
      </c>
      <c r="F169" s="354">
        <v>166</v>
      </c>
      <c r="G169" s="354" t="str">
        <f>IF(ISBLANK(DRAWING[[#This Row],[Base]]),"",DRAWING[[#This Row],[Base]]+DRAWING[[#This Row],[Index]])</f>
        <v/>
      </c>
      <c r="H169" s="354" t="str">
        <f>_xlfn.TEXTJOIN("-",,TEXT(DRAWING[[#This Row],[SubProject]],"00"),DRAWING[[#This Row],[Number]]&amp;"_.L0")</f>
        <v>01-_.L0</v>
      </c>
      <c r="I169" s="354" t="e">
        <f>_xlfn.TEXTJOIN(" ",,INDEX(IO[Address24V],MATCH(DRAWING[[#This Row],[Tag]],IO[IO_Tag],)),DRAWING[[#This Row],[Tag]])</f>
        <v>#N/A</v>
      </c>
      <c r="J169" s="354" t="e">
        <f>_xlfn.TEXTJOIN(" ",,INDEX(IO[Address0V],MATCH(DRAWING[[#This Row],[Tag]],IO[IO_Tag],)),DRAWING[[#This Row],[Tag]])</f>
        <v>#N/A</v>
      </c>
      <c r="K169" s="354" t="e">
        <f>_xlfn.TEXTJOIN(" ",,INDEX(IO[AddressIO],MATCH(DRAWING[[#This Row],[Tag]],IO[IO_Tag],)),DRAWING[[#This Row],[Tag]])</f>
        <v>#N/A</v>
      </c>
      <c r="L169" s="354" t="str">
        <f>_xlfn.TEXTJOIN("/",,DRAWING[[#This Row],[Tag]],"01")</f>
        <v>01</v>
      </c>
      <c r="N169" s="262" t="e">
        <f xml:space="preserve"> UPPER(TRIM( MID(#REF!,1,22)))</f>
        <v>#REF!</v>
      </c>
      <c r="O169" s="262"/>
      <c r="P169" s="262"/>
      <c r="Q169" s="262"/>
      <c r="R169" s="262"/>
      <c r="S169" s="262"/>
      <c r="T169" s="262"/>
      <c r="U169" s="262"/>
      <c r="V169" s="262"/>
    </row>
    <row r="170" spans="2:22" x14ac:dyDescent="0.4">
      <c r="B170" s="354" t="s">
        <v>2529</v>
      </c>
      <c r="C170" s="354" t="str">
        <f>_xlfn.TEXTJOIN("-",FALSE,jobNumber,DRAWING[[#This Row],[Type]])</f>
        <v>38025-ELE</v>
      </c>
      <c r="D170" s="354">
        <v>1</v>
      </c>
      <c r="F170" s="354">
        <v>167</v>
      </c>
      <c r="G170" s="354" t="str">
        <f>IF(ISBLANK(DRAWING[[#This Row],[Base]]),"",DRAWING[[#This Row],[Base]]+DRAWING[[#This Row],[Index]])</f>
        <v/>
      </c>
      <c r="H170" s="354" t="str">
        <f>_xlfn.TEXTJOIN("-",,TEXT(DRAWING[[#This Row],[SubProject]],"00"),DRAWING[[#This Row],[Number]]&amp;"_.L0")</f>
        <v>01-_.L0</v>
      </c>
      <c r="I170" s="354" t="e">
        <f>_xlfn.TEXTJOIN(" ",,INDEX(IO[Address24V],MATCH(DRAWING[[#This Row],[Tag]],IO[IO_Tag],)),DRAWING[[#This Row],[Tag]])</f>
        <v>#N/A</v>
      </c>
      <c r="J170" s="354" t="e">
        <f>_xlfn.TEXTJOIN(" ",,INDEX(IO[Address0V],MATCH(DRAWING[[#This Row],[Tag]],IO[IO_Tag],)),DRAWING[[#This Row],[Tag]])</f>
        <v>#N/A</v>
      </c>
      <c r="K170" s="354" t="e">
        <f>_xlfn.TEXTJOIN(" ",,INDEX(IO[AddressIO],MATCH(DRAWING[[#This Row],[Tag]],IO[IO_Tag],)),DRAWING[[#This Row],[Tag]])</f>
        <v>#N/A</v>
      </c>
      <c r="L170" s="354" t="str">
        <f>_xlfn.TEXTJOIN("/",,DRAWING[[#This Row],[Tag]],"01")</f>
        <v>01</v>
      </c>
      <c r="N170" s="262" t="e">
        <f xml:space="preserve"> UPPER(TRIM( MID(#REF!,1,22)))</f>
        <v>#REF!</v>
      </c>
      <c r="O170" s="262"/>
      <c r="P170" s="262"/>
      <c r="Q170" s="262"/>
      <c r="R170" s="262"/>
      <c r="S170" s="262"/>
      <c r="T170" s="262"/>
      <c r="U170" s="262"/>
      <c r="V170" s="262"/>
    </row>
    <row r="171" spans="2:22" x14ac:dyDescent="0.4">
      <c r="B171" s="354" t="s">
        <v>2529</v>
      </c>
      <c r="C171" s="354" t="str">
        <f>_xlfn.TEXTJOIN("-",FALSE,jobNumber,DRAWING[[#This Row],[Type]])</f>
        <v>38025-ELE</v>
      </c>
      <c r="D171" s="354">
        <v>1</v>
      </c>
      <c r="F171" s="354">
        <v>168</v>
      </c>
      <c r="G171" s="354" t="str">
        <f>IF(ISBLANK(DRAWING[[#This Row],[Base]]),"",DRAWING[[#This Row],[Base]]+DRAWING[[#This Row],[Index]])</f>
        <v/>
      </c>
      <c r="H171" s="354" t="str">
        <f>_xlfn.TEXTJOIN("-",,TEXT(DRAWING[[#This Row],[SubProject]],"00"),DRAWING[[#This Row],[Number]]&amp;"_.L0")</f>
        <v>01-_.L0</v>
      </c>
      <c r="I171" s="354" t="e">
        <f>_xlfn.TEXTJOIN(" ",,INDEX(IO[Address24V],MATCH(DRAWING[[#This Row],[Tag]],IO[IO_Tag],)),DRAWING[[#This Row],[Tag]])</f>
        <v>#N/A</v>
      </c>
      <c r="J171" s="354" t="e">
        <f>_xlfn.TEXTJOIN(" ",,INDEX(IO[Address0V],MATCH(DRAWING[[#This Row],[Tag]],IO[IO_Tag],)),DRAWING[[#This Row],[Tag]])</f>
        <v>#N/A</v>
      </c>
      <c r="K171" s="354" t="e">
        <f>_xlfn.TEXTJOIN(" ",,INDEX(IO[AddressIO],MATCH(DRAWING[[#This Row],[Tag]],IO[IO_Tag],)),DRAWING[[#This Row],[Tag]])</f>
        <v>#N/A</v>
      </c>
      <c r="L171" s="354" t="str">
        <f>_xlfn.TEXTJOIN("/",,DRAWING[[#This Row],[Tag]],"01")</f>
        <v>01</v>
      </c>
      <c r="N171" s="262" t="e">
        <f xml:space="preserve"> UPPER(TRIM( MID(#REF!,1,22)))</f>
        <v>#REF!</v>
      </c>
      <c r="O171" s="262"/>
      <c r="P171" s="262"/>
      <c r="Q171" s="262"/>
      <c r="R171" s="262"/>
      <c r="S171" s="262"/>
      <c r="T171" s="262"/>
      <c r="U171" s="262"/>
      <c r="V171" s="262"/>
    </row>
    <row r="172" spans="2:22" x14ac:dyDescent="0.4">
      <c r="B172" s="354" t="s">
        <v>2529</v>
      </c>
      <c r="C172" s="354" t="str">
        <f>_xlfn.TEXTJOIN("-",FALSE,jobNumber,DRAWING[[#This Row],[Type]])</f>
        <v>38025-ELE</v>
      </c>
      <c r="D172" s="354">
        <v>1</v>
      </c>
      <c r="F172" s="354">
        <v>169</v>
      </c>
      <c r="G172" s="354" t="str">
        <f>IF(ISBLANK(DRAWING[[#This Row],[Base]]),"",DRAWING[[#This Row],[Base]]+DRAWING[[#This Row],[Index]])</f>
        <v/>
      </c>
      <c r="H172" s="354" t="str">
        <f>_xlfn.TEXTJOIN("-",,TEXT(DRAWING[[#This Row],[SubProject]],"00"),DRAWING[[#This Row],[Number]]&amp;"_.L0")</f>
        <v>01-_.L0</v>
      </c>
      <c r="I172" s="354" t="e">
        <f>_xlfn.TEXTJOIN(" ",,INDEX(IO[Address24V],MATCH(DRAWING[[#This Row],[Tag]],IO[IO_Tag],)),DRAWING[[#This Row],[Tag]])</f>
        <v>#N/A</v>
      </c>
      <c r="J172" s="354" t="e">
        <f>_xlfn.TEXTJOIN(" ",,INDEX(IO[Address0V],MATCH(DRAWING[[#This Row],[Tag]],IO[IO_Tag],)),DRAWING[[#This Row],[Tag]])</f>
        <v>#N/A</v>
      </c>
      <c r="K172" s="354" t="e">
        <f>_xlfn.TEXTJOIN(" ",,INDEX(IO[AddressIO],MATCH(DRAWING[[#This Row],[Tag]],IO[IO_Tag],)),DRAWING[[#This Row],[Tag]])</f>
        <v>#N/A</v>
      </c>
      <c r="L172" s="354" t="str">
        <f>_xlfn.TEXTJOIN("/",,DRAWING[[#This Row],[Tag]],"01")</f>
        <v>01</v>
      </c>
      <c r="N172" s="262" t="e">
        <f xml:space="preserve"> UPPER(TRIM( MID(#REF!,1,22)))</f>
        <v>#REF!</v>
      </c>
      <c r="O172" s="262"/>
      <c r="P172" s="262"/>
      <c r="Q172" s="262"/>
      <c r="R172" s="262"/>
      <c r="S172" s="262"/>
      <c r="T172" s="262"/>
      <c r="U172" s="262"/>
      <c r="V172" s="262"/>
    </row>
    <row r="173" spans="2:22" x14ac:dyDescent="0.4">
      <c r="B173" s="354" t="s">
        <v>2529</v>
      </c>
      <c r="C173" s="354" t="str">
        <f>_xlfn.TEXTJOIN("-",FALSE,jobNumber,DRAWING[[#This Row],[Type]])</f>
        <v>38025-ELE</v>
      </c>
      <c r="D173" s="354">
        <v>1</v>
      </c>
      <c r="F173" s="354">
        <v>170</v>
      </c>
      <c r="G173" s="354" t="str">
        <f>IF(ISBLANK(DRAWING[[#This Row],[Base]]),"",DRAWING[[#This Row],[Base]]+DRAWING[[#This Row],[Index]])</f>
        <v/>
      </c>
      <c r="H173" s="354" t="str">
        <f>_xlfn.TEXTJOIN("-",,TEXT(DRAWING[[#This Row],[SubProject]],"00"),DRAWING[[#This Row],[Number]]&amp;"_.L0")</f>
        <v>01-_.L0</v>
      </c>
      <c r="I173" s="354" t="e">
        <f>_xlfn.TEXTJOIN(" ",,INDEX(IO[Address24V],MATCH(DRAWING[[#This Row],[Tag]],IO[IO_Tag],)),DRAWING[[#This Row],[Tag]])</f>
        <v>#N/A</v>
      </c>
      <c r="J173" s="354" t="e">
        <f>_xlfn.TEXTJOIN(" ",,INDEX(IO[Address0V],MATCH(DRAWING[[#This Row],[Tag]],IO[IO_Tag],)),DRAWING[[#This Row],[Tag]])</f>
        <v>#N/A</v>
      </c>
      <c r="K173" s="354" t="e">
        <f>_xlfn.TEXTJOIN(" ",,INDEX(IO[AddressIO],MATCH(DRAWING[[#This Row],[Tag]],IO[IO_Tag],)),DRAWING[[#This Row],[Tag]])</f>
        <v>#N/A</v>
      </c>
      <c r="L173" s="354" t="str">
        <f>_xlfn.TEXTJOIN("/",,DRAWING[[#This Row],[Tag]],"01")</f>
        <v>01</v>
      </c>
      <c r="N173" s="262" t="e">
        <f xml:space="preserve"> UPPER(TRIM( MID(#REF!,1,22)))</f>
        <v>#REF!</v>
      </c>
      <c r="O173" s="262"/>
      <c r="P173" s="262"/>
      <c r="Q173" s="262"/>
      <c r="R173" s="262"/>
      <c r="S173" s="262"/>
      <c r="T173" s="262"/>
      <c r="U173" s="262"/>
      <c r="V173" s="262"/>
    </row>
    <row r="174" spans="2:22" x14ac:dyDescent="0.4">
      <c r="B174" s="354" t="s">
        <v>2529</v>
      </c>
      <c r="C174" s="354" t="str">
        <f>_xlfn.TEXTJOIN("-",FALSE,jobNumber,DRAWING[[#This Row],[Type]])</f>
        <v>38025-ELE</v>
      </c>
      <c r="D174" s="354">
        <v>1</v>
      </c>
      <c r="F174" s="354">
        <v>171</v>
      </c>
      <c r="G174" s="354" t="str">
        <f>IF(ISBLANK(DRAWING[[#This Row],[Base]]),"",DRAWING[[#This Row],[Base]]+DRAWING[[#This Row],[Index]])</f>
        <v/>
      </c>
      <c r="H174" s="354" t="str">
        <f>_xlfn.TEXTJOIN("-",,TEXT(DRAWING[[#This Row],[SubProject]],"00"),DRAWING[[#This Row],[Number]]&amp;"_.L0")</f>
        <v>01-_.L0</v>
      </c>
      <c r="I174" s="354" t="e">
        <f>_xlfn.TEXTJOIN(" ",,INDEX(IO[Address24V],MATCH(DRAWING[[#This Row],[Tag]],IO[IO_Tag],)),DRAWING[[#This Row],[Tag]])</f>
        <v>#N/A</v>
      </c>
      <c r="J174" s="354" t="e">
        <f>_xlfn.TEXTJOIN(" ",,INDEX(IO[Address0V],MATCH(DRAWING[[#This Row],[Tag]],IO[IO_Tag],)),DRAWING[[#This Row],[Tag]])</f>
        <v>#N/A</v>
      </c>
      <c r="K174" s="354" t="e">
        <f>_xlfn.TEXTJOIN(" ",,INDEX(IO[AddressIO],MATCH(DRAWING[[#This Row],[Tag]],IO[IO_Tag],)),DRAWING[[#This Row],[Tag]])</f>
        <v>#N/A</v>
      </c>
      <c r="L174" s="354" t="str">
        <f>_xlfn.TEXTJOIN("/",,DRAWING[[#This Row],[Tag]],"01")</f>
        <v>01</v>
      </c>
      <c r="N174" s="262" t="e">
        <f xml:space="preserve"> UPPER(TRIM( MID(#REF!,1,22)))</f>
        <v>#REF!</v>
      </c>
      <c r="O174" s="262"/>
      <c r="P174" s="262"/>
      <c r="Q174" s="262"/>
      <c r="R174" s="262"/>
      <c r="S174" s="262"/>
      <c r="T174" s="262"/>
      <c r="U174" s="262"/>
      <c r="V174" s="262"/>
    </row>
    <row r="175" spans="2:22" x14ac:dyDescent="0.4">
      <c r="B175" s="354" t="s">
        <v>2529</v>
      </c>
      <c r="C175" s="354" t="str">
        <f>_xlfn.TEXTJOIN("-",FALSE,jobNumber,DRAWING[[#This Row],[Type]])</f>
        <v>38025-ELE</v>
      </c>
      <c r="D175" s="354">
        <v>1</v>
      </c>
      <c r="F175" s="354">
        <v>172</v>
      </c>
      <c r="G175" s="354" t="str">
        <f>IF(ISBLANK(DRAWING[[#This Row],[Base]]),"",DRAWING[[#This Row],[Base]]+DRAWING[[#This Row],[Index]])</f>
        <v/>
      </c>
      <c r="H175" s="354" t="str">
        <f>_xlfn.TEXTJOIN("-",,TEXT(DRAWING[[#This Row],[SubProject]],"00"),DRAWING[[#This Row],[Number]]&amp;"_.L0")</f>
        <v>01-_.L0</v>
      </c>
      <c r="I175" s="354" t="e">
        <f>_xlfn.TEXTJOIN(" ",,INDEX(IO[Address24V],MATCH(DRAWING[[#This Row],[Tag]],IO[IO_Tag],)),DRAWING[[#This Row],[Tag]])</f>
        <v>#N/A</v>
      </c>
      <c r="J175" s="354" t="e">
        <f>_xlfn.TEXTJOIN(" ",,INDEX(IO[Address0V],MATCH(DRAWING[[#This Row],[Tag]],IO[IO_Tag],)),DRAWING[[#This Row],[Tag]])</f>
        <v>#N/A</v>
      </c>
      <c r="K175" s="354" t="e">
        <f>_xlfn.TEXTJOIN(" ",,INDEX(IO[AddressIO],MATCH(DRAWING[[#This Row],[Tag]],IO[IO_Tag],)),DRAWING[[#This Row],[Tag]])</f>
        <v>#N/A</v>
      </c>
      <c r="L175" s="354" t="str">
        <f>_xlfn.TEXTJOIN("/",,DRAWING[[#This Row],[Tag]],"01")</f>
        <v>01</v>
      </c>
      <c r="N175" s="262" t="e">
        <f xml:space="preserve"> UPPER(TRIM( MID(#REF!,1,22)))</f>
        <v>#REF!</v>
      </c>
      <c r="O175" s="262"/>
      <c r="P175" s="262"/>
      <c r="Q175" s="262"/>
      <c r="R175" s="262"/>
      <c r="S175" s="262"/>
      <c r="T175" s="262"/>
      <c r="U175" s="262"/>
      <c r="V175" s="262"/>
    </row>
    <row r="176" spans="2:22" x14ac:dyDescent="0.4">
      <c r="B176" s="354" t="s">
        <v>2529</v>
      </c>
      <c r="C176" s="354" t="str">
        <f>_xlfn.TEXTJOIN("-",FALSE,jobNumber,DRAWING[[#This Row],[Type]])</f>
        <v>38025-ELE</v>
      </c>
      <c r="D176" s="354">
        <v>1</v>
      </c>
      <c r="F176" s="354">
        <v>173</v>
      </c>
      <c r="G176" s="354" t="str">
        <f>IF(ISBLANK(DRAWING[[#This Row],[Base]]),"",DRAWING[[#This Row],[Base]]+DRAWING[[#This Row],[Index]])</f>
        <v/>
      </c>
      <c r="H176" s="354" t="str">
        <f>_xlfn.TEXTJOIN("-",,TEXT(DRAWING[[#This Row],[SubProject]],"00"),DRAWING[[#This Row],[Number]]&amp;"_.L0")</f>
        <v>01-_.L0</v>
      </c>
      <c r="I176" s="354" t="e">
        <f>_xlfn.TEXTJOIN(" ",,INDEX(IO[Address24V],MATCH(DRAWING[[#This Row],[Tag]],IO[IO_Tag],)),DRAWING[[#This Row],[Tag]])</f>
        <v>#N/A</v>
      </c>
      <c r="J176" s="354" t="e">
        <f>_xlfn.TEXTJOIN(" ",,INDEX(IO[Address0V],MATCH(DRAWING[[#This Row],[Tag]],IO[IO_Tag],)),DRAWING[[#This Row],[Tag]])</f>
        <v>#N/A</v>
      </c>
      <c r="K176" s="354" t="e">
        <f>_xlfn.TEXTJOIN(" ",,INDEX(IO[AddressIO],MATCH(DRAWING[[#This Row],[Tag]],IO[IO_Tag],)),DRAWING[[#This Row],[Tag]])</f>
        <v>#N/A</v>
      </c>
      <c r="L176" s="354" t="str">
        <f>_xlfn.TEXTJOIN("/",,DRAWING[[#This Row],[Tag]],"01")</f>
        <v>01</v>
      </c>
      <c r="N176" s="262" t="e">
        <f xml:space="preserve"> UPPER(TRIM( MID(#REF!,1,22)))</f>
        <v>#REF!</v>
      </c>
      <c r="O176" s="262"/>
      <c r="P176" s="262"/>
      <c r="Q176" s="262"/>
      <c r="R176" s="262"/>
      <c r="S176" s="262"/>
      <c r="T176" s="262"/>
      <c r="U176" s="262"/>
      <c r="V176" s="262"/>
    </row>
    <row r="177" spans="2:22" x14ac:dyDescent="0.4">
      <c r="B177" s="354" t="s">
        <v>2529</v>
      </c>
      <c r="C177" s="354" t="str">
        <f>_xlfn.TEXTJOIN("-",FALSE,jobNumber,DRAWING[[#This Row],[Type]])</f>
        <v>38025-ELE</v>
      </c>
      <c r="D177" s="354">
        <v>1</v>
      </c>
      <c r="F177" s="354">
        <v>174</v>
      </c>
      <c r="G177" s="354" t="str">
        <f>IF(ISBLANK(DRAWING[[#This Row],[Base]]),"",DRAWING[[#This Row],[Base]]+DRAWING[[#This Row],[Index]])</f>
        <v/>
      </c>
      <c r="H177" s="354" t="str">
        <f>_xlfn.TEXTJOIN("-",,TEXT(DRAWING[[#This Row],[SubProject]],"00"),DRAWING[[#This Row],[Number]]&amp;"_.L0")</f>
        <v>01-_.L0</v>
      </c>
      <c r="I177" s="354" t="e">
        <f>_xlfn.TEXTJOIN(" ",,INDEX(IO[Address24V],MATCH(DRAWING[[#This Row],[Tag]],IO[IO_Tag],)),DRAWING[[#This Row],[Tag]])</f>
        <v>#N/A</v>
      </c>
      <c r="J177" s="354" t="e">
        <f>_xlfn.TEXTJOIN(" ",,INDEX(IO[Address0V],MATCH(DRAWING[[#This Row],[Tag]],IO[IO_Tag],)),DRAWING[[#This Row],[Tag]])</f>
        <v>#N/A</v>
      </c>
      <c r="K177" s="354" t="e">
        <f>_xlfn.TEXTJOIN(" ",,INDEX(IO[AddressIO],MATCH(DRAWING[[#This Row],[Tag]],IO[IO_Tag],)),DRAWING[[#This Row],[Tag]])</f>
        <v>#N/A</v>
      </c>
      <c r="L177" s="354" t="str">
        <f>_xlfn.TEXTJOIN("/",,DRAWING[[#This Row],[Tag]],"01")</f>
        <v>01</v>
      </c>
      <c r="N177" s="262" t="e">
        <f xml:space="preserve"> UPPER(TRIM( MID(#REF!,1,22)))</f>
        <v>#REF!</v>
      </c>
      <c r="O177" s="262"/>
      <c r="P177" s="262"/>
      <c r="Q177" s="262"/>
      <c r="R177" s="262"/>
      <c r="S177" s="262"/>
      <c r="T177" s="262"/>
      <c r="U177" s="262"/>
      <c r="V177" s="262"/>
    </row>
    <row r="178" spans="2:22" x14ac:dyDescent="0.4">
      <c r="B178" s="354" t="s">
        <v>2529</v>
      </c>
      <c r="C178" s="354" t="str">
        <f>_xlfn.TEXTJOIN("-",FALSE,jobNumber,DRAWING[[#This Row],[Type]])</f>
        <v>38025-ELE</v>
      </c>
      <c r="D178" s="354">
        <v>1</v>
      </c>
      <c r="F178" s="354">
        <v>175</v>
      </c>
      <c r="G178" s="354" t="str">
        <f>IF(ISBLANK(DRAWING[[#This Row],[Base]]),"",DRAWING[[#This Row],[Base]]+DRAWING[[#This Row],[Index]])</f>
        <v/>
      </c>
      <c r="H178" s="354" t="str">
        <f>_xlfn.TEXTJOIN("-",,TEXT(DRAWING[[#This Row],[SubProject]],"00"),DRAWING[[#This Row],[Number]]&amp;"_.L0")</f>
        <v>01-_.L0</v>
      </c>
      <c r="I178" s="354" t="e">
        <f>_xlfn.TEXTJOIN(" ",,INDEX(IO[Address24V],MATCH(DRAWING[[#This Row],[Tag]],IO[IO_Tag],)),DRAWING[[#This Row],[Tag]])</f>
        <v>#N/A</v>
      </c>
      <c r="J178" s="354" t="e">
        <f>_xlfn.TEXTJOIN(" ",,INDEX(IO[Address0V],MATCH(DRAWING[[#This Row],[Tag]],IO[IO_Tag],)),DRAWING[[#This Row],[Tag]])</f>
        <v>#N/A</v>
      </c>
      <c r="K178" s="354" t="e">
        <f>_xlfn.TEXTJOIN(" ",,INDEX(IO[AddressIO],MATCH(DRAWING[[#This Row],[Tag]],IO[IO_Tag],)),DRAWING[[#This Row],[Tag]])</f>
        <v>#N/A</v>
      </c>
      <c r="L178" s="354" t="str">
        <f>_xlfn.TEXTJOIN("/",,DRAWING[[#This Row],[Tag]],"01")</f>
        <v>01</v>
      </c>
      <c r="N178" s="262" t="e">
        <f xml:space="preserve"> UPPER(TRIM( MID(#REF!,1,22)))</f>
        <v>#REF!</v>
      </c>
      <c r="O178" s="262"/>
      <c r="P178" s="262"/>
      <c r="Q178" s="262"/>
      <c r="R178" s="262"/>
      <c r="S178" s="262"/>
      <c r="T178" s="262"/>
      <c r="U178" s="262"/>
      <c r="V178" s="262"/>
    </row>
    <row r="179" spans="2:22" x14ac:dyDescent="0.4">
      <c r="B179" s="354" t="s">
        <v>2529</v>
      </c>
      <c r="C179" s="354" t="str">
        <f>_xlfn.TEXTJOIN("-",FALSE,jobNumber,DRAWING[[#This Row],[Type]])</f>
        <v>38025-ELE</v>
      </c>
      <c r="D179" s="354">
        <v>1</v>
      </c>
      <c r="F179" s="354">
        <v>176</v>
      </c>
      <c r="G179" s="354" t="str">
        <f>IF(ISBLANK(DRAWING[[#This Row],[Base]]),"",DRAWING[[#This Row],[Base]]+DRAWING[[#This Row],[Index]])</f>
        <v/>
      </c>
      <c r="H179" s="354" t="str">
        <f>_xlfn.TEXTJOIN("-",,TEXT(DRAWING[[#This Row],[SubProject]],"00"),DRAWING[[#This Row],[Number]]&amp;"_.L0")</f>
        <v>01-_.L0</v>
      </c>
      <c r="I179" s="354" t="e">
        <f>_xlfn.TEXTJOIN(" ",,INDEX(IO[Address24V],MATCH(DRAWING[[#This Row],[Tag]],IO[IO_Tag],)),DRAWING[[#This Row],[Tag]])</f>
        <v>#N/A</v>
      </c>
      <c r="J179" s="354" t="e">
        <f>_xlfn.TEXTJOIN(" ",,INDEX(IO[Address0V],MATCH(DRAWING[[#This Row],[Tag]],IO[IO_Tag],)),DRAWING[[#This Row],[Tag]])</f>
        <v>#N/A</v>
      </c>
      <c r="K179" s="354" t="e">
        <f>_xlfn.TEXTJOIN(" ",,INDEX(IO[AddressIO],MATCH(DRAWING[[#This Row],[Tag]],IO[IO_Tag],)),DRAWING[[#This Row],[Tag]])</f>
        <v>#N/A</v>
      </c>
      <c r="L179" s="354" t="str">
        <f>_xlfn.TEXTJOIN("/",,DRAWING[[#This Row],[Tag]],"01")</f>
        <v>01</v>
      </c>
      <c r="N179" s="262" t="e">
        <f xml:space="preserve"> UPPER(TRIM( MID(#REF!,1,22)))</f>
        <v>#REF!</v>
      </c>
      <c r="O179" s="262"/>
      <c r="P179" s="262"/>
      <c r="Q179" s="262"/>
      <c r="R179" s="262"/>
      <c r="S179" s="262"/>
      <c r="T179" s="262"/>
      <c r="U179" s="262"/>
      <c r="V179" s="262"/>
    </row>
    <row r="180" spans="2:22" x14ac:dyDescent="0.4">
      <c r="B180" s="354" t="s">
        <v>2529</v>
      </c>
      <c r="C180" s="354" t="str">
        <f>_xlfn.TEXTJOIN("-",FALSE,jobNumber,DRAWING[[#This Row],[Type]])</f>
        <v>38025-ELE</v>
      </c>
      <c r="D180" s="354">
        <v>1</v>
      </c>
      <c r="F180" s="354">
        <v>177</v>
      </c>
      <c r="G180" s="354" t="str">
        <f>IF(ISBLANK(DRAWING[[#This Row],[Base]]),"",DRAWING[[#This Row],[Base]]+DRAWING[[#This Row],[Index]])</f>
        <v/>
      </c>
      <c r="H180" s="354" t="str">
        <f>_xlfn.TEXTJOIN("-",,TEXT(DRAWING[[#This Row],[SubProject]],"00"),DRAWING[[#This Row],[Number]]&amp;"_.L0")</f>
        <v>01-_.L0</v>
      </c>
      <c r="I180" s="354" t="e">
        <f>_xlfn.TEXTJOIN(" ",,INDEX(IO[Address24V],MATCH(DRAWING[[#This Row],[Tag]],IO[IO_Tag],)),DRAWING[[#This Row],[Tag]])</f>
        <v>#N/A</v>
      </c>
      <c r="J180" s="354" t="e">
        <f>_xlfn.TEXTJOIN(" ",,INDEX(IO[Address0V],MATCH(DRAWING[[#This Row],[Tag]],IO[IO_Tag],)),DRAWING[[#This Row],[Tag]])</f>
        <v>#N/A</v>
      </c>
      <c r="K180" s="354" t="e">
        <f>_xlfn.TEXTJOIN(" ",,INDEX(IO[AddressIO],MATCH(DRAWING[[#This Row],[Tag]],IO[IO_Tag],)),DRAWING[[#This Row],[Tag]])</f>
        <v>#N/A</v>
      </c>
      <c r="L180" s="354" t="str">
        <f>_xlfn.TEXTJOIN("/",,DRAWING[[#This Row],[Tag]],"01")</f>
        <v>01</v>
      </c>
      <c r="N180" s="262" t="e">
        <f xml:space="preserve"> UPPER(TRIM( MID(#REF!,1,22)))</f>
        <v>#REF!</v>
      </c>
      <c r="O180" s="262"/>
      <c r="P180" s="262"/>
      <c r="Q180" s="262"/>
      <c r="R180" s="262"/>
      <c r="S180" s="262"/>
      <c r="T180" s="262"/>
      <c r="U180" s="262"/>
      <c r="V180" s="262"/>
    </row>
    <row r="181" spans="2:22" x14ac:dyDescent="0.4">
      <c r="B181" s="354" t="s">
        <v>2529</v>
      </c>
      <c r="C181" s="354" t="str">
        <f>_xlfn.TEXTJOIN("-",FALSE,jobNumber,DRAWING[[#This Row],[Type]])</f>
        <v>38025-ELE</v>
      </c>
      <c r="D181" s="354">
        <v>1</v>
      </c>
      <c r="F181" s="354">
        <v>178</v>
      </c>
      <c r="G181" s="354" t="str">
        <f>IF(ISBLANK(DRAWING[[#This Row],[Base]]),"",DRAWING[[#This Row],[Base]]+DRAWING[[#This Row],[Index]])</f>
        <v/>
      </c>
      <c r="H181" s="354" t="str">
        <f>_xlfn.TEXTJOIN("-",,TEXT(DRAWING[[#This Row],[SubProject]],"00"),DRAWING[[#This Row],[Number]]&amp;"_.L0")</f>
        <v>01-_.L0</v>
      </c>
      <c r="I181" s="354" t="e">
        <f>_xlfn.TEXTJOIN(" ",,INDEX(IO[Address24V],MATCH(DRAWING[[#This Row],[Tag]],IO[IO_Tag],)),DRAWING[[#This Row],[Tag]])</f>
        <v>#N/A</v>
      </c>
      <c r="J181" s="354" t="e">
        <f>_xlfn.TEXTJOIN(" ",,INDEX(IO[Address0V],MATCH(DRAWING[[#This Row],[Tag]],IO[IO_Tag],)),DRAWING[[#This Row],[Tag]])</f>
        <v>#N/A</v>
      </c>
      <c r="K181" s="354" t="e">
        <f>_xlfn.TEXTJOIN(" ",,INDEX(IO[AddressIO],MATCH(DRAWING[[#This Row],[Tag]],IO[IO_Tag],)),DRAWING[[#This Row],[Tag]])</f>
        <v>#N/A</v>
      </c>
      <c r="L181" s="354" t="str">
        <f>_xlfn.TEXTJOIN("/",,DRAWING[[#This Row],[Tag]],"01")</f>
        <v>01</v>
      </c>
      <c r="N181" s="262" t="e">
        <f xml:space="preserve"> UPPER(TRIM( MID(#REF!,1,22)))</f>
        <v>#REF!</v>
      </c>
      <c r="O181" s="262"/>
      <c r="P181" s="262"/>
      <c r="Q181" s="262"/>
      <c r="R181" s="262"/>
      <c r="S181" s="262"/>
      <c r="T181" s="262"/>
      <c r="U181" s="262"/>
      <c r="V181" s="262"/>
    </row>
    <row r="182" spans="2:22" x14ac:dyDescent="0.4">
      <c r="B182" s="354" t="s">
        <v>2529</v>
      </c>
      <c r="C182" s="354" t="str">
        <f>_xlfn.TEXTJOIN("-",FALSE,jobNumber,DRAWING[[#This Row],[Type]])</f>
        <v>38025-ELE</v>
      </c>
      <c r="D182" s="354">
        <v>1</v>
      </c>
      <c r="F182" s="354">
        <v>179</v>
      </c>
      <c r="G182" s="354" t="str">
        <f>IF(ISBLANK(DRAWING[[#This Row],[Base]]),"",DRAWING[[#This Row],[Base]]+DRAWING[[#This Row],[Index]])</f>
        <v/>
      </c>
      <c r="H182" s="354" t="str">
        <f>_xlfn.TEXTJOIN("-",,TEXT(DRAWING[[#This Row],[SubProject]],"00"),DRAWING[[#This Row],[Number]]&amp;"_.L0")</f>
        <v>01-_.L0</v>
      </c>
      <c r="I182" s="354" t="e">
        <f>_xlfn.TEXTJOIN(" ",,INDEX(IO[Address24V],MATCH(DRAWING[[#This Row],[Tag]],IO[IO_Tag],)),DRAWING[[#This Row],[Tag]])</f>
        <v>#N/A</v>
      </c>
      <c r="J182" s="354" t="e">
        <f>_xlfn.TEXTJOIN(" ",,INDEX(IO[Address0V],MATCH(DRAWING[[#This Row],[Tag]],IO[IO_Tag],)),DRAWING[[#This Row],[Tag]])</f>
        <v>#N/A</v>
      </c>
      <c r="K182" s="354" t="e">
        <f>_xlfn.TEXTJOIN(" ",,INDEX(IO[AddressIO],MATCH(DRAWING[[#This Row],[Tag]],IO[IO_Tag],)),DRAWING[[#This Row],[Tag]])</f>
        <v>#N/A</v>
      </c>
      <c r="L182" s="354" t="str">
        <f>_xlfn.TEXTJOIN("/",,DRAWING[[#This Row],[Tag]],"01")</f>
        <v>01</v>
      </c>
      <c r="N182" s="262" t="e">
        <f xml:space="preserve"> UPPER(TRIM( MID(#REF!,1,22)))</f>
        <v>#REF!</v>
      </c>
      <c r="O182" s="262"/>
      <c r="P182" s="262"/>
      <c r="Q182" s="262"/>
      <c r="R182" s="262"/>
      <c r="S182" s="262"/>
      <c r="T182" s="262"/>
      <c r="U182" s="262"/>
      <c r="V182" s="262"/>
    </row>
    <row r="183" spans="2:22" x14ac:dyDescent="0.4">
      <c r="B183" s="354" t="s">
        <v>2529</v>
      </c>
      <c r="C183" s="354" t="str">
        <f>_xlfn.TEXTJOIN("-",FALSE,jobNumber,DRAWING[[#This Row],[Type]])</f>
        <v>38025-ELE</v>
      </c>
      <c r="D183" s="354">
        <v>1</v>
      </c>
      <c r="F183" s="354">
        <v>180</v>
      </c>
      <c r="G183" s="354" t="str">
        <f>IF(ISBLANK(DRAWING[[#This Row],[Base]]),"",DRAWING[[#This Row],[Base]]+DRAWING[[#This Row],[Index]])</f>
        <v/>
      </c>
      <c r="H183" s="354" t="str">
        <f>_xlfn.TEXTJOIN("-",,TEXT(DRAWING[[#This Row],[SubProject]],"00"),DRAWING[[#This Row],[Number]]&amp;"_.L0")</f>
        <v>01-_.L0</v>
      </c>
      <c r="I183" s="354" t="e">
        <f>_xlfn.TEXTJOIN(" ",,INDEX(IO[Address24V],MATCH(DRAWING[[#This Row],[Tag]],IO[IO_Tag],)),DRAWING[[#This Row],[Tag]])</f>
        <v>#N/A</v>
      </c>
      <c r="J183" s="354" t="e">
        <f>_xlfn.TEXTJOIN(" ",,INDEX(IO[Address0V],MATCH(DRAWING[[#This Row],[Tag]],IO[IO_Tag],)),DRAWING[[#This Row],[Tag]])</f>
        <v>#N/A</v>
      </c>
      <c r="K183" s="354" t="e">
        <f>_xlfn.TEXTJOIN(" ",,INDEX(IO[AddressIO],MATCH(DRAWING[[#This Row],[Tag]],IO[IO_Tag],)),DRAWING[[#This Row],[Tag]])</f>
        <v>#N/A</v>
      </c>
      <c r="L183" s="354" t="str">
        <f>_xlfn.TEXTJOIN("/",,DRAWING[[#This Row],[Tag]],"01")</f>
        <v>01</v>
      </c>
      <c r="N183" s="262" t="e">
        <f xml:space="preserve"> UPPER(TRIM( MID(#REF!,1,22)))</f>
        <v>#REF!</v>
      </c>
      <c r="O183" s="262"/>
      <c r="P183" s="262"/>
      <c r="Q183" s="262"/>
      <c r="R183" s="262"/>
      <c r="S183" s="262"/>
      <c r="T183" s="262"/>
      <c r="U183" s="262"/>
      <c r="V183" s="262"/>
    </row>
    <row r="184" spans="2:22" x14ac:dyDescent="0.4">
      <c r="B184" s="354" t="s">
        <v>2529</v>
      </c>
      <c r="C184" s="354" t="str">
        <f>_xlfn.TEXTJOIN("-",FALSE,jobNumber,DRAWING[[#This Row],[Type]])</f>
        <v>38025-ELE</v>
      </c>
      <c r="D184" s="354">
        <v>1</v>
      </c>
      <c r="F184" s="354">
        <v>181</v>
      </c>
      <c r="G184" s="354" t="str">
        <f>IF(ISBLANK(DRAWING[[#This Row],[Base]]),"",DRAWING[[#This Row],[Base]]+DRAWING[[#This Row],[Index]])</f>
        <v/>
      </c>
      <c r="H184" s="354" t="str">
        <f>_xlfn.TEXTJOIN("-",,TEXT(DRAWING[[#This Row],[SubProject]],"00"),DRAWING[[#This Row],[Number]]&amp;"_.L0")</f>
        <v>01-_.L0</v>
      </c>
      <c r="I184" s="354" t="e">
        <f>_xlfn.TEXTJOIN(" ",,INDEX(IO[Address24V],MATCH(DRAWING[[#This Row],[Tag]],IO[IO_Tag],)),DRAWING[[#This Row],[Tag]])</f>
        <v>#N/A</v>
      </c>
      <c r="J184" s="354" t="e">
        <f>_xlfn.TEXTJOIN(" ",,INDEX(IO[Address0V],MATCH(DRAWING[[#This Row],[Tag]],IO[IO_Tag],)),DRAWING[[#This Row],[Tag]])</f>
        <v>#N/A</v>
      </c>
      <c r="K184" s="354" t="e">
        <f>_xlfn.TEXTJOIN(" ",,INDEX(IO[AddressIO],MATCH(DRAWING[[#This Row],[Tag]],IO[IO_Tag],)),DRAWING[[#This Row],[Tag]])</f>
        <v>#N/A</v>
      </c>
      <c r="L184" s="354" t="str">
        <f>_xlfn.TEXTJOIN("/",,DRAWING[[#This Row],[Tag]],"01")</f>
        <v>01</v>
      </c>
      <c r="N184" s="262" t="e">
        <f xml:space="preserve"> UPPER(TRIM( MID(#REF!,1,22)))</f>
        <v>#REF!</v>
      </c>
      <c r="O184" s="262"/>
      <c r="P184" s="262"/>
      <c r="Q184" s="262"/>
      <c r="R184" s="262"/>
      <c r="S184" s="262"/>
      <c r="T184" s="262"/>
      <c r="U184" s="262"/>
      <c r="V184" s="262"/>
    </row>
    <row r="185" spans="2:22" x14ac:dyDescent="0.4">
      <c r="B185" s="354" t="s">
        <v>2529</v>
      </c>
      <c r="C185" s="354" t="str">
        <f>_xlfn.TEXTJOIN("-",FALSE,jobNumber,DRAWING[[#This Row],[Type]])</f>
        <v>38025-ELE</v>
      </c>
      <c r="D185" s="354">
        <v>1</v>
      </c>
      <c r="F185" s="354">
        <v>182</v>
      </c>
      <c r="G185" s="354" t="str">
        <f>IF(ISBLANK(DRAWING[[#This Row],[Base]]),"",DRAWING[[#This Row],[Base]]+DRAWING[[#This Row],[Index]])</f>
        <v/>
      </c>
      <c r="H185" s="354" t="str">
        <f>_xlfn.TEXTJOIN("-",,TEXT(DRAWING[[#This Row],[SubProject]],"00"),DRAWING[[#This Row],[Number]]&amp;"_.L0")</f>
        <v>01-_.L0</v>
      </c>
      <c r="I185" s="354" t="e">
        <f>_xlfn.TEXTJOIN(" ",,INDEX(IO[Address24V],MATCH(DRAWING[[#This Row],[Tag]],IO[IO_Tag],)),DRAWING[[#This Row],[Tag]])</f>
        <v>#N/A</v>
      </c>
      <c r="J185" s="354" t="e">
        <f>_xlfn.TEXTJOIN(" ",,INDEX(IO[Address0V],MATCH(DRAWING[[#This Row],[Tag]],IO[IO_Tag],)),DRAWING[[#This Row],[Tag]])</f>
        <v>#N/A</v>
      </c>
      <c r="K185" s="354" t="e">
        <f>_xlfn.TEXTJOIN(" ",,INDEX(IO[AddressIO],MATCH(DRAWING[[#This Row],[Tag]],IO[IO_Tag],)),DRAWING[[#This Row],[Tag]])</f>
        <v>#N/A</v>
      </c>
      <c r="L185" s="354" t="str">
        <f>_xlfn.TEXTJOIN("/",,DRAWING[[#This Row],[Tag]],"01")</f>
        <v>01</v>
      </c>
      <c r="N185" s="262" t="e">
        <f xml:space="preserve"> UPPER(TRIM( MID(#REF!,1,22)))</f>
        <v>#REF!</v>
      </c>
      <c r="O185" s="262"/>
      <c r="P185" s="262"/>
      <c r="Q185" s="262"/>
      <c r="R185" s="262"/>
      <c r="S185" s="262"/>
      <c r="T185" s="262"/>
      <c r="U185" s="262"/>
      <c r="V185" s="262"/>
    </row>
    <row r="186" spans="2:22" x14ac:dyDescent="0.4">
      <c r="B186" s="354" t="s">
        <v>2529</v>
      </c>
      <c r="C186" s="354" t="str">
        <f>_xlfn.TEXTJOIN("-",FALSE,jobNumber,DRAWING[[#This Row],[Type]])</f>
        <v>38025-ELE</v>
      </c>
      <c r="D186" s="354">
        <v>1</v>
      </c>
      <c r="F186" s="354">
        <v>183</v>
      </c>
      <c r="G186" s="354" t="str">
        <f>IF(ISBLANK(DRAWING[[#This Row],[Base]]),"",DRAWING[[#This Row],[Base]]+DRAWING[[#This Row],[Index]])</f>
        <v/>
      </c>
      <c r="H186" s="354" t="str">
        <f>_xlfn.TEXTJOIN("-",,TEXT(DRAWING[[#This Row],[SubProject]],"00"),DRAWING[[#This Row],[Number]]&amp;"_.L0")</f>
        <v>01-_.L0</v>
      </c>
      <c r="I186" s="354" t="e">
        <f>_xlfn.TEXTJOIN(" ",,INDEX(IO[Address24V],MATCH(DRAWING[[#This Row],[Tag]],IO[IO_Tag],)),DRAWING[[#This Row],[Tag]])</f>
        <v>#N/A</v>
      </c>
      <c r="J186" s="354" t="e">
        <f>_xlfn.TEXTJOIN(" ",,INDEX(IO[Address0V],MATCH(DRAWING[[#This Row],[Tag]],IO[IO_Tag],)),DRAWING[[#This Row],[Tag]])</f>
        <v>#N/A</v>
      </c>
      <c r="K186" s="354" t="e">
        <f>_xlfn.TEXTJOIN(" ",,INDEX(IO[AddressIO],MATCH(DRAWING[[#This Row],[Tag]],IO[IO_Tag],)),DRAWING[[#This Row],[Tag]])</f>
        <v>#N/A</v>
      </c>
      <c r="L186" s="354" t="str">
        <f>_xlfn.TEXTJOIN("/",,DRAWING[[#This Row],[Tag]],"01")</f>
        <v>01</v>
      </c>
      <c r="N186" s="262" t="e">
        <f xml:space="preserve"> UPPER(TRIM( MID(#REF!,1,22)))</f>
        <v>#REF!</v>
      </c>
      <c r="O186" s="262"/>
      <c r="P186" s="262"/>
      <c r="Q186" s="262"/>
      <c r="R186" s="262"/>
      <c r="S186" s="262"/>
      <c r="T186" s="262"/>
      <c r="U186" s="262"/>
      <c r="V186" s="262"/>
    </row>
    <row r="187" spans="2:22" x14ac:dyDescent="0.4">
      <c r="B187" s="354" t="s">
        <v>2529</v>
      </c>
      <c r="C187" s="354" t="str">
        <f>_xlfn.TEXTJOIN("-",FALSE,jobNumber,DRAWING[[#This Row],[Type]])</f>
        <v>38025-ELE</v>
      </c>
      <c r="D187" s="354">
        <v>1</v>
      </c>
      <c r="F187" s="354">
        <v>184</v>
      </c>
      <c r="G187" s="354" t="str">
        <f>IF(ISBLANK(DRAWING[[#This Row],[Base]]),"",DRAWING[[#This Row],[Base]]+DRAWING[[#This Row],[Index]])</f>
        <v/>
      </c>
      <c r="H187" s="354" t="str">
        <f>_xlfn.TEXTJOIN("-",,TEXT(DRAWING[[#This Row],[SubProject]],"00"),DRAWING[[#This Row],[Number]]&amp;"_.L0")</f>
        <v>01-_.L0</v>
      </c>
      <c r="I187" s="354" t="e">
        <f>_xlfn.TEXTJOIN(" ",,INDEX(IO[Address24V],MATCH(DRAWING[[#This Row],[Tag]],IO[IO_Tag],)),DRAWING[[#This Row],[Tag]])</f>
        <v>#N/A</v>
      </c>
      <c r="J187" s="354" t="e">
        <f>_xlfn.TEXTJOIN(" ",,INDEX(IO[Address0V],MATCH(DRAWING[[#This Row],[Tag]],IO[IO_Tag],)),DRAWING[[#This Row],[Tag]])</f>
        <v>#N/A</v>
      </c>
      <c r="K187" s="354" t="e">
        <f>_xlfn.TEXTJOIN(" ",,INDEX(IO[AddressIO],MATCH(DRAWING[[#This Row],[Tag]],IO[IO_Tag],)),DRAWING[[#This Row],[Tag]])</f>
        <v>#N/A</v>
      </c>
      <c r="L187" s="354" t="str">
        <f>_xlfn.TEXTJOIN("/",,DRAWING[[#This Row],[Tag]],"01")</f>
        <v>01</v>
      </c>
      <c r="N187" s="262" t="e">
        <f xml:space="preserve"> UPPER(TRIM( MID(#REF!,1,22)))</f>
        <v>#REF!</v>
      </c>
      <c r="O187" s="262"/>
      <c r="P187" s="262"/>
      <c r="Q187" s="262"/>
      <c r="R187" s="262"/>
      <c r="S187" s="262"/>
      <c r="T187" s="262"/>
      <c r="U187" s="262"/>
      <c r="V187" s="262"/>
    </row>
    <row r="188" spans="2:22" x14ac:dyDescent="0.4">
      <c r="B188" s="354" t="s">
        <v>2529</v>
      </c>
      <c r="C188" s="354" t="str">
        <f>_xlfn.TEXTJOIN("-",FALSE,jobNumber,DRAWING[[#This Row],[Type]])</f>
        <v>38025-ELE</v>
      </c>
      <c r="D188" s="354">
        <v>1</v>
      </c>
      <c r="F188" s="354">
        <v>185</v>
      </c>
      <c r="G188" s="354" t="str">
        <f>IF(ISBLANK(DRAWING[[#This Row],[Base]]),"",DRAWING[[#This Row],[Base]]+DRAWING[[#This Row],[Index]])</f>
        <v/>
      </c>
      <c r="H188" s="354" t="str">
        <f>_xlfn.TEXTJOIN("-",,TEXT(DRAWING[[#This Row],[SubProject]],"00"),DRAWING[[#This Row],[Number]]&amp;"_.L0")</f>
        <v>01-_.L0</v>
      </c>
      <c r="I188" s="354" t="e">
        <f>_xlfn.TEXTJOIN(" ",,INDEX(IO[Address24V],MATCH(DRAWING[[#This Row],[Tag]],IO[IO_Tag],)),DRAWING[[#This Row],[Tag]])</f>
        <v>#N/A</v>
      </c>
      <c r="J188" s="354" t="e">
        <f>_xlfn.TEXTJOIN(" ",,INDEX(IO[Address0V],MATCH(DRAWING[[#This Row],[Tag]],IO[IO_Tag],)),DRAWING[[#This Row],[Tag]])</f>
        <v>#N/A</v>
      </c>
      <c r="K188" s="354" t="e">
        <f>_xlfn.TEXTJOIN(" ",,INDEX(IO[AddressIO],MATCH(DRAWING[[#This Row],[Tag]],IO[IO_Tag],)),DRAWING[[#This Row],[Tag]])</f>
        <v>#N/A</v>
      </c>
      <c r="L188" s="354" t="str">
        <f>_xlfn.TEXTJOIN("/",,DRAWING[[#This Row],[Tag]],"01")</f>
        <v>01</v>
      </c>
      <c r="N188" s="262" t="e">
        <f xml:space="preserve"> UPPER(TRIM( MID(#REF!,1,22)))</f>
        <v>#REF!</v>
      </c>
      <c r="O188" s="262"/>
      <c r="P188" s="262"/>
      <c r="Q188" s="262"/>
      <c r="R188" s="262"/>
      <c r="S188" s="262"/>
      <c r="T188" s="262"/>
      <c r="U188" s="262"/>
      <c r="V188" s="262"/>
    </row>
    <row r="189" spans="2:22" x14ac:dyDescent="0.4">
      <c r="B189" s="354" t="s">
        <v>2529</v>
      </c>
      <c r="C189" s="354" t="str">
        <f>_xlfn.TEXTJOIN("-",FALSE,jobNumber,DRAWING[[#This Row],[Type]])</f>
        <v>38025-ELE</v>
      </c>
      <c r="D189" s="354">
        <v>1</v>
      </c>
      <c r="F189" s="354">
        <v>186</v>
      </c>
      <c r="G189" s="354" t="str">
        <f>IF(ISBLANK(DRAWING[[#This Row],[Base]]),"",DRAWING[[#This Row],[Base]]+DRAWING[[#This Row],[Index]])</f>
        <v/>
      </c>
      <c r="H189" s="354" t="str">
        <f>_xlfn.TEXTJOIN("-",,TEXT(DRAWING[[#This Row],[SubProject]],"00"),DRAWING[[#This Row],[Number]]&amp;"_.L0")</f>
        <v>01-_.L0</v>
      </c>
      <c r="I189" s="354" t="e">
        <f>_xlfn.TEXTJOIN(" ",,INDEX(IO[Address24V],MATCH(DRAWING[[#This Row],[Tag]],IO[IO_Tag],)),DRAWING[[#This Row],[Tag]])</f>
        <v>#N/A</v>
      </c>
      <c r="J189" s="354" t="e">
        <f>_xlfn.TEXTJOIN(" ",,INDEX(IO[Address0V],MATCH(DRAWING[[#This Row],[Tag]],IO[IO_Tag],)),DRAWING[[#This Row],[Tag]])</f>
        <v>#N/A</v>
      </c>
      <c r="K189" s="354" t="e">
        <f>_xlfn.TEXTJOIN(" ",,INDEX(IO[AddressIO],MATCH(DRAWING[[#This Row],[Tag]],IO[IO_Tag],)),DRAWING[[#This Row],[Tag]])</f>
        <v>#N/A</v>
      </c>
      <c r="L189" s="354" t="str">
        <f>_xlfn.TEXTJOIN("/",,DRAWING[[#This Row],[Tag]],"01")</f>
        <v>01</v>
      </c>
      <c r="N189" s="262" t="e">
        <f xml:space="preserve"> UPPER(TRIM( MID(#REF!,1,22)))</f>
        <v>#REF!</v>
      </c>
      <c r="O189" s="262"/>
      <c r="P189" s="262"/>
      <c r="Q189" s="262"/>
      <c r="R189" s="262"/>
      <c r="S189" s="262"/>
      <c r="T189" s="262"/>
      <c r="U189" s="262"/>
      <c r="V189" s="262"/>
    </row>
    <row r="190" spans="2:22" x14ac:dyDescent="0.4">
      <c r="B190" s="354" t="s">
        <v>2529</v>
      </c>
      <c r="C190" s="354" t="str">
        <f>_xlfn.TEXTJOIN("-",FALSE,jobNumber,DRAWING[[#This Row],[Type]])</f>
        <v>38025-ELE</v>
      </c>
      <c r="D190" s="354">
        <v>1</v>
      </c>
      <c r="F190" s="354">
        <v>187</v>
      </c>
      <c r="G190" s="354" t="str">
        <f>IF(ISBLANK(DRAWING[[#This Row],[Base]]),"",DRAWING[[#This Row],[Base]]+DRAWING[[#This Row],[Index]])</f>
        <v/>
      </c>
      <c r="H190" s="354" t="str">
        <f>_xlfn.TEXTJOIN("-",,TEXT(DRAWING[[#This Row],[SubProject]],"00"),DRAWING[[#This Row],[Number]]&amp;"_.L0")</f>
        <v>01-_.L0</v>
      </c>
      <c r="I190" s="354" t="e">
        <f>_xlfn.TEXTJOIN(" ",,INDEX(IO[Address24V],MATCH(DRAWING[[#This Row],[Tag]],IO[IO_Tag],)),DRAWING[[#This Row],[Tag]])</f>
        <v>#N/A</v>
      </c>
      <c r="J190" s="354" t="e">
        <f>_xlfn.TEXTJOIN(" ",,INDEX(IO[Address0V],MATCH(DRAWING[[#This Row],[Tag]],IO[IO_Tag],)),DRAWING[[#This Row],[Tag]])</f>
        <v>#N/A</v>
      </c>
      <c r="K190" s="354" t="e">
        <f>_xlfn.TEXTJOIN(" ",,INDEX(IO[AddressIO],MATCH(DRAWING[[#This Row],[Tag]],IO[IO_Tag],)),DRAWING[[#This Row],[Tag]])</f>
        <v>#N/A</v>
      </c>
      <c r="L190" s="354" t="str">
        <f>_xlfn.TEXTJOIN("/",,DRAWING[[#This Row],[Tag]],"01")</f>
        <v>01</v>
      </c>
      <c r="N190" s="262" t="e">
        <f xml:space="preserve"> UPPER(TRIM( MID(#REF!,1,22)))</f>
        <v>#REF!</v>
      </c>
      <c r="O190" s="262"/>
      <c r="P190" s="262"/>
      <c r="Q190" s="262"/>
      <c r="R190" s="262"/>
      <c r="S190" s="262"/>
      <c r="T190" s="262"/>
      <c r="U190" s="262"/>
      <c r="V190" s="262"/>
    </row>
    <row r="191" spans="2:22" x14ac:dyDescent="0.4">
      <c r="B191" s="354" t="s">
        <v>2529</v>
      </c>
      <c r="C191" s="354" t="str">
        <f>_xlfn.TEXTJOIN("-",FALSE,jobNumber,DRAWING[[#This Row],[Type]])</f>
        <v>38025-ELE</v>
      </c>
      <c r="D191" s="354">
        <v>1</v>
      </c>
      <c r="F191" s="354">
        <v>188</v>
      </c>
      <c r="G191" s="354" t="str">
        <f>IF(ISBLANK(DRAWING[[#This Row],[Base]]),"",DRAWING[[#This Row],[Base]]+DRAWING[[#This Row],[Index]])</f>
        <v/>
      </c>
      <c r="H191" s="354" t="str">
        <f>_xlfn.TEXTJOIN("-",,TEXT(DRAWING[[#This Row],[SubProject]],"00"),DRAWING[[#This Row],[Number]]&amp;"_.L0")</f>
        <v>01-_.L0</v>
      </c>
      <c r="I191" s="354" t="e">
        <f>_xlfn.TEXTJOIN(" ",,INDEX(IO[Address24V],MATCH(DRAWING[[#This Row],[Tag]],IO[IO_Tag],)),DRAWING[[#This Row],[Tag]])</f>
        <v>#N/A</v>
      </c>
      <c r="J191" s="354" t="e">
        <f>_xlfn.TEXTJOIN(" ",,INDEX(IO[Address0V],MATCH(DRAWING[[#This Row],[Tag]],IO[IO_Tag],)),DRAWING[[#This Row],[Tag]])</f>
        <v>#N/A</v>
      </c>
      <c r="K191" s="354" t="e">
        <f>_xlfn.TEXTJOIN(" ",,INDEX(IO[AddressIO],MATCH(DRAWING[[#This Row],[Tag]],IO[IO_Tag],)),DRAWING[[#This Row],[Tag]])</f>
        <v>#N/A</v>
      </c>
      <c r="L191" s="354" t="str">
        <f>_xlfn.TEXTJOIN("/",,DRAWING[[#This Row],[Tag]],"01")</f>
        <v>01</v>
      </c>
      <c r="N191" s="262" t="e">
        <f xml:space="preserve"> UPPER(TRIM( MID(#REF!,1,22)))</f>
        <v>#REF!</v>
      </c>
      <c r="O191" s="262"/>
      <c r="P191" s="262"/>
      <c r="Q191" s="262"/>
      <c r="R191" s="262"/>
      <c r="S191" s="262"/>
      <c r="T191" s="262"/>
      <c r="U191" s="262"/>
      <c r="V191" s="262"/>
    </row>
    <row r="192" spans="2:22" x14ac:dyDescent="0.4">
      <c r="B192" s="354" t="s">
        <v>2529</v>
      </c>
      <c r="C192" s="354" t="str">
        <f>_xlfn.TEXTJOIN("-",FALSE,jobNumber,DRAWING[[#This Row],[Type]])</f>
        <v>38025-ELE</v>
      </c>
      <c r="D192" s="354">
        <v>1</v>
      </c>
      <c r="F192" s="354">
        <v>189</v>
      </c>
      <c r="G192" s="354" t="str">
        <f>IF(ISBLANK(DRAWING[[#This Row],[Base]]),"",DRAWING[[#This Row],[Base]]+DRAWING[[#This Row],[Index]])</f>
        <v/>
      </c>
      <c r="H192" s="354" t="str">
        <f>_xlfn.TEXTJOIN("-",,TEXT(DRAWING[[#This Row],[SubProject]],"00"),DRAWING[[#This Row],[Number]]&amp;"_.L0")</f>
        <v>01-_.L0</v>
      </c>
      <c r="I192" s="354" t="e">
        <f>_xlfn.TEXTJOIN(" ",,INDEX(IO[Address24V],MATCH(DRAWING[[#This Row],[Tag]],IO[IO_Tag],)),DRAWING[[#This Row],[Tag]])</f>
        <v>#N/A</v>
      </c>
      <c r="J192" s="354" t="e">
        <f>_xlfn.TEXTJOIN(" ",,INDEX(IO[Address0V],MATCH(DRAWING[[#This Row],[Tag]],IO[IO_Tag],)),DRAWING[[#This Row],[Tag]])</f>
        <v>#N/A</v>
      </c>
      <c r="K192" s="354" t="e">
        <f>_xlfn.TEXTJOIN(" ",,INDEX(IO[AddressIO],MATCH(DRAWING[[#This Row],[Tag]],IO[IO_Tag],)),DRAWING[[#This Row],[Tag]])</f>
        <v>#N/A</v>
      </c>
      <c r="L192" s="354" t="str">
        <f>_xlfn.TEXTJOIN("/",,DRAWING[[#This Row],[Tag]],"01")</f>
        <v>01</v>
      </c>
      <c r="N192" s="262" t="e">
        <f xml:space="preserve"> UPPER(TRIM( MID(#REF!,1,22)))</f>
        <v>#REF!</v>
      </c>
      <c r="O192" s="262"/>
      <c r="P192" s="262"/>
      <c r="Q192" s="262"/>
      <c r="R192" s="262"/>
      <c r="S192" s="262"/>
      <c r="T192" s="262"/>
      <c r="U192" s="262"/>
      <c r="V192" s="262"/>
    </row>
    <row r="193" spans="2:22" x14ac:dyDescent="0.4">
      <c r="B193" s="354" t="s">
        <v>2529</v>
      </c>
      <c r="C193" s="354" t="str">
        <f>_xlfn.TEXTJOIN("-",FALSE,jobNumber,DRAWING[[#This Row],[Type]])</f>
        <v>38025-ELE</v>
      </c>
      <c r="D193" s="354">
        <v>1</v>
      </c>
      <c r="F193" s="354">
        <v>190</v>
      </c>
      <c r="G193" s="354" t="str">
        <f>IF(ISBLANK(DRAWING[[#This Row],[Base]]),"",DRAWING[[#This Row],[Base]]+DRAWING[[#This Row],[Index]])</f>
        <v/>
      </c>
      <c r="H193" s="354" t="str">
        <f>_xlfn.TEXTJOIN("-",,TEXT(DRAWING[[#This Row],[SubProject]],"00"),DRAWING[[#This Row],[Number]]&amp;"_.L0")</f>
        <v>01-_.L0</v>
      </c>
      <c r="I193" s="354" t="e">
        <f>_xlfn.TEXTJOIN(" ",,INDEX(IO[Address24V],MATCH(DRAWING[[#This Row],[Tag]],IO[IO_Tag],)),DRAWING[[#This Row],[Tag]])</f>
        <v>#N/A</v>
      </c>
      <c r="J193" s="354" t="e">
        <f>_xlfn.TEXTJOIN(" ",,INDEX(IO[Address0V],MATCH(DRAWING[[#This Row],[Tag]],IO[IO_Tag],)),DRAWING[[#This Row],[Tag]])</f>
        <v>#N/A</v>
      </c>
      <c r="K193" s="354" t="e">
        <f>_xlfn.TEXTJOIN(" ",,INDEX(IO[AddressIO],MATCH(DRAWING[[#This Row],[Tag]],IO[IO_Tag],)),DRAWING[[#This Row],[Tag]])</f>
        <v>#N/A</v>
      </c>
      <c r="L193" s="354" t="str">
        <f>_xlfn.TEXTJOIN("/",,DRAWING[[#This Row],[Tag]],"01")</f>
        <v>01</v>
      </c>
      <c r="N193" s="262" t="e">
        <f xml:space="preserve"> UPPER(TRIM( MID(#REF!,1,22)))</f>
        <v>#REF!</v>
      </c>
      <c r="O193" s="262"/>
      <c r="P193" s="262"/>
      <c r="Q193" s="262"/>
      <c r="R193" s="262"/>
      <c r="S193" s="262"/>
      <c r="T193" s="262"/>
      <c r="U193" s="262"/>
      <c r="V193" s="262"/>
    </row>
    <row r="194" spans="2:22" x14ac:dyDescent="0.4">
      <c r="B194" s="354" t="s">
        <v>2529</v>
      </c>
      <c r="C194" s="354" t="str">
        <f>_xlfn.TEXTJOIN("-",FALSE,jobNumber,DRAWING[[#This Row],[Type]])</f>
        <v>38025-ELE</v>
      </c>
      <c r="D194" s="354">
        <v>1</v>
      </c>
      <c r="F194" s="354">
        <v>191</v>
      </c>
      <c r="G194" s="354" t="str">
        <f>IF(ISBLANK(DRAWING[[#This Row],[Base]]),"",DRAWING[[#This Row],[Base]]+DRAWING[[#This Row],[Index]])</f>
        <v/>
      </c>
      <c r="H194" s="354" t="str">
        <f>_xlfn.TEXTJOIN("-",,TEXT(DRAWING[[#This Row],[SubProject]],"00"),DRAWING[[#This Row],[Number]]&amp;"_.L0")</f>
        <v>01-_.L0</v>
      </c>
      <c r="I194" s="354" t="e">
        <f>_xlfn.TEXTJOIN(" ",,INDEX(IO[Address24V],MATCH(DRAWING[[#This Row],[Tag]],IO[IO_Tag],)),DRAWING[[#This Row],[Tag]])</f>
        <v>#N/A</v>
      </c>
      <c r="J194" s="354" t="e">
        <f>_xlfn.TEXTJOIN(" ",,INDEX(IO[Address0V],MATCH(DRAWING[[#This Row],[Tag]],IO[IO_Tag],)),DRAWING[[#This Row],[Tag]])</f>
        <v>#N/A</v>
      </c>
      <c r="K194" s="354" t="e">
        <f>_xlfn.TEXTJOIN(" ",,INDEX(IO[AddressIO],MATCH(DRAWING[[#This Row],[Tag]],IO[IO_Tag],)),DRAWING[[#This Row],[Tag]])</f>
        <v>#N/A</v>
      </c>
      <c r="L194" s="354" t="str">
        <f>_xlfn.TEXTJOIN("/",,DRAWING[[#This Row],[Tag]],"01")</f>
        <v>01</v>
      </c>
      <c r="N194" s="262" t="e">
        <f xml:space="preserve"> UPPER(TRIM( MID(#REF!,1,22)))</f>
        <v>#REF!</v>
      </c>
      <c r="O194" s="262"/>
      <c r="P194" s="262"/>
      <c r="Q194" s="262"/>
      <c r="R194" s="262"/>
      <c r="S194" s="262"/>
      <c r="T194" s="262"/>
      <c r="U194" s="262"/>
      <c r="V194" s="262"/>
    </row>
    <row r="195" spans="2:22" x14ac:dyDescent="0.4">
      <c r="B195" s="354" t="s">
        <v>2529</v>
      </c>
      <c r="C195" s="354" t="str">
        <f>_xlfn.TEXTJOIN("-",FALSE,jobNumber,DRAWING[[#This Row],[Type]])</f>
        <v>38025-ELE</v>
      </c>
      <c r="D195" s="354">
        <v>1</v>
      </c>
      <c r="F195" s="354">
        <v>192</v>
      </c>
      <c r="G195" s="354" t="str">
        <f>IF(ISBLANK(DRAWING[[#This Row],[Base]]),"",DRAWING[[#This Row],[Base]]+DRAWING[[#This Row],[Index]])</f>
        <v/>
      </c>
      <c r="H195" s="354" t="str">
        <f>_xlfn.TEXTJOIN("-",,TEXT(DRAWING[[#This Row],[SubProject]],"00"),DRAWING[[#This Row],[Number]]&amp;"_.L0")</f>
        <v>01-_.L0</v>
      </c>
      <c r="I195" s="354" t="e">
        <f>_xlfn.TEXTJOIN(" ",,INDEX(IO[Address24V],MATCH(DRAWING[[#This Row],[Tag]],IO[IO_Tag],)),DRAWING[[#This Row],[Tag]])</f>
        <v>#N/A</v>
      </c>
      <c r="J195" s="354" t="e">
        <f>_xlfn.TEXTJOIN(" ",,INDEX(IO[Address0V],MATCH(DRAWING[[#This Row],[Tag]],IO[IO_Tag],)),DRAWING[[#This Row],[Tag]])</f>
        <v>#N/A</v>
      </c>
      <c r="K195" s="354" t="e">
        <f>_xlfn.TEXTJOIN(" ",,INDEX(IO[AddressIO],MATCH(DRAWING[[#This Row],[Tag]],IO[IO_Tag],)),DRAWING[[#This Row],[Tag]])</f>
        <v>#N/A</v>
      </c>
      <c r="L195" s="354" t="str">
        <f>_xlfn.TEXTJOIN("/",,DRAWING[[#This Row],[Tag]],"01")</f>
        <v>01</v>
      </c>
      <c r="N195" s="262" t="e">
        <f xml:space="preserve"> UPPER(TRIM( MID(#REF!,1,22)))</f>
        <v>#REF!</v>
      </c>
      <c r="O195" s="262"/>
      <c r="P195" s="262"/>
      <c r="Q195" s="262"/>
      <c r="R195" s="262"/>
      <c r="S195" s="262"/>
      <c r="T195" s="262"/>
      <c r="U195" s="262"/>
      <c r="V195" s="262"/>
    </row>
    <row r="196" spans="2:22" x14ac:dyDescent="0.4">
      <c r="B196" s="354" t="s">
        <v>2529</v>
      </c>
      <c r="C196" s="354" t="str">
        <f>_xlfn.TEXTJOIN("-",FALSE,jobNumber,DRAWING[[#This Row],[Type]])</f>
        <v>38025-ELE</v>
      </c>
      <c r="D196" s="354">
        <v>1</v>
      </c>
      <c r="F196" s="354">
        <v>193</v>
      </c>
      <c r="G196" s="354" t="str">
        <f>IF(ISBLANK(DRAWING[[#This Row],[Base]]),"",DRAWING[[#This Row],[Base]]+DRAWING[[#This Row],[Index]])</f>
        <v/>
      </c>
      <c r="H196" s="354" t="str">
        <f>_xlfn.TEXTJOIN("-",,TEXT(DRAWING[[#This Row],[SubProject]],"00"),DRAWING[[#This Row],[Number]]&amp;"_.L0")</f>
        <v>01-_.L0</v>
      </c>
      <c r="I196" s="354" t="e">
        <f>_xlfn.TEXTJOIN(" ",,INDEX(IO[Address24V],MATCH(DRAWING[[#This Row],[Tag]],IO[IO_Tag],)),DRAWING[[#This Row],[Tag]])</f>
        <v>#N/A</v>
      </c>
      <c r="J196" s="354" t="e">
        <f>_xlfn.TEXTJOIN(" ",,INDEX(IO[Address0V],MATCH(DRAWING[[#This Row],[Tag]],IO[IO_Tag],)),DRAWING[[#This Row],[Tag]])</f>
        <v>#N/A</v>
      </c>
      <c r="K196" s="354" t="e">
        <f>_xlfn.TEXTJOIN(" ",,INDEX(IO[AddressIO],MATCH(DRAWING[[#This Row],[Tag]],IO[IO_Tag],)),DRAWING[[#This Row],[Tag]])</f>
        <v>#N/A</v>
      </c>
      <c r="L196" s="354" t="str">
        <f>_xlfn.TEXTJOIN("/",,DRAWING[[#This Row],[Tag]],"01")</f>
        <v>01</v>
      </c>
      <c r="N196" s="262" t="e">
        <f xml:space="preserve"> UPPER(TRIM( MID(#REF!,1,22)))</f>
        <v>#REF!</v>
      </c>
      <c r="O196" s="262"/>
      <c r="P196" s="262"/>
      <c r="Q196" s="262"/>
      <c r="R196" s="262"/>
      <c r="S196" s="262"/>
      <c r="T196" s="262"/>
      <c r="U196" s="262"/>
      <c r="V196" s="262"/>
    </row>
    <row r="197" spans="2:22" x14ac:dyDescent="0.4">
      <c r="B197" s="354" t="s">
        <v>2529</v>
      </c>
      <c r="C197" s="354" t="str">
        <f>_xlfn.TEXTJOIN("-",FALSE,jobNumber,DRAWING[[#This Row],[Type]])</f>
        <v>38025-ELE</v>
      </c>
      <c r="D197" s="354">
        <v>1</v>
      </c>
      <c r="F197" s="354">
        <v>194</v>
      </c>
      <c r="G197" s="354" t="str">
        <f>IF(ISBLANK(DRAWING[[#This Row],[Base]]),"",DRAWING[[#This Row],[Base]]+DRAWING[[#This Row],[Index]])</f>
        <v/>
      </c>
      <c r="H197" s="354" t="str">
        <f>_xlfn.TEXTJOIN("-",,TEXT(DRAWING[[#This Row],[SubProject]],"00"),DRAWING[[#This Row],[Number]]&amp;"_.L0")</f>
        <v>01-_.L0</v>
      </c>
      <c r="I197" s="354" t="e">
        <f>_xlfn.TEXTJOIN(" ",,INDEX(IO[Address24V],MATCH(DRAWING[[#This Row],[Tag]],IO[IO_Tag],)),DRAWING[[#This Row],[Tag]])</f>
        <v>#N/A</v>
      </c>
      <c r="J197" s="354" t="e">
        <f>_xlfn.TEXTJOIN(" ",,INDEX(IO[Address0V],MATCH(DRAWING[[#This Row],[Tag]],IO[IO_Tag],)),DRAWING[[#This Row],[Tag]])</f>
        <v>#N/A</v>
      </c>
      <c r="K197" s="354" t="e">
        <f>_xlfn.TEXTJOIN(" ",,INDEX(IO[AddressIO],MATCH(DRAWING[[#This Row],[Tag]],IO[IO_Tag],)),DRAWING[[#This Row],[Tag]])</f>
        <v>#N/A</v>
      </c>
      <c r="L197" s="354" t="str">
        <f>_xlfn.TEXTJOIN("/",,DRAWING[[#This Row],[Tag]],"01")</f>
        <v>01</v>
      </c>
      <c r="N197" s="262" t="e">
        <f xml:space="preserve"> UPPER(TRIM( MID(#REF!,1,22)))</f>
        <v>#REF!</v>
      </c>
      <c r="O197" s="262"/>
      <c r="P197" s="262"/>
      <c r="Q197" s="262"/>
      <c r="R197" s="262"/>
      <c r="S197" s="262"/>
      <c r="T197" s="262"/>
      <c r="U197" s="262"/>
      <c r="V197" s="262"/>
    </row>
    <row r="198" spans="2:22" x14ac:dyDescent="0.4">
      <c r="B198" s="354" t="s">
        <v>2529</v>
      </c>
      <c r="C198" s="354" t="str">
        <f>_xlfn.TEXTJOIN("-",FALSE,jobNumber,DRAWING[[#This Row],[Type]])</f>
        <v>38025-ELE</v>
      </c>
      <c r="D198" s="354">
        <v>1</v>
      </c>
      <c r="F198" s="354">
        <v>195</v>
      </c>
      <c r="G198" s="354" t="str">
        <f>IF(ISBLANK(DRAWING[[#This Row],[Base]]),"",DRAWING[[#This Row],[Base]]+DRAWING[[#This Row],[Index]])</f>
        <v/>
      </c>
      <c r="H198" s="354" t="str">
        <f>_xlfn.TEXTJOIN("-",,TEXT(DRAWING[[#This Row],[SubProject]],"00"),DRAWING[[#This Row],[Number]]&amp;"_.L0")</f>
        <v>01-_.L0</v>
      </c>
      <c r="I198" s="354" t="e">
        <f>_xlfn.TEXTJOIN(" ",,INDEX(IO[Address24V],MATCH(DRAWING[[#This Row],[Tag]],IO[IO_Tag],)),DRAWING[[#This Row],[Tag]])</f>
        <v>#N/A</v>
      </c>
      <c r="J198" s="354" t="e">
        <f>_xlfn.TEXTJOIN(" ",,INDEX(IO[Address0V],MATCH(DRAWING[[#This Row],[Tag]],IO[IO_Tag],)),DRAWING[[#This Row],[Tag]])</f>
        <v>#N/A</v>
      </c>
      <c r="K198" s="354" t="e">
        <f>_xlfn.TEXTJOIN(" ",,INDEX(IO[AddressIO],MATCH(DRAWING[[#This Row],[Tag]],IO[IO_Tag],)),DRAWING[[#This Row],[Tag]])</f>
        <v>#N/A</v>
      </c>
      <c r="L198" s="354" t="str">
        <f>_xlfn.TEXTJOIN("/",,DRAWING[[#This Row],[Tag]],"01")</f>
        <v>01</v>
      </c>
      <c r="N198" s="262" t="e">
        <f xml:space="preserve"> UPPER(TRIM( MID(#REF!,1,22)))</f>
        <v>#REF!</v>
      </c>
      <c r="O198" s="262"/>
      <c r="P198" s="262"/>
      <c r="Q198" s="262"/>
      <c r="R198" s="262"/>
      <c r="S198" s="262"/>
      <c r="T198" s="262"/>
      <c r="U198" s="262"/>
      <c r="V198" s="262"/>
    </row>
    <row r="199" spans="2:22" x14ac:dyDescent="0.4">
      <c r="B199" s="354" t="s">
        <v>2529</v>
      </c>
      <c r="C199" s="354" t="str">
        <f>_xlfn.TEXTJOIN("-",FALSE,jobNumber,DRAWING[[#This Row],[Type]])</f>
        <v>38025-ELE</v>
      </c>
      <c r="D199" s="354">
        <v>1</v>
      </c>
      <c r="F199" s="354">
        <v>196</v>
      </c>
      <c r="G199" s="354" t="str">
        <f>IF(ISBLANK(DRAWING[[#This Row],[Base]]),"",DRAWING[[#This Row],[Base]]+DRAWING[[#This Row],[Index]])</f>
        <v/>
      </c>
      <c r="H199" s="354" t="str">
        <f>_xlfn.TEXTJOIN("-",,TEXT(DRAWING[[#This Row],[SubProject]],"00"),DRAWING[[#This Row],[Number]]&amp;"_.L0")</f>
        <v>01-_.L0</v>
      </c>
      <c r="I199" s="354" t="e">
        <f>_xlfn.TEXTJOIN(" ",,INDEX(IO[Address24V],MATCH(DRAWING[[#This Row],[Tag]],IO[IO_Tag],)),DRAWING[[#This Row],[Tag]])</f>
        <v>#N/A</v>
      </c>
      <c r="J199" s="354" t="e">
        <f>_xlfn.TEXTJOIN(" ",,INDEX(IO[Address0V],MATCH(DRAWING[[#This Row],[Tag]],IO[IO_Tag],)),DRAWING[[#This Row],[Tag]])</f>
        <v>#N/A</v>
      </c>
      <c r="K199" s="354" t="e">
        <f>_xlfn.TEXTJOIN(" ",,INDEX(IO[AddressIO],MATCH(DRAWING[[#This Row],[Tag]],IO[IO_Tag],)),DRAWING[[#This Row],[Tag]])</f>
        <v>#N/A</v>
      </c>
      <c r="L199" s="354" t="str">
        <f>_xlfn.TEXTJOIN("/",,DRAWING[[#This Row],[Tag]],"01")</f>
        <v>01</v>
      </c>
      <c r="N199" s="262" t="e">
        <f xml:space="preserve"> UPPER(TRIM( MID(#REF!,1,22)))</f>
        <v>#REF!</v>
      </c>
      <c r="O199" s="262"/>
      <c r="P199" s="262"/>
      <c r="Q199" s="262"/>
      <c r="R199" s="262"/>
      <c r="S199" s="262"/>
      <c r="T199" s="262"/>
      <c r="U199" s="262"/>
      <c r="V199" s="262"/>
    </row>
    <row r="200" spans="2:22" x14ac:dyDescent="0.4">
      <c r="B200" s="354" t="s">
        <v>2529</v>
      </c>
      <c r="C200" s="354" t="str">
        <f>_xlfn.TEXTJOIN("-",FALSE,jobNumber,DRAWING[[#This Row],[Type]])</f>
        <v>38025-ELE</v>
      </c>
      <c r="D200" s="354">
        <v>1</v>
      </c>
      <c r="F200" s="354">
        <v>197</v>
      </c>
      <c r="G200" s="354" t="str">
        <f>IF(ISBLANK(DRAWING[[#This Row],[Base]]),"",DRAWING[[#This Row],[Base]]+DRAWING[[#This Row],[Index]])</f>
        <v/>
      </c>
      <c r="H200" s="354" t="str">
        <f>_xlfn.TEXTJOIN("-",,TEXT(DRAWING[[#This Row],[SubProject]],"00"),DRAWING[[#This Row],[Number]]&amp;"_.L0")</f>
        <v>01-_.L0</v>
      </c>
      <c r="I200" s="354" t="e">
        <f>_xlfn.TEXTJOIN(" ",,INDEX(IO[Address24V],MATCH(DRAWING[[#This Row],[Tag]],IO[IO_Tag],)),DRAWING[[#This Row],[Tag]])</f>
        <v>#N/A</v>
      </c>
      <c r="J200" s="354" t="e">
        <f>_xlfn.TEXTJOIN(" ",,INDEX(IO[Address0V],MATCH(DRAWING[[#This Row],[Tag]],IO[IO_Tag],)),DRAWING[[#This Row],[Tag]])</f>
        <v>#N/A</v>
      </c>
      <c r="K200" s="354" t="e">
        <f>_xlfn.TEXTJOIN(" ",,INDEX(IO[AddressIO],MATCH(DRAWING[[#This Row],[Tag]],IO[IO_Tag],)),DRAWING[[#This Row],[Tag]])</f>
        <v>#N/A</v>
      </c>
      <c r="L200" s="354" t="str">
        <f>_xlfn.TEXTJOIN("/",,DRAWING[[#This Row],[Tag]],"01")</f>
        <v>01</v>
      </c>
      <c r="N200" s="262" t="e">
        <f xml:space="preserve"> UPPER(TRIM( MID(#REF!,1,22)))</f>
        <v>#REF!</v>
      </c>
      <c r="O200" s="262"/>
      <c r="P200" s="262"/>
      <c r="Q200" s="262"/>
      <c r="R200" s="262"/>
      <c r="S200" s="262"/>
      <c r="T200" s="262"/>
      <c r="U200" s="262"/>
      <c r="V200" s="262"/>
    </row>
    <row r="201" spans="2:22" x14ac:dyDescent="0.4">
      <c r="B201" s="354" t="s">
        <v>2529</v>
      </c>
      <c r="C201" s="354" t="str">
        <f>_xlfn.TEXTJOIN("-",FALSE,jobNumber,DRAWING[[#This Row],[Type]])</f>
        <v>38025-ELE</v>
      </c>
      <c r="D201" s="354">
        <v>1</v>
      </c>
      <c r="F201" s="354">
        <v>198</v>
      </c>
      <c r="G201" s="354" t="str">
        <f>IF(ISBLANK(DRAWING[[#This Row],[Base]]),"",DRAWING[[#This Row],[Base]]+DRAWING[[#This Row],[Index]])</f>
        <v/>
      </c>
      <c r="H201" s="354" t="str">
        <f>_xlfn.TEXTJOIN("-",,TEXT(DRAWING[[#This Row],[SubProject]],"00"),DRAWING[[#This Row],[Number]]&amp;"_.L0")</f>
        <v>01-_.L0</v>
      </c>
      <c r="I201" s="354" t="e">
        <f>_xlfn.TEXTJOIN(" ",,INDEX(IO[Address24V],MATCH(DRAWING[[#This Row],[Tag]],IO[IO_Tag],)),DRAWING[[#This Row],[Tag]])</f>
        <v>#N/A</v>
      </c>
      <c r="J201" s="354" t="e">
        <f>_xlfn.TEXTJOIN(" ",,INDEX(IO[Address0V],MATCH(DRAWING[[#This Row],[Tag]],IO[IO_Tag],)),DRAWING[[#This Row],[Tag]])</f>
        <v>#N/A</v>
      </c>
      <c r="K201" s="354" t="e">
        <f>_xlfn.TEXTJOIN(" ",,INDEX(IO[AddressIO],MATCH(DRAWING[[#This Row],[Tag]],IO[IO_Tag],)),DRAWING[[#This Row],[Tag]])</f>
        <v>#N/A</v>
      </c>
      <c r="L201" s="354" t="str">
        <f>_xlfn.TEXTJOIN("/",,DRAWING[[#This Row],[Tag]],"01")</f>
        <v>01</v>
      </c>
      <c r="N201" s="262" t="e">
        <f xml:space="preserve"> UPPER(TRIM( MID(#REF!,1,22)))</f>
        <v>#REF!</v>
      </c>
      <c r="O201" s="262"/>
      <c r="P201" s="262"/>
      <c r="Q201" s="262"/>
      <c r="R201" s="262"/>
      <c r="S201" s="262"/>
      <c r="T201" s="262"/>
      <c r="U201" s="262"/>
      <c r="V201" s="262"/>
    </row>
    <row r="202" spans="2:22" x14ac:dyDescent="0.4">
      <c r="B202" s="354" t="s">
        <v>2529</v>
      </c>
      <c r="C202" s="354" t="str">
        <f>_xlfn.TEXTJOIN("-",FALSE,jobNumber,DRAWING[[#This Row],[Type]])</f>
        <v>38025-ELE</v>
      </c>
      <c r="D202" s="354">
        <v>1</v>
      </c>
      <c r="F202" s="354">
        <v>199</v>
      </c>
      <c r="G202" s="354" t="str">
        <f>IF(ISBLANK(DRAWING[[#This Row],[Base]]),"",DRAWING[[#This Row],[Base]]+DRAWING[[#This Row],[Index]])</f>
        <v/>
      </c>
      <c r="H202" s="354" t="str">
        <f>_xlfn.TEXTJOIN("-",,TEXT(DRAWING[[#This Row],[SubProject]],"00"),DRAWING[[#This Row],[Number]]&amp;"_.L0")</f>
        <v>01-_.L0</v>
      </c>
      <c r="I202" s="354" t="e">
        <f>_xlfn.TEXTJOIN(" ",,INDEX(IO[Address24V],MATCH(DRAWING[[#This Row],[Tag]],IO[IO_Tag],)),DRAWING[[#This Row],[Tag]])</f>
        <v>#N/A</v>
      </c>
      <c r="J202" s="354" t="e">
        <f>_xlfn.TEXTJOIN(" ",,INDEX(IO[Address0V],MATCH(DRAWING[[#This Row],[Tag]],IO[IO_Tag],)),DRAWING[[#This Row],[Tag]])</f>
        <v>#N/A</v>
      </c>
      <c r="K202" s="354" t="e">
        <f>_xlfn.TEXTJOIN(" ",,INDEX(IO[AddressIO],MATCH(DRAWING[[#This Row],[Tag]],IO[IO_Tag],)),DRAWING[[#This Row],[Tag]])</f>
        <v>#N/A</v>
      </c>
      <c r="L202" s="354" t="str">
        <f>_xlfn.TEXTJOIN("/",,DRAWING[[#This Row],[Tag]],"01")</f>
        <v>01</v>
      </c>
      <c r="N202" s="262" t="e">
        <f xml:space="preserve"> UPPER(TRIM( MID(#REF!,1,22)))</f>
        <v>#REF!</v>
      </c>
      <c r="O202" s="262"/>
      <c r="P202" s="262"/>
      <c r="Q202" s="262"/>
      <c r="R202" s="262"/>
      <c r="S202" s="262"/>
      <c r="T202" s="262"/>
      <c r="U202" s="262"/>
      <c r="V202" s="262"/>
    </row>
    <row r="203" spans="2:22" x14ac:dyDescent="0.4">
      <c r="B203" s="354" t="s">
        <v>2529</v>
      </c>
      <c r="C203" s="354" t="str">
        <f>_xlfn.TEXTJOIN("-",FALSE,jobNumber,DRAWING[[#This Row],[Type]])</f>
        <v>38025-ELE</v>
      </c>
      <c r="D203" s="354">
        <v>1</v>
      </c>
      <c r="F203" s="354">
        <v>200</v>
      </c>
      <c r="G203" s="354" t="str">
        <f>IF(ISBLANK(DRAWING[[#This Row],[Base]]),"",DRAWING[[#This Row],[Base]]+DRAWING[[#This Row],[Index]])</f>
        <v/>
      </c>
      <c r="H203" s="354" t="str">
        <f>_xlfn.TEXTJOIN("-",,TEXT(DRAWING[[#This Row],[SubProject]],"00"),DRAWING[[#This Row],[Number]]&amp;"_.L0")</f>
        <v>01-_.L0</v>
      </c>
      <c r="I203" s="354" t="e">
        <f>_xlfn.TEXTJOIN(" ",,INDEX(IO[Address24V],MATCH(DRAWING[[#This Row],[Tag]],IO[IO_Tag],)),DRAWING[[#This Row],[Tag]])</f>
        <v>#N/A</v>
      </c>
      <c r="J203" s="354" t="e">
        <f>_xlfn.TEXTJOIN(" ",,INDEX(IO[Address0V],MATCH(DRAWING[[#This Row],[Tag]],IO[IO_Tag],)),DRAWING[[#This Row],[Tag]])</f>
        <v>#N/A</v>
      </c>
      <c r="K203" s="354" t="e">
        <f>_xlfn.TEXTJOIN(" ",,INDEX(IO[AddressIO],MATCH(DRAWING[[#This Row],[Tag]],IO[IO_Tag],)),DRAWING[[#This Row],[Tag]])</f>
        <v>#N/A</v>
      </c>
      <c r="L203" s="354" t="str">
        <f>_xlfn.TEXTJOIN("/",,DRAWING[[#This Row],[Tag]],"01")</f>
        <v>01</v>
      </c>
      <c r="N203" s="262" t="e">
        <f xml:space="preserve"> UPPER(TRIM( MID(#REF!,1,22)))</f>
        <v>#REF!</v>
      </c>
      <c r="O203" s="262"/>
      <c r="P203" s="262"/>
      <c r="Q203" s="262"/>
      <c r="R203" s="262"/>
      <c r="S203" s="262"/>
      <c r="T203" s="262"/>
      <c r="U203" s="262"/>
      <c r="V203" s="262"/>
    </row>
    <row r="204" spans="2:22" x14ac:dyDescent="0.4">
      <c r="B204" s="354" t="s">
        <v>2529</v>
      </c>
      <c r="C204" s="354" t="str">
        <f>_xlfn.TEXTJOIN("-",FALSE,jobNumber,DRAWING[[#This Row],[Type]])</f>
        <v>38025-ELE</v>
      </c>
      <c r="D204" s="354">
        <v>1</v>
      </c>
      <c r="F204" s="354">
        <v>201</v>
      </c>
      <c r="G204" s="354" t="str">
        <f>IF(ISBLANK(DRAWING[[#This Row],[Base]]),"",DRAWING[[#This Row],[Base]]+DRAWING[[#This Row],[Index]])</f>
        <v/>
      </c>
      <c r="H204" s="354" t="str">
        <f>_xlfn.TEXTJOIN("-",,TEXT(DRAWING[[#This Row],[SubProject]],"00"),DRAWING[[#This Row],[Number]]&amp;"_.L0")</f>
        <v>01-_.L0</v>
      </c>
      <c r="I204" s="354" t="e">
        <f>_xlfn.TEXTJOIN(" ",,INDEX(IO[Address24V],MATCH(DRAWING[[#This Row],[Tag]],IO[IO_Tag],)),DRAWING[[#This Row],[Tag]])</f>
        <v>#N/A</v>
      </c>
      <c r="J204" s="354" t="e">
        <f>_xlfn.TEXTJOIN(" ",,INDEX(IO[Address0V],MATCH(DRAWING[[#This Row],[Tag]],IO[IO_Tag],)),DRAWING[[#This Row],[Tag]])</f>
        <v>#N/A</v>
      </c>
      <c r="K204" s="354" t="e">
        <f>_xlfn.TEXTJOIN(" ",,INDEX(IO[AddressIO],MATCH(DRAWING[[#This Row],[Tag]],IO[IO_Tag],)),DRAWING[[#This Row],[Tag]])</f>
        <v>#N/A</v>
      </c>
      <c r="L204" s="354" t="str">
        <f>_xlfn.TEXTJOIN("/",,DRAWING[[#This Row],[Tag]],"01")</f>
        <v>01</v>
      </c>
      <c r="N204" s="262" t="e">
        <f xml:space="preserve"> UPPER(TRIM( MID(#REF!,1,22)))</f>
        <v>#REF!</v>
      </c>
      <c r="O204" s="262"/>
      <c r="P204" s="262"/>
      <c r="Q204" s="262"/>
      <c r="R204" s="262"/>
      <c r="S204" s="262"/>
      <c r="T204" s="262"/>
      <c r="U204" s="262"/>
      <c r="V204" s="262"/>
    </row>
    <row r="205" spans="2:22" x14ac:dyDescent="0.4">
      <c r="B205" s="354" t="s">
        <v>2529</v>
      </c>
      <c r="C205" s="354" t="str">
        <f>_xlfn.TEXTJOIN("-",FALSE,jobNumber,DRAWING[[#This Row],[Type]])</f>
        <v>38025-ELE</v>
      </c>
      <c r="D205" s="354">
        <v>1</v>
      </c>
      <c r="F205" s="354">
        <v>202</v>
      </c>
      <c r="G205" s="354" t="str">
        <f>IF(ISBLANK(DRAWING[[#This Row],[Base]]),"",DRAWING[[#This Row],[Base]]+DRAWING[[#This Row],[Index]])</f>
        <v/>
      </c>
      <c r="H205" s="354" t="str">
        <f>_xlfn.TEXTJOIN("-",,TEXT(DRAWING[[#This Row],[SubProject]],"00"),DRAWING[[#This Row],[Number]]&amp;"_.L0")</f>
        <v>01-_.L0</v>
      </c>
      <c r="I205" s="354" t="e">
        <f>_xlfn.TEXTJOIN(" ",,INDEX(IO[Address24V],MATCH(DRAWING[[#This Row],[Tag]],IO[IO_Tag],)),DRAWING[[#This Row],[Tag]])</f>
        <v>#N/A</v>
      </c>
      <c r="J205" s="354" t="e">
        <f>_xlfn.TEXTJOIN(" ",,INDEX(IO[Address0V],MATCH(DRAWING[[#This Row],[Tag]],IO[IO_Tag],)),DRAWING[[#This Row],[Tag]])</f>
        <v>#N/A</v>
      </c>
      <c r="K205" s="354" t="e">
        <f>_xlfn.TEXTJOIN(" ",,INDEX(IO[AddressIO],MATCH(DRAWING[[#This Row],[Tag]],IO[IO_Tag],)),DRAWING[[#This Row],[Tag]])</f>
        <v>#N/A</v>
      </c>
      <c r="L205" s="354" t="str">
        <f>_xlfn.TEXTJOIN("/",,DRAWING[[#This Row],[Tag]],"01")</f>
        <v>01</v>
      </c>
      <c r="N205" s="262" t="e">
        <f xml:space="preserve"> UPPER(TRIM( MID(#REF!,1,22)))</f>
        <v>#REF!</v>
      </c>
      <c r="O205" s="262"/>
      <c r="P205" s="262"/>
      <c r="Q205" s="262"/>
      <c r="R205" s="262"/>
      <c r="S205" s="262"/>
      <c r="T205" s="262"/>
      <c r="U205" s="262"/>
      <c r="V205" s="262"/>
    </row>
    <row r="206" spans="2:22" x14ac:dyDescent="0.4">
      <c r="B206" s="354" t="s">
        <v>2529</v>
      </c>
      <c r="C206" s="354" t="str">
        <f>_xlfn.TEXTJOIN("-",FALSE,jobNumber,DRAWING[[#This Row],[Type]])</f>
        <v>38025-ELE</v>
      </c>
      <c r="D206" s="354">
        <v>1</v>
      </c>
      <c r="F206" s="354">
        <v>203</v>
      </c>
      <c r="G206" s="354" t="str">
        <f>IF(ISBLANK(DRAWING[[#This Row],[Base]]),"",DRAWING[[#This Row],[Base]]+DRAWING[[#This Row],[Index]])</f>
        <v/>
      </c>
      <c r="H206" s="354" t="str">
        <f>_xlfn.TEXTJOIN("-",,TEXT(DRAWING[[#This Row],[SubProject]],"00"),DRAWING[[#This Row],[Number]]&amp;"_.L0")</f>
        <v>01-_.L0</v>
      </c>
      <c r="I206" s="354" t="e">
        <f>_xlfn.TEXTJOIN(" ",,INDEX(IO[Address24V],MATCH(DRAWING[[#This Row],[Tag]],IO[IO_Tag],)),DRAWING[[#This Row],[Tag]])</f>
        <v>#N/A</v>
      </c>
      <c r="J206" s="354" t="e">
        <f>_xlfn.TEXTJOIN(" ",,INDEX(IO[Address0V],MATCH(DRAWING[[#This Row],[Tag]],IO[IO_Tag],)),DRAWING[[#This Row],[Tag]])</f>
        <v>#N/A</v>
      </c>
      <c r="K206" s="354" t="e">
        <f>_xlfn.TEXTJOIN(" ",,INDEX(IO[AddressIO],MATCH(DRAWING[[#This Row],[Tag]],IO[IO_Tag],)),DRAWING[[#This Row],[Tag]])</f>
        <v>#N/A</v>
      </c>
      <c r="L206" s="354" t="str">
        <f>_xlfn.TEXTJOIN("/",,DRAWING[[#This Row],[Tag]],"01")</f>
        <v>01</v>
      </c>
      <c r="N206" s="262" t="e">
        <f xml:space="preserve"> UPPER(TRIM( MID(#REF!,1,22)))</f>
        <v>#REF!</v>
      </c>
      <c r="O206" s="262"/>
      <c r="P206" s="262"/>
      <c r="Q206" s="262"/>
      <c r="R206" s="262"/>
      <c r="S206" s="262"/>
      <c r="T206" s="262"/>
      <c r="U206" s="262"/>
      <c r="V206" s="262"/>
    </row>
    <row r="207" spans="2:22" x14ac:dyDescent="0.4">
      <c r="B207" s="354" t="s">
        <v>2529</v>
      </c>
      <c r="C207" s="354" t="str">
        <f>_xlfn.TEXTJOIN("-",FALSE,jobNumber,DRAWING[[#This Row],[Type]])</f>
        <v>38025-ELE</v>
      </c>
      <c r="D207" s="354">
        <v>1</v>
      </c>
      <c r="F207" s="354">
        <v>204</v>
      </c>
      <c r="G207" s="354" t="str">
        <f>IF(ISBLANK(DRAWING[[#This Row],[Base]]),"",DRAWING[[#This Row],[Base]]+DRAWING[[#This Row],[Index]])</f>
        <v/>
      </c>
      <c r="H207" s="354" t="str">
        <f>_xlfn.TEXTJOIN("-",,TEXT(DRAWING[[#This Row],[SubProject]],"00"),DRAWING[[#This Row],[Number]]&amp;"_.L0")</f>
        <v>01-_.L0</v>
      </c>
      <c r="I207" s="354" t="e">
        <f>_xlfn.TEXTJOIN(" ",,INDEX(IO[Address24V],MATCH(DRAWING[[#This Row],[Tag]],IO[IO_Tag],)),DRAWING[[#This Row],[Tag]])</f>
        <v>#N/A</v>
      </c>
      <c r="J207" s="354" t="e">
        <f>_xlfn.TEXTJOIN(" ",,INDEX(IO[Address0V],MATCH(DRAWING[[#This Row],[Tag]],IO[IO_Tag],)),DRAWING[[#This Row],[Tag]])</f>
        <v>#N/A</v>
      </c>
      <c r="K207" s="354" t="e">
        <f>_xlfn.TEXTJOIN(" ",,INDEX(IO[AddressIO],MATCH(DRAWING[[#This Row],[Tag]],IO[IO_Tag],)),DRAWING[[#This Row],[Tag]])</f>
        <v>#N/A</v>
      </c>
      <c r="L207" s="354" t="str">
        <f>_xlfn.TEXTJOIN("/",,DRAWING[[#This Row],[Tag]],"01")</f>
        <v>01</v>
      </c>
      <c r="N207" s="262" t="e">
        <f xml:space="preserve"> UPPER(TRIM( MID(#REF!,1,22)))</f>
        <v>#REF!</v>
      </c>
      <c r="O207" s="262"/>
      <c r="P207" s="262"/>
      <c r="Q207" s="262"/>
      <c r="R207" s="262"/>
      <c r="S207" s="262"/>
      <c r="T207" s="262"/>
      <c r="U207" s="262"/>
      <c r="V207" s="262"/>
    </row>
    <row r="208" spans="2:22" x14ac:dyDescent="0.4">
      <c r="B208" s="354" t="s">
        <v>2529</v>
      </c>
      <c r="C208" s="354" t="str">
        <f>_xlfn.TEXTJOIN("-",FALSE,jobNumber,DRAWING[[#This Row],[Type]])</f>
        <v>38025-ELE</v>
      </c>
      <c r="D208" s="354">
        <v>1</v>
      </c>
      <c r="F208" s="354">
        <v>205</v>
      </c>
      <c r="G208" s="354" t="str">
        <f>IF(ISBLANK(DRAWING[[#This Row],[Base]]),"",DRAWING[[#This Row],[Base]]+DRAWING[[#This Row],[Index]])</f>
        <v/>
      </c>
      <c r="H208" s="354" t="str">
        <f>_xlfn.TEXTJOIN("-",,TEXT(DRAWING[[#This Row],[SubProject]],"00"),DRAWING[[#This Row],[Number]]&amp;"_.L0")</f>
        <v>01-_.L0</v>
      </c>
      <c r="I208" s="354" t="e">
        <f>_xlfn.TEXTJOIN(" ",,INDEX(IO[Address24V],MATCH(DRAWING[[#This Row],[Tag]],IO[IO_Tag],)),DRAWING[[#This Row],[Tag]])</f>
        <v>#N/A</v>
      </c>
      <c r="J208" s="354" t="e">
        <f>_xlfn.TEXTJOIN(" ",,INDEX(IO[Address0V],MATCH(DRAWING[[#This Row],[Tag]],IO[IO_Tag],)),DRAWING[[#This Row],[Tag]])</f>
        <v>#N/A</v>
      </c>
      <c r="K208" s="354" t="e">
        <f>_xlfn.TEXTJOIN(" ",,INDEX(IO[AddressIO],MATCH(DRAWING[[#This Row],[Tag]],IO[IO_Tag],)),DRAWING[[#This Row],[Tag]])</f>
        <v>#N/A</v>
      </c>
      <c r="L208" s="354" t="str">
        <f>_xlfn.TEXTJOIN("/",,DRAWING[[#This Row],[Tag]],"01")</f>
        <v>01</v>
      </c>
      <c r="N208" s="262" t="e">
        <f xml:space="preserve"> UPPER(TRIM( MID(#REF!,1,22)))</f>
        <v>#REF!</v>
      </c>
      <c r="O208" s="262"/>
      <c r="P208" s="262"/>
      <c r="Q208" s="262"/>
      <c r="R208" s="262"/>
      <c r="S208" s="262"/>
      <c r="T208" s="262"/>
      <c r="U208" s="262"/>
      <c r="V208" s="262"/>
    </row>
    <row r="209" spans="2:22" x14ac:dyDescent="0.4">
      <c r="B209" s="354" t="s">
        <v>2529</v>
      </c>
      <c r="C209" s="354" t="str">
        <f>_xlfn.TEXTJOIN("-",FALSE,jobNumber,DRAWING[[#This Row],[Type]])</f>
        <v>38025-ELE</v>
      </c>
      <c r="D209" s="354">
        <v>1</v>
      </c>
      <c r="F209" s="354">
        <v>206</v>
      </c>
      <c r="G209" s="354" t="str">
        <f>IF(ISBLANK(DRAWING[[#This Row],[Base]]),"",DRAWING[[#This Row],[Base]]+DRAWING[[#This Row],[Index]])</f>
        <v/>
      </c>
      <c r="H209" s="354" t="str">
        <f>_xlfn.TEXTJOIN("-",,TEXT(DRAWING[[#This Row],[SubProject]],"00"),DRAWING[[#This Row],[Number]]&amp;"_.L0")</f>
        <v>01-_.L0</v>
      </c>
      <c r="I209" s="354" t="e">
        <f>_xlfn.TEXTJOIN(" ",,INDEX(IO[Address24V],MATCH(DRAWING[[#This Row],[Tag]],IO[IO_Tag],)),DRAWING[[#This Row],[Tag]])</f>
        <v>#N/A</v>
      </c>
      <c r="J209" s="354" t="e">
        <f>_xlfn.TEXTJOIN(" ",,INDEX(IO[Address0V],MATCH(DRAWING[[#This Row],[Tag]],IO[IO_Tag],)),DRAWING[[#This Row],[Tag]])</f>
        <v>#N/A</v>
      </c>
      <c r="K209" s="354" t="e">
        <f>_xlfn.TEXTJOIN(" ",,INDEX(IO[AddressIO],MATCH(DRAWING[[#This Row],[Tag]],IO[IO_Tag],)),DRAWING[[#This Row],[Tag]])</f>
        <v>#N/A</v>
      </c>
      <c r="L209" s="354" t="str">
        <f>_xlfn.TEXTJOIN("/",,DRAWING[[#This Row],[Tag]],"01")</f>
        <v>01</v>
      </c>
      <c r="N209" s="262" t="e">
        <f xml:space="preserve"> UPPER(TRIM( MID(#REF!,1,22)))</f>
        <v>#REF!</v>
      </c>
      <c r="O209" s="262"/>
      <c r="P209" s="262"/>
      <c r="Q209" s="262"/>
      <c r="R209" s="262"/>
      <c r="S209" s="262"/>
      <c r="T209" s="262"/>
      <c r="U209" s="262"/>
      <c r="V209" s="262"/>
    </row>
    <row r="210" spans="2:22" x14ac:dyDescent="0.4">
      <c r="B210" s="354" t="s">
        <v>2529</v>
      </c>
      <c r="C210" s="354" t="str">
        <f>_xlfn.TEXTJOIN("-",FALSE,jobNumber,DRAWING[[#This Row],[Type]])</f>
        <v>38025-ELE</v>
      </c>
      <c r="D210" s="354">
        <v>1</v>
      </c>
      <c r="F210" s="354">
        <v>207</v>
      </c>
      <c r="G210" s="354" t="str">
        <f>IF(ISBLANK(DRAWING[[#This Row],[Base]]),"",DRAWING[[#This Row],[Base]]+DRAWING[[#This Row],[Index]])</f>
        <v/>
      </c>
      <c r="H210" s="354" t="str">
        <f>_xlfn.TEXTJOIN("-",,TEXT(DRAWING[[#This Row],[SubProject]],"00"),DRAWING[[#This Row],[Number]]&amp;"_.L0")</f>
        <v>01-_.L0</v>
      </c>
      <c r="I210" s="354" t="e">
        <f>_xlfn.TEXTJOIN(" ",,INDEX(IO[Address24V],MATCH(DRAWING[[#This Row],[Tag]],IO[IO_Tag],)),DRAWING[[#This Row],[Tag]])</f>
        <v>#N/A</v>
      </c>
      <c r="J210" s="354" t="e">
        <f>_xlfn.TEXTJOIN(" ",,INDEX(IO[Address0V],MATCH(DRAWING[[#This Row],[Tag]],IO[IO_Tag],)),DRAWING[[#This Row],[Tag]])</f>
        <v>#N/A</v>
      </c>
      <c r="K210" s="354" t="e">
        <f>_xlfn.TEXTJOIN(" ",,INDEX(IO[AddressIO],MATCH(DRAWING[[#This Row],[Tag]],IO[IO_Tag],)),DRAWING[[#This Row],[Tag]])</f>
        <v>#N/A</v>
      </c>
      <c r="L210" s="354" t="str">
        <f>_xlfn.TEXTJOIN("/",,DRAWING[[#This Row],[Tag]],"01")</f>
        <v>01</v>
      </c>
      <c r="N210" s="262" t="e">
        <f xml:space="preserve"> UPPER(TRIM( MID(#REF!,1,22)))</f>
        <v>#REF!</v>
      </c>
      <c r="O210" s="262"/>
      <c r="P210" s="262"/>
      <c r="Q210" s="262"/>
      <c r="R210" s="262"/>
      <c r="S210" s="262"/>
      <c r="T210" s="262"/>
      <c r="U210" s="262"/>
      <c r="V210" s="262"/>
    </row>
    <row r="211" spans="2:22" x14ac:dyDescent="0.4">
      <c r="B211" s="354" t="s">
        <v>2529</v>
      </c>
      <c r="C211" s="354" t="str">
        <f>_xlfn.TEXTJOIN("-",FALSE,jobNumber,DRAWING[[#This Row],[Type]])</f>
        <v>38025-ELE</v>
      </c>
      <c r="D211" s="354">
        <v>1</v>
      </c>
      <c r="F211" s="354">
        <v>208</v>
      </c>
      <c r="G211" s="354" t="str">
        <f>IF(ISBLANK(DRAWING[[#This Row],[Base]]),"",DRAWING[[#This Row],[Base]]+DRAWING[[#This Row],[Index]])</f>
        <v/>
      </c>
      <c r="H211" s="354" t="str">
        <f>_xlfn.TEXTJOIN("-",,TEXT(DRAWING[[#This Row],[SubProject]],"00"),DRAWING[[#This Row],[Number]]&amp;"_.L0")</f>
        <v>01-_.L0</v>
      </c>
      <c r="I211" s="354" t="e">
        <f>_xlfn.TEXTJOIN(" ",,INDEX(IO[Address24V],MATCH(DRAWING[[#This Row],[Tag]],IO[IO_Tag],)),DRAWING[[#This Row],[Tag]])</f>
        <v>#N/A</v>
      </c>
      <c r="J211" s="354" t="e">
        <f>_xlfn.TEXTJOIN(" ",,INDEX(IO[Address0V],MATCH(DRAWING[[#This Row],[Tag]],IO[IO_Tag],)),DRAWING[[#This Row],[Tag]])</f>
        <v>#N/A</v>
      </c>
      <c r="K211" s="354" t="e">
        <f>_xlfn.TEXTJOIN(" ",,INDEX(IO[AddressIO],MATCH(DRAWING[[#This Row],[Tag]],IO[IO_Tag],)),DRAWING[[#This Row],[Tag]])</f>
        <v>#N/A</v>
      </c>
      <c r="L211" s="354" t="str">
        <f>_xlfn.TEXTJOIN("/",,DRAWING[[#This Row],[Tag]],"01")</f>
        <v>01</v>
      </c>
      <c r="N211" s="262" t="e">
        <f xml:space="preserve"> UPPER(TRIM( MID(#REF!,1,22)))</f>
        <v>#REF!</v>
      </c>
      <c r="O211" s="262"/>
      <c r="P211" s="262"/>
      <c r="Q211" s="262"/>
      <c r="R211" s="262"/>
      <c r="S211" s="262"/>
      <c r="T211" s="262"/>
      <c r="U211" s="262"/>
      <c r="V211" s="262"/>
    </row>
    <row r="212" spans="2:22" x14ac:dyDescent="0.4">
      <c r="B212" s="354" t="s">
        <v>2529</v>
      </c>
      <c r="C212" s="354" t="str">
        <f>_xlfn.TEXTJOIN("-",FALSE,jobNumber,DRAWING[[#This Row],[Type]])</f>
        <v>38025-ELE</v>
      </c>
      <c r="D212" s="354">
        <v>1</v>
      </c>
      <c r="F212" s="354">
        <v>209</v>
      </c>
      <c r="G212" s="354" t="str">
        <f>IF(ISBLANK(DRAWING[[#This Row],[Base]]),"",DRAWING[[#This Row],[Base]]+DRAWING[[#This Row],[Index]])</f>
        <v/>
      </c>
      <c r="H212" s="354" t="str">
        <f>_xlfn.TEXTJOIN("-",,TEXT(DRAWING[[#This Row],[SubProject]],"00"),DRAWING[[#This Row],[Number]]&amp;"_.L0")</f>
        <v>01-_.L0</v>
      </c>
      <c r="I212" s="354" t="e">
        <f>_xlfn.TEXTJOIN(" ",,INDEX(IO[Address24V],MATCH(DRAWING[[#This Row],[Tag]],IO[IO_Tag],)),DRAWING[[#This Row],[Tag]])</f>
        <v>#N/A</v>
      </c>
      <c r="J212" s="354" t="e">
        <f>_xlfn.TEXTJOIN(" ",,INDEX(IO[Address0V],MATCH(DRAWING[[#This Row],[Tag]],IO[IO_Tag],)),DRAWING[[#This Row],[Tag]])</f>
        <v>#N/A</v>
      </c>
      <c r="K212" s="354" t="e">
        <f>_xlfn.TEXTJOIN(" ",,INDEX(IO[AddressIO],MATCH(DRAWING[[#This Row],[Tag]],IO[IO_Tag],)),DRAWING[[#This Row],[Tag]])</f>
        <v>#N/A</v>
      </c>
      <c r="L212" s="354" t="str">
        <f>_xlfn.TEXTJOIN("/",,DRAWING[[#This Row],[Tag]],"01")</f>
        <v>01</v>
      </c>
      <c r="N212" s="262" t="e">
        <f xml:space="preserve"> UPPER(TRIM( MID(#REF!,1,22)))</f>
        <v>#REF!</v>
      </c>
      <c r="O212" s="262"/>
      <c r="P212" s="262"/>
      <c r="Q212" s="262"/>
      <c r="R212" s="262"/>
      <c r="S212" s="262"/>
      <c r="T212" s="262"/>
      <c r="U212" s="262"/>
      <c r="V212" s="262"/>
    </row>
    <row r="213" spans="2:22" x14ac:dyDescent="0.4">
      <c r="B213" s="354" t="s">
        <v>2529</v>
      </c>
      <c r="C213" s="354" t="str">
        <f>_xlfn.TEXTJOIN("-",FALSE,jobNumber,DRAWING[[#This Row],[Type]])</f>
        <v>38025-ELE</v>
      </c>
      <c r="D213" s="354">
        <v>1</v>
      </c>
      <c r="F213" s="354">
        <v>210</v>
      </c>
      <c r="G213" s="354" t="str">
        <f>IF(ISBLANK(DRAWING[[#This Row],[Base]]),"",DRAWING[[#This Row],[Base]]+DRAWING[[#This Row],[Index]])</f>
        <v/>
      </c>
      <c r="H213" s="354" t="str">
        <f>_xlfn.TEXTJOIN("-",,TEXT(DRAWING[[#This Row],[SubProject]],"00"),DRAWING[[#This Row],[Number]]&amp;"_.L0")</f>
        <v>01-_.L0</v>
      </c>
      <c r="I213" s="354" t="e">
        <f>_xlfn.TEXTJOIN(" ",,INDEX(IO[Address24V],MATCH(DRAWING[[#This Row],[Tag]],IO[IO_Tag],)),DRAWING[[#This Row],[Tag]])</f>
        <v>#N/A</v>
      </c>
      <c r="J213" s="354" t="e">
        <f>_xlfn.TEXTJOIN(" ",,INDEX(IO[Address0V],MATCH(DRAWING[[#This Row],[Tag]],IO[IO_Tag],)),DRAWING[[#This Row],[Tag]])</f>
        <v>#N/A</v>
      </c>
      <c r="K213" s="354" t="e">
        <f>_xlfn.TEXTJOIN(" ",,INDEX(IO[AddressIO],MATCH(DRAWING[[#This Row],[Tag]],IO[IO_Tag],)),DRAWING[[#This Row],[Tag]])</f>
        <v>#N/A</v>
      </c>
      <c r="L213" s="354" t="str">
        <f>_xlfn.TEXTJOIN("/",,DRAWING[[#This Row],[Tag]],"01")</f>
        <v>01</v>
      </c>
      <c r="N213" s="262" t="e">
        <f xml:space="preserve"> UPPER(TRIM( MID(#REF!,1,22)))</f>
        <v>#REF!</v>
      </c>
      <c r="O213" s="262"/>
      <c r="P213" s="262"/>
      <c r="Q213" s="262"/>
      <c r="R213" s="262"/>
      <c r="S213" s="262"/>
      <c r="T213" s="262"/>
      <c r="U213" s="262"/>
      <c r="V213" s="262"/>
    </row>
    <row r="214" spans="2:22" x14ac:dyDescent="0.4">
      <c r="B214" s="354" t="s">
        <v>2529</v>
      </c>
      <c r="C214" s="354" t="str">
        <f>_xlfn.TEXTJOIN("-",FALSE,jobNumber,DRAWING[[#This Row],[Type]])</f>
        <v>38025-ELE</v>
      </c>
      <c r="D214" s="354">
        <v>1</v>
      </c>
      <c r="F214" s="354">
        <v>211</v>
      </c>
      <c r="G214" s="354" t="str">
        <f>IF(ISBLANK(DRAWING[[#This Row],[Base]]),"",DRAWING[[#This Row],[Base]]+DRAWING[[#This Row],[Index]])</f>
        <v/>
      </c>
      <c r="H214" s="354" t="str">
        <f>_xlfn.TEXTJOIN("-",,TEXT(DRAWING[[#This Row],[SubProject]],"00"),DRAWING[[#This Row],[Number]]&amp;"_.L0")</f>
        <v>01-_.L0</v>
      </c>
      <c r="I214" s="354" t="e">
        <f>_xlfn.TEXTJOIN(" ",,INDEX(IO[Address24V],MATCH(DRAWING[[#This Row],[Tag]],IO[IO_Tag],)),DRAWING[[#This Row],[Tag]])</f>
        <v>#N/A</v>
      </c>
      <c r="J214" s="354" t="e">
        <f>_xlfn.TEXTJOIN(" ",,INDEX(IO[Address0V],MATCH(DRAWING[[#This Row],[Tag]],IO[IO_Tag],)),DRAWING[[#This Row],[Tag]])</f>
        <v>#N/A</v>
      </c>
      <c r="K214" s="354" t="e">
        <f>_xlfn.TEXTJOIN(" ",,INDEX(IO[AddressIO],MATCH(DRAWING[[#This Row],[Tag]],IO[IO_Tag],)),DRAWING[[#This Row],[Tag]])</f>
        <v>#N/A</v>
      </c>
      <c r="L214" s="354" t="str">
        <f>_xlfn.TEXTJOIN("/",,DRAWING[[#This Row],[Tag]],"01")</f>
        <v>01</v>
      </c>
      <c r="N214" s="262" t="e">
        <f xml:space="preserve"> UPPER(TRIM( MID(#REF!,1,22)))</f>
        <v>#REF!</v>
      </c>
      <c r="O214" s="262"/>
      <c r="P214" s="262"/>
      <c r="Q214" s="262"/>
      <c r="R214" s="262"/>
      <c r="S214" s="262"/>
      <c r="T214" s="262"/>
      <c r="U214" s="262"/>
      <c r="V214" s="262"/>
    </row>
    <row r="215" spans="2:22" x14ac:dyDescent="0.4">
      <c r="B215" s="354" t="s">
        <v>2529</v>
      </c>
      <c r="C215" s="354" t="str">
        <f>_xlfn.TEXTJOIN("-",FALSE,jobNumber,DRAWING[[#This Row],[Type]])</f>
        <v>38025-ELE</v>
      </c>
      <c r="D215" s="354">
        <v>1</v>
      </c>
      <c r="F215" s="354">
        <v>212</v>
      </c>
      <c r="G215" s="354" t="str">
        <f>IF(ISBLANK(DRAWING[[#This Row],[Base]]),"",DRAWING[[#This Row],[Base]]+DRAWING[[#This Row],[Index]])</f>
        <v/>
      </c>
      <c r="H215" s="354" t="str">
        <f>_xlfn.TEXTJOIN("-",,TEXT(DRAWING[[#This Row],[SubProject]],"00"),DRAWING[[#This Row],[Number]]&amp;"_.L0")</f>
        <v>01-_.L0</v>
      </c>
      <c r="I215" s="354" t="e">
        <f>_xlfn.TEXTJOIN(" ",,INDEX(IO[Address24V],MATCH(DRAWING[[#This Row],[Tag]],IO[IO_Tag],)),DRAWING[[#This Row],[Tag]])</f>
        <v>#N/A</v>
      </c>
      <c r="J215" s="354" t="e">
        <f>_xlfn.TEXTJOIN(" ",,INDEX(IO[Address0V],MATCH(DRAWING[[#This Row],[Tag]],IO[IO_Tag],)),DRAWING[[#This Row],[Tag]])</f>
        <v>#N/A</v>
      </c>
      <c r="K215" s="354" t="e">
        <f>_xlfn.TEXTJOIN(" ",,INDEX(IO[AddressIO],MATCH(DRAWING[[#This Row],[Tag]],IO[IO_Tag],)),DRAWING[[#This Row],[Tag]])</f>
        <v>#N/A</v>
      </c>
      <c r="L215" s="354" t="str">
        <f>_xlfn.TEXTJOIN("/",,DRAWING[[#This Row],[Tag]],"01")</f>
        <v>01</v>
      </c>
      <c r="N215" s="262" t="e">
        <f xml:space="preserve"> UPPER(TRIM( MID(#REF!,1,22)))</f>
        <v>#REF!</v>
      </c>
      <c r="O215" s="262"/>
      <c r="P215" s="262"/>
      <c r="Q215" s="262"/>
      <c r="R215" s="262"/>
      <c r="S215" s="262"/>
      <c r="T215" s="262"/>
      <c r="U215" s="262"/>
      <c r="V215" s="262"/>
    </row>
    <row r="216" spans="2:22" x14ac:dyDescent="0.4">
      <c r="B216" s="354" t="s">
        <v>2529</v>
      </c>
      <c r="C216" s="354" t="str">
        <f>_xlfn.TEXTJOIN("-",FALSE,jobNumber,DRAWING[[#This Row],[Type]])</f>
        <v>38025-ELE</v>
      </c>
      <c r="D216" s="354">
        <v>1</v>
      </c>
      <c r="F216" s="354">
        <v>213</v>
      </c>
      <c r="G216" s="354" t="str">
        <f>IF(ISBLANK(DRAWING[[#This Row],[Base]]),"",DRAWING[[#This Row],[Base]]+DRAWING[[#This Row],[Index]])</f>
        <v/>
      </c>
      <c r="H216" s="354" t="str">
        <f>_xlfn.TEXTJOIN("-",,TEXT(DRAWING[[#This Row],[SubProject]],"00"),DRAWING[[#This Row],[Number]]&amp;"_.L0")</f>
        <v>01-_.L0</v>
      </c>
      <c r="I216" s="354" t="e">
        <f>_xlfn.TEXTJOIN(" ",,INDEX(IO[Address24V],MATCH(DRAWING[[#This Row],[Tag]],IO[IO_Tag],)),DRAWING[[#This Row],[Tag]])</f>
        <v>#N/A</v>
      </c>
      <c r="J216" s="354" t="e">
        <f>_xlfn.TEXTJOIN(" ",,INDEX(IO[Address0V],MATCH(DRAWING[[#This Row],[Tag]],IO[IO_Tag],)),DRAWING[[#This Row],[Tag]])</f>
        <v>#N/A</v>
      </c>
      <c r="K216" s="354" t="e">
        <f>_xlfn.TEXTJOIN(" ",,INDEX(IO[AddressIO],MATCH(DRAWING[[#This Row],[Tag]],IO[IO_Tag],)),DRAWING[[#This Row],[Tag]])</f>
        <v>#N/A</v>
      </c>
      <c r="L216" s="354" t="str">
        <f>_xlfn.TEXTJOIN("/",,DRAWING[[#This Row],[Tag]],"01")</f>
        <v>01</v>
      </c>
      <c r="N216" s="262" t="e">
        <f xml:space="preserve"> UPPER(TRIM( MID(#REF!,1,22)))</f>
        <v>#REF!</v>
      </c>
      <c r="O216" s="262"/>
      <c r="P216" s="262"/>
      <c r="Q216" s="262"/>
      <c r="R216" s="262"/>
      <c r="S216" s="262"/>
      <c r="T216" s="262"/>
      <c r="U216" s="262"/>
      <c r="V216" s="262"/>
    </row>
    <row r="217" spans="2:22" x14ac:dyDescent="0.4">
      <c r="B217" s="354" t="s">
        <v>2529</v>
      </c>
      <c r="C217" s="354" t="str">
        <f>_xlfn.TEXTJOIN("-",FALSE,jobNumber,DRAWING[[#This Row],[Type]])</f>
        <v>38025-ELE</v>
      </c>
      <c r="D217" s="354">
        <v>1</v>
      </c>
      <c r="F217" s="354">
        <v>214</v>
      </c>
      <c r="G217" s="354" t="str">
        <f>IF(ISBLANK(DRAWING[[#This Row],[Base]]),"",DRAWING[[#This Row],[Base]]+DRAWING[[#This Row],[Index]])</f>
        <v/>
      </c>
      <c r="H217" s="354" t="str">
        <f>_xlfn.TEXTJOIN("-",,TEXT(DRAWING[[#This Row],[SubProject]],"00"),DRAWING[[#This Row],[Number]]&amp;"_.L0")</f>
        <v>01-_.L0</v>
      </c>
      <c r="I217" s="354" t="e">
        <f>_xlfn.TEXTJOIN(" ",,INDEX(IO[Address24V],MATCH(DRAWING[[#This Row],[Tag]],IO[IO_Tag],)),DRAWING[[#This Row],[Tag]])</f>
        <v>#N/A</v>
      </c>
      <c r="J217" s="354" t="e">
        <f>_xlfn.TEXTJOIN(" ",,INDEX(IO[Address0V],MATCH(DRAWING[[#This Row],[Tag]],IO[IO_Tag],)),DRAWING[[#This Row],[Tag]])</f>
        <v>#N/A</v>
      </c>
      <c r="K217" s="354" t="e">
        <f>_xlfn.TEXTJOIN(" ",,INDEX(IO[AddressIO],MATCH(DRAWING[[#This Row],[Tag]],IO[IO_Tag],)),DRAWING[[#This Row],[Tag]])</f>
        <v>#N/A</v>
      </c>
      <c r="L217" s="354" t="str">
        <f>_xlfn.TEXTJOIN("/",,DRAWING[[#This Row],[Tag]],"01")</f>
        <v>01</v>
      </c>
      <c r="N217" s="262" t="e">
        <f xml:space="preserve"> UPPER(TRIM( MID(#REF!,1,22)))</f>
        <v>#REF!</v>
      </c>
      <c r="O217" s="262"/>
      <c r="P217" s="262"/>
      <c r="Q217" s="262"/>
      <c r="R217" s="262"/>
      <c r="S217" s="262"/>
      <c r="T217" s="262"/>
      <c r="U217" s="262"/>
      <c r="V217" s="262"/>
    </row>
    <row r="218" spans="2:22" x14ac:dyDescent="0.4">
      <c r="B218" s="354" t="s">
        <v>2529</v>
      </c>
      <c r="C218" s="354" t="str">
        <f>_xlfn.TEXTJOIN("-",FALSE,jobNumber,DRAWING[[#This Row],[Type]])</f>
        <v>38025-ELE</v>
      </c>
      <c r="D218" s="354">
        <v>1</v>
      </c>
      <c r="F218" s="354">
        <v>215</v>
      </c>
      <c r="G218" s="354" t="str">
        <f>IF(ISBLANK(DRAWING[[#This Row],[Base]]),"",DRAWING[[#This Row],[Base]]+DRAWING[[#This Row],[Index]])</f>
        <v/>
      </c>
      <c r="H218" s="354" t="str">
        <f>_xlfn.TEXTJOIN("-",,TEXT(DRAWING[[#This Row],[SubProject]],"00"),DRAWING[[#This Row],[Number]]&amp;"_.L0")</f>
        <v>01-_.L0</v>
      </c>
      <c r="I218" s="354" t="e">
        <f>_xlfn.TEXTJOIN(" ",,INDEX(IO[Address24V],MATCH(DRAWING[[#This Row],[Tag]],IO[IO_Tag],)),DRAWING[[#This Row],[Tag]])</f>
        <v>#N/A</v>
      </c>
      <c r="J218" s="354" t="e">
        <f>_xlfn.TEXTJOIN(" ",,INDEX(IO[Address0V],MATCH(DRAWING[[#This Row],[Tag]],IO[IO_Tag],)),DRAWING[[#This Row],[Tag]])</f>
        <v>#N/A</v>
      </c>
      <c r="K218" s="354" t="e">
        <f>_xlfn.TEXTJOIN(" ",,INDEX(IO[AddressIO],MATCH(DRAWING[[#This Row],[Tag]],IO[IO_Tag],)),DRAWING[[#This Row],[Tag]])</f>
        <v>#N/A</v>
      </c>
      <c r="L218" s="354" t="str">
        <f>_xlfn.TEXTJOIN("/",,DRAWING[[#This Row],[Tag]],"01")</f>
        <v>01</v>
      </c>
      <c r="N218" s="262" t="e">
        <f xml:space="preserve"> UPPER(TRIM( MID(#REF!,1,22)))</f>
        <v>#REF!</v>
      </c>
      <c r="O218" s="262"/>
      <c r="P218" s="262"/>
      <c r="Q218" s="262"/>
      <c r="R218" s="262"/>
      <c r="S218" s="262"/>
      <c r="T218" s="262"/>
      <c r="U218" s="262"/>
      <c r="V218" s="262"/>
    </row>
    <row r="219" spans="2:22" x14ac:dyDescent="0.4">
      <c r="B219" s="354" t="s">
        <v>2529</v>
      </c>
      <c r="C219" s="354" t="str">
        <f>_xlfn.TEXTJOIN("-",FALSE,jobNumber,DRAWING[[#This Row],[Type]])</f>
        <v>38025-ELE</v>
      </c>
      <c r="D219" s="354">
        <v>1</v>
      </c>
      <c r="F219" s="354">
        <v>216</v>
      </c>
      <c r="G219" s="354" t="str">
        <f>IF(ISBLANK(DRAWING[[#This Row],[Base]]),"",DRAWING[[#This Row],[Base]]+DRAWING[[#This Row],[Index]])</f>
        <v/>
      </c>
      <c r="H219" s="354" t="str">
        <f>_xlfn.TEXTJOIN("-",,TEXT(DRAWING[[#This Row],[SubProject]],"00"),DRAWING[[#This Row],[Number]]&amp;"_.L0")</f>
        <v>01-_.L0</v>
      </c>
      <c r="I219" s="354" t="e">
        <f>_xlfn.TEXTJOIN(" ",,INDEX(IO[Address24V],MATCH(DRAWING[[#This Row],[Tag]],IO[IO_Tag],)),DRAWING[[#This Row],[Tag]])</f>
        <v>#N/A</v>
      </c>
      <c r="J219" s="354" t="e">
        <f>_xlfn.TEXTJOIN(" ",,INDEX(IO[Address0V],MATCH(DRAWING[[#This Row],[Tag]],IO[IO_Tag],)),DRAWING[[#This Row],[Tag]])</f>
        <v>#N/A</v>
      </c>
      <c r="K219" s="354" t="e">
        <f>_xlfn.TEXTJOIN(" ",,INDEX(IO[AddressIO],MATCH(DRAWING[[#This Row],[Tag]],IO[IO_Tag],)),DRAWING[[#This Row],[Tag]])</f>
        <v>#N/A</v>
      </c>
      <c r="L219" s="354" t="str">
        <f>_xlfn.TEXTJOIN("/",,DRAWING[[#This Row],[Tag]],"01")</f>
        <v>01</v>
      </c>
      <c r="N219" s="262" t="e">
        <f xml:space="preserve"> UPPER(TRIM( MID(#REF!,1,22)))</f>
        <v>#REF!</v>
      </c>
      <c r="O219" s="262"/>
      <c r="P219" s="262"/>
      <c r="Q219" s="262"/>
      <c r="R219" s="262"/>
      <c r="S219" s="262"/>
      <c r="T219" s="262"/>
      <c r="U219" s="262"/>
      <c r="V219" s="262"/>
    </row>
    <row r="220" spans="2:22" x14ac:dyDescent="0.4">
      <c r="B220" s="354" t="s">
        <v>2529</v>
      </c>
      <c r="C220" s="354" t="str">
        <f>_xlfn.TEXTJOIN("-",FALSE,jobNumber,DRAWING[[#This Row],[Type]])</f>
        <v>38025-ELE</v>
      </c>
      <c r="D220" s="354">
        <v>1</v>
      </c>
      <c r="F220" s="354">
        <v>217</v>
      </c>
      <c r="G220" s="354" t="str">
        <f>IF(ISBLANK(DRAWING[[#This Row],[Base]]),"",DRAWING[[#This Row],[Base]]+DRAWING[[#This Row],[Index]])</f>
        <v/>
      </c>
      <c r="H220" s="354" t="str">
        <f>_xlfn.TEXTJOIN("-",,TEXT(DRAWING[[#This Row],[SubProject]],"00"),DRAWING[[#This Row],[Number]]&amp;"_.L0")</f>
        <v>01-_.L0</v>
      </c>
      <c r="I220" s="354" t="e">
        <f>_xlfn.TEXTJOIN(" ",,INDEX(IO[Address24V],MATCH(DRAWING[[#This Row],[Tag]],IO[IO_Tag],)),DRAWING[[#This Row],[Tag]])</f>
        <v>#N/A</v>
      </c>
      <c r="J220" s="354" t="e">
        <f>_xlfn.TEXTJOIN(" ",,INDEX(IO[Address0V],MATCH(DRAWING[[#This Row],[Tag]],IO[IO_Tag],)),DRAWING[[#This Row],[Tag]])</f>
        <v>#N/A</v>
      </c>
      <c r="K220" s="354" t="e">
        <f>_xlfn.TEXTJOIN(" ",,INDEX(IO[AddressIO],MATCH(DRAWING[[#This Row],[Tag]],IO[IO_Tag],)),DRAWING[[#This Row],[Tag]])</f>
        <v>#N/A</v>
      </c>
      <c r="L220" s="354" t="str">
        <f>_xlfn.TEXTJOIN("/",,DRAWING[[#This Row],[Tag]],"01")</f>
        <v>01</v>
      </c>
      <c r="N220" s="262" t="e">
        <f xml:space="preserve"> UPPER(TRIM( MID(#REF!,1,22)))</f>
        <v>#REF!</v>
      </c>
      <c r="O220" s="262"/>
      <c r="P220" s="262"/>
      <c r="Q220" s="262"/>
      <c r="R220" s="262"/>
      <c r="S220" s="262"/>
      <c r="T220" s="262"/>
      <c r="U220" s="262"/>
      <c r="V220" s="262"/>
    </row>
    <row r="221" spans="2:22" x14ac:dyDescent="0.4">
      <c r="B221" s="354" t="s">
        <v>2529</v>
      </c>
      <c r="C221" s="354" t="str">
        <f>_xlfn.TEXTJOIN("-",FALSE,jobNumber,DRAWING[[#This Row],[Type]])</f>
        <v>38025-ELE</v>
      </c>
      <c r="D221" s="354">
        <v>1</v>
      </c>
      <c r="F221" s="354">
        <v>218</v>
      </c>
      <c r="G221" s="354" t="str">
        <f>IF(ISBLANK(DRAWING[[#This Row],[Base]]),"",DRAWING[[#This Row],[Base]]+DRAWING[[#This Row],[Index]])</f>
        <v/>
      </c>
      <c r="H221" s="354" t="str">
        <f>_xlfn.TEXTJOIN("-",,TEXT(DRAWING[[#This Row],[SubProject]],"00"),DRAWING[[#This Row],[Number]]&amp;"_.L0")</f>
        <v>01-_.L0</v>
      </c>
      <c r="I221" s="354" t="e">
        <f>_xlfn.TEXTJOIN(" ",,INDEX(IO[Address24V],MATCH(DRAWING[[#This Row],[Tag]],IO[IO_Tag],)),DRAWING[[#This Row],[Tag]])</f>
        <v>#N/A</v>
      </c>
      <c r="J221" s="354" t="e">
        <f>_xlfn.TEXTJOIN(" ",,INDEX(IO[Address0V],MATCH(DRAWING[[#This Row],[Tag]],IO[IO_Tag],)),DRAWING[[#This Row],[Tag]])</f>
        <v>#N/A</v>
      </c>
      <c r="K221" s="354" t="e">
        <f>_xlfn.TEXTJOIN(" ",,INDEX(IO[AddressIO],MATCH(DRAWING[[#This Row],[Tag]],IO[IO_Tag],)),DRAWING[[#This Row],[Tag]])</f>
        <v>#N/A</v>
      </c>
      <c r="L221" s="354" t="str">
        <f>_xlfn.TEXTJOIN("/",,DRAWING[[#This Row],[Tag]],"01")</f>
        <v>01</v>
      </c>
      <c r="N221" s="262" t="e">
        <f xml:space="preserve"> UPPER(TRIM( MID(#REF!,1,22)))</f>
        <v>#REF!</v>
      </c>
      <c r="O221" s="262"/>
      <c r="P221" s="262"/>
      <c r="Q221" s="262"/>
      <c r="R221" s="262"/>
      <c r="S221" s="262"/>
      <c r="T221" s="262"/>
      <c r="U221" s="262"/>
      <c r="V221" s="262"/>
    </row>
    <row r="222" spans="2:22" x14ac:dyDescent="0.4">
      <c r="B222" s="354" t="s">
        <v>2529</v>
      </c>
      <c r="C222" s="354" t="str">
        <f>_xlfn.TEXTJOIN("-",FALSE,jobNumber,DRAWING[[#This Row],[Type]])</f>
        <v>38025-ELE</v>
      </c>
      <c r="D222" s="354">
        <v>1</v>
      </c>
      <c r="F222" s="354">
        <v>219</v>
      </c>
      <c r="G222" s="354" t="str">
        <f>IF(ISBLANK(DRAWING[[#This Row],[Base]]),"",DRAWING[[#This Row],[Base]]+DRAWING[[#This Row],[Index]])</f>
        <v/>
      </c>
      <c r="H222" s="354" t="str">
        <f>_xlfn.TEXTJOIN("-",,TEXT(DRAWING[[#This Row],[SubProject]],"00"),DRAWING[[#This Row],[Number]]&amp;"_.L0")</f>
        <v>01-_.L0</v>
      </c>
      <c r="I222" s="354" t="e">
        <f>_xlfn.TEXTJOIN(" ",,INDEX(IO[Address24V],MATCH(DRAWING[[#This Row],[Tag]],IO[IO_Tag],)),DRAWING[[#This Row],[Tag]])</f>
        <v>#N/A</v>
      </c>
      <c r="J222" s="354" t="e">
        <f>_xlfn.TEXTJOIN(" ",,INDEX(IO[Address0V],MATCH(DRAWING[[#This Row],[Tag]],IO[IO_Tag],)),DRAWING[[#This Row],[Tag]])</f>
        <v>#N/A</v>
      </c>
      <c r="K222" s="354" t="e">
        <f>_xlfn.TEXTJOIN(" ",,INDEX(IO[AddressIO],MATCH(DRAWING[[#This Row],[Tag]],IO[IO_Tag],)),DRAWING[[#This Row],[Tag]])</f>
        <v>#N/A</v>
      </c>
      <c r="L222" s="354" t="str">
        <f>_xlfn.TEXTJOIN("/",,DRAWING[[#This Row],[Tag]],"01")</f>
        <v>01</v>
      </c>
      <c r="N222" s="262" t="e">
        <f xml:space="preserve"> UPPER(TRIM( MID(#REF!,1,22)))</f>
        <v>#REF!</v>
      </c>
      <c r="O222" s="262"/>
      <c r="P222" s="262"/>
      <c r="Q222" s="262"/>
      <c r="R222" s="262"/>
      <c r="S222" s="262"/>
      <c r="T222" s="262"/>
      <c r="U222" s="262"/>
      <c r="V222" s="262"/>
    </row>
    <row r="223" spans="2:22" x14ac:dyDescent="0.4">
      <c r="B223" s="354" t="s">
        <v>2529</v>
      </c>
      <c r="C223" s="354" t="str">
        <f>_xlfn.TEXTJOIN("-",FALSE,jobNumber,DRAWING[[#This Row],[Type]])</f>
        <v>38025-ELE</v>
      </c>
      <c r="D223" s="354">
        <v>1</v>
      </c>
      <c r="F223" s="354">
        <v>220</v>
      </c>
      <c r="G223" s="354" t="str">
        <f>IF(ISBLANK(DRAWING[[#This Row],[Base]]),"",DRAWING[[#This Row],[Base]]+DRAWING[[#This Row],[Index]])</f>
        <v/>
      </c>
      <c r="H223" s="354" t="str">
        <f>_xlfn.TEXTJOIN("-",,TEXT(DRAWING[[#This Row],[SubProject]],"00"),DRAWING[[#This Row],[Number]]&amp;"_.L0")</f>
        <v>01-_.L0</v>
      </c>
      <c r="I223" s="354" t="e">
        <f>_xlfn.TEXTJOIN(" ",,INDEX(IO[Address24V],MATCH(DRAWING[[#This Row],[Tag]],IO[IO_Tag],)),DRAWING[[#This Row],[Tag]])</f>
        <v>#N/A</v>
      </c>
      <c r="J223" s="354" t="e">
        <f>_xlfn.TEXTJOIN(" ",,INDEX(IO[Address0V],MATCH(DRAWING[[#This Row],[Tag]],IO[IO_Tag],)),DRAWING[[#This Row],[Tag]])</f>
        <v>#N/A</v>
      </c>
      <c r="K223" s="354" t="e">
        <f>_xlfn.TEXTJOIN(" ",,INDEX(IO[AddressIO],MATCH(DRAWING[[#This Row],[Tag]],IO[IO_Tag],)),DRAWING[[#This Row],[Tag]])</f>
        <v>#N/A</v>
      </c>
      <c r="L223" s="354" t="str">
        <f>_xlfn.TEXTJOIN("/",,DRAWING[[#This Row],[Tag]],"01")</f>
        <v>01</v>
      </c>
      <c r="N223" s="262" t="e">
        <f xml:space="preserve"> UPPER(TRIM( MID(#REF!,1,22)))</f>
        <v>#REF!</v>
      </c>
      <c r="O223" s="262"/>
      <c r="P223" s="262"/>
      <c r="Q223" s="262"/>
      <c r="R223" s="262"/>
      <c r="S223" s="262"/>
      <c r="T223" s="262"/>
      <c r="U223" s="262"/>
      <c r="V223" s="262"/>
    </row>
    <row r="224" spans="2:22" x14ac:dyDescent="0.4">
      <c r="B224" s="354" t="s">
        <v>2529</v>
      </c>
      <c r="C224" s="354" t="str">
        <f>_xlfn.TEXTJOIN("-",FALSE,jobNumber,DRAWING[[#This Row],[Type]])</f>
        <v>38025-ELE</v>
      </c>
      <c r="D224" s="354">
        <v>1</v>
      </c>
      <c r="F224" s="354">
        <v>221</v>
      </c>
      <c r="G224" s="354" t="str">
        <f>IF(ISBLANK(DRAWING[[#This Row],[Base]]),"",DRAWING[[#This Row],[Base]]+DRAWING[[#This Row],[Index]])</f>
        <v/>
      </c>
      <c r="H224" s="354" t="str">
        <f>_xlfn.TEXTJOIN("-",,TEXT(DRAWING[[#This Row],[SubProject]],"00"),DRAWING[[#This Row],[Number]]&amp;"_.L0")</f>
        <v>01-_.L0</v>
      </c>
      <c r="I224" s="354" t="e">
        <f>_xlfn.TEXTJOIN(" ",,INDEX(IO[Address24V],MATCH(DRAWING[[#This Row],[Tag]],IO[IO_Tag],)),DRAWING[[#This Row],[Tag]])</f>
        <v>#N/A</v>
      </c>
      <c r="J224" s="354" t="e">
        <f>_xlfn.TEXTJOIN(" ",,INDEX(IO[Address0V],MATCH(DRAWING[[#This Row],[Tag]],IO[IO_Tag],)),DRAWING[[#This Row],[Tag]])</f>
        <v>#N/A</v>
      </c>
      <c r="K224" s="354" t="e">
        <f>_xlfn.TEXTJOIN(" ",,INDEX(IO[AddressIO],MATCH(DRAWING[[#This Row],[Tag]],IO[IO_Tag],)),DRAWING[[#This Row],[Tag]])</f>
        <v>#N/A</v>
      </c>
      <c r="L224" s="354" t="str">
        <f>_xlfn.TEXTJOIN("/",,DRAWING[[#This Row],[Tag]],"01")</f>
        <v>01</v>
      </c>
      <c r="N224" s="262" t="e">
        <f xml:space="preserve"> UPPER(TRIM( MID(#REF!,1,22)))</f>
        <v>#REF!</v>
      </c>
      <c r="O224" s="262"/>
      <c r="P224" s="262"/>
      <c r="Q224" s="262"/>
      <c r="R224" s="262"/>
      <c r="S224" s="262"/>
      <c r="T224" s="262"/>
      <c r="U224" s="262"/>
      <c r="V224" s="262"/>
    </row>
    <row r="225" spans="2:22" x14ac:dyDescent="0.4">
      <c r="B225" s="354" t="s">
        <v>2529</v>
      </c>
      <c r="C225" s="354" t="str">
        <f>_xlfn.TEXTJOIN("-",FALSE,jobNumber,DRAWING[[#This Row],[Type]])</f>
        <v>38025-ELE</v>
      </c>
      <c r="D225" s="354">
        <v>1</v>
      </c>
      <c r="F225" s="354">
        <v>222</v>
      </c>
      <c r="G225" s="354" t="str">
        <f>IF(ISBLANK(DRAWING[[#This Row],[Base]]),"",DRAWING[[#This Row],[Base]]+DRAWING[[#This Row],[Index]])</f>
        <v/>
      </c>
      <c r="H225" s="354" t="str">
        <f>_xlfn.TEXTJOIN("-",,TEXT(DRAWING[[#This Row],[SubProject]],"00"),DRAWING[[#This Row],[Number]]&amp;"_.L0")</f>
        <v>01-_.L0</v>
      </c>
      <c r="I225" s="354" t="e">
        <f>_xlfn.TEXTJOIN(" ",,INDEX(IO[Address24V],MATCH(DRAWING[[#This Row],[Tag]],IO[IO_Tag],)),DRAWING[[#This Row],[Tag]])</f>
        <v>#N/A</v>
      </c>
      <c r="J225" s="354" t="e">
        <f>_xlfn.TEXTJOIN(" ",,INDEX(IO[Address0V],MATCH(DRAWING[[#This Row],[Tag]],IO[IO_Tag],)),DRAWING[[#This Row],[Tag]])</f>
        <v>#N/A</v>
      </c>
      <c r="K225" s="354" t="e">
        <f>_xlfn.TEXTJOIN(" ",,INDEX(IO[AddressIO],MATCH(DRAWING[[#This Row],[Tag]],IO[IO_Tag],)),DRAWING[[#This Row],[Tag]])</f>
        <v>#N/A</v>
      </c>
      <c r="L225" s="354" t="str">
        <f>_xlfn.TEXTJOIN("/",,DRAWING[[#This Row],[Tag]],"01")</f>
        <v>01</v>
      </c>
      <c r="N225" s="262" t="e">
        <f xml:space="preserve"> UPPER(TRIM( MID(#REF!,1,22)))</f>
        <v>#REF!</v>
      </c>
      <c r="O225" s="262"/>
      <c r="P225" s="262"/>
      <c r="Q225" s="262"/>
      <c r="R225" s="262"/>
      <c r="S225" s="262"/>
      <c r="T225" s="262"/>
      <c r="U225" s="262"/>
      <c r="V225" s="262"/>
    </row>
    <row r="226" spans="2:22" x14ac:dyDescent="0.4">
      <c r="B226" s="354" t="s">
        <v>2529</v>
      </c>
      <c r="C226" s="354" t="str">
        <f>_xlfn.TEXTJOIN("-",FALSE,jobNumber,DRAWING[[#This Row],[Type]])</f>
        <v>38025-ELE</v>
      </c>
      <c r="D226" s="354">
        <v>1</v>
      </c>
      <c r="F226" s="354">
        <v>223</v>
      </c>
      <c r="G226" s="354" t="str">
        <f>IF(ISBLANK(DRAWING[[#This Row],[Base]]),"",DRAWING[[#This Row],[Base]]+DRAWING[[#This Row],[Index]])</f>
        <v/>
      </c>
      <c r="H226" s="354" t="str">
        <f>_xlfn.TEXTJOIN("-",,TEXT(DRAWING[[#This Row],[SubProject]],"00"),DRAWING[[#This Row],[Number]]&amp;"_.L0")</f>
        <v>01-_.L0</v>
      </c>
      <c r="I226" s="354" t="e">
        <f>_xlfn.TEXTJOIN(" ",,INDEX(IO[Address24V],MATCH(DRAWING[[#This Row],[Tag]],IO[IO_Tag],)),DRAWING[[#This Row],[Tag]])</f>
        <v>#N/A</v>
      </c>
      <c r="J226" s="354" t="e">
        <f>_xlfn.TEXTJOIN(" ",,INDEX(IO[Address0V],MATCH(DRAWING[[#This Row],[Tag]],IO[IO_Tag],)),DRAWING[[#This Row],[Tag]])</f>
        <v>#N/A</v>
      </c>
      <c r="K226" s="354" t="e">
        <f>_xlfn.TEXTJOIN(" ",,INDEX(IO[AddressIO],MATCH(DRAWING[[#This Row],[Tag]],IO[IO_Tag],)),DRAWING[[#This Row],[Tag]])</f>
        <v>#N/A</v>
      </c>
      <c r="L226" s="354" t="str">
        <f>_xlfn.TEXTJOIN("/",,DRAWING[[#This Row],[Tag]],"01")</f>
        <v>01</v>
      </c>
      <c r="N226" s="262" t="e">
        <f xml:space="preserve"> UPPER(TRIM( MID(#REF!,1,22)))</f>
        <v>#REF!</v>
      </c>
      <c r="O226" s="262"/>
      <c r="P226" s="262"/>
      <c r="Q226" s="262"/>
      <c r="R226" s="262"/>
      <c r="S226" s="262"/>
      <c r="T226" s="262"/>
      <c r="U226" s="262"/>
      <c r="V226" s="262"/>
    </row>
    <row r="227" spans="2:22" x14ac:dyDescent="0.4">
      <c r="B227" s="354" t="s">
        <v>2529</v>
      </c>
      <c r="C227" s="354" t="str">
        <f>_xlfn.TEXTJOIN("-",FALSE,jobNumber,DRAWING[[#This Row],[Type]])</f>
        <v>38025-ELE</v>
      </c>
      <c r="D227" s="354">
        <v>1</v>
      </c>
      <c r="F227" s="354">
        <v>224</v>
      </c>
      <c r="G227" s="354" t="str">
        <f>IF(ISBLANK(DRAWING[[#This Row],[Base]]),"",DRAWING[[#This Row],[Base]]+DRAWING[[#This Row],[Index]])</f>
        <v/>
      </c>
      <c r="H227" s="354" t="str">
        <f>_xlfn.TEXTJOIN("-",,TEXT(DRAWING[[#This Row],[SubProject]],"00"),DRAWING[[#This Row],[Number]]&amp;"_.L0")</f>
        <v>01-_.L0</v>
      </c>
      <c r="I227" s="354" t="e">
        <f>_xlfn.TEXTJOIN(" ",,INDEX(IO[Address24V],MATCH(DRAWING[[#This Row],[Tag]],IO[IO_Tag],)),DRAWING[[#This Row],[Tag]])</f>
        <v>#N/A</v>
      </c>
      <c r="J227" s="354" t="e">
        <f>_xlfn.TEXTJOIN(" ",,INDEX(IO[Address0V],MATCH(DRAWING[[#This Row],[Tag]],IO[IO_Tag],)),DRAWING[[#This Row],[Tag]])</f>
        <v>#N/A</v>
      </c>
      <c r="K227" s="354" t="e">
        <f>_xlfn.TEXTJOIN(" ",,INDEX(IO[AddressIO],MATCH(DRAWING[[#This Row],[Tag]],IO[IO_Tag],)),DRAWING[[#This Row],[Tag]])</f>
        <v>#N/A</v>
      </c>
      <c r="L227" s="354" t="str">
        <f>_xlfn.TEXTJOIN("/",,DRAWING[[#This Row],[Tag]],"01")</f>
        <v>01</v>
      </c>
      <c r="N227" s="262" t="e">
        <f xml:space="preserve"> UPPER(TRIM( MID(#REF!,1,22)))</f>
        <v>#REF!</v>
      </c>
      <c r="O227" s="262"/>
      <c r="P227" s="262"/>
      <c r="Q227" s="262"/>
      <c r="R227" s="262"/>
      <c r="S227" s="262"/>
      <c r="T227" s="262"/>
      <c r="U227" s="262"/>
      <c r="V227" s="262"/>
    </row>
    <row r="228" spans="2:22" x14ac:dyDescent="0.4">
      <c r="B228" s="354" t="s">
        <v>2529</v>
      </c>
      <c r="C228" s="354" t="str">
        <f>_xlfn.TEXTJOIN("-",FALSE,jobNumber,DRAWING[[#This Row],[Type]])</f>
        <v>38025-ELE</v>
      </c>
      <c r="D228" s="354">
        <v>1</v>
      </c>
      <c r="F228" s="354">
        <v>225</v>
      </c>
      <c r="G228" s="354" t="str">
        <f>IF(ISBLANK(DRAWING[[#This Row],[Base]]),"",DRAWING[[#This Row],[Base]]+DRAWING[[#This Row],[Index]])</f>
        <v/>
      </c>
      <c r="H228" s="354" t="str">
        <f>_xlfn.TEXTJOIN("-",,TEXT(DRAWING[[#This Row],[SubProject]],"00"),DRAWING[[#This Row],[Number]]&amp;"_.L0")</f>
        <v>01-_.L0</v>
      </c>
      <c r="I228" s="354" t="e">
        <f>_xlfn.TEXTJOIN(" ",,INDEX(IO[Address24V],MATCH(DRAWING[[#This Row],[Tag]],IO[IO_Tag],)),DRAWING[[#This Row],[Tag]])</f>
        <v>#N/A</v>
      </c>
      <c r="J228" s="354" t="e">
        <f>_xlfn.TEXTJOIN(" ",,INDEX(IO[Address0V],MATCH(DRAWING[[#This Row],[Tag]],IO[IO_Tag],)),DRAWING[[#This Row],[Tag]])</f>
        <v>#N/A</v>
      </c>
      <c r="K228" s="354" t="e">
        <f>_xlfn.TEXTJOIN(" ",,INDEX(IO[AddressIO],MATCH(DRAWING[[#This Row],[Tag]],IO[IO_Tag],)),DRAWING[[#This Row],[Tag]])</f>
        <v>#N/A</v>
      </c>
      <c r="L228" s="354" t="str">
        <f>_xlfn.TEXTJOIN("/",,DRAWING[[#This Row],[Tag]],"01")</f>
        <v>01</v>
      </c>
      <c r="N228" s="262" t="e">
        <f xml:space="preserve"> UPPER(TRIM( MID(#REF!,1,22)))</f>
        <v>#REF!</v>
      </c>
      <c r="O228" s="262"/>
      <c r="P228" s="262"/>
      <c r="Q228" s="262"/>
      <c r="R228" s="262"/>
      <c r="S228" s="262"/>
      <c r="T228" s="262"/>
      <c r="U228" s="262"/>
      <c r="V228" s="262"/>
    </row>
    <row r="229" spans="2:22" x14ac:dyDescent="0.4">
      <c r="B229" s="354" t="s">
        <v>2529</v>
      </c>
      <c r="C229" s="354" t="str">
        <f>_xlfn.TEXTJOIN("-",FALSE,jobNumber,DRAWING[[#This Row],[Type]])</f>
        <v>38025-ELE</v>
      </c>
      <c r="D229" s="354">
        <v>1</v>
      </c>
      <c r="F229" s="354">
        <v>226</v>
      </c>
      <c r="G229" s="354" t="str">
        <f>IF(ISBLANK(DRAWING[[#This Row],[Base]]),"",DRAWING[[#This Row],[Base]]+DRAWING[[#This Row],[Index]])</f>
        <v/>
      </c>
      <c r="H229" s="354" t="str">
        <f>_xlfn.TEXTJOIN("-",,TEXT(DRAWING[[#This Row],[SubProject]],"00"),DRAWING[[#This Row],[Number]]&amp;"_.L0")</f>
        <v>01-_.L0</v>
      </c>
      <c r="I229" s="354" t="e">
        <f>_xlfn.TEXTJOIN(" ",,INDEX(IO[Address24V],MATCH(DRAWING[[#This Row],[Tag]],IO[IO_Tag],)),DRAWING[[#This Row],[Tag]])</f>
        <v>#N/A</v>
      </c>
      <c r="J229" s="354" t="e">
        <f>_xlfn.TEXTJOIN(" ",,INDEX(IO[Address0V],MATCH(DRAWING[[#This Row],[Tag]],IO[IO_Tag],)),DRAWING[[#This Row],[Tag]])</f>
        <v>#N/A</v>
      </c>
      <c r="K229" s="354" t="e">
        <f>_xlfn.TEXTJOIN(" ",,INDEX(IO[AddressIO],MATCH(DRAWING[[#This Row],[Tag]],IO[IO_Tag],)),DRAWING[[#This Row],[Tag]])</f>
        <v>#N/A</v>
      </c>
      <c r="L229" s="354" t="str">
        <f>_xlfn.TEXTJOIN("/",,DRAWING[[#This Row],[Tag]],"01")</f>
        <v>01</v>
      </c>
      <c r="N229" s="262" t="e">
        <f xml:space="preserve"> UPPER(TRIM( MID(#REF!,1,22)))</f>
        <v>#REF!</v>
      </c>
      <c r="O229" s="262"/>
      <c r="P229" s="262"/>
      <c r="Q229" s="262"/>
      <c r="R229" s="262"/>
      <c r="S229" s="262"/>
      <c r="T229" s="262"/>
      <c r="U229" s="262"/>
      <c r="V229" s="262"/>
    </row>
    <row r="230" spans="2:22" x14ac:dyDescent="0.4">
      <c r="B230" s="354" t="s">
        <v>2529</v>
      </c>
      <c r="C230" s="354" t="str">
        <f>_xlfn.TEXTJOIN("-",FALSE,jobNumber,DRAWING[[#This Row],[Type]])</f>
        <v>38025-ELE</v>
      </c>
      <c r="D230" s="354">
        <v>1</v>
      </c>
      <c r="F230" s="354">
        <v>227</v>
      </c>
      <c r="G230" s="354" t="str">
        <f>IF(ISBLANK(DRAWING[[#This Row],[Base]]),"",DRAWING[[#This Row],[Base]]+DRAWING[[#This Row],[Index]])</f>
        <v/>
      </c>
      <c r="H230" s="354" t="str">
        <f>_xlfn.TEXTJOIN("-",,TEXT(DRAWING[[#This Row],[SubProject]],"00"),DRAWING[[#This Row],[Number]]&amp;"_.L0")</f>
        <v>01-_.L0</v>
      </c>
      <c r="I230" s="354" t="e">
        <f>_xlfn.TEXTJOIN(" ",,INDEX(IO[Address24V],MATCH(DRAWING[[#This Row],[Tag]],IO[IO_Tag],)),DRAWING[[#This Row],[Tag]])</f>
        <v>#N/A</v>
      </c>
      <c r="J230" s="354" t="e">
        <f>_xlfn.TEXTJOIN(" ",,INDEX(IO[Address0V],MATCH(DRAWING[[#This Row],[Tag]],IO[IO_Tag],)),DRAWING[[#This Row],[Tag]])</f>
        <v>#N/A</v>
      </c>
      <c r="K230" s="354" t="e">
        <f>_xlfn.TEXTJOIN(" ",,INDEX(IO[AddressIO],MATCH(DRAWING[[#This Row],[Tag]],IO[IO_Tag],)),DRAWING[[#This Row],[Tag]])</f>
        <v>#N/A</v>
      </c>
      <c r="L230" s="354" t="str">
        <f>_xlfn.TEXTJOIN("/",,DRAWING[[#This Row],[Tag]],"01")</f>
        <v>01</v>
      </c>
      <c r="N230" s="262" t="e">
        <f xml:space="preserve"> UPPER(TRIM( MID(#REF!,1,22)))</f>
        <v>#REF!</v>
      </c>
      <c r="O230" s="262"/>
      <c r="P230" s="262"/>
      <c r="Q230" s="262"/>
      <c r="R230" s="262"/>
      <c r="S230" s="262"/>
      <c r="T230" s="262"/>
      <c r="U230" s="262"/>
      <c r="V230" s="262"/>
    </row>
    <row r="231" spans="2:22" x14ac:dyDescent="0.4">
      <c r="B231" s="354" t="s">
        <v>2529</v>
      </c>
      <c r="C231" s="354" t="str">
        <f>_xlfn.TEXTJOIN("-",FALSE,jobNumber,DRAWING[[#This Row],[Type]])</f>
        <v>38025-ELE</v>
      </c>
      <c r="D231" s="354">
        <v>1</v>
      </c>
      <c r="F231" s="354">
        <v>228</v>
      </c>
      <c r="G231" s="354" t="str">
        <f>IF(ISBLANK(DRAWING[[#This Row],[Base]]),"",DRAWING[[#This Row],[Base]]+DRAWING[[#This Row],[Index]])</f>
        <v/>
      </c>
      <c r="H231" s="354" t="str">
        <f>_xlfn.TEXTJOIN("-",,TEXT(DRAWING[[#This Row],[SubProject]],"00"),DRAWING[[#This Row],[Number]]&amp;"_.L0")</f>
        <v>01-_.L0</v>
      </c>
      <c r="I231" s="354" t="e">
        <f>_xlfn.TEXTJOIN(" ",,INDEX(IO[Address24V],MATCH(DRAWING[[#This Row],[Tag]],IO[IO_Tag],)),DRAWING[[#This Row],[Tag]])</f>
        <v>#N/A</v>
      </c>
      <c r="J231" s="354" t="e">
        <f>_xlfn.TEXTJOIN(" ",,INDEX(IO[Address0V],MATCH(DRAWING[[#This Row],[Tag]],IO[IO_Tag],)),DRAWING[[#This Row],[Tag]])</f>
        <v>#N/A</v>
      </c>
      <c r="K231" s="354" t="e">
        <f>_xlfn.TEXTJOIN(" ",,INDEX(IO[AddressIO],MATCH(DRAWING[[#This Row],[Tag]],IO[IO_Tag],)),DRAWING[[#This Row],[Tag]])</f>
        <v>#N/A</v>
      </c>
      <c r="L231" s="354" t="str">
        <f>_xlfn.TEXTJOIN("/",,DRAWING[[#This Row],[Tag]],"01")</f>
        <v>01</v>
      </c>
      <c r="N231" s="262" t="e">
        <f xml:space="preserve"> UPPER(TRIM( MID(#REF!,1,22)))</f>
        <v>#REF!</v>
      </c>
      <c r="O231" s="262"/>
      <c r="P231" s="262"/>
      <c r="Q231" s="262"/>
      <c r="R231" s="262"/>
      <c r="S231" s="262"/>
      <c r="T231" s="262"/>
      <c r="U231" s="262"/>
      <c r="V231" s="262"/>
    </row>
    <row r="232" spans="2:22" x14ac:dyDescent="0.4">
      <c r="B232" s="354" t="s">
        <v>2529</v>
      </c>
      <c r="C232" s="354" t="str">
        <f>_xlfn.TEXTJOIN("-",FALSE,jobNumber,DRAWING[[#This Row],[Type]])</f>
        <v>38025-ELE</v>
      </c>
      <c r="D232" s="354">
        <v>1</v>
      </c>
      <c r="F232" s="354">
        <v>229</v>
      </c>
      <c r="G232" s="354" t="str">
        <f>IF(ISBLANK(DRAWING[[#This Row],[Base]]),"",DRAWING[[#This Row],[Base]]+DRAWING[[#This Row],[Index]])</f>
        <v/>
      </c>
      <c r="H232" s="354" t="str">
        <f>_xlfn.TEXTJOIN("-",,TEXT(DRAWING[[#This Row],[SubProject]],"00"),DRAWING[[#This Row],[Number]]&amp;"_.L0")</f>
        <v>01-_.L0</v>
      </c>
      <c r="I232" s="354" t="e">
        <f>_xlfn.TEXTJOIN(" ",,INDEX(IO[Address24V],MATCH(DRAWING[[#This Row],[Tag]],IO[IO_Tag],)),DRAWING[[#This Row],[Tag]])</f>
        <v>#N/A</v>
      </c>
      <c r="J232" s="354" t="e">
        <f>_xlfn.TEXTJOIN(" ",,INDEX(IO[Address0V],MATCH(DRAWING[[#This Row],[Tag]],IO[IO_Tag],)),DRAWING[[#This Row],[Tag]])</f>
        <v>#N/A</v>
      </c>
      <c r="K232" s="354" t="e">
        <f>_xlfn.TEXTJOIN(" ",,INDEX(IO[AddressIO],MATCH(DRAWING[[#This Row],[Tag]],IO[IO_Tag],)),DRAWING[[#This Row],[Tag]])</f>
        <v>#N/A</v>
      </c>
      <c r="L232" s="354" t="str">
        <f>_xlfn.TEXTJOIN("/",,DRAWING[[#This Row],[Tag]],"01")</f>
        <v>01</v>
      </c>
      <c r="N232" s="262" t="e">
        <f xml:space="preserve"> UPPER(TRIM( MID(#REF!,1,22)))</f>
        <v>#REF!</v>
      </c>
      <c r="O232" s="262"/>
      <c r="P232" s="262"/>
      <c r="Q232" s="262"/>
      <c r="R232" s="262"/>
      <c r="S232" s="262"/>
      <c r="T232" s="262"/>
      <c r="U232" s="262"/>
      <c r="V232" s="262"/>
    </row>
    <row r="233" spans="2:22" x14ac:dyDescent="0.4">
      <c r="B233" s="354" t="s">
        <v>2529</v>
      </c>
      <c r="C233" s="354" t="str">
        <f>_xlfn.TEXTJOIN("-",FALSE,jobNumber,DRAWING[[#This Row],[Type]])</f>
        <v>38025-ELE</v>
      </c>
      <c r="D233" s="354">
        <v>1</v>
      </c>
      <c r="F233" s="354">
        <v>230</v>
      </c>
      <c r="G233" s="354" t="str">
        <f>IF(ISBLANK(DRAWING[[#This Row],[Base]]),"",DRAWING[[#This Row],[Base]]+DRAWING[[#This Row],[Index]])</f>
        <v/>
      </c>
      <c r="H233" s="354" t="str">
        <f>_xlfn.TEXTJOIN("-",,TEXT(DRAWING[[#This Row],[SubProject]],"00"),DRAWING[[#This Row],[Number]]&amp;"_.L0")</f>
        <v>01-_.L0</v>
      </c>
      <c r="I233" s="354" t="e">
        <f>_xlfn.TEXTJOIN(" ",,INDEX(IO[Address24V],MATCH(DRAWING[[#This Row],[Tag]],IO[IO_Tag],)),DRAWING[[#This Row],[Tag]])</f>
        <v>#N/A</v>
      </c>
      <c r="J233" s="354" t="e">
        <f>_xlfn.TEXTJOIN(" ",,INDEX(IO[Address0V],MATCH(DRAWING[[#This Row],[Tag]],IO[IO_Tag],)),DRAWING[[#This Row],[Tag]])</f>
        <v>#N/A</v>
      </c>
      <c r="K233" s="354" t="e">
        <f>_xlfn.TEXTJOIN(" ",,INDEX(IO[AddressIO],MATCH(DRAWING[[#This Row],[Tag]],IO[IO_Tag],)),DRAWING[[#This Row],[Tag]])</f>
        <v>#N/A</v>
      </c>
      <c r="L233" s="354" t="str">
        <f>_xlfn.TEXTJOIN("/",,DRAWING[[#This Row],[Tag]],"01")</f>
        <v>01</v>
      </c>
      <c r="N233" s="262" t="e">
        <f xml:space="preserve"> UPPER(TRIM( MID(#REF!,1,22)))</f>
        <v>#REF!</v>
      </c>
      <c r="O233" s="262"/>
      <c r="P233" s="262"/>
      <c r="Q233" s="262"/>
      <c r="R233" s="262"/>
      <c r="S233" s="262"/>
      <c r="T233" s="262"/>
      <c r="U233" s="262"/>
      <c r="V233" s="262"/>
    </row>
    <row r="234" spans="2:22" x14ac:dyDescent="0.4">
      <c r="B234" s="354" t="s">
        <v>2529</v>
      </c>
      <c r="C234" s="354" t="str">
        <f>_xlfn.TEXTJOIN("-",FALSE,jobNumber,DRAWING[[#This Row],[Type]])</f>
        <v>38025-ELE</v>
      </c>
      <c r="D234" s="354">
        <v>1</v>
      </c>
      <c r="F234" s="354">
        <v>231</v>
      </c>
      <c r="G234" s="354" t="str">
        <f>IF(ISBLANK(DRAWING[[#This Row],[Base]]),"",DRAWING[[#This Row],[Base]]+DRAWING[[#This Row],[Index]])</f>
        <v/>
      </c>
      <c r="H234" s="354" t="str">
        <f>_xlfn.TEXTJOIN("-",,TEXT(DRAWING[[#This Row],[SubProject]],"00"),DRAWING[[#This Row],[Number]]&amp;"_.L0")</f>
        <v>01-_.L0</v>
      </c>
      <c r="I234" s="354" t="e">
        <f>_xlfn.TEXTJOIN(" ",,INDEX(IO[Address24V],MATCH(DRAWING[[#This Row],[Tag]],IO[IO_Tag],)),DRAWING[[#This Row],[Tag]])</f>
        <v>#N/A</v>
      </c>
      <c r="J234" s="354" t="e">
        <f>_xlfn.TEXTJOIN(" ",,INDEX(IO[Address0V],MATCH(DRAWING[[#This Row],[Tag]],IO[IO_Tag],)),DRAWING[[#This Row],[Tag]])</f>
        <v>#N/A</v>
      </c>
      <c r="K234" s="354" t="e">
        <f>_xlfn.TEXTJOIN(" ",,INDEX(IO[AddressIO],MATCH(DRAWING[[#This Row],[Tag]],IO[IO_Tag],)),DRAWING[[#This Row],[Tag]])</f>
        <v>#N/A</v>
      </c>
      <c r="L234" s="354" t="str">
        <f>_xlfn.TEXTJOIN("/",,DRAWING[[#This Row],[Tag]],"01")</f>
        <v>01</v>
      </c>
      <c r="N234" s="262" t="e">
        <f xml:space="preserve"> UPPER(TRIM( MID(#REF!,1,22)))</f>
        <v>#REF!</v>
      </c>
      <c r="O234" s="262"/>
      <c r="P234" s="262"/>
      <c r="Q234" s="262"/>
      <c r="R234" s="262"/>
      <c r="S234" s="262"/>
      <c r="T234" s="262"/>
      <c r="U234" s="262"/>
      <c r="V234" s="262"/>
    </row>
    <row r="235" spans="2:22" x14ac:dyDescent="0.4">
      <c r="B235" s="354" t="s">
        <v>2529</v>
      </c>
      <c r="C235" s="354" t="str">
        <f>_xlfn.TEXTJOIN("-",FALSE,jobNumber,DRAWING[[#This Row],[Type]])</f>
        <v>38025-ELE</v>
      </c>
      <c r="D235" s="354">
        <v>1</v>
      </c>
      <c r="F235" s="354">
        <v>232</v>
      </c>
      <c r="G235" s="354" t="str">
        <f>IF(ISBLANK(DRAWING[[#This Row],[Base]]),"",DRAWING[[#This Row],[Base]]+DRAWING[[#This Row],[Index]])</f>
        <v/>
      </c>
      <c r="H235" s="354" t="str">
        <f>_xlfn.TEXTJOIN("-",,TEXT(DRAWING[[#This Row],[SubProject]],"00"),DRAWING[[#This Row],[Number]]&amp;"_.L0")</f>
        <v>01-_.L0</v>
      </c>
      <c r="I235" s="354" t="e">
        <f>_xlfn.TEXTJOIN(" ",,INDEX(IO[Address24V],MATCH(DRAWING[[#This Row],[Tag]],IO[IO_Tag],)),DRAWING[[#This Row],[Tag]])</f>
        <v>#N/A</v>
      </c>
      <c r="J235" s="354" t="e">
        <f>_xlfn.TEXTJOIN(" ",,INDEX(IO[Address0V],MATCH(DRAWING[[#This Row],[Tag]],IO[IO_Tag],)),DRAWING[[#This Row],[Tag]])</f>
        <v>#N/A</v>
      </c>
      <c r="K235" s="354" t="e">
        <f>_xlfn.TEXTJOIN(" ",,INDEX(IO[AddressIO],MATCH(DRAWING[[#This Row],[Tag]],IO[IO_Tag],)),DRAWING[[#This Row],[Tag]])</f>
        <v>#N/A</v>
      </c>
      <c r="L235" s="354" t="str">
        <f>_xlfn.TEXTJOIN("/",,DRAWING[[#This Row],[Tag]],"01")</f>
        <v>01</v>
      </c>
      <c r="N235" s="262" t="e">
        <f xml:space="preserve"> UPPER(TRIM( MID(#REF!,1,22)))</f>
        <v>#REF!</v>
      </c>
      <c r="O235" s="262"/>
      <c r="P235" s="262"/>
      <c r="Q235" s="262"/>
      <c r="R235" s="262"/>
      <c r="S235" s="262"/>
      <c r="T235" s="262"/>
      <c r="U235" s="262"/>
      <c r="V235" s="262"/>
    </row>
    <row r="236" spans="2:22" x14ac:dyDescent="0.4">
      <c r="B236" s="354" t="s">
        <v>2529</v>
      </c>
      <c r="C236" s="354" t="str">
        <f>_xlfn.TEXTJOIN("-",FALSE,jobNumber,DRAWING[[#This Row],[Type]])</f>
        <v>38025-ELE</v>
      </c>
      <c r="D236" s="354">
        <v>1</v>
      </c>
      <c r="F236" s="354">
        <v>233</v>
      </c>
      <c r="G236" s="354" t="str">
        <f>IF(ISBLANK(DRAWING[[#This Row],[Base]]),"",DRAWING[[#This Row],[Base]]+DRAWING[[#This Row],[Index]])</f>
        <v/>
      </c>
      <c r="H236" s="354" t="str">
        <f>_xlfn.TEXTJOIN("-",,TEXT(DRAWING[[#This Row],[SubProject]],"00"),DRAWING[[#This Row],[Number]]&amp;"_.L0")</f>
        <v>01-_.L0</v>
      </c>
      <c r="I236" s="354" t="e">
        <f>_xlfn.TEXTJOIN(" ",,INDEX(IO[Address24V],MATCH(DRAWING[[#This Row],[Tag]],IO[IO_Tag],)),DRAWING[[#This Row],[Tag]])</f>
        <v>#N/A</v>
      </c>
      <c r="J236" s="354" t="e">
        <f>_xlfn.TEXTJOIN(" ",,INDEX(IO[Address0V],MATCH(DRAWING[[#This Row],[Tag]],IO[IO_Tag],)),DRAWING[[#This Row],[Tag]])</f>
        <v>#N/A</v>
      </c>
      <c r="K236" s="354" t="e">
        <f>_xlfn.TEXTJOIN(" ",,INDEX(IO[AddressIO],MATCH(DRAWING[[#This Row],[Tag]],IO[IO_Tag],)),DRAWING[[#This Row],[Tag]])</f>
        <v>#N/A</v>
      </c>
      <c r="L236" s="354" t="str">
        <f>_xlfn.TEXTJOIN("/",,DRAWING[[#This Row],[Tag]],"01")</f>
        <v>01</v>
      </c>
      <c r="N236" s="262" t="e">
        <f xml:space="preserve"> UPPER(TRIM( MID(#REF!,1,22)))</f>
        <v>#REF!</v>
      </c>
      <c r="O236" s="262"/>
      <c r="P236" s="262"/>
      <c r="Q236" s="262"/>
      <c r="R236" s="262"/>
      <c r="S236" s="262"/>
      <c r="T236" s="262"/>
      <c r="U236" s="262"/>
      <c r="V236" s="262"/>
    </row>
    <row r="237" spans="2:22" x14ac:dyDescent="0.4">
      <c r="B237" s="354" t="s">
        <v>2529</v>
      </c>
      <c r="C237" s="354" t="str">
        <f>_xlfn.TEXTJOIN("-",FALSE,jobNumber,DRAWING[[#This Row],[Type]])</f>
        <v>38025-ELE</v>
      </c>
      <c r="D237" s="354">
        <v>1</v>
      </c>
      <c r="F237" s="354">
        <v>234</v>
      </c>
      <c r="G237" s="354" t="str">
        <f>IF(ISBLANK(DRAWING[[#This Row],[Base]]),"",DRAWING[[#This Row],[Base]]+DRAWING[[#This Row],[Index]])</f>
        <v/>
      </c>
      <c r="H237" s="354" t="str">
        <f>_xlfn.TEXTJOIN("-",,TEXT(DRAWING[[#This Row],[SubProject]],"00"),DRAWING[[#This Row],[Number]]&amp;"_.L0")</f>
        <v>01-_.L0</v>
      </c>
      <c r="I237" s="354" t="e">
        <f>_xlfn.TEXTJOIN(" ",,INDEX(IO[Address24V],MATCH(DRAWING[[#This Row],[Tag]],IO[IO_Tag],)),DRAWING[[#This Row],[Tag]])</f>
        <v>#N/A</v>
      </c>
      <c r="J237" s="354" t="e">
        <f>_xlfn.TEXTJOIN(" ",,INDEX(IO[Address0V],MATCH(DRAWING[[#This Row],[Tag]],IO[IO_Tag],)),DRAWING[[#This Row],[Tag]])</f>
        <v>#N/A</v>
      </c>
      <c r="K237" s="354" t="e">
        <f>_xlfn.TEXTJOIN(" ",,INDEX(IO[AddressIO],MATCH(DRAWING[[#This Row],[Tag]],IO[IO_Tag],)),DRAWING[[#This Row],[Tag]])</f>
        <v>#N/A</v>
      </c>
      <c r="L237" s="354" t="str">
        <f>_xlfn.TEXTJOIN("/",,DRAWING[[#This Row],[Tag]],"01")</f>
        <v>01</v>
      </c>
      <c r="N237" s="262" t="e">
        <f xml:space="preserve"> UPPER(TRIM( MID(#REF!,1,22)))</f>
        <v>#REF!</v>
      </c>
      <c r="O237" s="262"/>
      <c r="P237" s="262"/>
      <c r="Q237" s="262"/>
      <c r="R237" s="262"/>
      <c r="S237" s="262"/>
      <c r="T237" s="262"/>
      <c r="U237" s="262"/>
      <c r="V237" s="262"/>
    </row>
    <row r="238" spans="2:22" x14ac:dyDescent="0.4">
      <c r="B238" s="354" t="s">
        <v>2529</v>
      </c>
      <c r="C238" s="354" t="str">
        <f>_xlfn.TEXTJOIN("-",FALSE,jobNumber,DRAWING[[#This Row],[Type]])</f>
        <v>38025-ELE</v>
      </c>
      <c r="D238" s="354">
        <v>1</v>
      </c>
      <c r="F238" s="354">
        <v>235</v>
      </c>
      <c r="G238" s="354" t="str">
        <f>IF(ISBLANK(DRAWING[[#This Row],[Base]]),"",DRAWING[[#This Row],[Base]]+DRAWING[[#This Row],[Index]])</f>
        <v/>
      </c>
      <c r="H238" s="354" t="str">
        <f>_xlfn.TEXTJOIN("-",,TEXT(DRAWING[[#This Row],[SubProject]],"00"),DRAWING[[#This Row],[Number]]&amp;"_.L0")</f>
        <v>01-_.L0</v>
      </c>
      <c r="I238" s="354" t="e">
        <f>_xlfn.TEXTJOIN(" ",,INDEX(IO[Address24V],MATCH(DRAWING[[#This Row],[Tag]],IO[IO_Tag],)),DRAWING[[#This Row],[Tag]])</f>
        <v>#N/A</v>
      </c>
      <c r="J238" s="354" t="e">
        <f>_xlfn.TEXTJOIN(" ",,INDEX(IO[Address0V],MATCH(DRAWING[[#This Row],[Tag]],IO[IO_Tag],)),DRAWING[[#This Row],[Tag]])</f>
        <v>#N/A</v>
      </c>
      <c r="K238" s="354" t="e">
        <f>_xlfn.TEXTJOIN(" ",,INDEX(IO[AddressIO],MATCH(DRAWING[[#This Row],[Tag]],IO[IO_Tag],)),DRAWING[[#This Row],[Tag]])</f>
        <v>#N/A</v>
      </c>
      <c r="L238" s="354" t="str">
        <f>_xlfn.TEXTJOIN("/",,DRAWING[[#This Row],[Tag]],"01")</f>
        <v>01</v>
      </c>
      <c r="N238" s="262" t="e">
        <f xml:space="preserve"> UPPER(TRIM( MID(#REF!,1,22)))</f>
        <v>#REF!</v>
      </c>
      <c r="O238" s="262"/>
      <c r="P238" s="262"/>
      <c r="Q238" s="262"/>
      <c r="R238" s="262"/>
      <c r="S238" s="262"/>
      <c r="T238" s="262"/>
      <c r="U238" s="262"/>
      <c r="V238" s="262"/>
    </row>
    <row r="239" spans="2:22" x14ac:dyDescent="0.4">
      <c r="B239" s="354" t="s">
        <v>2529</v>
      </c>
      <c r="C239" s="354" t="str">
        <f>_xlfn.TEXTJOIN("-",FALSE,jobNumber,DRAWING[[#This Row],[Type]])</f>
        <v>38025-ELE</v>
      </c>
      <c r="D239" s="354">
        <v>1</v>
      </c>
      <c r="F239" s="354">
        <v>236</v>
      </c>
      <c r="G239" s="354" t="str">
        <f>IF(ISBLANK(DRAWING[[#This Row],[Base]]),"",DRAWING[[#This Row],[Base]]+DRAWING[[#This Row],[Index]])</f>
        <v/>
      </c>
      <c r="H239" s="354" t="str">
        <f>_xlfn.TEXTJOIN("-",,TEXT(DRAWING[[#This Row],[SubProject]],"00"),DRAWING[[#This Row],[Number]]&amp;"_.L0")</f>
        <v>01-_.L0</v>
      </c>
      <c r="I239" s="354" t="e">
        <f>_xlfn.TEXTJOIN(" ",,INDEX(IO[Address24V],MATCH(DRAWING[[#This Row],[Tag]],IO[IO_Tag],)),DRAWING[[#This Row],[Tag]])</f>
        <v>#N/A</v>
      </c>
      <c r="J239" s="354" t="e">
        <f>_xlfn.TEXTJOIN(" ",,INDEX(IO[Address0V],MATCH(DRAWING[[#This Row],[Tag]],IO[IO_Tag],)),DRAWING[[#This Row],[Tag]])</f>
        <v>#N/A</v>
      </c>
      <c r="K239" s="354" t="e">
        <f>_xlfn.TEXTJOIN(" ",,INDEX(IO[AddressIO],MATCH(DRAWING[[#This Row],[Tag]],IO[IO_Tag],)),DRAWING[[#This Row],[Tag]])</f>
        <v>#N/A</v>
      </c>
      <c r="L239" s="354" t="str">
        <f>_xlfn.TEXTJOIN("/",,DRAWING[[#This Row],[Tag]],"01")</f>
        <v>01</v>
      </c>
      <c r="N239" s="262" t="e">
        <f xml:space="preserve"> UPPER(TRIM( MID(#REF!,1,22)))</f>
        <v>#REF!</v>
      </c>
      <c r="O239" s="262"/>
      <c r="P239" s="262"/>
      <c r="Q239" s="262"/>
      <c r="R239" s="262"/>
      <c r="S239" s="262"/>
      <c r="T239" s="262"/>
      <c r="U239" s="262"/>
      <c r="V239" s="262"/>
    </row>
    <row r="240" spans="2:22" x14ac:dyDescent="0.4">
      <c r="B240" s="354" t="s">
        <v>2529</v>
      </c>
      <c r="C240" s="354" t="str">
        <f>_xlfn.TEXTJOIN("-",FALSE,jobNumber,DRAWING[[#This Row],[Type]])</f>
        <v>38025-ELE</v>
      </c>
      <c r="D240" s="354">
        <v>1</v>
      </c>
      <c r="F240" s="354">
        <v>237</v>
      </c>
      <c r="G240" s="354" t="str">
        <f>IF(ISBLANK(DRAWING[[#This Row],[Base]]),"",DRAWING[[#This Row],[Base]]+DRAWING[[#This Row],[Index]])</f>
        <v/>
      </c>
      <c r="H240" s="354" t="str">
        <f>_xlfn.TEXTJOIN("-",,TEXT(DRAWING[[#This Row],[SubProject]],"00"),DRAWING[[#This Row],[Number]]&amp;"_.L0")</f>
        <v>01-_.L0</v>
      </c>
      <c r="I240" s="354" t="e">
        <f>_xlfn.TEXTJOIN(" ",,INDEX(IO[Address24V],MATCH(DRAWING[[#This Row],[Tag]],IO[IO_Tag],)),DRAWING[[#This Row],[Tag]])</f>
        <v>#N/A</v>
      </c>
      <c r="J240" s="354" t="e">
        <f>_xlfn.TEXTJOIN(" ",,INDEX(IO[Address0V],MATCH(DRAWING[[#This Row],[Tag]],IO[IO_Tag],)),DRAWING[[#This Row],[Tag]])</f>
        <v>#N/A</v>
      </c>
      <c r="K240" s="354" t="e">
        <f>_xlfn.TEXTJOIN(" ",,INDEX(IO[AddressIO],MATCH(DRAWING[[#This Row],[Tag]],IO[IO_Tag],)),DRAWING[[#This Row],[Tag]])</f>
        <v>#N/A</v>
      </c>
      <c r="L240" s="354" t="str">
        <f>_xlfn.TEXTJOIN("/",,DRAWING[[#This Row],[Tag]],"01")</f>
        <v>01</v>
      </c>
      <c r="N240" s="262" t="e">
        <f xml:space="preserve"> UPPER(TRIM( MID(#REF!,1,22)))</f>
        <v>#REF!</v>
      </c>
      <c r="O240" s="262"/>
      <c r="P240" s="262"/>
      <c r="Q240" s="262"/>
      <c r="R240" s="262"/>
      <c r="S240" s="262"/>
      <c r="T240" s="262"/>
      <c r="U240" s="262"/>
      <c r="V240" s="262"/>
    </row>
    <row r="241" spans="2:22" x14ac:dyDescent="0.4">
      <c r="B241" s="354" t="s">
        <v>2529</v>
      </c>
      <c r="C241" s="354" t="str">
        <f>_xlfn.TEXTJOIN("-",FALSE,jobNumber,DRAWING[[#This Row],[Type]])</f>
        <v>38025-ELE</v>
      </c>
      <c r="D241" s="354">
        <v>1</v>
      </c>
      <c r="F241" s="354">
        <v>238</v>
      </c>
      <c r="G241" s="354" t="str">
        <f>IF(ISBLANK(DRAWING[[#This Row],[Base]]),"",DRAWING[[#This Row],[Base]]+DRAWING[[#This Row],[Index]])</f>
        <v/>
      </c>
      <c r="H241" s="354" t="str">
        <f>_xlfn.TEXTJOIN("-",,TEXT(DRAWING[[#This Row],[SubProject]],"00"),DRAWING[[#This Row],[Number]]&amp;"_.L0")</f>
        <v>01-_.L0</v>
      </c>
      <c r="I241" s="354" t="e">
        <f>_xlfn.TEXTJOIN(" ",,INDEX(IO[Address24V],MATCH(DRAWING[[#This Row],[Tag]],IO[IO_Tag],)),DRAWING[[#This Row],[Tag]])</f>
        <v>#N/A</v>
      </c>
      <c r="J241" s="354" t="e">
        <f>_xlfn.TEXTJOIN(" ",,INDEX(IO[Address0V],MATCH(DRAWING[[#This Row],[Tag]],IO[IO_Tag],)),DRAWING[[#This Row],[Tag]])</f>
        <v>#N/A</v>
      </c>
      <c r="K241" s="354" t="e">
        <f>_xlfn.TEXTJOIN(" ",,INDEX(IO[AddressIO],MATCH(DRAWING[[#This Row],[Tag]],IO[IO_Tag],)),DRAWING[[#This Row],[Tag]])</f>
        <v>#N/A</v>
      </c>
      <c r="L241" s="354" t="str">
        <f>_xlfn.TEXTJOIN("/",,DRAWING[[#This Row],[Tag]],"01")</f>
        <v>01</v>
      </c>
      <c r="N241" s="262" t="e">
        <f xml:space="preserve"> UPPER(TRIM( MID(#REF!,1,22)))</f>
        <v>#REF!</v>
      </c>
      <c r="O241" s="262"/>
      <c r="P241" s="262"/>
      <c r="Q241" s="262"/>
      <c r="R241" s="262"/>
      <c r="S241" s="262"/>
      <c r="T241" s="262"/>
      <c r="U241" s="262"/>
      <c r="V241" s="262"/>
    </row>
    <row r="242" spans="2:22" x14ac:dyDescent="0.4">
      <c r="B242" s="354" t="s">
        <v>2529</v>
      </c>
      <c r="C242" s="354" t="str">
        <f>_xlfn.TEXTJOIN("-",FALSE,jobNumber,DRAWING[[#This Row],[Type]])</f>
        <v>38025-ELE</v>
      </c>
      <c r="D242" s="354">
        <v>1</v>
      </c>
      <c r="F242" s="354">
        <v>239</v>
      </c>
      <c r="G242" s="354" t="str">
        <f>IF(ISBLANK(DRAWING[[#This Row],[Base]]),"",DRAWING[[#This Row],[Base]]+DRAWING[[#This Row],[Index]])</f>
        <v/>
      </c>
      <c r="H242" s="354" t="str">
        <f>_xlfn.TEXTJOIN("-",,TEXT(DRAWING[[#This Row],[SubProject]],"00"),DRAWING[[#This Row],[Number]]&amp;"_.L0")</f>
        <v>01-_.L0</v>
      </c>
      <c r="I242" s="354" t="e">
        <f>_xlfn.TEXTJOIN(" ",,INDEX(IO[Address24V],MATCH(DRAWING[[#This Row],[Tag]],IO[IO_Tag],)),DRAWING[[#This Row],[Tag]])</f>
        <v>#N/A</v>
      </c>
      <c r="J242" s="354" t="e">
        <f>_xlfn.TEXTJOIN(" ",,INDEX(IO[Address0V],MATCH(DRAWING[[#This Row],[Tag]],IO[IO_Tag],)),DRAWING[[#This Row],[Tag]])</f>
        <v>#N/A</v>
      </c>
      <c r="K242" s="354" t="e">
        <f>_xlfn.TEXTJOIN(" ",,INDEX(IO[AddressIO],MATCH(DRAWING[[#This Row],[Tag]],IO[IO_Tag],)),DRAWING[[#This Row],[Tag]])</f>
        <v>#N/A</v>
      </c>
      <c r="L242" s="354" t="str">
        <f>_xlfn.TEXTJOIN("/",,DRAWING[[#This Row],[Tag]],"01")</f>
        <v>01</v>
      </c>
      <c r="N242" s="262" t="e">
        <f xml:space="preserve"> UPPER(TRIM( MID(#REF!,1,22)))</f>
        <v>#REF!</v>
      </c>
      <c r="O242" s="262"/>
      <c r="P242" s="262"/>
      <c r="Q242" s="262"/>
      <c r="R242" s="262"/>
      <c r="S242" s="262"/>
      <c r="T242" s="262"/>
      <c r="U242" s="262"/>
      <c r="V242" s="262"/>
    </row>
    <row r="243" spans="2:22" x14ac:dyDescent="0.4">
      <c r="B243" s="354" t="s">
        <v>2529</v>
      </c>
      <c r="C243" s="354" t="str">
        <f>_xlfn.TEXTJOIN("-",FALSE,jobNumber,DRAWING[[#This Row],[Type]])</f>
        <v>38025-ELE</v>
      </c>
      <c r="D243" s="354">
        <v>1</v>
      </c>
      <c r="F243" s="354">
        <v>240</v>
      </c>
      <c r="G243" s="354" t="str">
        <f>IF(ISBLANK(DRAWING[[#This Row],[Base]]),"",DRAWING[[#This Row],[Base]]+DRAWING[[#This Row],[Index]])</f>
        <v/>
      </c>
      <c r="H243" s="354" t="str">
        <f>_xlfn.TEXTJOIN("-",,TEXT(DRAWING[[#This Row],[SubProject]],"00"),DRAWING[[#This Row],[Number]]&amp;"_.L0")</f>
        <v>01-_.L0</v>
      </c>
      <c r="I243" s="354" t="e">
        <f>_xlfn.TEXTJOIN(" ",,INDEX(IO[Address24V],MATCH(DRAWING[[#This Row],[Tag]],IO[IO_Tag],)),DRAWING[[#This Row],[Tag]])</f>
        <v>#N/A</v>
      </c>
      <c r="J243" s="354" t="e">
        <f>_xlfn.TEXTJOIN(" ",,INDEX(IO[Address0V],MATCH(DRAWING[[#This Row],[Tag]],IO[IO_Tag],)),DRAWING[[#This Row],[Tag]])</f>
        <v>#N/A</v>
      </c>
      <c r="K243" s="354" t="e">
        <f>_xlfn.TEXTJOIN(" ",,INDEX(IO[AddressIO],MATCH(DRAWING[[#This Row],[Tag]],IO[IO_Tag],)),DRAWING[[#This Row],[Tag]])</f>
        <v>#N/A</v>
      </c>
      <c r="L243" s="354" t="str">
        <f>_xlfn.TEXTJOIN("/",,DRAWING[[#This Row],[Tag]],"01")</f>
        <v>01</v>
      </c>
      <c r="N243" s="262" t="e">
        <f xml:space="preserve"> UPPER(TRIM( MID(#REF!,1,22)))</f>
        <v>#REF!</v>
      </c>
      <c r="O243" s="262"/>
      <c r="P243" s="262"/>
      <c r="Q243" s="262"/>
      <c r="R243" s="262"/>
      <c r="S243" s="262"/>
      <c r="T243" s="262"/>
      <c r="U243" s="262"/>
      <c r="V243" s="262"/>
    </row>
    <row r="244" spans="2:22" x14ac:dyDescent="0.4">
      <c r="B244" s="354" t="s">
        <v>2529</v>
      </c>
      <c r="C244" s="354" t="str">
        <f>_xlfn.TEXTJOIN("-",FALSE,jobNumber,DRAWING[[#This Row],[Type]])</f>
        <v>38025-ELE</v>
      </c>
      <c r="D244" s="354">
        <v>1</v>
      </c>
      <c r="F244" s="354">
        <v>241</v>
      </c>
      <c r="G244" s="354" t="str">
        <f>IF(ISBLANK(DRAWING[[#This Row],[Base]]),"",DRAWING[[#This Row],[Base]]+DRAWING[[#This Row],[Index]])</f>
        <v/>
      </c>
      <c r="H244" s="354" t="str">
        <f>_xlfn.TEXTJOIN("-",,TEXT(DRAWING[[#This Row],[SubProject]],"00"),DRAWING[[#This Row],[Number]]&amp;"_.L0")</f>
        <v>01-_.L0</v>
      </c>
      <c r="I244" s="354" t="e">
        <f>_xlfn.TEXTJOIN(" ",,INDEX(IO[Address24V],MATCH(DRAWING[[#This Row],[Tag]],IO[IO_Tag],)),DRAWING[[#This Row],[Tag]])</f>
        <v>#N/A</v>
      </c>
      <c r="J244" s="354" t="e">
        <f>_xlfn.TEXTJOIN(" ",,INDEX(IO[Address0V],MATCH(DRAWING[[#This Row],[Tag]],IO[IO_Tag],)),DRAWING[[#This Row],[Tag]])</f>
        <v>#N/A</v>
      </c>
      <c r="K244" s="354" t="e">
        <f>_xlfn.TEXTJOIN(" ",,INDEX(IO[AddressIO],MATCH(DRAWING[[#This Row],[Tag]],IO[IO_Tag],)),DRAWING[[#This Row],[Tag]])</f>
        <v>#N/A</v>
      </c>
      <c r="L244" s="354" t="str">
        <f>_xlfn.TEXTJOIN("/",,DRAWING[[#This Row],[Tag]],"01")</f>
        <v>01</v>
      </c>
      <c r="N244" s="262" t="e">
        <f xml:space="preserve"> UPPER(TRIM( MID(#REF!,1,22)))</f>
        <v>#REF!</v>
      </c>
      <c r="O244" s="262"/>
      <c r="P244" s="262"/>
      <c r="Q244" s="262"/>
      <c r="R244" s="262"/>
      <c r="S244" s="262"/>
      <c r="T244" s="262"/>
      <c r="U244" s="262"/>
      <c r="V244" s="262"/>
    </row>
    <row r="245" spans="2:22" x14ac:dyDescent="0.4">
      <c r="B245" s="354" t="s">
        <v>2529</v>
      </c>
      <c r="C245" s="354" t="str">
        <f>_xlfn.TEXTJOIN("-",FALSE,jobNumber,DRAWING[[#This Row],[Type]])</f>
        <v>38025-ELE</v>
      </c>
      <c r="D245" s="354">
        <v>1</v>
      </c>
      <c r="F245" s="354">
        <v>242</v>
      </c>
      <c r="G245" s="354" t="str">
        <f>IF(ISBLANK(DRAWING[[#This Row],[Base]]),"",DRAWING[[#This Row],[Base]]+DRAWING[[#This Row],[Index]])</f>
        <v/>
      </c>
      <c r="H245" s="354" t="str">
        <f>_xlfn.TEXTJOIN("-",,TEXT(DRAWING[[#This Row],[SubProject]],"00"),DRAWING[[#This Row],[Number]]&amp;"_.L0")</f>
        <v>01-_.L0</v>
      </c>
      <c r="I245" s="354" t="e">
        <f>_xlfn.TEXTJOIN(" ",,INDEX(IO[Address24V],MATCH(DRAWING[[#This Row],[Tag]],IO[IO_Tag],)),DRAWING[[#This Row],[Tag]])</f>
        <v>#N/A</v>
      </c>
      <c r="J245" s="354" t="e">
        <f>_xlfn.TEXTJOIN(" ",,INDEX(IO[Address0V],MATCH(DRAWING[[#This Row],[Tag]],IO[IO_Tag],)),DRAWING[[#This Row],[Tag]])</f>
        <v>#N/A</v>
      </c>
      <c r="K245" s="354" t="e">
        <f>_xlfn.TEXTJOIN(" ",,INDEX(IO[AddressIO],MATCH(DRAWING[[#This Row],[Tag]],IO[IO_Tag],)),DRAWING[[#This Row],[Tag]])</f>
        <v>#N/A</v>
      </c>
      <c r="L245" s="354" t="str">
        <f>_xlfn.TEXTJOIN("/",,DRAWING[[#This Row],[Tag]],"01")</f>
        <v>01</v>
      </c>
      <c r="N245" s="262" t="e">
        <f xml:space="preserve"> UPPER(TRIM( MID(#REF!,1,22)))</f>
        <v>#REF!</v>
      </c>
      <c r="O245" s="262"/>
      <c r="P245" s="262"/>
      <c r="Q245" s="262"/>
      <c r="R245" s="262"/>
      <c r="S245" s="262"/>
      <c r="T245" s="262"/>
      <c r="U245" s="262"/>
      <c r="V245" s="262"/>
    </row>
    <row r="246" spans="2:22" x14ac:dyDescent="0.4">
      <c r="B246" s="354" t="s">
        <v>2529</v>
      </c>
      <c r="C246" s="354" t="str">
        <f>_xlfn.TEXTJOIN("-",FALSE,jobNumber,DRAWING[[#This Row],[Type]])</f>
        <v>38025-ELE</v>
      </c>
      <c r="D246" s="354">
        <v>1</v>
      </c>
      <c r="F246" s="354">
        <v>243</v>
      </c>
      <c r="G246" s="354" t="str">
        <f>IF(ISBLANK(DRAWING[[#This Row],[Base]]),"",DRAWING[[#This Row],[Base]]+DRAWING[[#This Row],[Index]])</f>
        <v/>
      </c>
      <c r="H246" s="354" t="str">
        <f>_xlfn.TEXTJOIN("-",,TEXT(DRAWING[[#This Row],[SubProject]],"00"),DRAWING[[#This Row],[Number]]&amp;"_.L0")</f>
        <v>01-_.L0</v>
      </c>
      <c r="I246" s="354" t="e">
        <f>_xlfn.TEXTJOIN(" ",,INDEX(IO[Address24V],MATCH(DRAWING[[#This Row],[Tag]],IO[IO_Tag],)),DRAWING[[#This Row],[Tag]])</f>
        <v>#N/A</v>
      </c>
      <c r="J246" s="354" t="e">
        <f>_xlfn.TEXTJOIN(" ",,INDEX(IO[Address0V],MATCH(DRAWING[[#This Row],[Tag]],IO[IO_Tag],)),DRAWING[[#This Row],[Tag]])</f>
        <v>#N/A</v>
      </c>
      <c r="K246" s="354" t="e">
        <f>_xlfn.TEXTJOIN(" ",,INDEX(IO[AddressIO],MATCH(DRAWING[[#This Row],[Tag]],IO[IO_Tag],)),DRAWING[[#This Row],[Tag]])</f>
        <v>#N/A</v>
      </c>
      <c r="L246" s="354" t="str">
        <f>_xlfn.TEXTJOIN("/",,DRAWING[[#This Row],[Tag]],"01")</f>
        <v>01</v>
      </c>
      <c r="N246" s="262" t="e">
        <f xml:space="preserve"> UPPER(TRIM( MID(#REF!,1,22)))</f>
        <v>#REF!</v>
      </c>
      <c r="O246" s="262"/>
      <c r="P246" s="262"/>
      <c r="Q246" s="262"/>
      <c r="R246" s="262"/>
      <c r="S246" s="262"/>
      <c r="T246" s="262"/>
      <c r="U246" s="262"/>
      <c r="V246" s="262"/>
    </row>
    <row r="247" spans="2:22" x14ac:dyDescent="0.4">
      <c r="B247" s="354" t="s">
        <v>2529</v>
      </c>
      <c r="C247" s="354" t="str">
        <f>_xlfn.TEXTJOIN("-",FALSE,jobNumber,DRAWING[[#This Row],[Type]])</f>
        <v>38025-ELE</v>
      </c>
      <c r="D247" s="354">
        <v>1</v>
      </c>
      <c r="F247" s="354">
        <v>244</v>
      </c>
      <c r="G247" s="354" t="str">
        <f>IF(ISBLANK(DRAWING[[#This Row],[Base]]),"",DRAWING[[#This Row],[Base]]+DRAWING[[#This Row],[Index]])</f>
        <v/>
      </c>
      <c r="H247" s="354" t="str">
        <f>_xlfn.TEXTJOIN("-",,TEXT(DRAWING[[#This Row],[SubProject]],"00"),DRAWING[[#This Row],[Number]]&amp;"_.L0")</f>
        <v>01-_.L0</v>
      </c>
      <c r="I247" s="354" t="e">
        <f>_xlfn.TEXTJOIN(" ",,INDEX(IO[Address24V],MATCH(DRAWING[[#This Row],[Tag]],IO[IO_Tag],)),DRAWING[[#This Row],[Tag]])</f>
        <v>#N/A</v>
      </c>
      <c r="J247" s="354" t="e">
        <f>_xlfn.TEXTJOIN(" ",,INDEX(IO[Address0V],MATCH(DRAWING[[#This Row],[Tag]],IO[IO_Tag],)),DRAWING[[#This Row],[Tag]])</f>
        <v>#N/A</v>
      </c>
      <c r="K247" s="354" t="e">
        <f>_xlfn.TEXTJOIN(" ",,INDEX(IO[AddressIO],MATCH(DRAWING[[#This Row],[Tag]],IO[IO_Tag],)),DRAWING[[#This Row],[Tag]])</f>
        <v>#N/A</v>
      </c>
      <c r="L247" s="354" t="str">
        <f>_xlfn.TEXTJOIN("/",,DRAWING[[#This Row],[Tag]],"01")</f>
        <v>01</v>
      </c>
      <c r="N247" s="262" t="e">
        <f xml:space="preserve"> UPPER(TRIM( MID(#REF!,1,22)))</f>
        <v>#REF!</v>
      </c>
      <c r="O247" s="262"/>
      <c r="P247" s="262"/>
      <c r="Q247" s="262"/>
      <c r="R247" s="262"/>
      <c r="S247" s="262"/>
      <c r="T247" s="262"/>
      <c r="U247" s="262"/>
      <c r="V247" s="262"/>
    </row>
    <row r="248" spans="2:22" x14ac:dyDescent="0.4">
      <c r="B248" s="354" t="s">
        <v>2529</v>
      </c>
      <c r="C248" s="354" t="str">
        <f>_xlfn.TEXTJOIN("-",FALSE,jobNumber,DRAWING[[#This Row],[Type]])</f>
        <v>38025-ELE</v>
      </c>
      <c r="D248" s="354">
        <v>1</v>
      </c>
      <c r="F248" s="354">
        <v>245</v>
      </c>
      <c r="G248" s="354" t="str">
        <f>IF(ISBLANK(DRAWING[[#This Row],[Base]]),"",DRAWING[[#This Row],[Base]]+DRAWING[[#This Row],[Index]])</f>
        <v/>
      </c>
      <c r="H248" s="354" t="str">
        <f>_xlfn.TEXTJOIN("-",,TEXT(DRAWING[[#This Row],[SubProject]],"00"),DRAWING[[#This Row],[Number]]&amp;"_.L0")</f>
        <v>01-_.L0</v>
      </c>
      <c r="I248" s="354" t="e">
        <f>_xlfn.TEXTJOIN(" ",,INDEX(IO[Address24V],MATCH(DRAWING[[#This Row],[Tag]],IO[IO_Tag],)),DRAWING[[#This Row],[Tag]])</f>
        <v>#N/A</v>
      </c>
      <c r="J248" s="354" t="e">
        <f>_xlfn.TEXTJOIN(" ",,INDEX(IO[Address0V],MATCH(DRAWING[[#This Row],[Tag]],IO[IO_Tag],)),DRAWING[[#This Row],[Tag]])</f>
        <v>#N/A</v>
      </c>
      <c r="K248" s="354" t="e">
        <f>_xlfn.TEXTJOIN(" ",,INDEX(IO[AddressIO],MATCH(DRAWING[[#This Row],[Tag]],IO[IO_Tag],)),DRAWING[[#This Row],[Tag]])</f>
        <v>#N/A</v>
      </c>
      <c r="L248" s="354" t="str">
        <f>_xlfn.TEXTJOIN("/",,DRAWING[[#This Row],[Tag]],"01")</f>
        <v>01</v>
      </c>
      <c r="N248" s="262" t="e">
        <f xml:space="preserve"> UPPER(TRIM( MID(#REF!,1,22)))</f>
        <v>#REF!</v>
      </c>
      <c r="O248" s="262"/>
      <c r="P248" s="262"/>
      <c r="Q248" s="262"/>
      <c r="R248" s="262"/>
      <c r="S248" s="262"/>
      <c r="T248" s="262"/>
      <c r="U248" s="262"/>
      <c r="V248" s="262"/>
    </row>
    <row r="249" spans="2:22" x14ac:dyDescent="0.4">
      <c r="B249" s="354" t="s">
        <v>2529</v>
      </c>
      <c r="C249" s="354" t="str">
        <f>_xlfn.TEXTJOIN("-",FALSE,jobNumber,DRAWING[[#This Row],[Type]])</f>
        <v>38025-ELE</v>
      </c>
      <c r="D249" s="354">
        <v>1</v>
      </c>
      <c r="F249" s="354">
        <v>246</v>
      </c>
      <c r="G249" s="354" t="str">
        <f>IF(ISBLANK(DRAWING[[#This Row],[Base]]),"",DRAWING[[#This Row],[Base]]+DRAWING[[#This Row],[Index]])</f>
        <v/>
      </c>
      <c r="H249" s="354" t="str">
        <f>_xlfn.TEXTJOIN("-",,TEXT(DRAWING[[#This Row],[SubProject]],"00"),DRAWING[[#This Row],[Number]]&amp;"_.L0")</f>
        <v>01-_.L0</v>
      </c>
      <c r="I249" s="354" t="e">
        <f>_xlfn.TEXTJOIN(" ",,INDEX(IO[Address24V],MATCH(DRAWING[[#This Row],[Tag]],IO[IO_Tag],)),DRAWING[[#This Row],[Tag]])</f>
        <v>#N/A</v>
      </c>
      <c r="J249" s="354" t="e">
        <f>_xlfn.TEXTJOIN(" ",,INDEX(IO[Address0V],MATCH(DRAWING[[#This Row],[Tag]],IO[IO_Tag],)),DRAWING[[#This Row],[Tag]])</f>
        <v>#N/A</v>
      </c>
      <c r="K249" s="354" t="e">
        <f>_xlfn.TEXTJOIN(" ",,INDEX(IO[AddressIO],MATCH(DRAWING[[#This Row],[Tag]],IO[IO_Tag],)),DRAWING[[#This Row],[Tag]])</f>
        <v>#N/A</v>
      </c>
      <c r="L249" s="354" t="str">
        <f>_xlfn.TEXTJOIN("/",,DRAWING[[#This Row],[Tag]],"01")</f>
        <v>01</v>
      </c>
      <c r="N249" s="262" t="e">
        <f xml:space="preserve"> UPPER(TRIM( MID(#REF!,1,22)))</f>
        <v>#REF!</v>
      </c>
      <c r="O249" s="262"/>
      <c r="P249" s="262"/>
      <c r="Q249" s="262"/>
      <c r="R249" s="262"/>
      <c r="S249" s="262"/>
      <c r="T249" s="262"/>
      <c r="U249" s="262"/>
      <c r="V249" s="262"/>
    </row>
    <row r="250" spans="2:22" x14ac:dyDescent="0.4">
      <c r="B250" s="354" t="s">
        <v>2529</v>
      </c>
      <c r="C250" s="354" t="str">
        <f>_xlfn.TEXTJOIN("-",FALSE,jobNumber,DRAWING[[#This Row],[Type]])</f>
        <v>38025-ELE</v>
      </c>
      <c r="D250" s="354">
        <v>1</v>
      </c>
      <c r="F250" s="354">
        <v>247</v>
      </c>
      <c r="G250" s="354" t="str">
        <f>IF(ISBLANK(DRAWING[[#This Row],[Base]]),"",DRAWING[[#This Row],[Base]]+DRAWING[[#This Row],[Index]])</f>
        <v/>
      </c>
      <c r="H250" s="354" t="str">
        <f>_xlfn.TEXTJOIN("-",,TEXT(DRAWING[[#This Row],[SubProject]],"00"),DRAWING[[#This Row],[Number]]&amp;"_.L0")</f>
        <v>01-_.L0</v>
      </c>
      <c r="I250" s="354" t="e">
        <f>_xlfn.TEXTJOIN(" ",,INDEX(IO[Address24V],MATCH(DRAWING[[#This Row],[Tag]],IO[IO_Tag],)),DRAWING[[#This Row],[Tag]])</f>
        <v>#N/A</v>
      </c>
      <c r="J250" s="354" t="e">
        <f>_xlfn.TEXTJOIN(" ",,INDEX(IO[Address0V],MATCH(DRAWING[[#This Row],[Tag]],IO[IO_Tag],)),DRAWING[[#This Row],[Tag]])</f>
        <v>#N/A</v>
      </c>
      <c r="K250" s="354" t="e">
        <f>_xlfn.TEXTJOIN(" ",,INDEX(IO[AddressIO],MATCH(DRAWING[[#This Row],[Tag]],IO[IO_Tag],)),DRAWING[[#This Row],[Tag]])</f>
        <v>#N/A</v>
      </c>
      <c r="L250" s="354" t="str">
        <f>_xlfn.TEXTJOIN("/",,DRAWING[[#This Row],[Tag]],"01")</f>
        <v>01</v>
      </c>
      <c r="N250" s="262" t="e">
        <f xml:space="preserve"> UPPER(TRIM( MID(#REF!,1,22)))</f>
        <v>#REF!</v>
      </c>
      <c r="O250" s="262"/>
      <c r="P250" s="262"/>
      <c r="Q250" s="262"/>
      <c r="R250" s="262"/>
      <c r="S250" s="262"/>
      <c r="T250" s="262"/>
      <c r="U250" s="262"/>
      <c r="V250" s="262"/>
    </row>
    <row r="251" spans="2:22" x14ac:dyDescent="0.4">
      <c r="B251" s="354" t="s">
        <v>2529</v>
      </c>
      <c r="C251" s="354" t="str">
        <f>_xlfn.TEXTJOIN("-",FALSE,jobNumber,DRAWING[[#This Row],[Type]])</f>
        <v>38025-ELE</v>
      </c>
      <c r="D251" s="354">
        <v>1</v>
      </c>
      <c r="F251" s="354">
        <v>248</v>
      </c>
      <c r="G251" s="354" t="str">
        <f>IF(ISBLANK(DRAWING[[#This Row],[Base]]),"",DRAWING[[#This Row],[Base]]+DRAWING[[#This Row],[Index]])</f>
        <v/>
      </c>
      <c r="H251" s="354" t="str">
        <f>_xlfn.TEXTJOIN("-",,TEXT(DRAWING[[#This Row],[SubProject]],"00"),DRAWING[[#This Row],[Number]]&amp;"_.L0")</f>
        <v>01-_.L0</v>
      </c>
      <c r="I251" s="354" t="e">
        <f>_xlfn.TEXTJOIN(" ",,INDEX(IO[Address24V],MATCH(DRAWING[[#This Row],[Tag]],IO[IO_Tag],)),DRAWING[[#This Row],[Tag]])</f>
        <v>#N/A</v>
      </c>
      <c r="J251" s="354" t="e">
        <f>_xlfn.TEXTJOIN(" ",,INDEX(IO[Address0V],MATCH(DRAWING[[#This Row],[Tag]],IO[IO_Tag],)),DRAWING[[#This Row],[Tag]])</f>
        <v>#N/A</v>
      </c>
      <c r="K251" s="354" t="e">
        <f>_xlfn.TEXTJOIN(" ",,INDEX(IO[AddressIO],MATCH(DRAWING[[#This Row],[Tag]],IO[IO_Tag],)),DRAWING[[#This Row],[Tag]])</f>
        <v>#N/A</v>
      </c>
      <c r="L251" s="354" t="str">
        <f>_xlfn.TEXTJOIN("/",,DRAWING[[#This Row],[Tag]],"01")</f>
        <v>01</v>
      </c>
      <c r="N251" s="262" t="e">
        <f xml:space="preserve"> UPPER(TRIM( MID(#REF!,1,22)))</f>
        <v>#REF!</v>
      </c>
      <c r="O251" s="262"/>
      <c r="P251" s="262"/>
      <c r="Q251" s="262"/>
      <c r="R251" s="262"/>
      <c r="S251" s="262"/>
      <c r="T251" s="262"/>
      <c r="U251" s="262"/>
      <c r="V251" s="262"/>
    </row>
    <row r="252" spans="2:22" x14ac:dyDescent="0.4">
      <c r="B252" s="354" t="s">
        <v>2529</v>
      </c>
      <c r="C252" s="354" t="str">
        <f>_xlfn.TEXTJOIN("-",FALSE,jobNumber,DRAWING[[#This Row],[Type]])</f>
        <v>38025-ELE</v>
      </c>
      <c r="D252" s="354">
        <v>1</v>
      </c>
      <c r="F252" s="354">
        <v>249</v>
      </c>
      <c r="G252" s="354" t="str">
        <f>IF(ISBLANK(DRAWING[[#This Row],[Base]]),"",DRAWING[[#This Row],[Base]]+DRAWING[[#This Row],[Index]])</f>
        <v/>
      </c>
      <c r="H252" s="354" t="str">
        <f>_xlfn.TEXTJOIN("-",,TEXT(DRAWING[[#This Row],[SubProject]],"00"),DRAWING[[#This Row],[Number]]&amp;"_.L0")</f>
        <v>01-_.L0</v>
      </c>
      <c r="I252" s="354" t="e">
        <f>_xlfn.TEXTJOIN(" ",,INDEX(IO[Address24V],MATCH(DRAWING[[#This Row],[Tag]],IO[IO_Tag],)),DRAWING[[#This Row],[Tag]])</f>
        <v>#N/A</v>
      </c>
      <c r="J252" s="354" t="e">
        <f>_xlfn.TEXTJOIN(" ",,INDEX(IO[Address0V],MATCH(DRAWING[[#This Row],[Tag]],IO[IO_Tag],)),DRAWING[[#This Row],[Tag]])</f>
        <v>#N/A</v>
      </c>
      <c r="K252" s="354" t="e">
        <f>_xlfn.TEXTJOIN(" ",,INDEX(IO[AddressIO],MATCH(DRAWING[[#This Row],[Tag]],IO[IO_Tag],)),DRAWING[[#This Row],[Tag]])</f>
        <v>#N/A</v>
      </c>
      <c r="L252" s="354" t="str">
        <f>_xlfn.TEXTJOIN("/",,DRAWING[[#This Row],[Tag]],"01")</f>
        <v>01</v>
      </c>
      <c r="N252" s="262" t="e">
        <f xml:space="preserve"> UPPER(TRIM( MID(#REF!,1,22)))</f>
        <v>#REF!</v>
      </c>
      <c r="O252" s="262"/>
      <c r="P252" s="262"/>
      <c r="Q252" s="262"/>
      <c r="R252" s="262"/>
      <c r="S252" s="262"/>
      <c r="T252" s="262"/>
      <c r="U252" s="262"/>
      <c r="V252" s="262"/>
    </row>
    <row r="253" spans="2:22" x14ac:dyDescent="0.4">
      <c r="B253" s="354" t="s">
        <v>2529</v>
      </c>
      <c r="C253" s="354" t="str">
        <f>_xlfn.TEXTJOIN("-",FALSE,jobNumber,DRAWING[[#This Row],[Type]])</f>
        <v>38025-ELE</v>
      </c>
      <c r="D253" s="354">
        <v>1</v>
      </c>
      <c r="F253" s="354">
        <v>250</v>
      </c>
      <c r="G253" s="354" t="str">
        <f>IF(ISBLANK(DRAWING[[#This Row],[Base]]),"",DRAWING[[#This Row],[Base]]+DRAWING[[#This Row],[Index]])</f>
        <v/>
      </c>
      <c r="H253" s="354" t="str">
        <f>_xlfn.TEXTJOIN("-",,TEXT(DRAWING[[#This Row],[SubProject]],"00"),DRAWING[[#This Row],[Number]]&amp;"_.L0")</f>
        <v>01-_.L0</v>
      </c>
      <c r="I253" s="354" t="e">
        <f>_xlfn.TEXTJOIN(" ",,INDEX(IO[Address24V],MATCH(DRAWING[[#This Row],[Tag]],IO[IO_Tag],)),DRAWING[[#This Row],[Tag]])</f>
        <v>#N/A</v>
      </c>
      <c r="J253" s="354" t="e">
        <f>_xlfn.TEXTJOIN(" ",,INDEX(IO[Address0V],MATCH(DRAWING[[#This Row],[Tag]],IO[IO_Tag],)),DRAWING[[#This Row],[Tag]])</f>
        <v>#N/A</v>
      </c>
      <c r="K253" s="354" t="e">
        <f>_xlfn.TEXTJOIN(" ",,INDEX(IO[AddressIO],MATCH(DRAWING[[#This Row],[Tag]],IO[IO_Tag],)),DRAWING[[#This Row],[Tag]])</f>
        <v>#N/A</v>
      </c>
      <c r="L253" s="354" t="str">
        <f>_xlfn.TEXTJOIN("/",,DRAWING[[#This Row],[Tag]],"01")</f>
        <v>01</v>
      </c>
      <c r="N253" s="262" t="e">
        <f xml:space="preserve"> UPPER(TRIM( MID(#REF!,1,22)))</f>
        <v>#REF!</v>
      </c>
      <c r="O253" s="262"/>
      <c r="P253" s="262"/>
      <c r="Q253" s="262"/>
      <c r="R253" s="262"/>
      <c r="S253" s="262"/>
      <c r="T253" s="262"/>
      <c r="U253" s="262"/>
      <c r="V253" s="262"/>
    </row>
    <row r="254" spans="2:22" x14ac:dyDescent="0.4">
      <c r="B254" s="354" t="s">
        <v>2529</v>
      </c>
      <c r="C254" s="354" t="str">
        <f>_xlfn.TEXTJOIN("-",FALSE,jobNumber,DRAWING[[#This Row],[Type]])</f>
        <v>38025-ELE</v>
      </c>
      <c r="D254" s="354">
        <v>1</v>
      </c>
      <c r="F254" s="354">
        <v>251</v>
      </c>
      <c r="G254" s="354" t="str">
        <f>IF(ISBLANK(DRAWING[[#This Row],[Base]]),"",DRAWING[[#This Row],[Base]]+DRAWING[[#This Row],[Index]])</f>
        <v/>
      </c>
      <c r="H254" s="354" t="str">
        <f>_xlfn.TEXTJOIN("-",,TEXT(DRAWING[[#This Row],[SubProject]],"00"),DRAWING[[#This Row],[Number]]&amp;"_.L0")</f>
        <v>01-_.L0</v>
      </c>
      <c r="I254" s="354" t="e">
        <f>_xlfn.TEXTJOIN(" ",,INDEX(IO[Address24V],MATCH(DRAWING[[#This Row],[Tag]],IO[IO_Tag],)),DRAWING[[#This Row],[Tag]])</f>
        <v>#N/A</v>
      </c>
      <c r="J254" s="354" t="e">
        <f>_xlfn.TEXTJOIN(" ",,INDEX(IO[Address0V],MATCH(DRAWING[[#This Row],[Tag]],IO[IO_Tag],)),DRAWING[[#This Row],[Tag]])</f>
        <v>#N/A</v>
      </c>
      <c r="K254" s="354" t="e">
        <f>_xlfn.TEXTJOIN(" ",,INDEX(IO[AddressIO],MATCH(DRAWING[[#This Row],[Tag]],IO[IO_Tag],)),DRAWING[[#This Row],[Tag]])</f>
        <v>#N/A</v>
      </c>
      <c r="L254" s="354" t="str">
        <f>_xlfn.TEXTJOIN("/",,DRAWING[[#This Row],[Tag]],"01")</f>
        <v>01</v>
      </c>
      <c r="N254" s="262" t="e">
        <f xml:space="preserve"> UPPER(TRIM( MID(#REF!,1,22)))</f>
        <v>#REF!</v>
      </c>
      <c r="O254" s="262"/>
      <c r="P254" s="262"/>
      <c r="Q254" s="262"/>
      <c r="R254" s="262"/>
      <c r="S254" s="262"/>
      <c r="T254" s="262"/>
      <c r="U254" s="262"/>
      <c r="V254" s="262"/>
    </row>
    <row r="255" spans="2:22" x14ac:dyDescent="0.4">
      <c r="B255" s="354" t="s">
        <v>2529</v>
      </c>
      <c r="C255" s="354" t="str">
        <f>_xlfn.TEXTJOIN("-",FALSE,jobNumber,DRAWING[[#This Row],[Type]])</f>
        <v>38025-ELE</v>
      </c>
      <c r="D255" s="354">
        <v>1</v>
      </c>
      <c r="F255" s="354">
        <v>252</v>
      </c>
      <c r="G255" s="354" t="str">
        <f>IF(ISBLANK(DRAWING[[#This Row],[Base]]),"",DRAWING[[#This Row],[Base]]+DRAWING[[#This Row],[Index]])</f>
        <v/>
      </c>
      <c r="H255" s="354" t="str">
        <f>_xlfn.TEXTJOIN("-",,TEXT(DRAWING[[#This Row],[SubProject]],"00"),DRAWING[[#This Row],[Number]]&amp;"_.L0")</f>
        <v>01-_.L0</v>
      </c>
      <c r="I255" s="354" t="e">
        <f>_xlfn.TEXTJOIN(" ",,INDEX(IO[Address24V],MATCH(DRAWING[[#This Row],[Tag]],IO[IO_Tag],)),DRAWING[[#This Row],[Tag]])</f>
        <v>#N/A</v>
      </c>
      <c r="J255" s="354" t="e">
        <f>_xlfn.TEXTJOIN(" ",,INDEX(IO[Address0V],MATCH(DRAWING[[#This Row],[Tag]],IO[IO_Tag],)),DRAWING[[#This Row],[Tag]])</f>
        <v>#N/A</v>
      </c>
      <c r="K255" s="354" t="e">
        <f>_xlfn.TEXTJOIN(" ",,INDEX(IO[AddressIO],MATCH(DRAWING[[#This Row],[Tag]],IO[IO_Tag],)),DRAWING[[#This Row],[Tag]])</f>
        <v>#N/A</v>
      </c>
      <c r="L255" s="354" t="str">
        <f>_xlfn.TEXTJOIN("/",,DRAWING[[#This Row],[Tag]],"01")</f>
        <v>01</v>
      </c>
      <c r="N255" s="262" t="e">
        <f xml:space="preserve"> UPPER(TRIM( MID(#REF!,1,22)))</f>
        <v>#REF!</v>
      </c>
      <c r="O255" s="262"/>
      <c r="P255" s="262"/>
      <c r="Q255" s="262"/>
      <c r="R255" s="262"/>
      <c r="S255" s="262"/>
      <c r="T255" s="262"/>
      <c r="U255" s="262"/>
      <c r="V255" s="262"/>
    </row>
    <row r="256" spans="2:22" x14ac:dyDescent="0.4">
      <c r="B256" s="354" t="s">
        <v>2529</v>
      </c>
      <c r="C256" s="354" t="str">
        <f>_xlfn.TEXTJOIN("-",FALSE,jobNumber,DRAWING[[#This Row],[Type]])</f>
        <v>38025-ELE</v>
      </c>
      <c r="D256" s="354">
        <v>1</v>
      </c>
      <c r="F256" s="354">
        <v>253</v>
      </c>
      <c r="G256" s="354" t="str">
        <f>IF(ISBLANK(DRAWING[[#This Row],[Base]]),"",DRAWING[[#This Row],[Base]]+DRAWING[[#This Row],[Index]])</f>
        <v/>
      </c>
      <c r="H256" s="354" t="str">
        <f>_xlfn.TEXTJOIN("-",,TEXT(DRAWING[[#This Row],[SubProject]],"00"),DRAWING[[#This Row],[Number]]&amp;"_.L0")</f>
        <v>01-_.L0</v>
      </c>
      <c r="I256" s="354" t="e">
        <f>_xlfn.TEXTJOIN(" ",,INDEX(IO[Address24V],MATCH(DRAWING[[#This Row],[Tag]],IO[IO_Tag],)),DRAWING[[#This Row],[Tag]])</f>
        <v>#N/A</v>
      </c>
      <c r="J256" s="354" t="e">
        <f>_xlfn.TEXTJOIN(" ",,INDEX(IO[Address0V],MATCH(DRAWING[[#This Row],[Tag]],IO[IO_Tag],)),DRAWING[[#This Row],[Tag]])</f>
        <v>#N/A</v>
      </c>
      <c r="K256" s="354" t="e">
        <f>_xlfn.TEXTJOIN(" ",,INDEX(IO[AddressIO],MATCH(DRAWING[[#This Row],[Tag]],IO[IO_Tag],)),DRAWING[[#This Row],[Tag]])</f>
        <v>#N/A</v>
      </c>
      <c r="L256" s="354" t="str">
        <f>_xlfn.TEXTJOIN("/",,DRAWING[[#This Row],[Tag]],"01")</f>
        <v>01</v>
      </c>
      <c r="N256" s="262" t="e">
        <f xml:space="preserve"> UPPER(TRIM( MID(#REF!,1,22)))</f>
        <v>#REF!</v>
      </c>
      <c r="O256" s="262"/>
      <c r="P256" s="262"/>
      <c r="Q256" s="262"/>
      <c r="R256" s="262"/>
      <c r="S256" s="262"/>
      <c r="T256" s="262"/>
      <c r="U256" s="262"/>
      <c r="V256" s="262"/>
    </row>
    <row r="257" spans="2:22" x14ac:dyDescent="0.4">
      <c r="B257" s="354" t="s">
        <v>2529</v>
      </c>
      <c r="C257" s="354" t="str">
        <f>_xlfn.TEXTJOIN("-",FALSE,jobNumber,DRAWING[[#This Row],[Type]])</f>
        <v>38025-ELE</v>
      </c>
      <c r="D257" s="354">
        <v>1</v>
      </c>
      <c r="F257" s="354">
        <v>254</v>
      </c>
      <c r="G257" s="354" t="str">
        <f>IF(ISBLANK(DRAWING[[#This Row],[Base]]),"",DRAWING[[#This Row],[Base]]+DRAWING[[#This Row],[Index]])</f>
        <v/>
      </c>
      <c r="H257" s="354" t="str">
        <f>_xlfn.TEXTJOIN("-",,TEXT(DRAWING[[#This Row],[SubProject]],"00"),DRAWING[[#This Row],[Number]]&amp;"_.L0")</f>
        <v>01-_.L0</v>
      </c>
      <c r="I257" s="354" t="e">
        <f>_xlfn.TEXTJOIN(" ",,INDEX(IO[Address24V],MATCH(DRAWING[[#This Row],[Tag]],IO[IO_Tag],)),DRAWING[[#This Row],[Tag]])</f>
        <v>#N/A</v>
      </c>
      <c r="J257" s="354" t="e">
        <f>_xlfn.TEXTJOIN(" ",,INDEX(IO[Address0V],MATCH(DRAWING[[#This Row],[Tag]],IO[IO_Tag],)),DRAWING[[#This Row],[Tag]])</f>
        <v>#N/A</v>
      </c>
      <c r="K257" s="354" t="e">
        <f>_xlfn.TEXTJOIN(" ",,INDEX(IO[AddressIO],MATCH(DRAWING[[#This Row],[Tag]],IO[IO_Tag],)),DRAWING[[#This Row],[Tag]])</f>
        <v>#N/A</v>
      </c>
      <c r="L257" s="354" t="str">
        <f>_xlfn.TEXTJOIN("/",,DRAWING[[#This Row],[Tag]],"01")</f>
        <v>01</v>
      </c>
      <c r="N257" s="262" t="e">
        <f xml:space="preserve"> UPPER(TRIM( MID(#REF!,1,22)))</f>
        <v>#REF!</v>
      </c>
      <c r="O257" s="262"/>
      <c r="P257" s="262"/>
      <c r="Q257" s="262"/>
      <c r="R257" s="262"/>
      <c r="S257" s="262"/>
      <c r="T257" s="262"/>
      <c r="U257" s="262"/>
      <c r="V257" s="262"/>
    </row>
    <row r="258" spans="2:22" x14ac:dyDescent="0.4">
      <c r="B258" s="354" t="s">
        <v>2529</v>
      </c>
      <c r="C258" s="354" t="str">
        <f>_xlfn.TEXTJOIN("-",FALSE,jobNumber,DRAWING[[#This Row],[Type]])</f>
        <v>38025-ELE</v>
      </c>
      <c r="D258" s="354">
        <v>1</v>
      </c>
      <c r="F258" s="354">
        <v>255</v>
      </c>
      <c r="G258" s="354" t="str">
        <f>IF(ISBLANK(DRAWING[[#This Row],[Base]]),"",DRAWING[[#This Row],[Base]]+DRAWING[[#This Row],[Index]])</f>
        <v/>
      </c>
      <c r="H258" s="354" t="str">
        <f>_xlfn.TEXTJOIN("-",,TEXT(DRAWING[[#This Row],[SubProject]],"00"),DRAWING[[#This Row],[Number]]&amp;"_.L0")</f>
        <v>01-_.L0</v>
      </c>
      <c r="I258" s="354" t="e">
        <f>_xlfn.TEXTJOIN(" ",,INDEX(IO[Address24V],MATCH(DRAWING[[#This Row],[Tag]],IO[IO_Tag],)),DRAWING[[#This Row],[Tag]])</f>
        <v>#N/A</v>
      </c>
      <c r="J258" s="354" t="e">
        <f>_xlfn.TEXTJOIN(" ",,INDEX(IO[Address0V],MATCH(DRAWING[[#This Row],[Tag]],IO[IO_Tag],)),DRAWING[[#This Row],[Tag]])</f>
        <v>#N/A</v>
      </c>
      <c r="K258" s="354" t="e">
        <f>_xlfn.TEXTJOIN(" ",,INDEX(IO[AddressIO],MATCH(DRAWING[[#This Row],[Tag]],IO[IO_Tag],)),DRAWING[[#This Row],[Tag]])</f>
        <v>#N/A</v>
      </c>
      <c r="L258" s="354" t="str">
        <f>_xlfn.TEXTJOIN("/",,DRAWING[[#This Row],[Tag]],"01")</f>
        <v>01</v>
      </c>
      <c r="N258" s="262" t="e">
        <f xml:space="preserve"> UPPER(TRIM( MID(#REF!,1,22)))</f>
        <v>#REF!</v>
      </c>
      <c r="O258" s="262"/>
      <c r="P258" s="262"/>
      <c r="Q258" s="262"/>
      <c r="R258" s="262"/>
      <c r="S258" s="262"/>
      <c r="T258" s="262"/>
      <c r="U258" s="262"/>
      <c r="V258" s="262"/>
    </row>
    <row r="259" spans="2:22" x14ac:dyDescent="0.4">
      <c r="B259" s="354" t="s">
        <v>2529</v>
      </c>
      <c r="C259" s="354" t="str">
        <f>_xlfn.TEXTJOIN("-",FALSE,jobNumber,DRAWING[[#This Row],[Type]])</f>
        <v>38025-ELE</v>
      </c>
      <c r="D259" s="354">
        <v>1</v>
      </c>
      <c r="F259" s="354">
        <v>256</v>
      </c>
      <c r="G259" s="354" t="str">
        <f>IF(ISBLANK(DRAWING[[#This Row],[Base]]),"",DRAWING[[#This Row],[Base]]+DRAWING[[#This Row],[Index]])</f>
        <v/>
      </c>
      <c r="H259" s="354" t="str">
        <f>_xlfn.TEXTJOIN("-",,TEXT(DRAWING[[#This Row],[SubProject]],"00"),DRAWING[[#This Row],[Number]]&amp;"_.L0")</f>
        <v>01-_.L0</v>
      </c>
      <c r="I259" s="354" t="e">
        <f>_xlfn.TEXTJOIN(" ",,INDEX(IO[Address24V],MATCH(DRAWING[[#This Row],[Tag]],IO[IO_Tag],)),DRAWING[[#This Row],[Tag]])</f>
        <v>#N/A</v>
      </c>
      <c r="J259" s="354" t="e">
        <f>_xlfn.TEXTJOIN(" ",,INDEX(IO[Address0V],MATCH(DRAWING[[#This Row],[Tag]],IO[IO_Tag],)),DRAWING[[#This Row],[Tag]])</f>
        <v>#N/A</v>
      </c>
      <c r="K259" s="354" t="e">
        <f>_xlfn.TEXTJOIN(" ",,INDEX(IO[AddressIO],MATCH(DRAWING[[#This Row],[Tag]],IO[IO_Tag],)),DRAWING[[#This Row],[Tag]])</f>
        <v>#N/A</v>
      </c>
      <c r="L259" s="354" t="str">
        <f>_xlfn.TEXTJOIN("/",,DRAWING[[#This Row],[Tag]],"01")</f>
        <v>01</v>
      </c>
      <c r="N259" s="262" t="e">
        <f xml:space="preserve"> UPPER(TRIM( MID(#REF!,1,22)))</f>
        <v>#REF!</v>
      </c>
      <c r="O259" s="262"/>
      <c r="P259" s="262"/>
      <c r="Q259" s="262"/>
      <c r="R259" s="262"/>
      <c r="S259" s="262"/>
      <c r="T259" s="262"/>
      <c r="U259" s="262"/>
      <c r="V259" s="262"/>
    </row>
    <row r="260" spans="2:22" x14ac:dyDescent="0.4">
      <c r="B260" s="354" t="s">
        <v>2529</v>
      </c>
      <c r="C260" s="354" t="str">
        <f>_xlfn.TEXTJOIN("-",FALSE,jobNumber,DRAWING[[#This Row],[Type]])</f>
        <v>38025-ELE</v>
      </c>
      <c r="D260" s="354">
        <v>1</v>
      </c>
      <c r="F260" s="354">
        <v>257</v>
      </c>
      <c r="G260" s="354" t="str">
        <f>IF(ISBLANK(DRAWING[[#This Row],[Base]]),"",DRAWING[[#This Row],[Base]]+DRAWING[[#This Row],[Index]])</f>
        <v/>
      </c>
      <c r="H260" s="354" t="str">
        <f>_xlfn.TEXTJOIN("-",,TEXT(DRAWING[[#This Row],[SubProject]],"00"),DRAWING[[#This Row],[Number]]&amp;"_.L0")</f>
        <v>01-_.L0</v>
      </c>
      <c r="I260" s="354" t="e">
        <f>_xlfn.TEXTJOIN(" ",,INDEX(IO[Address24V],MATCH(DRAWING[[#This Row],[Tag]],IO[IO_Tag],)),DRAWING[[#This Row],[Tag]])</f>
        <v>#N/A</v>
      </c>
      <c r="J260" s="354" t="e">
        <f>_xlfn.TEXTJOIN(" ",,INDEX(IO[Address0V],MATCH(DRAWING[[#This Row],[Tag]],IO[IO_Tag],)),DRAWING[[#This Row],[Tag]])</f>
        <v>#N/A</v>
      </c>
      <c r="K260" s="354" t="e">
        <f>_xlfn.TEXTJOIN(" ",,INDEX(IO[AddressIO],MATCH(DRAWING[[#This Row],[Tag]],IO[IO_Tag],)),DRAWING[[#This Row],[Tag]])</f>
        <v>#N/A</v>
      </c>
      <c r="L260" s="354" t="str">
        <f>_xlfn.TEXTJOIN("/",,DRAWING[[#This Row],[Tag]],"01")</f>
        <v>01</v>
      </c>
      <c r="N260" s="262" t="e">
        <f xml:space="preserve"> UPPER(TRIM( MID(#REF!,1,22)))</f>
        <v>#REF!</v>
      </c>
      <c r="O260" s="262"/>
      <c r="P260" s="262"/>
      <c r="Q260" s="262"/>
      <c r="R260" s="262"/>
      <c r="S260" s="262"/>
      <c r="T260" s="262"/>
      <c r="U260" s="262"/>
      <c r="V260" s="262"/>
    </row>
    <row r="261" spans="2:22" x14ac:dyDescent="0.4">
      <c r="B261" s="354" t="s">
        <v>2529</v>
      </c>
      <c r="C261" s="354" t="str">
        <f>_xlfn.TEXTJOIN("-",FALSE,jobNumber,DRAWING[[#This Row],[Type]])</f>
        <v>38025-ELE</v>
      </c>
      <c r="D261" s="354">
        <v>1</v>
      </c>
      <c r="F261" s="354">
        <v>258</v>
      </c>
      <c r="G261" s="354" t="str">
        <f>IF(ISBLANK(DRAWING[[#This Row],[Base]]),"",DRAWING[[#This Row],[Base]]+DRAWING[[#This Row],[Index]])</f>
        <v/>
      </c>
      <c r="H261" s="354" t="str">
        <f>_xlfn.TEXTJOIN("-",,TEXT(DRAWING[[#This Row],[SubProject]],"00"),DRAWING[[#This Row],[Number]]&amp;"_.L0")</f>
        <v>01-_.L0</v>
      </c>
      <c r="I261" s="354" t="e">
        <f>_xlfn.TEXTJOIN(" ",,INDEX(IO[Address24V],MATCH(DRAWING[[#This Row],[Tag]],IO[IO_Tag],)),DRAWING[[#This Row],[Tag]])</f>
        <v>#N/A</v>
      </c>
      <c r="J261" s="354" t="e">
        <f>_xlfn.TEXTJOIN(" ",,INDEX(IO[Address0V],MATCH(DRAWING[[#This Row],[Tag]],IO[IO_Tag],)),DRAWING[[#This Row],[Tag]])</f>
        <v>#N/A</v>
      </c>
      <c r="K261" s="354" t="e">
        <f>_xlfn.TEXTJOIN(" ",,INDEX(IO[AddressIO],MATCH(DRAWING[[#This Row],[Tag]],IO[IO_Tag],)),DRAWING[[#This Row],[Tag]])</f>
        <v>#N/A</v>
      </c>
      <c r="L261" s="354" t="str">
        <f>_xlfn.TEXTJOIN("/",,DRAWING[[#This Row],[Tag]],"01")</f>
        <v>01</v>
      </c>
      <c r="N261" s="262" t="e">
        <f xml:space="preserve"> UPPER(TRIM( MID(#REF!,1,22)))</f>
        <v>#REF!</v>
      </c>
      <c r="O261" s="262"/>
      <c r="P261" s="262"/>
      <c r="Q261" s="262"/>
      <c r="R261" s="262"/>
      <c r="S261" s="262"/>
      <c r="T261" s="262"/>
      <c r="U261" s="262"/>
      <c r="V261" s="262"/>
    </row>
    <row r="262" spans="2:22" x14ac:dyDescent="0.4">
      <c r="B262" s="354" t="s">
        <v>2529</v>
      </c>
      <c r="C262" s="354" t="str">
        <f>_xlfn.TEXTJOIN("-",FALSE,jobNumber,DRAWING[[#This Row],[Type]])</f>
        <v>38025-ELE</v>
      </c>
      <c r="D262" s="354">
        <v>1</v>
      </c>
      <c r="F262" s="354">
        <v>259</v>
      </c>
      <c r="G262" s="354" t="str">
        <f>IF(ISBLANK(DRAWING[[#This Row],[Base]]),"",DRAWING[[#This Row],[Base]]+DRAWING[[#This Row],[Index]])</f>
        <v/>
      </c>
      <c r="H262" s="354" t="str">
        <f>_xlfn.TEXTJOIN("-",,TEXT(DRAWING[[#This Row],[SubProject]],"00"),DRAWING[[#This Row],[Number]]&amp;"_.L0")</f>
        <v>01-_.L0</v>
      </c>
      <c r="I262" s="354" t="e">
        <f>_xlfn.TEXTJOIN(" ",,INDEX(IO[Address24V],MATCH(DRAWING[[#This Row],[Tag]],IO[IO_Tag],)),DRAWING[[#This Row],[Tag]])</f>
        <v>#N/A</v>
      </c>
      <c r="J262" s="354" t="e">
        <f>_xlfn.TEXTJOIN(" ",,INDEX(IO[Address0V],MATCH(DRAWING[[#This Row],[Tag]],IO[IO_Tag],)),DRAWING[[#This Row],[Tag]])</f>
        <v>#N/A</v>
      </c>
      <c r="K262" s="354" t="e">
        <f>_xlfn.TEXTJOIN(" ",,INDEX(IO[AddressIO],MATCH(DRAWING[[#This Row],[Tag]],IO[IO_Tag],)),DRAWING[[#This Row],[Tag]])</f>
        <v>#N/A</v>
      </c>
      <c r="L262" s="354" t="str">
        <f>_xlfn.TEXTJOIN("/",,DRAWING[[#This Row],[Tag]],"01")</f>
        <v>01</v>
      </c>
      <c r="N262" s="262" t="e">
        <f xml:space="preserve"> UPPER(TRIM( MID(#REF!,1,22)))</f>
        <v>#REF!</v>
      </c>
      <c r="O262" s="262"/>
      <c r="P262" s="262"/>
      <c r="Q262" s="262"/>
      <c r="R262" s="262"/>
      <c r="S262" s="262"/>
      <c r="T262" s="262"/>
      <c r="U262" s="262"/>
      <c r="V262" s="262"/>
    </row>
    <row r="263" spans="2:22" x14ac:dyDescent="0.4">
      <c r="B263" s="354" t="s">
        <v>2529</v>
      </c>
      <c r="C263" s="354" t="str">
        <f>_xlfn.TEXTJOIN("-",FALSE,jobNumber,DRAWING[[#This Row],[Type]])</f>
        <v>38025-ELE</v>
      </c>
      <c r="D263" s="354">
        <v>1</v>
      </c>
      <c r="F263" s="354">
        <v>260</v>
      </c>
      <c r="G263" s="354" t="str">
        <f>IF(ISBLANK(DRAWING[[#This Row],[Base]]),"",DRAWING[[#This Row],[Base]]+DRAWING[[#This Row],[Index]])</f>
        <v/>
      </c>
      <c r="H263" s="354" t="str">
        <f>_xlfn.TEXTJOIN("-",,TEXT(DRAWING[[#This Row],[SubProject]],"00"),DRAWING[[#This Row],[Number]]&amp;"_.L0")</f>
        <v>01-_.L0</v>
      </c>
      <c r="I263" s="354" t="e">
        <f>_xlfn.TEXTJOIN(" ",,INDEX(IO[Address24V],MATCH(DRAWING[[#This Row],[Tag]],IO[IO_Tag],)),DRAWING[[#This Row],[Tag]])</f>
        <v>#N/A</v>
      </c>
      <c r="J263" s="354" t="e">
        <f>_xlfn.TEXTJOIN(" ",,INDEX(IO[Address0V],MATCH(DRAWING[[#This Row],[Tag]],IO[IO_Tag],)),DRAWING[[#This Row],[Tag]])</f>
        <v>#N/A</v>
      </c>
      <c r="K263" s="354" t="e">
        <f>_xlfn.TEXTJOIN(" ",,INDEX(IO[AddressIO],MATCH(DRAWING[[#This Row],[Tag]],IO[IO_Tag],)),DRAWING[[#This Row],[Tag]])</f>
        <v>#N/A</v>
      </c>
      <c r="L263" s="354" t="str">
        <f>_xlfn.TEXTJOIN("/",,DRAWING[[#This Row],[Tag]],"01")</f>
        <v>01</v>
      </c>
      <c r="N263" s="262" t="e">
        <f xml:space="preserve"> UPPER(TRIM( MID(#REF!,1,22)))</f>
        <v>#REF!</v>
      </c>
      <c r="O263" s="262"/>
      <c r="P263" s="262"/>
      <c r="Q263" s="262"/>
      <c r="R263" s="262"/>
      <c r="S263" s="262"/>
      <c r="T263" s="262"/>
      <c r="U263" s="262"/>
      <c r="V263" s="262"/>
    </row>
    <row r="264" spans="2:22" x14ac:dyDescent="0.4">
      <c r="B264" s="354" t="s">
        <v>2529</v>
      </c>
      <c r="C264" s="354" t="str">
        <f>_xlfn.TEXTJOIN("-",FALSE,jobNumber,DRAWING[[#This Row],[Type]])</f>
        <v>38025-ELE</v>
      </c>
      <c r="D264" s="354">
        <v>1</v>
      </c>
      <c r="F264" s="354">
        <v>261</v>
      </c>
      <c r="G264" s="354" t="str">
        <f>IF(ISBLANK(DRAWING[[#This Row],[Base]]),"",DRAWING[[#This Row],[Base]]+DRAWING[[#This Row],[Index]])</f>
        <v/>
      </c>
      <c r="H264" s="354" t="str">
        <f>_xlfn.TEXTJOIN("-",,TEXT(DRAWING[[#This Row],[SubProject]],"00"),DRAWING[[#This Row],[Number]]&amp;"_.L0")</f>
        <v>01-_.L0</v>
      </c>
      <c r="I264" s="354" t="e">
        <f>_xlfn.TEXTJOIN(" ",,INDEX(IO[Address24V],MATCH(DRAWING[[#This Row],[Tag]],IO[IO_Tag],)),DRAWING[[#This Row],[Tag]])</f>
        <v>#N/A</v>
      </c>
      <c r="J264" s="354" t="e">
        <f>_xlfn.TEXTJOIN(" ",,INDEX(IO[Address0V],MATCH(DRAWING[[#This Row],[Tag]],IO[IO_Tag],)),DRAWING[[#This Row],[Tag]])</f>
        <v>#N/A</v>
      </c>
      <c r="K264" s="354" t="e">
        <f>_xlfn.TEXTJOIN(" ",,INDEX(IO[AddressIO],MATCH(DRAWING[[#This Row],[Tag]],IO[IO_Tag],)),DRAWING[[#This Row],[Tag]])</f>
        <v>#N/A</v>
      </c>
      <c r="L264" s="354" t="str">
        <f>_xlfn.TEXTJOIN("/",,DRAWING[[#This Row],[Tag]],"01")</f>
        <v>01</v>
      </c>
      <c r="N264" s="262" t="e">
        <f xml:space="preserve"> UPPER(TRIM( MID(#REF!,1,22)))</f>
        <v>#REF!</v>
      </c>
      <c r="O264" s="262"/>
      <c r="P264" s="262"/>
      <c r="Q264" s="262"/>
      <c r="R264" s="262"/>
      <c r="S264" s="262"/>
      <c r="T264" s="262"/>
      <c r="U264" s="262"/>
      <c r="V264" s="262"/>
    </row>
    <row r="265" spans="2:22" x14ac:dyDescent="0.4">
      <c r="B265" s="354" t="s">
        <v>2529</v>
      </c>
      <c r="C265" s="354" t="str">
        <f>_xlfn.TEXTJOIN("-",FALSE,jobNumber,DRAWING[[#This Row],[Type]])</f>
        <v>38025-ELE</v>
      </c>
      <c r="D265" s="354">
        <v>1</v>
      </c>
      <c r="F265" s="354">
        <v>262</v>
      </c>
      <c r="G265" s="354" t="str">
        <f>IF(ISBLANK(DRAWING[[#This Row],[Base]]),"",DRAWING[[#This Row],[Base]]+DRAWING[[#This Row],[Index]])</f>
        <v/>
      </c>
      <c r="H265" s="354" t="str">
        <f>_xlfn.TEXTJOIN("-",,TEXT(DRAWING[[#This Row],[SubProject]],"00"),DRAWING[[#This Row],[Number]]&amp;"_.L0")</f>
        <v>01-_.L0</v>
      </c>
      <c r="I265" s="354" t="e">
        <f>_xlfn.TEXTJOIN(" ",,INDEX(IO[Address24V],MATCH(DRAWING[[#This Row],[Tag]],IO[IO_Tag],)),DRAWING[[#This Row],[Tag]])</f>
        <v>#N/A</v>
      </c>
      <c r="J265" s="354" t="e">
        <f>_xlfn.TEXTJOIN(" ",,INDEX(IO[Address0V],MATCH(DRAWING[[#This Row],[Tag]],IO[IO_Tag],)),DRAWING[[#This Row],[Tag]])</f>
        <v>#N/A</v>
      </c>
      <c r="K265" s="354" t="e">
        <f>_xlfn.TEXTJOIN(" ",,INDEX(IO[AddressIO],MATCH(DRAWING[[#This Row],[Tag]],IO[IO_Tag],)),DRAWING[[#This Row],[Tag]])</f>
        <v>#N/A</v>
      </c>
      <c r="L265" s="354" t="str">
        <f>_xlfn.TEXTJOIN("/",,DRAWING[[#This Row],[Tag]],"01")</f>
        <v>01</v>
      </c>
      <c r="N265" s="262" t="e">
        <f xml:space="preserve"> UPPER(TRIM( MID(#REF!,1,22)))</f>
        <v>#REF!</v>
      </c>
      <c r="O265" s="262"/>
      <c r="P265" s="262"/>
      <c r="Q265" s="262"/>
      <c r="R265" s="262"/>
      <c r="S265" s="262"/>
      <c r="T265" s="262"/>
      <c r="U265" s="262"/>
      <c r="V265" s="262"/>
    </row>
    <row r="266" spans="2:22" x14ac:dyDescent="0.4">
      <c r="B266" s="354" t="s">
        <v>2529</v>
      </c>
      <c r="C266" s="354" t="str">
        <f>_xlfn.TEXTJOIN("-",FALSE,jobNumber,DRAWING[[#This Row],[Type]])</f>
        <v>38025-ELE</v>
      </c>
      <c r="D266" s="354">
        <v>1</v>
      </c>
      <c r="F266" s="354">
        <v>263</v>
      </c>
      <c r="G266" s="354" t="str">
        <f>IF(ISBLANK(DRAWING[[#This Row],[Base]]),"",DRAWING[[#This Row],[Base]]+DRAWING[[#This Row],[Index]])</f>
        <v/>
      </c>
      <c r="H266" s="354" t="str">
        <f>_xlfn.TEXTJOIN("-",,TEXT(DRAWING[[#This Row],[SubProject]],"00"),DRAWING[[#This Row],[Number]]&amp;"_.L0")</f>
        <v>01-_.L0</v>
      </c>
      <c r="I266" s="354" t="e">
        <f>_xlfn.TEXTJOIN(" ",,INDEX(IO[Address24V],MATCH(DRAWING[[#This Row],[Tag]],IO[IO_Tag],)),DRAWING[[#This Row],[Tag]])</f>
        <v>#N/A</v>
      </c>
      <c r="J266" s="354" t="e">
        <f>_xlfn.TEXTJOIN(" ",,INDEX(IO[Address0V],MATCH(DRAWING[[#This Row],[Tag]],IO[IO_Tag],)),DRAWING[[#This Row],[Tag]])</f>
        <v>#N/A</v>
      </c>
      <c r="K266" s="354" t="e">
        <f>_xlfn.TEXTJOIN(" ",,INDEX(IO[AddressIO],MATCH(DRAWING[[#This Row],[Tag]],IO[IO_Tag],)),DRAWING[[#This Row],[Tag]])</f>
        <v>#N/A</v>
      </c>
      <c r="L266" s="354" t="str">
        <f>_xlfn.TEXTJOIN("/",,DRAWING[[#This Row],[Tag]],"01")</f>
        <v>01</v>
      </c>
      <c r="N266" s="262" t="e">
        <f xml:space="preserve"> UPPER(TRIM( MID(#REF!,1,22)))</f>
        <v>#REF!</v>
      </c>
      <c r="O266" s="262"/>
      <c r="P266" s="262"/>
      <c r="Q266" s="262"/>
      <c r="R266" s="262"/>
      <c r="S266" s="262"/>
      <c r="T266" s="262"/>
      <c r="U266" s="262"/>
      <c r="V266" s="262"/>
    </row>
    <row r="267" spans="2:22" x14ac:dyDescent="0.4">
      <c r="B267" s="354" t="s">
        <v>2529</v>
      </c>
      <c r="C267" s="354" t="str">
        <f>_xlfn.TEXTJOIN("-",FALSE,jobNumber,DRAWING[[#This Row],[Type]])</f>
        <v>38025-ELE</v>
      </c>
      <c r="D267" s="354">
        <v>1</v>
      </c>
      <c r="F267" s="354">
        <v>264</v>
      </c>
      <c r="G267" s="354" t="str">
        <f>IF(ISBLANK(DRAWING[[#This Row],[Base]]),"",DRAWING[[#This Row],[Base]]+DRAWING[[#This Row],[Index]])</f>
        <v/>
      </c>
      <c r="H267" s="354" t="str">
        <f>_xlfn.TEXTJOIN("-",,TEXT(DRAWING[[#This Row],[SubProject]],"00"),DRAWING[[#This Row],[Number]]&amp;"_.L0")</f>
        <v>01-_.L0</v>
      </c>
      <c r="I267" s="354" t="e">
        <f>_xlfn.TEXTJOIN(" ",,INDEX(IO[Address24V],MATCH(DRAWING[[#This Row],[Tag]],IO[IO_Tag],)),DRAWING[[#This Row],[Tag]])</f>
        <v>#N/A</v>
      </c>
      <c r="J267" s="354" t="e">
        <f>_xlfn.TEXTJOIN(" ",,INDEX(IO[Address0V],MATCH(DRAWING[[#This Row],[Tag]],IO[IO_Tag],)),DRAWING[[#This Row],[Tag]])</f>
        <v>#N/A</v>
      </c>
      <c r="K267" s="354" t="e">
        <f>_xlfn.TEXTJOIN(" ",,INDEX(IO[AddressIO],MATCH(DRAWING[[#This Row],[Tag]],IO[IO_Tag],)),DRAWING[[#This Row],[Tag]])</f>
        <v>#N/A</v>
      </c>
      <c r="L267" s="354" t="str">
        <f>_xlfn.TEXTJOIN("/",,DRAWING[[#This Row],[Tag]],"01")</f>
        <v>01</v>
      </c>
      <c r="N267" s="262" t="e">
        <f xml:space="preserve"> UPPER(TRIM( MID(#REF!,1,22)))</f>
        <v>#REF!</v>
      </c>
      <c r="O267" s="262"/>
      <c r="P267" s="262"/>
      <c r="Q267" s="262"/>
      <c r="R267" s="262"/>
      <c r="S267" s="262"/>
      <c r="T267" s="262"/>
      <c r="U267" s="262"/>
      <c r="V267" s="262"/>
    </row>
    <row r="268" spans="2:22" x14ac:dyDescent="0.4">
      <c r="B268" s="354" t="s">
        <v>2529</v>
      </c>
      <c r="C268" s="354" t="str">
        <f>_xlfn.TEXTJOIN("-",FALSE,jobNumber,DRAWING[[#This Row],[Type]])</f>
        <v>38025-ELE</v>
      </c>
      <c r="D268" s="354">
        <v>1</v>
      </c>
      <c r="F268" s="354">
        <v>265</v>
      </c>
      <c r="G268" s="354" t="str">
        <f>IF(ISBLANK(DRAWING[[#This Row],[Base]]),"",DRAWING[[#This Row],[Base]]+DRAWING[[#This Row],[Index]])</f>
        <v/>
      </c>
      <c r="H268" s="354" t="str">
        <f>_xlfn.TEXTJOIN("-",,TEXT(DRAWING[[#This Row],[SubProject]],"00"),DRAWING[[#This Row],[Number]]&amp;"_.L0")</f>
        <v>01-_.L0</v>
      </c>
      <c r="I268" s="354" t="e">
        <f>_xlfn.TEXTJOIN(" ",,INDEX(IO[Address24V],MATCH(DRAWING[[#This Row],[Tag]],IO[IO_Tag],)),DRAWING[[#This Row],[Tag]])</f>
        <v>#N/A</v>
      </c>
      <c r="J268" s="354" t="e">
        <f>_xlfn.TEXTJOIN(" ",,INDEX(IO[Address0V],MATCH(DRAWING[[#This Row],[Tag]],IO[IO_Tag],)),DRAWING[[#This Row],[Tag]])</f>
        <v>#N/A</v>
      </c>
      <c r="K268" s="354" t="e">
        <f>_xlfn.TEXTJOIN(" ",,INDEX(IO[AddressIO],MATCH(DRAWING[[#This Row],[Tag]],IO[IO_Tag],)),DRAWING[[#This Row],[Tag]])</f>
        <v>#N/A</v>
      </c>
      <c r="L268" s="354" t="str">
        <f>_xlfn.TEXTJOIN("/",,DRAWING[[#This Row],[Tag]],"01")</f>
        <v>01</v>
      </c>
      <c r="N268" s="262" t="e">
        <f xml:space="preserve"> UPPER(TRIM( MID(#REF!,1,22)))</f>
        <v>#REF!</v>
      </c>
      <c r="O268" s="262"/>
      <c r="P268" s="262"/>
      <c r="Q268" s="262"/>
      <c r="R268" s="262"/>
      <c r="S268" s="262"/>
      <c r="T268" s="262"/>
      <c r="U268" s="262"/>
      <c r="V268" s="262"/>
    </row>
    <row r="269" spans="2:22" x14ac:dyDescent="0.4">
      <c r="B269" s="354" t="s">
        <v>2529</v>
      </c>
      <c r="C269" s="354" t="str">
        <f>_xlfn.TEXTJOIN("-",FALSE,jobNumber,DRAWING[[#This Row],[Type]])</f>
        <v>38025-ELE</v>
      </c>
      <c r="D269" s="354">
        <v>1</v>
      </c>
      <c r="F269" s="354">
        <v>266</v>
      </c>
      <c r="G269" s="354" t="str">
        <f>IF(ISBLANK(DRAWING[[#This Row],[Base]]),"",DRAWING[[#This Row],[Base]]+DRAWING[[#This Row],[Index]])</f>
        <v/>
      </c>
      <c r="H269" s="354" t="str">
        <f>_xlfn.TEXTJOIN("-",,TEXT(DRAWING[[#This Row],[SubProject]],"00"),DRAWING[[#This Row],[Number]]&amp;"_.L0")</f>
        <v>01-_.L0</v>
      </c>
      <c r="I269" s="354" t="e">
        <f>_xlfn.TEXTJOIN(" ",,INDEX(IO[Address24V],MATCH(DRAWING[[#This Row],[Tag]],IO[IO_Tag],)),DRAWING[[#This Row],[Tag]])</f>
        <v>#N/A</v>
      </c>
      <c r="J269" s="354" t="e">
        <f>_xlfn.TEXTJOIN(" ",,INDEX(IO[Address0V],MATCH(DRAWING[[#This Row],[Tag]],IO[IO_Tag],)),DRAWING[[#This Row],[Tag]])</f>
        <v>#N/A</v>
      </c>
      <c r="K269" s="354" t="e">
        <f>_xlfn.TEXTJOIN(" ",,INDEX(IO[AddressIO],MATCH(DRAWING[[#This Row],[Tag]],IO[IO_Tag],)),DRAWING[[#This Row],[Tag]])</f>
        <v>#N/A</v>
      </c>
      <c r="L269" s="354" t="str">
        <f>_xlfn.TEXTJOIN("/",,DRAWING[[#This Row],[Tag]],"01")</f>
        <v>01</v>
      </c>
      <c r="N269" s="262" t="e">
        <f xml:space="preserve"> UPPER(TRIM( MID(#REF!,1,22)))</f>
        <v>#REF!</v>
      </c>
      <c r="O269" s="262"/>
      <c r="P269" s="262"/>
      <c r="Q269" s="262"/>
      <c r="R269" s="262"/>
      <c r="S269" s="262"/>
      <c r="T269" s="262"/>
      <c r="U269" s="262"/>
      <c r="V269" s="262"/>
    </row>
    <row r="270" spans="2:22" x14ac:dyDescent="0.4">
      <c r="B270" s="354" t="s">
        <v>2529</v>
      </c>
      <c r="C270" s="354" t="str">
        <f>_xlfn.TEXTJOIN("-",FALSE,jobNumber,DRAWING[[#This Row],[Type]])</f>
        <v>38025-ELE</v>
      </c>
      <c r="D270" s="354">
        <v>1</v>
      </c>
      <c r="F270" s="354">
        <v>267</v>
      </c>
      <c r="G270" s="354" t="str">
        <f>IF(ISBLANK(DRAWING[[#This Row],[Base]]),"",DRAWING[[#This Row],[Base]]+DRAWING[[#This Row],[Index]])</f>
        <v/>
      </c>
      <c r="H270" s="354" t="str">
        <f>_xlfn.TEXTJOIN("-",,TEXT(DRAWING[[#This Row],[SubProject]],"00"),DRAWING[[#This Row],[Number]]&amp;"_.L0")</f>
        <v>01-_.L0</v>
      </c>
      <c r="I270" s="354" t="e">
        <f>_xlfn.TEXTJOIN(" ",,INDEX(IO[Address24V],MATCH(DRAWING[[#This Row],[Tag]],IO[IO_Tag],)),DRAWING[[#This Row],[Tag]])</f>
        <v>#N/A</v>
      </c>
      <c r="J270" s="354" t="e">
        <f>_xlfn.TEXTJOIN(" ",,INDEX(IO[Address0V],MATCH(DRAWING[[#This Row],[Tag]],IO[IO_Tag],)),DRAWING[[#This Row],[Tag]])</f>
        <v>#N/A</v>
      </c>
      <c r="K270" s="354" t="e">
        <f>_xlfn.TEXTJOIN(" ",,INDEX(IO[AddressIO],MATCH(DRAWING[[#This Row],[Tag]],IO[IO_Tag],)),DRAWING[[#This Row],[Tag]])</f>
        <v>#N/A</v>
      </c>
      <c r="L270" s="354" t="str">
        <f>_xlfn.TEXTJOIN("/",,DRAWING[[#This Row],[Tag]],"01")</f>
        <v>01</v>
      </c>
      <c r="N270" s="262" t="e">
        <f xml:space="preserve"> UPPER(TRIM( MID(#REF!,1,22)))</f>
        <v>#REF!</v>
      </c>
      <c r="O270" s="262"/>
      <c r="P270" s="262"/>
      <c r="Q270" s="262"/>
      <c r="R270" s="262"/>
      <c r="S270" s="262"/>
      <c r="T270" s="262"/>
      <c r="U270" s="262"/>
      <c r="V270" s="262"/>
    </row>
    <row r="271" spans="2:22" x14ac:dyDescent="0.4">
      <c r="B271" s="354" t="s">
        <v>2529</v>
      </c>
      <c r="C271" s="354" t="str">
        <f>_xlfn.TEXTJOIN("-",FALSE,jobNumber,DRAWING[[#This Row],[Type]])</f>
        <v>38025-ELE</v>
      </c>
      <c r="D271" s="354">
        <v>1</v>
      </c>
      <c r="F271" s="354">
        <v>268</v>
      </c>
      <c r="G271" s="354" t="str">
        <f>IF(ISBLANK(DRAWING[[#This Row],[Base]]),"",DRAWING[[#This Row],[Base]]+DRAWING[[#This Row],[Index]])</f>
        <v/>
      </c>
      <c r="H271" s="354" t="str">
        <f>_xlfn.TEXTJOIN("-",,TEXT(DRAWING[[#This Row],[SubProject]],"00"),DRAWING[[#This Row],[Number]]&amp;"_.L0")</f>
        <v>01-_.L0</v>
      </c>
      <c r="I271" s="354" t="e">
        <f>_xlfn.TEXTJOIN(" ",,INDEX(IO[Address24V],MATCH(DRAWING[[#This Row],[Tag]],IO[IO_Tag],)),DRAWING[[#This Row],[Tag]])</f>
        <v>#N/A</v>
      </c>
      <c r="J271" s="354" t="e">
        <f>_xlfn.TEXTJOIN(" ",,INDEX(IO[Address0V],MATCH(DRAWING[[#This Row],[Tag]],IO[IO_Tag],)),DRAWING[[#This Row],[Tag]])</f>
        <v>#N/A</v>
      </c>
      <c r="K271" s="354" t="e">
        <f>_xlfn.TEXTJOIN(" ",,INDEX(IO[AddressIO],MATCH(DRAWING[[#This Row],[Tag]],IO[IO_Tag],)),DRAWING[[#This Row],[Tag]])</f>
        <v>#N/A</v>
      </c>
      <c r="L271" s="354" t="str">
        <f>_xlfn.TEXTJOIN("/",,DRAWING[[#This Row],[Tag]],"01")</f>
        <v>01</v>
      </c>
      <c r="N271" s="262" t="e">
        <f xml:space="preserve"> UPPER(TRIM( MID(#REF!,1,22)))</f>
        <v>#REF!</v>
      </c>
      <c r="O271" s="262"/>
      <c r="P271" s="262"/>
      <c r="Q271" s="262"/>
      <c r="R271" s="262"/>
      <c r="S271" s="262"/>
      <c r="T271" s="262"/>
      <c r="U271" s="262"/>
      <c r="V271" s="262"/>
    </row>
    <row r="272" spans="2:22" x14ac:dyDescent="0.4">
      <c r="B272" s="354" t="s">
        <v>2529</v>
      </c>
      <c r="C272" s="354" t="str">
        <f>_xlfn.TEXTJOIN("-",FALSE,jobNumber,DRAWING[[#This Row],[Type]])</f>
        <v>38025-ELE</v>
      </c>
      <c r="D272" s="354">
        <v>1</v>
      </c>
      <c r="F272" s="354">
        <v>269</v>
      </c>
      <c r="G272" s="354" t="str">
        <f>IF(ISBLANK(DRAWING[[#This Row],[Base]]),"",DRAWING[[#This Row],[Base]]+DRAWING[[#This Row],[Index]])</f>
        <v/>
      </c>
      <c r="H272" s="354" t="str">
        <f>_xlfn.TEXTJOIN("-",,TEXT(DRAWING[[#This Row],[SubProject]],"00"),DRAWING[[#This Row],[Number]]&amp;"_.L0")</f>
        <v>01-_.L0</v>
      </c>
      <c r="I272" s="354" t="e">
        <f>_xlfn.TEXTJOIN(" ",,INDEX(IO[Address24V],MATCH(DRAWING[[#This Row],[Tag]],IO[IO_Tag],)),DRAWING[[#This Row],[Tag]])</f>
        <v>#N/A</v>
      </c>
      <c r="J272" s="354" t="e">
        <f>_xlfn.TEXTJOIN(" ",,INDEX(IO[Address0V],MATCH(DRAWING[[#This Row],[Tag]],IO[IO_Tag],)),DRAWING[[#This Row],[Tag]])</f>
        <v>#N/A</v>
      </c>
      <c r="K272" s="354" t="e">
        <f>_xlfn.TEXTJOIN(" ",,INDEX(IO[AddressIO],MATCH(DRAWING[[#This Row],[Tag]],IO[IO_Tag],)),DRAWING[[#This Row],[Tag]])</f>
        <v>#N/A</v>
      </c>
      <c r="L272" s="354" t="str">
        <f>_xlfn.TEXTJOIN("/",,DRAWING[[#This Row],[Tag]],"01")</f>
        <v>01</v>
      </c>
      <c r="N272" s="262" t="e">
        <f xml:space="preserve"> UPPER(TRIM( MID(#REF!,1,22)))</f>
        <v>#REF!</v>
      </c>
      <c r="O272" s="262"/>
      <c r="P272" s="262"/>
      <c r="Q272" s="262"/>
      <c r="R272" s="262"/>
      <c r="S272" s="262"/>
      <c r="T272" s="262"/>
      <c r="U272" s="262"/>
      <c r="V272" s="262"/>
    </row>
    <row r="273" spans="2:22" x14ac:dyDescent="0.4">
      <c r="B273" s="354" t="s">
        <v>2529</v>
      </c>
      <c r="C273" s="354" t="str">
        <f>_xlfn.TEXTJOIN("-",FALSE,jobNumber,DRAWING[[#This Row],[Type]])</f>
        <v>38025-ELE</v>
      </c>
      <c r="D273" s="354">
        <v>1</v>
      </c>
      <c r="F273" s="354">
        <v>270</v>
      </c>
      <c r="G273" s="354" t="str">
        <f>IF(ISBLANK(DRAWING[[#This Row],[Base]]),"",DRAWING[[#This Row],[Base]]+DRAWING[[#This Row],[Index]])</f>
        <v/>
      </c>
      <c r="H273" s="354" t="str">
        <f>_xlfn.TEXTJOIN("-",,TEXT(DRAWING[[#This Row],[SubProject]],"00"),DRAWING[[#This Row],[Number]]&amp;"_.L0")</f>
        <v>01-_.L0</v>
      </c>
      <c r="I273" s="354" t="e">
        <f>_xlfn.TEXTJOIN(" ",,INDEX(IO[Address24V],MATCH(DRAWING[[#This Row],[Tag]],IO[IO_Tag],)),DRAWING[[#This Row],[Tag]])</f>
        <v>#N/A</v>
      </c>
      <c r="J273" s="354" t="e">
        <f>_xlfn.TEXTJOIN(" ",,INDEX(IO[Address0V],MATCH(DRAWING[[#This Row],[Tag]],IO[IO_Tag],)),DRAWING[[#This Row],[Tag]])</f>
        <v>#N/A</v>
      </c>
      <c r="K273" s="354" t="e">
        <f>_xlfn.TEXTJOIN(" ",,INDEX(IO[AddressIO],MATCH(DRAWING[[#This Row],[Tag]],IO[IO_Tag],)),DRAWING[[#This Row],[Tag]])</f>
        <v>#N/A</v>
      </c>
      <c r="L273" s="354" t="str">
        <f>_xlfn.TEXTJOIN("/",,DRAWING[[#This Row],[Tag]],"01")</f>
        <v>01</v>
      </c>
      <c r="N273" s="262" t="e">
        <f xml:space="preserve"> UPPER(TRIM( MID(#REF!,1,22)))</f>
        <v>#REF!</v>
      </c>
      <c r="O273" s="262"/>
      <c r="P273" s="262"/>
      <c r="Q273" s="262"/>
      <c r="R273" s="262"/>
      <c r="S273" s="262"/>
      <c r="T273" s="262"/>
      <c r="U273" s="262"/>
      <c r="V273" s="262"/>
    </row>
    <row r="274" spans="2:22" x14ac:dyDescent="0.4">
      <c r="B274" s="354" t="s">
        <v>2529</v>
      </c>
      <c r="C274" s="354" t="str">
        <f>_xlfn.TEXTJOIN("-",FALSE,jobNumber,DRAWING[[#This Row],[Type]])</f>
        <v>38025-ELE</v>
      </c>
      <c r="D274" s="354">
        <v>1</v>
      </c>
      <c r="F274" s="354">
        <v>271</v>
      </c>
      <c r="G274" s="354" t="str">
        <f>IF(ISBLANK(DRAWING[[#This Row],[Base]]),"",DRAWING[[#This Row],[Base]]+DRAWING[[#This Row],[Index]])</f>
        <v/>
      </c>
      <c r="H274" s="354" t="str">
        <f>_xlfn.TEXTJOIN("-",,TEXT(DRAWING[[#This Row],[SubProject]],"00"),DRAWING[[#This Row],[Number]]&amp;"_.L0")</f>
        <v>01-_.L0</v>
      </c>
      <c r="I274" s="354" t="e">
        <f>_xlfn.TEXTJOIN(" ",,INDEX(IO[Address24V],MATCH(DRAWING[[#This Row],[Tag]],IO[IO_Tag],)),DRAWING[[#This Row],[Tag]])</f>
        <v>#N/A</v>
      </c>
      <c r="J274" s="354" t="e">
        <f>_xlfn.TEXTJOIN(" ",,INDEX(IO[Address0V],MATCH(DRAWING[[#This Row],[Tag]],IO[IO_Tag],)),DRAWING[[#This Row],[Tag]])</f>
        <v>#N/A</v>
      </c>
      <c r="K274" s="354" t="e">
        <f>_xlfn.TEXTJOIN(" ",,INDEX(IO[AddressIO],MATCH(DRAWING[[#This Row],[Tag]],IO[IO_Tag],)),DRAWING[[#This Row],[Tag]])</f>
        <v>#N/A</v>
      </c>
      <c r="L274" s="354" t="str">
        <f>_xlfn.TEXTJOIN("/",,DRAWING[[#This Row],[Tag]],"01")</f>
        <v>01</v>
      </c>
      <c r="N274" s="262" t="e">
        <f xml:space="preserve"> UPPER(TRIM( MID(#REF!,1,22)))</f>
        <v>#REF!</v>
      </c>
      <c r="O274" s="262"/>
      <c r="P274" s="262"/>
      <c r="Q274" s="262"/>
      <c r="R274" s="262"/>
      <c r="S274" s="262"/>
      <c r="T274" s="262"/>
      <c r="U274" s="262"/>
      <c r="V274" s="262"/>
    </row>
    <row r="275" spans="2:22" x14ac:dyDescent="0.4">
      <c r="B275" s="354" t="s">
        <v>2529</v>
      </c>
      <c r="C275" s="354" t="str">
        <f>_xlfn.TEXTJOIN("-",FALSE,jobNumber,DRAWING[[#This Row],[Type]])</f>
        <v>38025-ELE</v>
      </c>
      <c r="D275" s="354">
        <v>1</v>
      </c>
      <c r="F275" s="354">
        <v>272</v>
      </c>
      <c r="G275" s="354" t="str">
        <f>IF(ISBLANK(DRAWING[[#This Row],[Base]]),"",DRAWING[[#This Row],[Base]]+DRAWING[[#This Row],[Index]])</f>
        <v/>
      </c>
      <c r="H275" s="354" t="str">
        <f>_xlfn.TEXTJOIN("-",,TEXT(DRAWING[[#This Row],[SubProject]],"00"),DRAWING[[#This Row],[Number]]&amp;"_.L0")</f>
        <v>01-_.L0</v>
      </c>
      <c r="I275" s="354" t="e">
        <f>_xlfn.TEXTJOIN(" ",,INDEX(IO[Address24V],MATCH(DRAWING[[#This Row],[Tag]],IO[IO_Tag],)),DRAWING[[#This Row],[Tag]])</f>
        <v>#N/A</v>
      </c>
      <c r="J275" s="354" t="e">
        <f>_xlfn.TEXTJOIN(" ",,INDEX(IO[Address0V],MATCH(DRAWING[[#This Row],[Tag]],IO[IO_Tag],)),DRAWING[[#This Row],[Tag]])</f>
        <v>#N/A</v>
      </c>
      <c r="K275" s="354" t="e">
        <f>_xlfn.TEXTJOIN(" ",,INDEX(IO[AddressIO],MATCH(DRAWING[[#This Row],[Tag]],IO[IO_Tag],)),DRAWING[[#This Row],[Tag]])</f>
        <v>#N/A</v>
      </c>
      <c r="L275" s="354" t="str">
        <f>_xlfn.TEXTJOIN("/",,DRAWING[[#This Row],[Tag]],"01")</f>
        <v>01</v>
      </c>
      <c r="N275" s="262" t="e">
        <f xml:space="preserve"> UPPER(TRIM( MID(#REF!,1,22)))</f>
        <v>#REF!</v>
      </c>
      <c r="O275" s="262"/>
      <c r="P275" s="262"/>
      <c r="Q275" s="262"/>
      <c r="R275" s="262"/>
      <c r="S275" s="262"/>
      <c r="T275" s="262"/>
      <c r="U275" s="262"/>
      <c r="V275" s="262"/>
    </row>
    <row r="276" spans="2:22" x14ac:dyDescent="0.4">
      <c r="B276" s="354" t="s">
        <v>2529</v>
      </c>
      <c r="C276" s="354" t="str">
        <f>_xlfn.TEXTJOIN("-",FALSE,jobNumber,DRAWING[[#This Row],[Type]])</f>
        <v>38025-ELE</v>
      </c>
      <c r="D276" s="354">
        <v>1</v>
      </c>
      <c r="F276" s="354">
        <v>273</v>
      </c>
      <c r="G276" s="354" t="str">
        <f>IF(ISBLANK(DRAWING[[#This Row],[Base]]),"",DRAWING[[#This Row],[Base]]+DRAWING[[#This Row],[Index]])</f>
        <v/>
      </c>
      <c r="H276" s="354" t="str">
        <f>_xlfn.TEXTJOIN("-",,TEXT(DRAWING[[#This Row],[SubProject]],"00"),DRAWING[[#This Row],[Number]]&amp;"_.L0")</f>
        <v>01-_.L0</v>
      </c>
      <c r="I276" s="354" t="e">
        <f>_xlfn.TEXTJOIN(" ",,INDEX(IO[Address24V],MATCH(DRAWING[[#This Row],[Tag]],IO[IO_Tag],)),DRAWING[[#This Row],[Tag]])</f>
        <v>#N/A</v>
      </c>
      <c r="J276" s="354" t="e">
        <f>_xlfn.TEXTJOIN(" ",,INDEX(IO[Address0V],MATCH(DRAWING[[#This Row],[Tag]],IO[IO_Tag],)),DRAWING[[#This Row],[Tag]])</f>
        <v>#N/A</v>
      </c>
      <c r="K276" s="354" t="e">
        <f>_xlfn.TEXTJOIN(" ",,INDEX(IO[AddressIO],MATCH(DRAWING[[#This Row],[Tag]],IO[IO_Tag],)),DRAWING[[#This Row],[Tag]])</f>
        <v>#N/A</v>
      </c>
      <c r="L276" s="354" t="str">
        <f>_xlfn.TEXTJOIN("/",,DRAWING[[#This Row],[Tag]],"01")</f>
        <v>01</v>
      </c>
      <c r="N276" s="262" t="e">
        <f xml:space="preserve"> UPPER(TRIM( MID(#REF!,1,22)))</f>
        <v>#REF!</v>
      </c>
      <c r="O276" s="262"/>
      <c r="P276" s="262"/>
      <c r="Q276" s="262"/>
      <c r="R276" s="262"/>
      <c r="S276" s="262"/>
      <c r="T276" s="262"/>
      <c r="U276" s="262"/>
      <c r="V276" s="262"/>
    </row>
    <row r="277" spans="2:22" x14ac:dyDescent="0.4">
      <c r="B277" s="354" t="s">
        <v>2529</v>
      </c>
      <c r="C277" s="354" t="str">
        <f>_xlfn.TEXTJOIN("-",FALSE,jobNumber,DRAWING[[#This Row],[Type]])</f>
        <v>38025-ELE</v>
      </c>
      <c r="D277" s="354">
        <v>1</v>
      </c>
      <c r="F277" s="354">
        <v>274</v>
      </c>
      <c r="G277" s="354" t="str">
        <f>IF(ISBLANK(DRAWING[[#This Row],[Base]]),"",DRAWING[[#This Row],[Base]]+DRAWING[[#This Row],[Index]])</f>
        <v/>
      </c>
      <c r="H277" s="354" t="str">
        <f>_xlfn.TEXTJOIN("-",,TEXT(DRAWING[[#This Row],[SubProject]],"00"),DRAWING[[#This Row],[Number]]&amp;"_.L0")</f>
        <v>01-_.L0</v>
      </c>
      <c r="I277" s="354" t="e">
        <f>_xlfn.TEXTJOIN(" ",,INDEX(IO[Address24V],MATCH(DRAWING[[#This Row],[Tag]],IO[IO_Tag],)),DRAWING[[#This Row],[Tag]])</f>
        <v>#N/A</v>
      </c>
      <c r="J277" s="354" t="e">
        <f>_xlfn.TEXTJOIN(" ",,INDEX(IO[Address0V],MATCH(DRAWING[[#This Row],[Tag]],IO[IO_Tag],)),DRAWING[[#This Row],[Tag]])</f>
        <v>#N/A</v>
      </c>
      <c r="K277" s="354" t="e">
        <f>_xlfn.TEXTJOIN(" ",,INDEX(IO[AddressIO],MATCH(DRAWING[[#This Row],[Tag]],IO[IO_Tag],)),DRAWING[[#This Row],[Tag]])</f>
        <v>#N/A</v>
      </c>
      <c r="L277" s="354" t="str">
        <f>_xlfn.TEXTJOIN("/",,DRAWING[[#This Row],[Tag]],"01")</f>
        <v>01</v>
      </c>
      <c r="N277" s="262" t="e">
        <f xml:space="preserve"> UPPER(TRIM( MID(#REF!,1,22)))</f>
        <v>#REF!</v>
      </c>
      <c r="O277" s="262"/>
      <c r="P277" s="262"/>
      <c r="Q277" s="262"/>
      <c r="R277" s="262"/>
      <c r="S277" s="262"/>
      <c r="T277" s="262"/>
      <c r="U277" s="262"/>
      <c r="V277" s="262"/>
    </row>
    <row r="278" spans="2:22" x14ac:dyDescent="0.4">
      <c r="B278" s="354" t="s">
        <v>2529</v>
      </c>
      <c r="C278" s="354" t="str">
        <f>_xlfn.TEXTJOIN("-",FALSE,jobNumber,DRAWING[[#This Row],[Type]])</f>
        <v>38025-ELE</v>
      </c>
      <c r="D278" s="354">
        <v>1</v>
      </c>
      <c r="F278" s="354">
        <v>275</v>
      </c>
      <c r="G278" s="354" t="str">
        <f>IF(ISBLANK(DRAWING[[#This Row],[Base]]),"",DRAWING[[#This Row],[Base]]+DRAWING[[#This Row],[Index]])</f>
        <v/>
      </c>
      <c r="H278" s="354" t="str">
        <f>_xlfn.TEXTJOIN("-",,TEXT(DRAWING[[#This Row],[SubProject]],"00"),DRAWING[[#This Row],[Number]]&amp;"_.L0")</f>
        <v>01-_.L0</v>
      </c>
      <c r="I278" s="354" t="e">
        <f>_xlfn.TEXTJOIN(" ",,INDEX(IO[Address24V],MATCH(DRAWING[[#This Row],[Tag]],IO[IO_Tag],)),DRAWING[[#This Row],[Tag]])</f>
        <v>#N/A</v>
      </c>
      <c r="J278" s="354" t="e">
        <f>_xlfn.TEXTJOIN(" ",,INDEX(IO[Address0V],MATCH(DRAWING[[#This Row],[Tag]],IO[IO_Tag],)),DRAWING[[#This Row],[Tag]])</f>
        <v>#N/A</v>
      </c>
      <c r="K278" s="354" t="e">
        <f>_xlfn.TEXTJOIN(" ",,INDEX(IO[AddressIO],MATCH(DRAWING[[#This Row],[Tag]],IO[IO_Tag],)),DRAWING[[#This Row],[Tag]])</f>
        <v>#N/A</v>
      </c>
      <c r="L278" s="354" t="str">
        <f>_xlfn.TEXTJOIN("/",,DRAWING[[#This Row],[Tag]],"01")</f>
        <v>01</v>
      </c>
      <c r="N278" s="262" t="e">
        <f xml:space="preserve"> UPPER(TRIM( MID(#REF!,1,22)))</f>
        <v>#REF!</v>
      </c>
      <c r="O278" s="262"/>
      <c r="P278" s="262"/>
      <c r="Q278" s="262"/>
      <c r="R278" s="262"/>
      <c r="S278" s="262"/>
      <c r="T278" s="262"/>
      <c r="U278" s="262"/>
      <c r="V278" s="262"/>
    </row>
    <row r="279" spans="2:22" x14ac:dyDescent="0.4">
      <c r="B279" s="354" t="s">
        <v>2529</v>
      </c>
      <c r="C279" s="354" t="str">
        <f>_xlfn.TEXTJOIN("-",FALSE,jobNumber,DRAWING[[#This Row],[Type]])</f>
        <v>38025-ELE</v>
      </c>
      <c r="D279" s="354">
        <v>1</v>
      </c>
      <c r="F279" s="354">
        <v>276</v>
      </c>
      <c r="G279" s="354" t="str">
        <f>IF(ISBLANK(DRAWING[[#This Row],[Base]]),"",DRAWING[[#This Row],[Base]]+DRAWING[[#This Row],[Index]])</f>
        <v/>
      </c>
      <c r="H279" s="354" t="str">
        <f>_xlfn.TEXTJOIN("-",,TEXT(DRAWING[[#This Row],[SubProject]],"00"),DRAWING[[#This Row],[Number]]&amp;"_.L0")</f>
        <v>01-_.L0</v>
      </c>
      <c r="I279" s="354" t="e">
        <f>_xlfn.TEXTJOIN(" ",,INDEX(IO[Address24V],MATCH(DRAWING[[#This Row],[Tag]],IO[IO_Tag],)),DRAWING[[#This Row],[Tag]])</f>
        <v>#N/A</v>
      </c>
      <c r="J279" s="354" t="e">
        <f>_xlfn.TEXTJOIN(" ",,INDEX(IO[Address0V],MATCH(DRAWING[[#This Row],[Tag]],IO[IO_Tag],)),DRAWING[[#This Row],[Tag]])</f>
        <v>#N/A</v>
      </c>
      <c r="K279" s="354" t="e">
        <f>_xlfn.TEXTJOIN(" ",,INDEX(IO[AddressIO],MATCH(DRAWING[[#This Row],[Tag]],IO[IO_Tag],)),DRAWING[[#This Row],[Tag]])</f>
        <v>#N/A</v>
      </c>
      <c r="L279" s="354" t="str">
        <f>_xlfn.TEXTJOIN("/",,DRAWING[[#This Row],[Tag]],"01")</f>
        <v>01</v>
      </c>
      <c r="N279" s="262" t="e">
        <f xml:space="preserve"> UPPER(TRIM( MID(#REF!,1,22)))</f>
        <v>#REF!</v>
      </c>
      <c r="O279" s="262"/>
      <c r="P279" s="262"/>
      <c r="Q279" s="262"/>
      <c r="R279" s="262"/>
      <c r="S279" s="262"/>
      <c r="T279" s="262"/>
      <c r="U279" s="262"/>
      <c r="V279" s="262"/>
    </row>
    <row r="280" spans="2:22" x14ac:dyDescent="0.4">
      <c r="B280" s="354" t="s">
        <v>2529</v>
      </c>
      <c r="C280" s="354" t="str">
        <f>_xlfn.TEXTJOIN("-",FALSE,jobNumber,DRAWING[[#This Row],[Type]])</f>
        <v>38025-ELE</v>
      </c>
      <c r="D280" s="354">
        <v>1</v>
      </c>
      <c r="F280" s="354">
        <v>277</v>
      </c>
      <c r="G280" s="354" t="str">
        <f>IF(ISBLANK(DRAWING[[#This Row],[Base]]),"",DRAWING[[#This Row],[Base]]+DRAWING[[#This Row],[Index]])</f>
        <v/>
      </c>
      <c r="H280" s="354" t="str">
        <f>_xlfn.TEXTJOIN("-",,TEXT(DRAWING[[#This Row],[SubProject]],"00"),DRAWING[[#This Row],[Number]]&amp;"_.L0")</f>
        <v>01-_.L0</v>
      </c>
      <c r="I280" s="354" t="e">
        <f>_xlfn.TEXTJOIN(" ",,INDEX(IO[Address24V],MATCH(DRAWING[[#This Row],[Tag]],IO[IO_Tag],)),DRAWING[[#This Row],[Tag]])</f>
        <v>#N/A</v>
      </c>
      <c r="J280" s="354" t="e">
        <f>_xlfn.TEXTJOIN(" ",,INDEX(IO[Address0V],MATCH(DRAWING[[#This Row],[Tag]],IO[IO_Tag],)),DRAWING[[#This Row],[Tag]])</f>
        <v>#N/A</v>
      </c>
      <c r="K280" s="354" t="e">
        <f>_xlfn.TEXTJOIN(" ",,INDEX(IO[AddressIO],MATCH(DRAWING[[#This Row],[Tag]],IO[IO_Tag],)),DRAWING[[#This Row],[Tag]])</f>
        <v>#N/A</v>
      </c>
      <c r="L280" s="354" t="str">
        <f>_xlfn.TEXTJOIN("/",,DRAWING[[#This Row],[Tag]],"01")</f>
        <v>01</v>
      </c>
      <c r="N280" s="262" t="e">
        <f xml:space="preserve"> UPPER(TRIM( MID(#REF!,1,22)))</f>
        <v>#REF!</v>
      </c>
      <c r="O280" s="262"/>
      <c r="P280" s="262"/>
      <c r="Q280" s="262"/>
      <c r="R280" s="262"/>
      <c r="S280" s="262"/>
      <c r="T280" s="262"/>
      <c r="U280" s="262"/>
      <c r="V280" s="262"/>
    </row>
    <row r="281" spans="2:22" x14ac:dyDescent="0.4">
      <c r="B281" s="354" t="s">
        <v>2529</v>
      </c>
      <c r="C281" s="354" t="str">
        <f>_xlfn.TEXTJOIN("-",FALSE,jobNumber,DRAWING[[#This Row],[Type]])</f>
        <v>38025-ELE</v>
      </c>
      <c r="D281" s="354">
        <v>1</v>
      </c>
      <c r="F281" s="354">
        <v>278</v>
      </c>
      <c r="G281" s="354" t="str">
        <f>IF(ISBLANK(DRAWING[[#This Row],[Base]]),"",DRAWING[[#This Row],[Base]]+DRAWING[[#This Row],[Index]])</f>
        <v/>
      </c>
      <c r="H281" s="354" t="str">
        <f>_xlfn.TEXTJOIN("-",,TEXT(DRAWING[[#This Row],[SubProject]],"00"),DRAWING[[#This Row],[Number]]&amp;"_.L0")</f>
        <v>01-_.L0</v>
      </c>
      <c r="I281" s="354" t="e">
        <f>_xlfn.TEXTJOIN(" ",,INDEX(IO[Address24V],MATCH(DRAWING[[#This Row],[Tag]],IO[IO_Tag],)),DRAWING[[#This Row],[Tag]])</f>
        <v>#N/A</v>
      </c>
      <c r="J281" s="354" t="e">
        <f>_xlfn.TEXTJOIN(" ",,INDEX(IO[Address0V],MATCH(DRAWING[[#This Row],[Tag]],IO[IO_Tag],)),DRAWING[[#This Row],[Tag]])</f>
        <v>#N/A</v>
      </c>
      <c r="K281" s="354" t="e">
        <f>_xlfn.TEXTJOIN(" ",,INDEX(IO[AddressIO],MATCH(DRAWING[[#This Row],[Tag]],IO[IO_Tag],)),DRAWING[[#This Row],[Tag]])</f>
        <v>#N/A</v>
      </c>
      <c r="L281" s="354" t="str">
        <f>_xlfn.TEXTJOIN("/",,DRAWING[[#This Row],[Tag]],"01")</f>
        <v>01</v>
      </c>
      <c r="N281" s="262" t="e">
        <f xml:space="preserve"> UPPER(TRIM( MID(#REF!,1,22)))</f>
        <v>#REF!</v>
      </c>
      <c r="O281" s="262"/>
      <c r="P281" s="262"/>
      <c r="Q281" s="262"/>
      <c r="R281" s="262"/>
      <c r="S281" s="262"/>
      <c r="T281" s="262"/>
      <c r="U281" s="262"/>
      <c r="V281" s="262"/>
    </row>
    <row r="282" spans="2:22" x14ac:dyDescent="0.4">
      <c r="B282" s="354" t="s">
        <v>2529</v>
      </c>
      <c r="C282" s="354" t="str">
        <f>_xlfn.TEXTJOIN("-",FALSE,jobNumber,DRAWING[[#This Row],[Type]])</f>
        <v>38025-ELE</v>
      </c>
      <c r="D282" s="354">
        <v>1</v>
      </c>
      <c r="F282" s="354">
        <v>279</v>
      </c>
      <c r="G282" s="354" t="str">
        <f>IF(ISBLANK(DRAWING[[#This Row],[Base]]),"",DRAWING[[#This Row],[Base]]+DRAWING[[#This Row],[Index]])</f>
        <v/>
      </c>
      <c r="H282" s="354" t="str">
        <f>_xlfn.TEXTJOIN("-",,TEXT(DRAWING[[#This Row],[SubProject]],"00"),DRAWING[[#This Row],[Number]]&amp;"_.L0")</f>
        <v>01-_.L0</v>
      </c>
      <c r="I282" s="354" t="e">
        <f>_xlfn.TEXTJOIN(" ",,INDEX(IO[Address24V],MATCH(DRAWING[[#This Row],[Tag]],IO[IO_Tag],)),DRAWING[[#This Row],[Tag]])</f>
        <v>#N/A</v>
      </c>
      <c r="J282" s="354" t="e">
        <f>_xlfn.TEXTJOIN(" ",,INDEX(IO[Address0V],MATCH(DRAWING[[#This Row],[Tag]],IO[IO_Tag],)),DRAWING[[#This Row],[Tag]])</f>
        <v>#N/A</v>
      </c>
      <c r="K282" s="354" t="e">
        <f>_xlfn.TEXTJOIN(" ",,INDEX(IO[AddressIO],MATCH(DRAWING[[#This Row],[Tag]],IO[IO_Tag],)),DRAWING[[#This Row],[Tag]])</f>
        <v>#N/A</v>
      </c>
      <c r="L282" s="354" t="str">
        <f>_xlfn.TEXTJOIN("/",,DRAWING[[#This Row],[Tag]],"01")</f>
        <v>01</v>
      </c>
      <c r="N282" s="262" t="e">
        <f xml:space="preserve"> UPPER(TRIM( MID(#REF!,1,22)))</f>
        <v>#REF!</v>
      </c>
      <c r="O282" s="262"/>
      <c r="P282" s="262"/>
      <c r="Q282" s="262"/>
      <c r="R282" s="262"/>
      <c r="S282" s="262"/>
      <c r="T282" s="262"/>
      <c r="U282" s="262"/>
      <c r="V282" s="262"/>
    </row>
    <row r="283" spans="2:22" x14ac:dyDescent="0.4">
      <c r="B283" s="354" t="s">
        <v>2529</v>
      </c>
      <c r="C283" s="354" t="str">
        <f>_xlfn.TEXTJOIN("-",FALSE,jobNumber,DRAWING[[#This Row],[Type]])</f>
        <v>38025-ELE</v>
      </c>
      <c r="D283" s="354">
        <v>1</v>
      </c>
      <c r="F283" s="354">
        <v>280</v>
      </c>
      <c r="G283" s="354" t="str">
        <f>IF(ISBLANK(DRAWING[[#This Row],[Base]]),"",DRAWING[[#This Row],[Base]]+DRAWING[[#This Row],[Index]])</f>
        <v/>
      </c>
      <c r="H283" s="354" t="str">
        <f>_xlfn.TEXTJOIN("-",,TEXT(DRAWING[[#This Row],[SubProject]],"00"),DRAWING[[#This Row],[Number]]&amp;"_.L0")</f>
        <v>01-_.L0</v>
      </c>
      <c r="I283" s="354" t="e">
        <f>_xlfn.TEXTJOIN(" ",,INDEX(IO[Address24V],MATCH(DRAWING[[#This Row],[Tag]],IO[IO_Tag],)),DRAWING[[#This Row],[Tag]])</f>
        <v>#N/A</v>
      </c>
      <c r="J283" s="354" t="e">
        <f>_xlfn.TEXTJOIN(" ",,INDEX(IO[Address0V],MATCH(DRAWING[[#This Row],[Tag]],IO[IO_Tag],)),DRAWING[[#This Row],[Tag]])</f>
        <v>#N/A</v>
      </c>
      <c r="K283" s="354" t="e">
        <f>_xlfn.TEXTJOIN(" ",,INDEX(IO[AddressIO],MATCH(DRAWING[[#This Row],[Tag]],IO[IO_Tag],)),DRAWING[[#This Row],[Tag]])</f>
        <v>#N/A</v>
      </c>
      <c r="L283" s="354" t="str">
        <f>_xlfn.TEXTJOIN("/",,DRAWING[[#This Row],[Tag]],"01")</f>
        <v>01</v>
      </c>
      <c r="N283" s="262" t="e">
        <f xml:space="preserve"> UPPER(TRIM( MID(#REF!,1,22)))</f>
        <v>#REF!</v>
      </c>
      <c r="O283" s="262"/>
      <c r="P283" s="262"/>
      <c r="Q283" s="262"/>
      <c r="R283" s="262"/>
      <c r="S283" s="262"/>
      <c r="T283" s="262"/>
      <c r="U283" s="262"/>
      <c r="V283" s="262"/>
    </row>
    <row r="284" spans="2:22" x14ac:dyDescent="0.4">
      <c r="B284" s="354" t="s">
        <v>2529</v>
      </c>
      <c r="C284" s="354" t="str">
        <f>_xlfn.TEXTJOIN("-",FALSE,jobNumber,DRAWING[[#This Row],[Type]])</f>
        <v>38025-ELE</v>
      </c>
      <c r="D284" s="354">
        <v>1</v>
      </c>
      <c r="F284" s="354">
        <v>281</v>
      </c>
      <c r="G284" s="354" t="str">
        <f>IF(ISBLANK(DRAWING[[#This Row],[Base]]),"",DRAWING[[#This Row],[Base]]+DRAWING[[#This Row],[Index]])</f>
        <v/>
      </c>
      <c r="H284" s="354" t="str">
        <f>_xlfn.TEXTJOIN("-",,TEXT(DRAWING[[#This Row],[SubProject]],"00"),DRAWING[[#This Row],[Number]]&amp;"_.L0")</f>
        <v>01-_.L0</v>
      </c>
      <c r="I284" s="354" t="e">
        <f>_xlfn.TEXTJOIN(" ",,INDEX(IO[Address24V],MATCH(DRAWING[[#This Row],[Tag]],IO[IO_Tag],)),DRAWING[[#This Row],[Tag]])</f>
        <v>#N/A</v>
      </c>
      <c r="J284" s="354" t="e">
        <f>_xlfn.TEXTJOIN(" ",,INDEX(IO[Address0V],MATCH(DRAWING[[#This Row],[Tag]],IO[IO_Tag],)),DRAWING[[#This Row],[Tag]])</f>
        <v>#N/A</v>
      </c>
      <c r="K284" s="354" t="e">
        <f>_xlfn.TEXTJOIN(" ",,INDEX(IO[AddressIO],MATCH(DRAWING[[#This Row],[Tag]],IO[IO_Tag],)),DRAWING[[#This Row],[Tag]])</f>
        <v>#N/A</v>
      </c>
      <c r="L284" s="354" t="str">
        <f>_xlfn.TEXTJOIN("/",,DRAWING[[#This Row],[Tag]],"01")</f>
        <v>01</v>
      </c>
      <c r="N284" s="262" t="e">
        <f xml:space="preserve"> UPPER(TRIM( MID(#REF!,1,22)))</f>
        <v>#REF!</v>
      </c>
      <c r="O284" s="262"/>
      <c r="P284" s="262"/>
      <c r="Q284" s="262"/>
      <c r="R284" s="262"/>
      <c r="S284" s="262"/>
      <c r="T284" s="262"/>
      <c r="U284" s="262"/>
      <c r="V284" s="262"/>
    </row>
    <row r="285" spans="2:22" x14ac:dyDescent="0.4">
      <c r="B285" s="354" t="s">
        <v>2529</v>
      </c>
      <c r="C285" s="354" t="str">
        <f>_xlfn.TEXTJOIN("-",FALSE,jobNumber,DRAWING[[#This Row],[Type]])</f>
        <v>38025-ELE</v>
      </c>
      <c r="D285" s="354">
        <v>1</v>
      </c>
      <c r="F285" s="354">
        <v>282</v>
      </c>
      <c r="G285" s="354" t="str">
        <f>IF(ISBLANK(DRAWING[[#This Row],[Base]]),"",DRAWING[[#This Row],[Base]]+DRAWING[[#This Row],[Index]])</f>
        <v/>
      </c>
      <c r="H285" s="354" t="str">
        <f>_xlfn.TEXTJOIN("-",,TEXT(DRAWING[[#This Row],[SubProject]],"00"),DRAWING[[#This Row],[Number]]&amp;"_.L0")</f>
        <v>01-_.L0</v>
      </c>
      <c r="I285" s="354" t="e">
        <f>_xlfn.TEXTJOIN(" ",,INDEX(IO[Address24V],MATCH(DRAWING[[#This Row],[Tag]],IO[IO_Tag],)),DRAWING[[#This Row],[Tag]])</f>
        <v>#N/A</v>
      </c>
      <c r="J285" s="354" t="e">
        <f>_xlfn.TEXTJOIN(" ",,INDEX(IO[Address0V],MATCH(DRAWING[[#This Row],[Tag]],IO[IO_Tag],)),DRAWING[[#This Row],[Tag]])</f>
        <v>#N/A</v>
      </c>
      <c r="K285" s="354" t="e">
        <f>_xlfn.TEXTJOIN(" ",,INDEX(IO[AddressIO],MATCH(DRAWING[[#This Row],[Tag]],IO[IO_Tag],)),DRAWING[[#This Row],[Tag]])</f>
        <v>#N/A</v>
      </c>
      <c r="L285" s="354" t="str">
        <f>_xlfn.TEXTJOIN("/",,DRAWING[[#This Row],[Tag]],"01")</f>
        <v>01</v>
      </c>
      <c r="N285" s="262" t="e">
        <f xml:space="preserve"> UPPER(TRIM( MID(#REF!,1,22)))</f>
        <v>#REF!</v>
      </c>
      <c r="O285" s="262"/>
      <c r="P285" s="262"/>
      <c r="Q285" s="262"/>
      <c r="R285" s="262"/>
      <c r="S285" s="262"/>
      <c r="T285" s="262"/>
      <c r="U285" s="262"/>
      <c r="V285" s="262"/>
    </row>
    <row r="286" spans="2:22" x14ac:dyDescent="0.4">
      <c r="B286" s="354" t="s">
        <v>2529</v>
      </c>
      <c r="C286" s="354" t="str">
        <f>_xlfn.TEXTJOIN("-",FALSE,jobNumber,DRAWING[[#This Row],[Type]])</f>
        <v>38025-ELE</v>
      </c>
      <c r="D286" s="354">
        <v>1</v>
      </c>
      <c r="F286" s="354">
        <v>283</v>
      </c>
      <c r="G286" s="354" t="str">
        <f>IF(ISBLANK(DRAWING[[#This Row],[Base]]),"",DRAWING[[#This Row],[Base]]+DRAWING[[#This Row],[Index]])</f>
        <v/>
      </c>
      <c r="H286" s="354" t="str">
        <f>_xlfn.TEXTJOIN("-",,TEXT(DRAWING[[#This Row],[SubProject]],"00"),DRAWING[[#This Row],[Number]]&amp;"_.L0")</f>
        <v>01-_.L0</v>
      </c>
      <c r="I286" s="354" t="e">
        <f>_xlfn.TEXTJOIN(" ",,INDEX(IO[Address24V],MATCH(DRAWING[[#This Row],[Tag]],IO[IO_Tag],)),DRAWING[[#This Row],[Tag]])</f>
        <v>#N/A</v>
      </c>
      <c r="J286" s="354" t="e">
        <f>_xlfn.TEXTJOIN(" ",,INDEX(IO[Address0V],MATCH(DRAWING[[#This Row],[Tag]],IO[IO_Tag],)),DRAWING[[#This Row],[Tag]])</f>
        <v>#N/A</v>
      </c>
      <c r="K286" s="354" t="e">
        <f>_xlfn.TEXTJOIN(" ",,INDEX(IO[AddressIO],MATCH(DRAWING[[#This Row],[Tag]],IO[IO_Tag],)),DRAWING[[#This Row],[Tag]])</f>
        <v>#N/A</v>
      </c>
      <c r="L286" s="354" t="str">
        <f>_xlfn.TEXTJOIN("/",,DRAWING[[#This Row],[Tag]],"01")</f>
        <v>01</v>
      </c>
      <c r="N286" s="262" t="e">
        <f xml:space="preserve"> UPPER(TRIM( MID(#REF!,1,22)))</f>
        <v>#REF!</v>
      </c>
      <c r="O286" s="262"/>
      <c r="P286" s="262"/>
      <c r="Q286" s="262"/>
      <c r="R286" s="262"/>
      <c r="S286" s="262"/>
      <c r="T286" s="262"/>
      <c r="U286" s="262"/>
      <c r="V286" s="262"/>
    </row>
    <row r="287" spans="2:22" x14ac:dyDescent="0.4">
      <c r="B287" s="354" t="s">
        <v>2529</v>
      </c>
      <c r="C287" s="354" t="str">
        <f>_xlfn.TEXTJOIN("-",FALSE,jobNumber,DRAWING[[#This Row],[Type]])</f>
        <v>38025-ELE</v>
      </c>
      <c r="D287" s="354">
        <v>1</v>
      </c>
      <c r="F287" s="354">
        <v>284</v>
      </c>
      <c r="G287" s="354" t="str">
        <f>IF(ISBLANK(DRAWING[[#This Row],[Base]]),"",DRAWING[[#This Row],[Base]]+DRAWING[[#This Row],[Index]])</f>
        <v/>
      </c>
      <c r="H287" s="354" t="str">
        <f>_xlfn.TEXTJOIN("-",,TEXT(DRAWING[[#This Row],[SubProject]],"00"),DRAWING[[#This Row],[Number]]&amp;"_.L0")</f>
        <v>01-_.L0</v>
      </c>
      <c r="I287" s="354" t="e">
        <f>_xlfn.TEXTJOIN(" ",,INDEX(IO[Address24V],MATCH(DRAWING[[#This Row],[Tag]],IO[IO_Tag],)),DRAWING[[#This Row],[Tag]])</f>
        <v>#N/A</v>
      </c>
      <c r="J287" s="354" t="e">
        <f>_xlfn.TEXTJOIN(" ",,INDEX(IO[Address0V],MATCH(DRAWING[[#This Row],[Tag]],IO[IO_Tag],)),DRAWING[[#This Row],[Tag]])</f>
        <v>#N/A</v>
      </c>
      <c r="K287" s="354" t="e">
        <f>_xlfn.TEXTJOIN(" ",,INDEX(IO[AddressIO],MATCH(DRAWING[[#This Row],[Tag]],IO[IO_Tag],)),DRAWING[[#This Row],[Tag]])</f>
        <v>#N/A</v>
      </c>
      <c r="L287" s="354" t="str">
        <f>_xlfn.TEXTJOIN("/",,DRAWING[[#This Row],[Tag]],"01")</f>
        <v>01</v>
      </c>
      <c r="N287" s="262" t="e">
        <f xml:space="preserve"> UPPER(TRIM( MID(#REF!,1,22)))</f>
        <v>#REF!</v>
      </c>
      <c r="O287" s="262"/>
      <c r="P287" s="262"/>
      <c r="Q287" s="262"/>
      <c r="R287" s="262"/>
      <c r="S287" s="262"/>
      <c r="T287" s="262"/>
      <c r="U287" s="262"/>
      <c r="V287" s="262"/>
    </row>
    <row r="288" spans="2:22" x14ac:dyDescent="0.4">
      <c r="B288" s="354" t="s">
        <v>2529</v>
      </c>
      <c r="C288" s="354" t="str">
        <f>_xlfn.TEXTJOIN("-",FALSE,jobNumber,DRAWING[[#This Row],[Type]])</f>
        <v>38025-ELE</v>
      </c>
      <c r="D288" s="354">
        <v>1</v>
      </c>
      <c r="F288" s="354">
        <v>285</v>
      </c>
      <c r="G288" s="354" t="str">
        <f>IF(ISBLANK(DRAWING[[#This Row],[Base]]),"",DRAWING[[#This Row],[Base]]+DRAWING[[#This Row],[Index]])</f>
        <v/>
      </c>
      <c r="H288" s="354" t="str">
        <f>_xlfn.TEXTJOIN("-",,TEXT(DRAWING[[#This Row],[SubProject]],"00"),DRAWING[[#This Row],[Number]]&amp;"_.L0")</f>
        <v>01-_.L0</v>
      </c>
      <c r="I288" s="354" t="e">
        <f>_xlfn.TEXTJOIN(" ",,INDEX(IO[Address24V],MATCH(DRAWING[[#This Row],[Tag]],IO[IO_Tag],)),DRAWING[[#This Row],[Tag]])</f>
        <v>#N/A</v>
      </c>
      <c r="J288" s="354" t="e">
        <f>_xlfn.TEXTJOIN(" ",,INDEX(IO[Address0V],MATCH(DRAWING[[#This Row],[Tag]],IO[IO_Tag],)),DRAWING[[#This Row],[Tag]])</f>
        <v>#N/A</v>
      </c>
      <c r="K288" s="354" t="e">
        <f>_xlfn.TEXTJOIN(" ",,INDEX(IO[AddressIO],MATCH(DRAWING[[#This Row],[Tag]],IO[IO_Tag],)),DRAWING[[#This Row],[Tag]])</f>
        <v>#N/A</v>
      </c>
      <c r="L288" s="354" t="str">
        <f>_xlfn.TEXTJOIN("/",,DRAWING[[#This Row],[Tag]],"01")</f>
        <v>01</v>
      </c>
      <c r="N288" s="262" t="e">
        <f xml:space="preserve"> UPPER(TRIM( MID(#REF!,1,22)))</f>
        <v>#REF!</v>
      </c>
      <c r="O288" s="262"/>
      <c r="P288" s="262"/>
      <c r="Q288" s="262"/>
      <c r="R288" s="262"/>
      <c r="S288" s="262"/>
      <c r="T288" s="262"/>
      <c r="U288" s="262"/>
      <c r="V288" s="262"/>
    </row>
    <row r="289" spans="2:22" x14ac:dyDescent="0.4">
      <c r="B289" s="354" t="s">
        <v>2529</v>
      </c>
      <c r="C289" s="354" t="str">
        <f>_xlfn.TEXTJOIN("-",FALSE,jobNumber,DRAWING[[#This Row],[Type]])</f>
        <v>38025-ELE</v>
      </c>
      <c r="D289" s="354">
        <v>1</v>
      </c>
      <c r="F289" s="354">
        <v>286</v>
      </c>
      <c r="G289" s="354" t="str">
        <f>IF(ISBLANK(DRAWING[[#This Row],[Base]]),"",DRAWING[[#This Row],[Base]]+DRAWING[[#This Row],[Index]])</f>
        <v/>
      </c>
      <c r="H289" s="354" t="str">
        <f>_xlfn.TEXTJOIN("-",,TEXT(DRAWING[[#This Row],[SubProject]],"00"),DRAWING[[#This Row],[Number]]&amp;"_.L0")</f>
        <v>01-_.L0</v>
      </c>
      <c r="I289" s="354" t="e">
        <f>_xlfn.TEXTJOIN(" ",,INDEX(IO[Address24V],MATCH(DRAWING[[#This Row],[Tag]],IO[IO_Tag],)),DRAWING[[#This Row],[Tag]])</f>
        <v>#N/A</v>
      </c>
      <c r="J289" s="354" t="e">
        <f>_xlfn.TEXTJOIN(" ",,INDEX(IO[Address0V],MATCH(DRAWING[[#This Row],[Tag]],IO[IO_Tag],)),DRAWING[[#This Row],[Tag]])</f>
        <v>#N/A</v>
      </c>
      <c r="K289" s="354" t="e">
        <f>_xlfn.TEXTJOIN(" ",,INDEX(IO[AddressIO],MATCH(DRAWING[[#This Row],[Tag]],IO[IO_Tag],)),DRAWING[[#This Row],[Tag]])</f>
        <v>#N/A</v>
      </c>
      <c r="L289" s="354" t="str">
        <f>_xlfn.TEXTJOIN("/",,DRAWING[[#This Row],[Tag]],"01")</f>
        <v>01</v>
      </c>
      <c r="N289" s="262" t="e">
        <f xml:space="preserve"> UPPER(TRIM( MID(#REF!,1,22)))</f>
        <v>#REF!</v>
      </c>
      <c r="O289" s="262"/>
      <c r="P289" s="262"/>
      <c r="Q289" s="262"/>
      <c r="R289" s="262"/>
      <c r="S289" s="262"/>
      <c r="T289" s="262"/>
      <c r="U289" s="262"/>
      <c r="V289" s="262"/>
    </row>
    <row r="290" spans="2:22" x14ac:dyDescent="0.4">
      <c r="B290" s="354" t="s">
        <v>2529</v>
      </c>
      <c r="C290" s="354" t="str">
        <f>_xlfn.TEXTJOIN("-",FALSE,jobNumber,DRAWING[[#This Row],[Type]])</f>
        <v>38025-ELE</v>
      </c>
      <c r="D290" s="354">
        <v>1</v>
      </c>
      <c r="F290" s="354">
        <v>287</v>
      </c>
      <c r="G290" s="354" t="str">
        <f>IF(ISBLANK(DRAWING[[#This Row],[Base]]),"",DRAWING[[#This Row],[Base]]+DRAWING[[#This Row],[Index]])</f>
        <v/>
      </c>
      <c r="H290" s="354" t="str">
        <f>_xlfn.TEXTJOIN("-",,TEXT(DRAWING[[#This Row],[SubProject]],"00"),DRAWING[[#This Row],[Number]]&amp;"_.L0")</f>
        <v>01-_.L0</v>
      </c>
      <c r="I290" s="354" t="e">
        <f>_xlfn.TEXTJOIN(" ",,INDEX(IO[Address24V],MATCH(DRAWING[[#This Row],[Tag]],IO[IO_Tag],)),DRAWING[[#This Row],[Tag]])</f>
        <v>#N/A</v>
      </c>
      <c r="J290" s="354" t="e">
        <f>_xlfn.TEXTJOIN(" ",,INDEX(IO[Address0V],MATCH(DRAWING[[#This Row],[Tag]],IO[IO_Tag],)),DRAWING[[#This Row],[Tag]])</f>
        <v>#N/A</v>
      </c>
      <c r="K290" s="354" t="e">
        <f>_xlfn.TEXTJOIN(" ",,INDEX(IO[AddressIO],MATCH(DRAWING[[#This Row],[Tag]],IO[IO_Tag],)),DRAWING[[#This Row],[Tag]])</f>
        <v>#N/A</v>
      </c>
      <c r="L290" s="354" t="str">
        <f>_xlfn.TEXTJOIN("/",,DRAWING[[#This Row],[Tag]],"01")</f>
        <v>01</v>
      </c>
      <c r="N290" s="262" t="e">
        <f xml:space="preserve"> UPPER(TRIM( MID(#REF!,1,22)))</f>
        <v>#REF!</v>
      </c>
      <c r="O290" s="262"/>
      <c r="P290" s="262"/>
      <c r="Q290" s="262"/>
      <c r="R290" s="262"/>
      <c r="S290" s="262"/>
      <c r="T290" s="262"/>
      <c r="U290" s="262"/>
      <c r="V290" s="262"/>
    </row>
    <row r="291" spans="2:22" x14ac:dyDescent="0.4">
      <c r="B291" s="354" t="s">
        <v>2529</v>
      </c>
      <c r="C291" s="354" t="str">
        <f>_xlfn.TEXTJOIN("-",FALSE,jobNumber,DRAWING[[#This Row],[Type]])</f>
        <v>38025-ELE</v>
      </c>
      <c r="D291" s="354">
        <v>1</v>
      </c>
      <c r="F291" s="354">
        <v>288</v>
      </c>
      <c r="G291" s="354" t="str">
        <f>IF(ISBLANK(DRAWING[[#This Row],[Base]]),"",DRAWING[[#This Row],[Base]]+DRAWING[[#This Row],[Index]])</f>
        <v/>
      </c>
      <c r="H291" s="354" t="str">
        <f>_xlfn.TEXTJOIN("-",,TEXT(DRAWING[[#This Row],[SubProject]],"00"),DRAWING[[#This Row],[Number]]&amp;"_.L0")</f>
        <v>01-_.L0</v>
      </c>
      <c r="I291" s="354" t="e">
        <f>_xlfn.TEXTJOIN(" ",,INDEX(IO[Address24V],MATCH(DRAWING[[#This Row],[Tag]],IO[IO_Tag],)),DRAWING[[#This Row],[Tag]])</f>
        <v>#N/A</v>
      </c>
      <c r="J291" s="354" t="e">
        <f>_xlfn.TEXTJOIN(" ",,INDEX(IO[Address0V],MATCH(DRAWING[[#This Row],[Tag]],IO[IO_Tag],)),DRAWING[[#This Row],[Tag]])</f>
        <v>#N/A</v>
      </c>
      <c r="K291" s="354" t="e">
        <f>_xlfn.TEXTJOIN(" ",,INDEX(IO[AddressIO],MATCH(DRAWING[[#This Row],[Tag]],IO[IO_Tag],)),DRAWING[[#This Row],[Tag]])</f>
        <v>#N/A</v>
      </c>
      <c r="L291" s="354" t="str">
        <f>_xlfn.TEXTJOIN("/",,DRAWING[[#This Row],[Tag]],"01")</f>
        <v>01</v>
      </c>
      <c r="N291" s="262" t="e">
        <f xml:space="preserve"> UPPER(TRIM( MID(#REF!,1,22)))</f>
        <v>#REF!</v>
      </c>
      <c r="O291" s="262"/>
      <c r="P291" s="262"/>
      <c r="Q291" s="262"/>
      <c r="R291" s="262"/>
      <c r="S291" s="262"/>
      <c r="T291" s="262"/>
      <c r="U291" s="262"/>
      <c r="V291" s="262"/>
    </row>
    <row r="292" spans="2:22" x14ac:dyDescent="0.4">
      <c r="B292" s="354" t="s">
        <v>2529</v>
      </c>
      <c r="C292" s="354" t="str">
        <f>_xlfn.TEXTJOIN("-",FALSE,jobNumber,DRAWING[[#This Row],[Type]])</f>
        <v>38025-ELE</v>
      </c>
      <c r="D292" s="354">
        <v>1</v>
      </c>
      <c r="F292" s="354">
        <v>289</v>
      </c>
      <c r="G292" s="354" t="str">
        <f>IF(ISBLANK(DRAWING[[#This Row],[Base]]),"",DRAWING[[#This Row],[Base]]+DRAWING[[#This Row],[Index]])</f>
        <v/>
      </c>
      <c r="H292" s="354" t="str">
        <f>_xlfn.TEXTJOIN("-",,TEXT(DRAWING[[#This Row],[SubProject]],"00"),DRAWING[[#This Row],[Number]]&amp;"_.L0")</f>
        <v>01-_.L0</v>
      </c>
      <c r="I292" s="354" t="e">
        <f>_xlfn.TEXTJOIN(" ",,INDEX(IO[Address24V],MATCH(DRAWING[[#This Row],[Tag]],IO[IO_Tag],)),DRAWING[[#This Row],[Tag]])</f>
        <v>#N/A</v>
      </c>
      <c r="J292" s="354" t="e">
        <f>_xlfn.TEXTJOIN(" ",,INDEX(IO[Address0V],MATCH(DRAWING[[#This Row],[Tag]],IO[IO_Tag],)),DRAWING[[#This Row],[Tag]])</f>
        <v>#N/A</v>
      </c>
      <c r="K292" s="354" t="e">
        <f>_xlfn.TEXTJOIN(" ",,INDEX(IO[AddressIO],MATCH(DRAWING[[#This Row],[Tag]],IO[IO_Tag],)),DRAWING[[#This Row],[Tag]])</f>
        <v>#N/A</v>
      </c>
      <c r="L292" s="354" t="str">
        <f>_xlfn.TEXTJOIN("/",,DRAWING[[#This Row],[Tag]],"01")</f>
        <v>01</v>
      </c>
      <c r="N292" s="262" t="e">
        <f xml:space="preserve"> UPPER(TRIM( MID(#REF!,1,22)))</f>
        <v>#REF!</v>
      </c>
      <c r="O292" s="262"/>
      <c r="P292" s="262"/>
      <c r="Q292" s="262"/>
      <c r="R292" s="262"/>
      <c r="S292" s="262"/>
      <c r="T292" s="262"/>
      <c r="U292" s="262"/>
      <c r="V292" s="262"/>
    </row>
    <row r="293" spans="2:22" x14ac:dyDescent="0.4">
      <c r="B293" s="354" t="s">
        <v>2529</v>
      </c>
      <c r="C293" s="354" t="str">
        <f>_xlfn.TEXTJOIN("-",FALSE,jobNumber,DRAWING[[#This Row],[Type]])</f>
        <v>38025-ELE</v>
      </c>
      <c r="D293" s="354">
        <v>1</v>
      </c>
      <c r="F293" s="354">
        <v>290</v>
      </c>
      <c r="G293" s="354" t="str">
        <f>IF(ISBLANK(DRAWING[[#This Row],[Base]]),"",DRAWING[[#This Row],[Base]]+DRAWING[[#This Row],[Index]])</f>
        <v/>
      </c>
      <c r="H293" s="354" t="str">
        <f>_xlfn.TEXTJOIN("-",,TEXT(DRAWING[[#This Row],[SubProject]],"00"),DRAWING[[#This Row],[Number]]&amp;"_.L0")</f>
        <v>01-_.L0</v>
      </c>
      <c r="I293" s="354" t="e">
        <f>_xlfn.TEXTJOIN(" ",,INDEX(IO[Address24V],MATCH(DRAWING[[#This Row],[Tag]],IO[IO_Tag],)),DRAWING[[#This Row],[Tag]])</f>
        <v>#N/A</v>
      </c>
      <c r="J293" s="354" t="e">
        <f>_xlfn.TEXTJOIN(" ",,INDEX(IO[Address0V],MATCH(DRAWING[[#This Row],[Tag]],IO[IO_Tag],)),DRAWING[[#This Row],[Tag]])</f>
        <v>#N/A</v>
      </c>
      <c r="K293" s="354" t="e">
        <f>_xlfn.TEXTJOIN(" ",,INDEX(IO[AddressIO],MATCH(DRAWING[[#This Row],[Tag]],IO[IO_Tag],)),DRAWING[[#This Row],[Tag]])</f>
        <v>#N/A</v>
      </c>
      <c r="L293" s="354" t="str">
        <f>_xlfn.TEXTJOIN("/",,DRAWING[[#This Row],[Tag]],"01")</f>
        <v>01</v>
      </c>
      <c r="N293" s="262" t="e">
        <f xml:space="preserve"> UPPER(TRIM( MID(#REF!,1,22)))</f>
        <v>#REF!</v>
      </c>
      <c r="O293" s="262"/>
      <c r="P293" s="262"/>
      <c r="Q293" s="262"/>
      <c r="R293" s="262"/>
      <c r="S293" s="262"/>
      <c r="T293" s="262"/>
      <c r="U293" s="262"/>
      <c r="V293" s="262"/>
    </row>
    <row r="294" spans="2:22" x14ac:dyDescent="0.4">
      <c r="B294" s="354" t="s">
        <v>2529</v>
      </c>
      <c r="C294" s="354" t="str">
        <f>_xlfn.TEXTJOIN("-",FALSE,jobNumber,DRAWING[[#This Row],[Type]])</f>
        <v>38025-ELE</v>
      </c>
      <c r="D294" s="354">
        <v>1</v>
      </c>
      <c r="F294" s="354">
        <v>291</v>
      </c>
      <c r="G294" s="354" t="str">
        <f>IF(ISBLANK(DRAWING[[#This Row],[Base]]),"",DRAWING[[#This Row],[Base]]+DRAWING[[#This Row],[Index]])</f>
        <v/>
      </c>
      <c r="H294" s="354" t="str">
        <f>_xlfn.TEXTJOIN("-",,TEXT(DRAWING[[#This Row],[SubProject]],"00"),DRAWING[[#This Row],[Number]]&amp;"_.L0")</f>
        <v>01-_.L0</v>
      </c>
      <c r="I294" s="354" t="e">
        <f>_xlfn.TEXTJOIN(" ",,INDEX(IO[Address24V],MATCH(DRAWING[[#This Row],[Tag]],IO[IO_Tag],)),DRAWING[[#This Row],[Tag]])</f>
        <v>#N/A</v>
      </c>
      <c r="J294" s="354" t="e">
        <f>_xlfn.TEXTJOIN(" ",,INDEX(IO[Address0V],MATCH(DRAWING[[#This Row],[Tag]],IO[IO_Tag],)),DRAWING[[#This Row],[Tag]])</f>
        <v>#N/A</v>
      </c>
      <c r="K294" s="354" t="e">
        <f>_xlfn.TEXTJOIN(" ",,INDEX(IO[AddressIO],MATCH(DRAWING[[#This Row],[Tag]],IO[IO_Tag],)),DRAWING[[#This Row],[Tag]])</f>
        <v>#N/A</v>
      </c>
      <c r="L294" s="354" t="str">
        <f>_xlfn.TEXTJOIN("/",,DRAWING[[#This Row],[Tag]],"01")</f>
        <v>01</v>
      </c>
      <c r="N294" s="262" t="e">
        <f xml:space="preserve"> UPPER(TRIM( MID(#REF!,1,22)))</f>
        <v>#REF!</v>
      </c>
      <c r="O294" s="262"/>
      <c r="P294" s="262"/>
      <c r="Q294" s="262"/>
      <c r="R294" s="262"/>
      <c r="S294" s="262"/>
      <c r="T294" s="262"/>
      <c r="U294" s="262"/>
      <c r="V294" s="262"/>
    </row>
    <row r="295" spans="2:22" x14ac:dyDescent="0.4">
      <c r="B295" s="354" t="s">
        <v>2529</v>
      </c>
      <c r="C295" s="354" t="str">
        <f>_xlfn.TEXTJOIN("-",FALSE,jobNumber,DRAWING[[#This Row],[Type]])</f>
        <v>38025-ELE</v>
      </c>
      <c r="D295" s="354">
        <v>1</v>
      </c>
      <c r="F295" s="354">
        <v>292</v>
      </c>
      <c r="G295" s="354" t="str">
        <f>IF(ISBLANK(DRAWING[[#This Row],[Base]]),"",DRAWING[[#This Row],[Base]]+DRAWING[[#This Row],[Index]])</f>
        <v/>
      </c>
      <c r="H295" s="354" t="str">
        <f>_xlfn.TEXTJOIN("-",,TEXT(DRAWING[[#This Row],[SubProject]],"00"),DRAWING[[#This Row],[Number]]&amp;"_.L0")</f>
        <v>01-_.L0</v>
      </c>
      <c r="I295" s="354" t="e">
        <f>_xlfn.TEXTJOIN(" ",,INDEX(IO[Address24V],MATCH(DRAWING[[#This Row],[Tag]],IO[IO_Tag],)),DRAWING[[#This Row],[Tag]])</f>
        <v>#N/A</v>
      </c>
      <c r="J295" s="354" t="e">
        <f>_xlfn.TEXTJOIN(" ",,INDEX(IO[Address0V],MATCH(DRAWING[[#This Row],[Tag]],IO[IO_Tag],)),DRAWING[[#This Row],[Tag]])</f>
        <v>#N/A</v>
      </c>
      <c r="K295" s="354" t="e">
        <f>_xlfn.TEXTJOIN(" ",,INDEX(IO[AddressIO],MATCH(DRAWING[[#This Row],[Tag]],IO[IO_Tag],)),DRAWING[[#This Row],[Tag]])</f>
        <v>#N/A</v>
      </c>
      <c r="L295" s="354" t="str">
        <f>_xlfn.TEXTJOIN("/",,DRAWING[[#This Row],[Tag]],"01")</f>
        <v>01</v>
      </c>
      <c r="N295" s="262" t="e">
        <f xml:space="preserve"> UPPER(TRIM( MID(#REF!,1,22)))</f>
        <v>#REF!</v>
      </c>
      <c r="O295" s="262"/>
      <c r="P295" s="262"/>
      <c r="Q295" s="262"/>
      <c r="R295" s="262"/>
      <c r="S295" s="262"/>
      <c r="T295" s="262"/>
      <c r="U295" s="262"/>
      <c r="V295" s="262"/>
    </row>
    <row r="296" spans="2:22" x14ac:dyDescent="0.4">
      <c r="B296" s="354" t="s">
        <v>2529</v>
      </c>
      <c r="C296" s="354" t="str">
        <f>_xlfn.TEXTJOIN("-",FALSE,jobNumber,DRAWING[[#This Row],[Type]])</f>
        <v>38025-ELE</v>
      </c>
      <c r="D296" s="354">
        <v>1</v>
      </c>
      <c r="F296" s="354">
        <v>293</v>
      </c>
      <c r="G296" s="354" t="str">
        <f>IF(ISBLANK(DRAWING[[#This Row],[Base]]),"",DRAWING[[#This Row],[Base]]+DRAWING[[#This Row],[Index]])</f>
        <v/>
      </c>
      <c r="H296" s="354" t="str">
        <f>_xlfn.TEXTJOIN("-",,TEXT(DRAWING[[#This Row],[SubProject]],"00"),DRAWING[[#This Row],[Number]]&amp;"_.L0")</f>
        <v>01-_.L0</v>
      </c>
      <c r="I296" s="354" t="e">
        <f>_xlfn.TEXTJOIN(" ",,INDEX(IO[Address24V],MATCH(DRAWING[[#This Row],[Tag]],IO[IO_Tag],)),DRAWING[[#This Row],[Tag]])</f>
        <v>#N/A</v>
      </c>
      <c r="J296" s="354" t="e">
        <f>_xlfn.TEXTJOIN(" ",,INDEX(IO[Address0V],MATCH(DRAWING[[#This Row],[Tag]],IO[IO_Tag],)),DRAWING[[#This Row],[Tag]])</f>
        <v>#N/A</v>
      </c>
      <c r="K296" s="354" t="e">
        <f>_xlfn.TEXTJOIN(" ",,INDEX(IO[AddressIO],MATCH(DRAWING[[#This Row],[Tag]],IO[IO_Tag],)),DRAWING[[#This Row],[Tag]])</f>
        <v>#N/A</v>
      </c>
      <c r="L296" s="354" t="str">
        <f>_xlfn.TEXTJOIN("/",,DRAWING[[#This Row],[Tag]],"01")</f>
        <v>01</v>
      </c>
      <c r="N296" s="262" t="e">
        <f xml:space="preserve"> UPPER(TRIM( MID(#REF!,1,22)))</f>
        <v>#REF!</v>
      </c>
      <c r="O296" s="262"/>
      <c r="P296" s="262"/>
      <c r="Q296" s="262"/>
      <c r="R296" s="262"/>
      <c r="S296" s="262"/>
      <c r="T296" s="262"/>
      <c r="U296" s="262"/>
      <c r="V296" s="262"/>
    </row>
    <row r="297" spans="2:22" x14ac:dyDescent="0.4">
      <c r="B297" s="354" t="s">
        <v>2529</v>
      </c>
      <c r="C297" s="354" t="str">
        <f>_xlfn.TEXTJOIN("-",FALSE,jobNumber,DRAWING[[#This Row],[Type]])</f>
        <v>38025-ELE</v>
      </c>
      <c r="D297" s="354">
        <v>1</v>
      </c>
      <c r="F297" s="354">
        <v>294</v>
      </c>
      <c r="G297" s="354" t="str">
        <f>IF(ISBLANK(DRAWING[[#This Row],[Base]]),"",DRAWING[[#This Row],[Base]]+DRAWING[[#This Row],[Index]])</f>
        <v/>
      </c>
      <c r="H297" s="354" t="str">
        <f>_xlfn.TEXTJOIN("-",,TEXT(DRAWING[[#This Row],[SubProject]],"00"),DRAWING[[#This Row],[Number]]&amp;"_.L0")</f>
        <v>01-_.L0</v>
      </c>
      <c r="I297" s="354" t="e">
        <f>_xlfn.TEXTJOIN(" ",,INDEX(IO[Address24V],MATCH(DRAWING[[#This Row],[Tag]],IO[IO_Tag],)),DRAWING[[#This Row],[Tag]])</f>
        <v>#N/A</v>
      </c>
      <c r="J297" s="354" t="e">
        <f>_xlfn.TEXTJOIN(" ",,INDEX(IO[Address0V],MATCH(DRAWING[[#This Row],[Tag]],IO[IO_Tag],)),DRAWING[[#This Row],[Tag]])</f>
        <v>#N/A</v>
      </c>
      <c r="K297" s="354" t="e">
        <f>_xlfn.TEXTJOIN(" ",,INDEX(IO[AddressIO],MATCH(DRAWING[[#This Row],[Tag]],IO[IO_Tag],)),DRAWING[[#This Row],[Tag]])</f>
        <v>#N/A</v>
      </c>
      <c r="L297" s="354" t="str">
        <f>_xlfn.TEXTJOIN("/",,DRAWING[[#This Row],[Tag]],"01")</f>
        <v>01</v>
      </c>
      <c r="N297" s="262" t="e">
        <f xml:space="preserve"> UPPER(TRIM( MID(#REF!,1,22)))</f>
        <v>#REF!</v>
      </c>
      <c r="O297" s="262"/>
      <c r="P297" s="262"/>
      <c r="Q297" s="262"/>
      <c r="R297" s="262"/>
      <c r="S297" s="262"/>
      <c r="T297" s="262"/>
      <c r="U297" s="262"/>
      <c r="V297" s="262"/>
    </row>
    <row r="298" spans="2:22" x14ac:dyDescent="0.4">
      <c r="B298" s="354" t="s">
        <v>2529</v>
      </c>
      <c r="C298" s="354" t="str">
        <f>_xlfn.TEXTJOIN("-",FALSE,jobNumber,DRAWING[[#This Row],[Type]])</f>
        <v>38025-ELE</v>
      </c>
      <c r="D298" s="354">
        <v>1</v>
      </c>
      <c r="F298" s="354">
        <v>295</v>
      </c>
      <c r="G298" s="354" t="str">
        <f>IF(ISBLANK(DRAWING[[#This Row],[Base]]),"",DRAWING[[#This Row],[Base]]+DRAWING[[#This Row],[Index]])</f>
        <v/>
      </c>
      <c r="H298" s="354" t="str">
        <f>_xlfn.TEXTJOIN("-",,TEXT(DRAWING[[#This Row],[SubProject]],"00"),DRAWING[[#This Row],[Number]]&amp;"_.L0")</f>
        <v>01-_.L0</v>
      </c>
      <c r="I298" s="354" t="e">
        <f>_xlfn.TEXTJOIN(" ",,INDEX(IO[Address24V],MATCH(DRAWING[[#This Row],[Tag]],IO[IO_Tag],)),DRAWING[[#This Row],[Tag]])</f>
        <v>#N/A</v>
      </c>
      <c r="J298" s="354" t="e">
        <f>_xlfn.TEXTJOIN(" ",,INDEX(IO[Address0V],MATCH(DRAWING[[#This Row],[Tag]],IO[IO_Tag],)),DRAWING[[#This Row],[Tag]])</f>
        <v>#N/A</v>
      </c>
      <c r="K298" s="354" t="e">
        <f>_xlfn.TEXTJOIN(" ",,INDEX(IO[AddressIO],MATCH(DRAWING[[#This Row],[Tag]],IO[IO_Tag],)),DRAWING[[#This Row],[Tag]])</f>
        <v>#N/A</v>
      </c>
      <c r="L298" s="354" t="str">
        <f>_xlfn.TEXTJOIN("/",,DRAWING[[#This Row],[Tag]],"01")</f>
        <v>01</v>
      </c>
      <c r="N298" s="262" t="e">
        <f xml:space="preserve"> UPPER(TRIM( MID(#REF!,1,22)))</f>
        <v>#REF!</v>
      </c>
      <c r="O298" s="262"/>
      <c r="P298" s="262"/>
      <c r="Q298" s="262"/>
      <c r="R298" s="262"/>
      <c r="S298" s="262"/>
      <c r="T298" s="262"/>
      <c r="U298" s="262"/>
      <c r="V298" s="262"/>
    </row>
    <row r="299" spans="2:22" x14ac:dyDescent="0.4">
      <c r="B299" s="354" t="s">
        <v>2529</v>
      </c>
      <c r="C299" s="354" t="str">
        <f>_xlfn.TEXTJOIN("-",FALSE,jobNumber,DRAWING[[#This Row],[Type]])</f>
        <v>38025-ELE</v>
      </c>
      <c r="D299" s="354">
        <v>1</v>
      </c>
      <c r="F299" s="354">
        <v>296</v>
      </c>
      <c r="G299" s="354" t="str">
        <f>IF(ISBLANK(DRAWING[[#This Row],[Base]]),"",DRAWING[[#This Row],[Base]]+DRAWING[[#This Row],[Index]])</f>
        <v/>
      </c>
      <c r="H299" s="354" t="str">
        <f>_xlfn.TEXTJOIN("-",,TEXT(DRAWING[[#This Row],[SubProject]],"00"),DRAWING[[#This Row],[Number]]&amp;"_.L0")</f>
        <v>01-_.L0</v>
      </c>
      <c r="I299" s="354" t="e">
        <f>_xlfn.TEXTJOIN(" ",,INDEX(IO[Address24V],MATCH(DRAWING[[#This Row],[Tag]],IO[IO_Tag],)),DRAWING[[#This Row],[Tag]])</f>
        <v>#N/A</v>
      </c>
      <c r="J299" s="354" t="e">
        <f>_xlfn.TEXTJOIN(" ",,INDEX(IO[Address0V],MATCH(DRAWING[[#This Row],[Tag]],IO[IO_Tag],)),DRAWING[[#This Row],[Tag]])</f>
        <v>#N/A</v>
      </c>
      <c r="K299" s="354" t="e">
        <f>_xlfn.TEXTJOIN(" ",,INDEX(IO[AddressIO],MATCH(DRAWING[[#This Row],[Tag]],IO[IO_Tag],)),DRAWING[[#This Row],[Tag]])</f>
        <v>#N/A</v>
      </c>
      <c r="L299" s="354" t="str">
        <f>_xlfn.TEXTJOIN("/",,DRAWING[[#This Row],[Tag]],"01")</f>
        <v>01</v>
      </c>
      <c r="N299" s="262" t="e">
        <f xml:space="preserve"> UPPER(TRIM( MID(#REF!,1,22)))</f>
        <v>#REF!</v>
      </c>
      <c r="O299" s="262"/>
      <c r="P299" s="262"/>
      <c r="Q299" s="262"/>
      <c r="R299" s="262"/>
      <c r="S299" s="262"/>
      <c r="T299" s="262"/>
      <c r="U299" s="262"/>
      <c r="V299" s="262"/>
    </row>
    <row r="300" spans="2:22" x14ac:dyDescent="0.4">
      <c r="B300" s="354" t="s">
        <v>2529</v>
      </c>
      <c r="C300" s="354" t="str">
        <f>_xlfn.TEXTJOIN("-",FALSE,jobNumber,DRAWING[[#This Row],[Type]])</f>
        <v>38025-ELE</v>
      </c>
      <c r="D300" s="354">
        <v>1</v>
      </c>
      <c r="F300" s="354">
        <v>297</v>
      </c>
      <c r="G300" s="354" t="str">
        <f>IF(ISBLANK(DRAWING[[#This Row],[Base]]),"",DRAWING[[#This Row],[Base]]+DRAWING[[#This Row],[Index]])</f>
        <v/>
      </c>
      <c r="H300" s="354" t="str">
        <f>_xlfn.TEXTJOIN("-",,TEXT(DRAWING[[#This Row],[SubProject]],"00"),DRAWING[[#This Row],[Number]]&amp;"_.L0")</f>
        <v>01-_.L0</v>
      </c>
      <c r="I300" s="354" t="e">
        <f>_xlfn.TEXTJOIN(" ",,INDEX(IO[Address24V],MATCH(DRAWING[[#This Row],[Tag]],IO[IO_Tag],)),DRAWING[[#This Row],[Tag]])</f>
        <v>#N/A</v>
      </c>
      <c r="J300" s="354" t="e">
        <f>_xlfn.TEXTJOIN(" ",,INDEX(IO[Address0V],MATCH(DRAWING[[#This Row],[Tag]],IO[IO_Tag],)),DRAWING[[#This Row],[Tag]])</f>
        <v>#N/A</v>
      </c>
      <c r="K300" s="354" t="e">
        <f>_xlfn.TEXTJOIN(" ",,INDEX(IO[AddressIO],MATCH(DRAWING[[#This Row],[Tag]],IO[IO_Tag],)),DRAWING[[#This Row],[Tag]])</f>
        <v>#N/A</v>
      </c>
      <c r="L300" s="354" t="str">
        <f>_xlfn.TEXTJOIN("/",,DRAWING[[#This Row],[Tag]],"01")</f>
        <v>01</v>
      </c>
      <c r="N300" s="262" t="e">
        <f xml:space="preserve"> UPPER(TRIM( MID(#REF!,1,22)))</f>
        <v>#REF!</v>
      </c>
      <c r="O300" s="262"/>
      <c r="P300" s="262"/>
      <c r="Q300" s="262"/>
      <c r="R300" s="262"/>
      <c r="S300" s="262"/>
      <c r="T300" s="262"/>
      <c r="U300" s="262"/>
      <c r="V300" s="262"/>
    </row>
    <row r="301" spans="2:22" x14ac:dyDescent="0.4">
      <c r="B301" s="354" t="s">
        <v>2529</v>
      </c>
      <c r="C301" s="354" t="str">
        <f>_xlfn.TEXTJOIN("-",FALSE,jobNumber,DRAWING[[#This Row],[Type]])</f>
        <v>38025-ELE</v>
      </c>
      <c r="D301" s="354">
        <v>1</v>
      </c>
      <c r="F301" s="354">
        <v>298</v>
      </c>
      <c r="G301" s="354" t="str">
        <f>IF(ISBLANK(DRAWING[[#This Row],[Base]]),"",DRAWING[[#This Row],[Base]]+DRAWING[[#This Row],[Index]])</f>
        <v/>
      </c>
      <c r="H301" s="354" t="str">
        <f>_xlfn.TEXTJOIN("-",,TEXT(DRAWING[[#This Row],[SubProject]],"00"),DRAWING[[#This Row],[Number]]&amp;"_.L0")</f>
        <v>01-_.L0</v>
      </c>
      <c r="I301" s="354" t="e">
        <f>_xlfn.TEXTJOIN(" ",,INDEX(IO[Address24V],MATCH(DRAWING[[#This Row],[Tag]],IO[IO_Tag],)),DRAWING[[#This Row],[Tag]])</f>
        <v>#N/A</v>
      </c>
      <c r="J301" s="354" t="e">
        <f>_xlfn.TEXTJOIN(" ",,INDEX(IO[Address0V],MATCH(DRAWING[[#This Row],[Tag]],IO[IO_Tag],)),DRAWING[[#This Row],[Tag]])</f>
        <v>#N/A</v>
      </c>
      <c r="K301" s="354" t="e">
        <f>_xlfn.TEXTJOIN(" ",,INDEX(IO[AddressIO],MATCH(DRAWING[[#This Row],[Tag]],IO[IO_Tag],)),DRAWING[[#This Row],[Tag]])</f>
        <v>#N/A</v>
      </c>
      <c r="L301" s="354" t="str">
        <f>_xlfn.TEXTJOIN("/",,DRAWING[[#This Row],[Tag]],"01")</f>
        <v>01</v>
      </c>
      <c r="N301" s="262" t="e">
        <f xml:space="preserve"> UPPER(TRIM( MID(#REF!,1,22)))</f>
        <v>#REF!</v>
      </c>
      <c r="O301" s="262"/>
      <c r="P301" s="262"/>
      <c r="Q301" s="262"/>
      <c r="R301" s="262"/>
      <c r="S301" s="262"/>
      <c r="T301" s="262"/>
      <c r="U301" s="262"/>
      <c r="V301" s="262"/>
    </row>
    <row r="302" spans="2:22" x14ac:dyDescent="0.4">
      <c r="B302" s="354" t="s">
        <v>2529</v>
      </c>
      <c r="C302" s="354" t="str">
        <f>_xlfn.TEXTJOIN("-",FALSE,jobNumber,DRAWING[[#This Row],[Type]])</f>
        <v>38025-ELE</v>
      </c>
      <c r="D302" s="354">
        <v>1</v>
      </c>
      <c r="F302" s="354">
        <v>299</v>
      </c>
      <c r="G302" s="354" t="str">
        <f>IF(ISBLANK(DRAWING[[#This Row],[Base]]),"",DRAWING[[#This Row],[Base]]+DRAWING[[#This Row],[Index]])</f>
        <v/>
      </c>
      <c r="H302" s="354" t="str">
        <f>_xlfn.TEXTJOIN("-",,TEXT(DRAWING[[#This Row],[SubProject]],"00"),DRAWING[[#This Row],[Number]]&amp;"_.L0")</f>
        <v>01-_.L0</v>
      </c>
      <c r="I302" s="354" t="e">
        <f>_xlfn.TEXTJOIN(" ",,INDEX(IO[Address24V],MATCH(DRAWING[[#This Row],[Tag]],IO[IO_Tag],)),DRAWING[[#This Row],[Tag]])</f>
        <v>#N/A</v>
      </c>
      <c r="J302" s="354" t="e">
        <f>_xlfn.TEXTJOIN(" ",,INDEX(IO[Address0V],MATCH(DRAWING[[#This Row],[Tag]],IO[IO_Tag],)),DRAWING[[#This Row],[Tag]])</f>
        <v>#N/A</v>
      </c>
      <c r="K302" s="354" t="e">
        <f>_xlfn.TEXTJOIN(" ",,INDEX(IO[AddressIO],MATCH(DRAWING[[#This Row],[Tag]],IO[IO_Tag],)),DRAWING[[#This Row],[Tag]])</f>
        <v>#N/A</v>
      </c>
      <c r="L302" s="354" t="str">
        <f>_xlfn.TEXTJOIN("/",,DRAWING[[#This Row],[Tag]],"01")</f>
        <v>01</v>
      </c>
      <c r="N302" s="262" t="e">
        <f xml:space="preserve"> UPPER(TRIM( MID(#REF!,1,22)))</f>
        <v>#REF!</v>
      </c>
      <c r="O302" s="262"/>
      <c r="P302" s="262"/>
      <c r="Q302" s="262"/>
      <c r="R302" s="262"/>
      <c r="S302" s="262"/>
      <c r="T302" s="262"/>
      <c r="U302" s="262"/>
      <c r="V302" s="262"/>
    </row>
    <row r="303" spans="2:22" x14ac:dyDescent="0.4">
      <c r="B303" s="354" t="s">
        <v>2529</v>
      </c>
      <c r="C303" s="354" t="str">
        <f>_xlfn.TEXTJOIN("-",FALSE,jobNumber,DRAWING[[#This Row],[Type]])</f>
        <v>38025-ELE</v>
      </c>
      <c r="D303" s="354">
        <v>1</v>
      </c>
      <c r="F303" s="354">
        <v>300</v>
      </c>
      <c r="G303" s="354" t="str">
        <f>IF(ISBLANK(DRAWING[[#This Row],[Base]]),"",DRAWING[[#This Row],[Base]]+DRAWING[[#This Row],[Index]])</f>
        <v/>
      </c>
      <c r="H303" s="354" t="str">
        <f>_xlfn.TEXTJOIN("-",,TEXT(DRAWING[[#This Row],[SubProject]],"00"),DRAWING[[#This Row],[Number]]&amp;"_.L0")</f>
        <v>01-_.L0</v>
      </c>
      <c r="I303" s="354" t="e">
        <f>_xlfn.TEXTJOIN(" ",,INDEX(IO[Address24V],MATCH(DRAWING[[#This Row],[Tag]],IO[IO_Tag],)),DRAWING[[#This Row],[Tag]])</f>
        <v>#N/A</v>
      </c>
      <c r="J303" s="354" t="e">
        <f>_xlfn.TEXTJOIN(" ",,INDEX(IO[Address0V],MATCH(DRAWING[[#This Row],[Tag]],IO[IO_Tag],)),DRAWING[[#This Row],[Tag]])</f>
        <v>#N/A</v>
      </c>
      <c r="K303" s="354" t="e">
        <f>_xlfn.TEXTJOIN(" ",,INDEX(IO[AddressIO],MATCH(DRAWING[[#This Row],[Tag]],IO[IO_Tag],)),DRAWING[[#This Row],[Tag]])</f>
        <v>#N/A</v>
      </c>
      <c r="L303" s="354" t="str">
        <f>_xlfn.TEXTJOIN("/",,DRAWING[[#This Row],[Tag]],"01")</f>
        <v>01</v>
      </c>
      <c r="N303" s="262" t="e">
        <f xml:space="preserve"> UPPER(TRIM( MID(#REF!,1,22)))</f>
        <v>#REF!</v>
      </c>
      <c r="O303" s="262"/>
      <c r="P303" s="262"/>
      <c r="Q303" s="262"/>
      <c r="R303" s="262"/>
      <c r="S303" s="262"/>
      <c r="T303" s="262"/>
      <c r="U303" s="262"/>
      <c r="V303" s="262"/>
    </row>
    <row r="304" spans="2:22" x14ac:dyDescent="0.4">
      <c r="B304" s="354" t="s">
        <v>2529</v>
      </c>
      <c r="C304" s="354" t="str">
        <f>_xlfn.TEXTJOIN("-",FALSE,jobNumber,DRAWING[[#This Row],[Type]])</f>
        <v>38025-ELE</v>
      </c>
      <c r="D304" s="354">
        <v>1</v>
      </c>
      <c r="F304" s="354">
        <v>301</v>
      </c>
      <c r="G304" s="354" t="str">
        <f>IF(ISBLANK(DRAWING[[#This Row],[Base]]),"",DRAWING[[#This Row],[Base]]+DRAWING[[#This Row],[Index]])</f>
        <v/>
      </c>
      <c r="H304" s="354" t="str">
        <f>_xlfn.TEXTJOIN("-",,TEXT(DRAWING[[#This Row],[SubProject]],"00"),DRAWING[[#This Row],[Number]]&amp;"_.L0")</f>
        <v>01-_.L0</v>
      </c>
      <c r="I304" s="354" t="e">
        <f>_xlfn.TEXTJOIN(" ",,INDEX(IO[Address24V],MATCH(DRAWING[[#This Row],[Tag]],IO[IO_Tag],)),DRAWING[[#This Row],[Tag]])</f>
        <v>#N/A</v>
      </c>
      <c r="J304" s="354" t="e">
        <f>_xlfn.TEXTJOIN(" ",,INDEX(IO[Address0V],MATCH(DRAWING[[#This Row],[Tag]],IO[IO_Tag],)),DRAWING[[#This Row],[Tag]])</f>
        <v>#N/A</v>
      </c>
      <c r="K304" s="354" t="e">
        <f>_xlfn.TEXTJOIN(" ",,INDEX(IO[AddressIO],MATCH(DRAWING[[#This Row],[Tag]],IO[IO_Tag],)),DRAWING[[#This Row],[Tag]])</f>
        <v>#N/A</v>
      </c>
      <c r="L304" s="354" t="str">
        <f>_xlfn.TEXTJOIN("/",,DRAWING[[#This Row],[Tag]],"01")</f>
        <v>01</v>
      </c>
      <c r="N304" s="262" t="e">
        <f xml:space="preserve"> UPPER(TRIM( MID(#REF!,1,22)))</f>
        <v>#REF!</v>
      </c>
      <c r="O304" s="262"/>
      <c r="P304" s="262"/>
      <c r="Q304" s="262"/>
      <c r="R304" s="262"/>
      <c r="S304" s="262"/>
      <c r="T304" s="262"/>
      <c r="U304" s="262"/>
      <c r="V304" s="262"/>
    </row>
    <row r="305" spans="2:22" x14ac:dyDescent="0.4">
      <c r="B305" s="354" t="s">
        <v>2529</v>
      </c>
      <c r="C305" s="354" t="str">
        <f>_xlfn.TEXTJOIN("-",FALSE,jobNumber,DRAWING[[#This Row],[Type]])</f>
        <v>38025-ELE</v>
      </c>
      <c r="D305" s="354">
        <v>1</v>
      </c>
      <c r="F305" s="354">
        <v>302</v>
      </c>
      <c r="G305" s="354" t="str">
        <f>IF(ISBLANK(DRAWING[[#This Row],[Base]]),"",DRAWING[[#This Row],[Base]]+DRAWING[[#This Row],[Index]])</f>
        <v/>
      </c>
      <c r="H305" s="354" t="str">
        <f>_xlfn.TEXTJOIN("-",,TEXT(DRAWING[[#This Row],[SubProject]],"00"),DRAWING[[#This Row],[Number]]&amp;"_.L0")</f>
        <v>01-_.L0</v>
      </c>
      <c r="I305" s="354" t="e">
        <f>_xlfn.TEXTJOIN(" ",,INDEX(IO[Address24V],MATCH(DRAWING[[#This Row],[Tag]],IO[IO_Tag],)),DRAWING[[#This Row],[Tag]])</f>
        <v>#N/A</v>
      </c>
      <c r="J305" s="354" t="e">
        <f>_xlfn.TEXTJOIN(" ",,INDEX(IO[Address0V],MATCH(DRAWING[[#This Row],[Tag]],IO[IO_Tag],)),DRAWING[[#This Row],[Tag]])</f>
        <v>#N/A</v>
      </c>
      <c r="K305" s="354" t="e">
        <f>_xlfn.TEXTJOIN(" ",,INDEX(IO[AddressIO],MATCH(DRAWING[[#This Row],[Tag]],IO[IO_Tag],)),DRAWING[[#This Row],[Tag]])</f>
        <v>#N/A</v>
      </c>
      <c r="L305" s="354" t="str">
        <f>_xlfn.TEXTJOIN("/",,DRAWING[[#This Row],[Tag]],"01")</f>
        <v>01</v>
      </c>
      <c r="N305" s="262" t="e">
        <f xml:space="preserve"> UPPER(TRIM( MID(#REF!,1,22)))</f>
        <v>#REF!</v>
      </c>
      <c r="O305" s="262"/>
      <c r="P305" s="262"/>
      <c r="Q305" s="262"/>
      <c r="R305" s="262"/>
      <c r="S305" s="262"/>
      <c r="T305" s="262"/>
      <c r="U305" s="262"/>
      <c r="V305" s="262"/>
    </row>
    <row r="306" spans="2:22" x14ac:dyDescent="0.4">
      <c r="B306" s="354" t="s">
        <v>2529</v>
      </c>
      <c r="C306" s="354" t="str">
        <f>_xlfn.TEXTJOIN("-",FALSE,jobNumber,DRAWING[[#This Row],[Type]])</f>
        <v>38025-ELE</v>
      </c>
      <c r="D306" s="354">
        <v>1</v>
      </c>
      <c r="F306" s="354">
        <v>303</v>
      </c>
      <c r="G306" s="354" t="str">
        <f>IF(ISBLANK(DRAWING[[#This Row],[Base]]),"",DRAWING[[#This Row],[Base]]+DRAWING[[#This Row],[Index]])</f>
        <v/>
      </c>
      <c r="H306" s="354" t="str">
        <f>_xlfn.TEXTJOIN("-",,TEXT(DRAWING[[#This Row],[SubProject]],"00"),DRAWING[[#This Row],[Number]]&amp;"_.L0")</f>
        <v>01-_.L0</v>
      </c>
      <c r="I306" s="354" t="e">
        <f>_xlfn.TEXTJOIN(" ",,INDEX(IO[Address24V],MATCH(DRAWING[[#This Row],[Tag]],IO[IO_Tag],)),DRAWING[[#This Row],[Tag]])</f>
        <v>#N/A</v>
      </c>
      <c r="J306" s="354" t="e">
        <f>_xlfn.TEXTJOIN(" ",,INDEX(IO[Address0V],MATCH(DRAWING[[#This Row],[Tag]],IO[IO_Tag],)),DRAWING[[#This Row],[Tag]])</f>
        <v>#N/A</v>
      </c>
      <c r="K306" s="354" t="e">
        <f>_xlfn.TEXTJOIN(" ",,INDEX(IO[AddressIO],MATCH(DRAWING[[#This Row],[Tag]],IO[IO_Tag],)),DRAWING[[#This Row],[Tag]])</f>
        <v>#N/A</v>
      </c>
      <c r="L306" s="354" t="str">
        <f>_xlfn.TEXTJOIN("/",,DRAWING[[#This Row],[Tag]],"01")</f>
        <v>01</v>
      </c>
      <c r="N306" s="262" t="e">
        <f xml:space="preserve"> UPPER(TRIM( MID(#REF!,1,22)))</f>
        <v>#REF!</v>
      </c>
      <c r="O306" s="262"/>
      <c r="P306" s="262"/>
      <c r="Q306" s="262"/>
      <c r="R306" s="262"/>
      <c r="S306" s="262"/>
      <c r="T306" s="262"/>
      <c r="U306" s="262"/>
      <c r="V306" s="262"/>
    </row>
    <row r="307" spans="2:22" x14ac:dyDescent="0.4">
      <c r="B307" s="354" t="s">
        <v>2529</v>
      </c>
      <c r="C307" s="354" t="str">
        <f>_xlfn.TEXTJOIN("-",FALSE,jobNumber,DRAWING[[#This Row],[Type]])</f>
        <v>38025-ELE</v>
      </c>
      <c r="D307" s="354">
        <v>1</v>
      </c>
      <c r="F307" s="354">
        <v>304</v>
      </c>
      <c r="G307" s="354" t="str">
        <f>IF(ISBLANK(DRAWING[[#This Row],[Base]]),"",DRAWING[[#This Row],[Base]]+DRAWING[[#This Row],[Index]])</f>
        <v/>
      </c>
      <c r="H307" s="354" t="str">
        <f>_xlfn.TEXTJOIN("-",,TEXT(DRAWING[[#This Row],[SubProject]],"00"),DRAWING[[#This Row],[Number]]&amp;"_.L0")</f>
        <v>01-_.L0</v>
      </c>
      <c r="I307" s="354" t="e">
        <f>_xlfn.TEXTJOIN(" ",,INDEX(IO[Address24V],MATCH(DRAWING[[#This Row],[Tag]],IO[IO_Tag],)),DRAWING[[#This Row],[Tag]])</f>
        <v>#N/A</v>
      </c>
      <c r="J307" s="354" t="e">
        <f>_xlfn.TEXTJOIN(" ",,INDEX(IO[Address0V],MATCH(DRAWING[[#This Row],[Tag]],IO[IO_Tag],)),DRAWING[[#This Row],[Tag]])</f>
        <v>#N/A</v>
      </c>
      <c r="K307" s="354" t="e">
        <f>_xlfn.TEXTJOIN(" ",,INDEX(IO[AddressIO],MATCH(DRAWING[[#This Row],[Tag]],IO[IO_Tag],)),DRAWING[[#This Row],[Tag]])</f>
        <v>#N/A</v>
      </c>
      <c r="L307" s="354" t="str">
        <f>_xlfn.TEXTJOIN("/",,DRAWING[[#This Row],[Tag]],"01")</f>
        <v>01</v>
      </c>
      <c r="N307" s="262" t="e">
        <f xml:space="preserve"> UPPER(TRIM( MID(#REF!,1,22)))</f>
        <v>#REF!</v>
      </c>
      <c r="O307" s="262"/>
      <c r="P307" s="262"/>
      <c r="Q307" s="262"/>
      <c r="R307" s="262"/>
      <c r="S307" s="262"/>
      <c r="T307" s="262"/>
      <c r="U307" s="262"/>
      <c r="V307" s="262"/>
    </row>
    <row r="308" spans="2:22" x14ac:dyDescent="0.4">
      <c r="B308" s="354" t="s">
        <v>2529</v>
      </c>
      <c r="C308" s="354" t="str">
        <f>_xlfn.TEXTJOIN("-",FALSE,jobNumber,DRAWING[[#This Row],[Type]])</f>
        <v>38025-ELE</v>
      </c>
      <c r="D308" s="354">
        <v>1</v>
      </c>
      <c r="F308" s="354">
        <v>305</v>
      </c>
      <c r="G308" s="354" t="str">
        <f>IF(ISBLANK(DRAWING[[#This Row],[Base]]),"",DRAWING[[#This Row],[Base]]+DRAWING[[#This Row],[Index]])</f>
        <v/>
      </c>
      <c r="H308" s="354" t="str">
        <f>_xlfn.TEXTJOIN("-",,TEXT(DRAWING[[#This Row],[SubProject]],"00"),DRAWING[[#This Row],[Number]]&amp;"_.L0")</f>
        <v>01-_.L0</v>
      </c>
      <c r="I308" s="354" t="e">
        <f>_xlfn.TEXTJOIN(" ",,INDEX(IO[Address24V],MATCH(DRAWING[[#This Row],[Tag]],IO[IO_Tag],)),DRAWING[[#This Row],[Tag]])</f>
        <v>#N/A</v>
      </c>
      <c r="J308" s="354" t="e">
        <f>_xlfn.TEXTJOIN(" ",,INDEX(IO[Address0V],MATCH(DRAWING[[#This Row],[Tag]],IO[IO_Tag],)),DRAWING[[#This Row],[Tag]])</f>
        <v>#N/A</v>
      </c>
      <c r="K308" s="354" t="e">
        <f>_xlfn.TEXTJOIN(" ",,INDEX(IO[AddressIO],MATCH(DRAWING[[#This Row],[Tag]],IO[IO_Tag],)),DRAWING[[#This Row],[Tag]])</f>
        <v>#N/A</v>
      </c>
      <c r="L308" s="354" t="str">
        <f>_xlfn.TEXTJOIN("/",,DRAWING[[#This Row],[Tag]],"01")</f>
        <v>01</v>
      </c>
      <c r="N308" s="262" t="e">
        <f xml:space="preserve"> UPPER(TRIM( MID(#REF!,1,22)))</f>
        <v>#REF!</v>
      </c>
      <c r="O308" s="262"/>
      <c r="P308" s="262"/>
      <c r="Q308" s="262"/>
      <c r="R308" s="262"/>
      <c r="S308" s="262"/>
      <c r="T308" s="262"/>
      <c r="U308" s="262"/>
      <c r="V308" s="262"/>
    </row>
    <row r="309" spans="2:22" x14ac:dyDescent="0.4">
      <c r="B309" s="354" t="s">
        <v>2529</v>
      </c>
      <c r="C309" s="354" t="str">
        <f>_xlfn.TEXTJOIN("-",FALSE,jobNumber,DRAWING[[#This Row],[Type]])</f>
        <v>38025-ELE</v>
      </c>
      <c r="D309" s="354">
        <v>1</v>
      </c>
      <c r="F309" s="354">
        <v>306</v>
      </c>
      <c r="G309" s="354" t="str">
        <f>IF(ISBLANK(DRAWING[[#This Row],[Base]]),"",DRAWING[[#This Row],[Base]]+DRAWING[[#This Row],[Index]])</f>
        <v/>
      </c>
      <c r="H309" s="354" t="str">
        <f>_xlfn.TEXTJOIN("-",,TEXT(DRAWING[[#This Row],[SubProject]],"00"),DRAWING[[#This Row],[Number]]&amp;"_.L0")</f>
        <v>01-_.L0</v>
      </c>
      <c r="I309" s="354" t="e">
        <f>_xlfn.TEXTJOIN(" ",,INDEX(IO[Address24V],MATCH(DRAWING[[#This Row],[Tag]],IO[IO_Tag],)),DRAWING[[#This Row],[Tag]])</f>
        <v>#N/A</v>
      </c>
      <c r="J309" s="354" t="e">
        <f>_xlfn.TEXTJOIN(" ",,INDEX(IO[Address0V],MATCH(DRAWING[[#This Row],[Tag]],IO[IO_Tag],)),DRAWING[[#This Row],[Tag]])</f>
        <v>#N/A</v>
      </c>
      <c r="K309" s="354" t="e">
        <f>_xlfn.TEXTJOIN(" ",,INDEX(IO[AddressIO],MATCH(DRAWING[[#This Row],[Tag]],IO[IO_Tag],)),DRAWING[[#This Row],[Tag]])</f>
        <v>#N/A</v>
      </c>
      <c r="L309" s="354" t="str">
        <f>_xlfn.TEXTJOIN("/",,DRAWING[[#This Row],[Tag]],"01")</f>
        <v>01</v>
      </c>
      <c r="N309" s="262" t="e">
        <f xml:space="preserve"> UPPER(TRIM( MID(#REF!,1,22)))</f>
        <v>#REF!</v>
      </c>
      <c r="O309" s="262"/>
      <c r="P309" s="262"/>
      <c r="Q309" s="262"/>
      <c r="R309" s="262"/>
      <c r="S309" s="262"/>
      <c r="T309" s="262"/>
      <c r="U309" s="262"/>
      <c r="V309" s="262"/>
    </row>
    <row r="310" spans="2:22" x14ac:dyDescent="0.4">
      <c r="B310" s="354" t="s">
        <v>2529</v>
      </c>
      <c r="C310" s="354" t="str">
        <f>_xlfn.TEXTJOIN("-",FALSE,jobNumber,DRAWING[[#This Row],[Type]])</f>
        <v>38025-ELE</v>
      </c>
      <c r="D310" s="354">
        <v>1</v>
      </c>
      <c r="F310" s="354">
        <v>307</v>
      </c>
      <c r="G310" s="354" t="str">
        <f>IF(ISBLANK(DRAWING[[#This Row],[Base]]),"",DRAWING[[#This Row],[Base]]+DRAWING[[#This Row],[Index]])</f>
        <v/>
      </c>
      <c r="H310" s="354" t="str">
        <f>_xlfn.TEXTJOIN("-",,TEXT(DRAWING[[#This Row],[SubProject]],"00"),DRAWING[[#This Row],[Number]]&amp;"_.L0")</f>
        <v>01-_.L0</v>
      </c>
      <c r="I310" s="354" t="e">
        <f>_xlfn.TEXTJOIN(" ",,INDEX(IO[Address24V],MATCH(DRAWING[[#This Row],[Tag]],IO[IO_Tag],)),DRAWING[[#This Row],[Tag]])</f>
        <v>#N/A</v>
      </c>
      <c r="J310" s="354" t="e">
        <f>_xlfn.TEXTJOIN(" ",,INDEX(IO[Address0V],MATCH(DRAWING[[#This Row],[Tag]],IO[IO_Tag],)),DRAWING[[#This Row],[Tag]])</f>
        <v>#N/A</v>
      </c>
      <c r="K310" s="354" t="e">
        <f>_xlfn.TEXTJOIN(" ",,INDEX(IO[AddressIO],MATCH(DRAWING[[#This Row],[Tag]],IO[IO_Tag],)),DRAWING[[#This Row],[Tag]])</f>
        <v>#N/A</v>
      </c>
      <c r="L310" s="354" t="str">
        <f>_xlfn.TEXTJOIN("/",,DRAWING[[#This Row],[Tag]],"01")</f>
        <v>01</v>
      </c>
      <c r="N310" s="262" t="e">
        <f xml:space="preserve"> UPPER(TRIM( MID(#REF!,1,22)))</f>
        <v>#REF!</v>
      </c>
      <c r="O310" s="262"/>
      <c r="P310" s="262"/>
      <c r="Q310" s="262"/>
      <c r="R310" s="262"/>
      <c r="S310" s="262"/>
      <c r="T310" s="262"/>
      <c r="U310" s="262"/>
      <c r="V310" s="262"/>
    </row>
    <row r="311" spans="2:22" x14ac:dyDescent="0.4">
      <c r="B311" s="354" t="s">
        <v>2529</v>
      </c>
      <c r="C311" s="354" t="str">
        <f>_xlfn.TEXTJOIN("-",FALSE,jobNumber,DRAWING[[#This Row],[Type]])</f>
        <v>38025-ELE</v>
      </c>
      <c r="D311" s="354">
        <v>1</v>
      </c>
      <c r="F311" s="354">
        <v>308</v>
      </c>
      <c r="G311" s="354" t="str">
        <f>IF(ISBLANK(DRAWING[[#This Row],[Base]]),"",DRAWING[[#This Row],[Base]]+DRAWING[[#This Row],[Index]])</f>
        <v/>
      </c>
      <c r="H311" s="354" t="str">
        <f>_xlfn.TEXTJOIN("-",,TEXT(DRAWING[[#This Row],[SubProject]],"00"),DRAWING[[#This Row],[Number]]&amp;"_.L0")</f>
        <v>01-_.L0</v>
      </c>
      <c r="I311" s="354" t="e">
        <f>_xlfn.TEXTJOIN(" ",,INDEX(IO[Address24V],MATCH(DRAWING[[#This Row],[Tag]],IO[IO_Tag],)),DRAWING[[#This Row],[Tag]])</f>
        <v>#N/A</v>
      </c>
      <c r="J311" s="354" t="e">
        <f>_xlfn.TEXTJOIN(" ",,INDEX(IO[Address0V],MATCH(DRAWING[[#This Row],[Tag]],IO[IO_Tag],)),DRAWING[[#This Row],[Tag]])</f>
        <v>#N/A</v>
      </c>
      <c r="K311" s="354" t="e">
        <f>_xlfn.TEXTJOIN(" ",,INDEX(IO[AddressIO],MATCH(DRAWING[[#This Row],[Tag]],IO[IO_Tag],)),DRAWING[[#This Row],[Tag]])</f>
        <v>#N/A</v>
      </c>
      <c r="L311" s="354" t="str">
        <f>_xlfn.TEXTJOIN("/",,DRAWING[[#This Row],[Tag]],"01")</f>
        <v>01</v>
      </c>
      <c r="N311" s="262" t="e">
        <f xml:space="preserve"> UPPER(TRIM( MID(#REF!,1,22)))</f>
        <v>#REF!</v>
      </c>
      <c r="O311" s="262"/>
      <c r="P311" s="262"/>
      <c r="Q311" s="262"/>
      <c r="R311" s="262"/>
      <c r="S311" s="262"/>
      <c r="T311" s="262"/>
      <c r="U311" s="262"/>
      <c r="V311" s="262"/>
    </row>
    <row r="312" spans="2:22" x14ac:dyDescent="0.4">
      <c r="B312" s="354" t="s">
        <v>2529</v>
      </c>
      <c r="C312" s="354" t="str">
        <f>_xlfn.TEXTJOIN("-",FALSE,jobNumber,DRAWING[[#This Row],[Type]])</f>
        <v>38025-ELE</v>
      </c>
      <c r="D312" s="354">
        <v>1</v>
      </c>
      <c r="F312" s="354">
        <v>309</v>
      </c>
      <c r="G312" s="354" t="str">
        <f>IF(ISBLANK(DRAWING[[#This Row],[Base]]),"",DRAWING[[#This Row],[Base]]+DRAWING[[#This Row],[Index]])</f>
        <v/>
      </c>
      <c r="H312" s="354" t="str">
        <f>_xlfn.TEXTJOIN("-",,TEXT(DRAWING[[#This Row],[SubProject]],"00"),DRAWING[[#This Row],[Number]]&amp;"_.L0")</f>
        <v>01-_.L0</v>
      </c>
      <c r="I312" s="354" t="e">
        <f>_xlfn.TEXTJOIN(" ",,INDEX(IO[Address24V],MATCH(DRAWING[[#This Row],[Tag]],IO[IO_Tag],)),DRAWING[[#This Row],[Tag]])</f>
        <v>#N/A</v>
      </c>
      <c r="J312" s="354" t="e">
        <f>_xlfn.TEXTJOIN(" ",,INDEX(IO[Address0V],MATCH(DRAWING[[#This Row],[Tag]],IO[IO_Tag],)),DRAWING[[#This Row],[Tag]])</f>
        <v>#N/A</v>
      </c>
      <c r="K312" s="354" t="e">
        <f>_xlfn.TEXTJOIN(" ",,INDEX(IO[AddressIO],MATCH(DRAWING[[#This Row],[Tag]],IO[IO_Tag],)),DRAWING[[#This Row],[Tag]])</f>
        <v>#N/A</v>
      </c>
      <c r="L312" s="354" t="str">
        <f>_xlfn.TEXTJOIN("/",,DRAWING[[#This Row],[Tag]],"01")</f>
        <v>01</v>
      </c>
      <c r="N312" s="262" t="e">
        <f xml:space="preserve"> UPPER(TRIM( MID(#REF!,1,22)))</f>
        <v>#REF!</v>
      </c>
      <c r="O312" s="262"/>
      <c r="P312" s="262"/>
      <c r="Q312" s="262"/>
      <c r="R312" s="262"/>
      <c r="S312" s="262"/>
      <c r="T312" s="262"/>
      <c r="U312" s="262"/>
      <c r="V312" s="262"/>
    </row>
    <row r="313" spans="2:22" x14ac:dyDescent="0.4">
      <c r="B313" s="354" t="s">
        <v>2529</v>
      </c>
      <c r="C313" s="354" t="str">
        <f>_xlfn.TEXTJOIN("-",FALSE,jobNumber,DRAWING[[#This Row],[Type]])</f>
        <v>38025-ELE</v>
      </c>
      <c r="D313" s="354">
        <v>1</v>
      </c>
      <c r="F313" s="354">
        <v>310</v>
      </c>
      <c r="G313" s="354" t="str">
        <f>IF(ISBLANK(DRAWING[[#This Row],[Base]]),"",DRAWING[[#This Row],[Base]]+DRAWING[[#This Row],[Index]])</f>
        <v/>
      </c>
      <c r="H313" s="354" t="str">
        <f>_xlfn.TEXTJOIN("-",,TEXT(DRAWING[[#This Row],[SubProject]],"00"),DRAWING[[#This Row],[Number]]&amp;"_.L0")</f>
        <v>01-_.L0</v>
      </c>
      <c r="I313" s="354" t="e">
        <f>_xlfn.TEXTJOIN(" ",,INDEX(IO[Address24V],MATCH(DRAWING[[#This Row],[Tag]],IO[IO_Tag],)),DRAWING[[#This Row],[Tag]])</f>
        <v>#N/A</v>
      </c>
      <c r="J313" s="354" t="e">
        <f>_xlfn.TEXTJOIN(" ",,INDEX(IO[Address0V],MATCH(DRAWING[[#This Row],[Tag]],IO[IO_Tag],)),DRAWING[[#This Row],[Tag]])</f>
        <v>#N/A</v>
      </c>
      <c r="K313" s="354" t="e">
        <f>_xlfn.TEXTJOIN(" ",,INDEX(IO[AddressIO],MATCH(DRAWING[[#This Row],[Tag]],IO[IO_Tag],)),DRAWING[[#This Row],[Tag]])</f>
        <v>#N/A</v>
      </c>
      <c r="L313" s="354" t="str">
        <f>_xlfn.TEXTJOIN("/",,DRAWING[[#This Row],[Tag]],"01")</f>
        <v>01</v>
      </c>
      <c r="N313" s="262" t="e">
        <f xml:space="preserve"> UPPER(TRIM( MID(#REF!,1,22)))</f>
        <v>#REF!</v>
      </c>
      <c r="O313" s="262"/>
      <c r="P313" s="262"/>
      <c r="Q313" s="262"/>
      <c r="R313" s="262"/>
      <c r="S313" s="262"/>
      <c r="T313" s="262"/>
      <c r="U313" s="262"/>
      <c r="V313" s="262"/>
    </row>
    <row r="314" spans="2:22" x14ac:dyDescent="0.4">
      <c r="B314" s="354" t="s">
        <v>2529</v>
      </c>
      <c r="C314" s="354" t="str">
        <f>_xlfn.TEXTJOIN("-",FALSE,jobNumber,DRAWING[[#This Row],[Type]])</f>
        <v>38025-ELE</v>
      </c>
      <c r="D314" s="354">
        <v>1</v>
      </c>
      <c r="F314" s="354">
        <v>311</v>
      </c>
      <c r="G314" s="354" t="str">
        <f>IF(ISBLANK(DRAWING[[#This Row],[Base]]),"",DRAWING[[#This Row],[Base]]+DRAWING[[#This Row],[Index]])</f>
        <v/>
      </c>
      <c r="H314" s="354" t="str">
        <f>_xlfn.TEXTJOIN("-",,TEXT(DRAWING[[#This Row],[SubProject]],"00"),DRAWING[[#This Row],[Number]]&amp;"_.L0")</f>
        <v>01-_.L0</v>
      </c>
      <c r="I314" s="354" t="e">
        <f>_xlfn.TEXTJOIN(" ",,INDEX(IO[Address24V],MATCH(DRAWING[[#This Row],[Tag]],IO[IO_Tag],)),DRAWING[[#This Row],[Tag]])</f>
        <v>#N/A</v>
      </c>
      <c r="J314" s="354" t="e">
        <f>_xlfn.TEXTJOIN(" ",,INDEX(IO[Address0V],MATCH(DRAWING[[#This Row],[Tag]],IO[IO_Tag],)),DRAWING[[#This Row],[Tag]])</f>
        <v>#N/A</v>
      </c>
      <c r="K314" s="354" t="e">
        <f>_xlfn.TEXTJOIN(" ",,INDEX(IO[AddressIO],MATCH(DRAWING[[#This Row],[Tag]],IO[IO_Tag],)),DRAWING[[#This Row],[Tag]])</f>
        <v>#N/A</v>
      </c>
      <c r="L314" s="354" t="str">
        <f>_xlfn.TEXTJOIN("/",,DRAWING[[#This Row],[Tag]],"01")</f>
        <v>01</v>
      </c>
      <c r="N314" s="262" t="e">
        <f xml:space="preserve"> UPPER(TRIM( MID(#REF!,1,22)))</f>
        <v>#REF!</v>
      </c>
      <c r="O314" s="262"/>
      <c r="P314" s="262"/>
      <c r="Q314" s="262"/>
      <c r="R314" s="262"/>
      <c r="S314" s="262"/>
      <c r="T314" s="262"/>
      <c r="U314" s="262"/>
      <c r="V314" s="262"/>
    </row>
    <row r="315" spans="2:22" x14ac:dyDescent="0.4">
      <c r="B315" s="354" t="s">
        <v>2529</v>
      </c>
      <c r="C315" s="354" t="str">
        <f>_xlfn.TEXTJOIN("-",FALSE,jobNumber,DRAWING[[#This Row],[Type]])</f>
        <v>38025-ELE</v>
      </c>
      <c r="D315" s="354">
        <v>1</v>
      </c>
      <c r="F315" s="354">
        <v>312</v>
      </c>
      <c r="G315" s="354" t="str">
        <f>IF(ISBLANK(DRAWING[[#This Row],[Base]]),"",DRAWING[[#This Row],[Base]]+DRAWING[[#This Row],[Index]])</f>
        <v/>
      </c>
      <c r="H315" s="354" t="str">
        <f>_xlfn.TEXTJOIN("-",,TEXT(DRAWING[[#This Row],[SubProject]],"00"),DRAWING[[#This Row],[Number]]&amp;"_.L0")</f>
        <v>01-_.L0</v>
      </c>
      <c r="I315" s="354" t="e">
        <f>_xlfn.TEXTJOIN(" ",,INDEX(IO[Address24V],MATCH(DRAWING[[#This Row],[Tag]],IO[IO_Tag],)),DRAWING[[#This Row],[Tag]])</f>
        <v>#N/A</v>
      </c>
      <c r="J315" s="354" t="e">
        <f>_xlfn.TEXTJOIN(" ",,INDEX(IO[Address0V],MATCH(DRAWING[[#This Row],[Tag]],IO[IO_Tag],)),DRAWING[[#This Row],[Tag]])</f>
        <v>#N/A</v>
      </c>
      <c r="K315" s="354" t="e">
        <f>_xlfn.TEXTJOIN(" ",,INDEX(IO[AddressIO],MATCH(DRAWING[[#This Row],[Tag]],IO[IO_Tag],)),DRAWING[[#This Row],[Tag]])</f>
        <v>#N/A</v>
      </c>
      <c r="L315" s="354" t="str">
        <f>_xlfn.TEXTJOIN("/",,DRAWING[[#This Row],[Tag]],"01")</f>
        <v>01</v>
      </c>
      <c r="N315" s="262" t="e">
        <f xml:space="preserve"> UPPER(TRIM( MID(#REF!,1,22)))</f>
        <v>#REF!</v>
      </c>
      <c r="O315" s="262"/>
      <c r="P315" s="262"/>
      <c r="Q315" s="262"/>
      <c r="R315" s="262"/>
      <c r="S315" s="262"/>
      <c r="T315" s="262"/>
      <c r="U315" s="262"/>
      <c r="V315" s="262"/>
    </row>
    <row r="316" spans="2:22" x14ac:dyDescent="0.4">
      <c r="B316" s="354" t="s">
        <v>2529</v>
      </c>
      <c r="C316" s="354" t="str">
        <f>_xlfn.TEXTJOIN("-",FALSE,jobNumber,DRAWING[[#This Row],[Type]])</f>
        <v>38025-ELE</v>
      </c>
      <c r="D316" s="354">
        <v>1</v>
      </c>
      <c r="F316" s="354">
        <v>313</v>
      </c>
      <c r="G316" s="354" t="str">
        <f>IF(ISBLANK(DRAWING[[#This Row],[Base]]),"",DRAWING[[#This Row],[Base]]+DRAWING[[#This Row],[Index]])</f>
        <v/>
      </c>
      <c r="H316" s="354" t="str">
        <f>_xlfn.TEXTJOIN("-",,TEXT(DRAWING[[#This Row],[SubProject]],"00"),DRAWING[[#This Row],[Number]]&amp;"_.L0")</f>
        <v>01-_.L0</v>
      </c>
      <c r="I316" s="354" t="e">
        <f>_xlfn.TEXTJOIN(" ",,INDEX(IO[Address24V],MATCH(DRAWING[[#This Row],[Tag]],IO[IO_Tag],)),DRAWING[[#This Row],[Tag]])</f>
        <v>#N/A</v>
      </c>
      <c r="J316" s="354" t="e">
        <f>_xlfn.TEXTJOIN(" ",,INDEX(IO[Address0V],MATCH(DRAWING[[#This Row],[Tag]],IO[IO_Tag],)),DRAWING[[#This Row],[Tag]])</f>
        <v>#N/A</v>
      </c>
      <c r="K316" s="354" t="e">
        <f>_xlfn.TEXTJOIN(" ",,INDEX(IO[AddressIO],MATCH(DRAWING[[#This Row],[Tag]],IO[IO_Tag],)),DRAWING[[#This Row],[Tag]])</f>
        <v>#N/A</v>
      </c>
      <c r="L316" s="354" t="str">
        <f>_xlfn.TEXTJOIN("/",,DRAWING[[#This Row],[Tag]],"01")</f>
        <v>01</v>
      </c>
      <c r="N316" s="262" t="e">
        <f xml:space="preserve"> UPPER(TRIM( MID(#REF!,1,22)))</f>
        <v>#REF!</v>
      </c>
      <c r="O316" s="262"/>
      <c r="P316" s="262"/>
      <c r="Q316" s="262"/>
      <c r="R316" s="262"/>
      <c r="S316" s="262"/>
      <c r="T316" s="262"/>
      <c r="U316" s="262"/>
      <c r="V316" s="262"/>
    </row>
    <row r="317" spans="2:22" x14ac:dyDescent="0.4">
      <c r="B317" s="354" t="s">
        <v>2529</v>
      </c>
      <c r="C317" s="354" t="str">
        <f>_xlfn.TEXTJOIN("-",FALSE,jobNumber,DRAWING[[#This Row],[Type]])</f>
        <v>38025-ELE</v>
      </c>
      <c r="D317" s="354">
        <v>1</v>
      </c>
      <c r="F317" s="354">
        <v>314</v>
      </c>
      <c r="G317" s="354" t="str">
        <f>IF(ISBLANK(DRAWING[[#This Row],[Base]]),"",DRAWING[[#This Row],[Base]]+DRAWING[[#This Row],[Index]])</f>
        <v/>
      </c>
      <c r="H317" s="354" t="str">
        <f>_xlfn.TEXTJOIN("-",,TEXT(DRAWING[[#This Row],[SubProject]],"00"),DRAWING[[#This Row],[Number]]&amp;"_.L0")</f>
        <v>01-_.L0</v>
      </c>
      <c r="I317" s="354" t="e">
        <f>_xlfn.TEXTJOIN(" ",,INDEX(IO[Address24V],MATCH(DRAWING[[#This Row],[Tag]],IO[IO_Tag],)),DRAWING[[#This Row],[Tag]])</f>
        <v>#N/A</v>
      </c>
      <c r="J317" s="354" t="e">
        <f>_xlfn.TEXTJOIN(" ",,INDEX(IO[Address0V],MATCH(DRAWING[[#This Row],[Tag]],IO[IO_Tag],)),DRAWING[[#This Row],[Tag]])</f>
        <v>#N/A</v>
      </c>
      <c r="K317" s="354" t="e">
        <f>_xlfn.TEXTJOIN(" ",,INDEX(IO[AddressIO],MATCH(DRAWING[[#This Row],[Tag]],IO[IO_Tag],)),DRAWING[[#This Row],[Tag]])</f>
        <v>#N/A</v>
      </c>
      <c r="L317" s="354" t="str">
        <f>_xlfn.TEXTJOIN("/",,DRAWING[[#This Row],[Tag]],"01")</f>
        <v>01</v>
      </c>
      <c r="N317" s="262" t="e">
        <f xml:space="preserve"> UPPER(TRIM( MID(#REF!,1,22)))</f>
        <v>#REF!</v>
      </c>
      <c r="O317" s="262"/>
      <c r="P317" s="262"/>
      <c r="Q317" s="262"/>
      <c r="R317" s="262"/>
      <c r="S317" s="262"/>
      <c r="T317" s="262"/>
      <c r="U317" s="262"/>
      <c r="V317" s="262"/>
    </row>
    <row r="318" spans="2:22" x14ac:dyDescent="0.4">
      <c r="B318" s="354" t="s">
        <v>2529</v>
      </c>
      <c r="C318" s="354" t="str">
        <f>_xlfn.TEXTJOIN("-",FALSE,jobNumber,DRAWING[[#This Row],[Type]])</f>
        <v>38025-ELE</v>
      </c>
      <c r="D318" s="354">
        <v>1</v>
      </c>
      <c r="F318" s="354">
        <v>315</v>
      </c>
      <c r="G318" s="354" t="str">
        <f>IF(ISBLANK(DRAWING[[#This Row],[Base]]),"",DRAWING[[#This Row],[Base]]+DRAWING[[#This Row],[Index]])</f>
        <v/>
      </c>
      <c r="H318" s="354" t="str">
        <f>_xlfn.TEXTJOIN("-",,TEXT(DRAWING[[#This Row],[SubProject]],"00"),DRAWING[[#This Row],[Number]]&amp;"_.L0")</f>
        <v>01-_.L0</v>
      </c>
      <c r="I318" s="354" t="e">
        <f>_xlfn.TEXTJOIN(" ",,INDEX(IO[Address24V],MATCH(DRAWING[[#This Row],[Tag]],IO[IO_Tag],)),DRAWING[[#This Row],[Tag]])</f>
        <v>#N/A</v>
      </c>
      <c r="J318" s="354" t="e">
        <f>_xlfn.TEXTJOIN(" ",,INDEX(IO[Address0V],MATCH(DRAWING[[#This Row],[Tag]],IO[IO_Tag],)),DRAWING[[#This Row],[Tag]])</f>
        <v>#N/A</v>
      </c>
      <c r="K318" s="354" t="e">
        <f>_xlfn.TEXTJOIN(" ",,INDEX(IO[AddressIO],MATCH(DRAWING[[#This Row],[Tag]],IO[IO_Tag],)),DRAWING[[#This Row],[Tag]])</f>
        <v>#N/A</v>
      </c>
      <c r="L318" s="354" t="str">
        <f>_xlfn.TEXTJOIN("/",,DRAWING[[#This Row],[Tag]],"01")</f>
        <v>01</v>
      </c>
      <c r="N318" s="262" t="e">
        <f xml:space="preserve"> UPPER(TRIM( MID(#REF!,1,22)))</f>
        <v>#REF!</v>
      </c>
      <c r="O318" s="262"/>
      <c r="P318" s="262"/>
      <c r="Q318" s="262"/>
      <c r="R318" s="262"/>
      <c r="S318" s="262"/>
      <c r="T318" s="262"/>
      <c r="U318" s="262"/>
      <c r="V318" s="262"/>
    </row>
    <row r="319" spans="2:22" x14ac:dyDescent="0.4">
      <c r="B319" s="354" t="s">
        <v>2529</v>
      </c>
      <c r="C319" s="354" t="str">
        <f>_xlfn.TEXTJOIN("-",FALSE,jobNumber,DRAWING[[#This Row],[Type]])</f>
        <v>38025-ELE</v>
      </c>
      <c r="D319" s="354">
        <v>1</v>
      </c>
      <c r="F319" s="354">
        <v>316</v>
      </c>
      <c r="G319" s="354" t="str">
        <f>IF(ISBLANK(DRAWING[[#This Row],[Base]]),"",DRAWING[[#This Row],[Base]]+DRAWING[[#This Row],[Index]])</f>
        <v/>
      </c>
      <c r="H319" s="354" t="str">
        <f>_xlfn.TEXTJOIN("-",,TEXT(DRAWING[[#This Row],[SubProject]],"00"),DRAWING[[#This Row],[Number]]&amp;"_.L0")</f>
        <v>01-_.L0</v>
      </c>
      <c r="I319" s="354" t="e">
        <f>_xlfn.TEXTJOIN(" ",,INDEX(IO[Address24V],MATCH(DRAWING[[#This Row],[Tag]],IO[IO_Tag],)),DRAWING[[#This Row],[Tag]])</f>
        <v>#N/A</v>
      </c>
      <c r="J319" s="354" t="e">
        <f>_xlfn.TEXTJOIN(" ",,INDEX(IO[Address0V],MATCH(DRAWING[[#This Row],[Tag]],IO[IO_Tag],)),DRAWING[[#This Row],[Tag]])</f>
        <v>#N/A</v>
      </c>
      <c r="K319" s="354" t="e">
        <f>_xlfn.TEXTJOIN(" ",,INDEX(IO[AddressIO],MATCH(DRAWING[[#This Row],[Tag]],IO[IO_Tag],)),DRAWING[[#This Row],[Tag]])</f>
        <v>#N/A</v>
      </c>
      <c r="L319" s="354" t="str">
        <f>_xlfn.TEXTJOIN("/",,DRAWING[[#This Row],[Tag]],"01")</f>
        <v>01</v>
      </c>
      <c r="N319" s="262" t="e">
        <f xml:space="preserve"> UPPER(TRIM( MID(#REF!,1,22)))</f>
        <v>#REF!</v>
      </c>
      <c r="O319" s="262"/>
      <c r="P319" s="262"/>
      <c r="Q319" s="262"/>
      <c r="R319" s="262"/>
      <c r="S319" s="262"/>
      <c r="T319" s="262"/>
      <c r="U319" s="262"/>
      <c r="V319" s="262"/>
    </row>
    <row r="320" spans="2:22" x14ac:dyDescent="0.4">
      <c r="B320" s="354" t="s">
        <v>2529</v>
      </c>
      <c r="C320" s="354" t="str">
        <f>_xlfn.TEXTJOIN("-",FALSE,jobNumber,DRAWING[[#This Row],[Type]])</f>
        <v>38025-ELE</v>
      </c>
      <c r="D320" s="354">
        <v>1</v>
      </c>
      <c r="F320" s="354">
        <v>317</v>
      </c>
      <c r="G320" s="354" t="str">
        <f>IF(ISBLANK(DRAWING[[#This Row],[Base]]),"",DRAWING[[#This Row],[Base]]+DRAWING[[#This Row],[Index]])</f>
        <v/>
      </c>
      <c r="H320" s="354" t="str">
        <f>_xlfn.TEXTJOIN("-",,TEXT(DRAWING[[#This Row],[SubProject]],"00"),DRAWING[[#This Row],[Number]]&amp;"_.L0")</f>
        <v>01-_.L0</v>
      </c>
      <c r="I320" s="354" t="e">
        <f>_xlfn.TEXTJOIN(" ",,INDEX(IO[Address24V],MATCH(DRAWING[[#This Row],[Tag]],IO[IO_Tag],)),DRAWING[[#This Row],[Tag]])</f>
        <v>#N/A</v>
      </c>
      <c r="J320" s="354" t="e">
        <f>_xlfn.TEXTJOIN(" ",,INDEX(IO[Address0V],MATCH(DRAWING[[#This Row],[Tag]],IO[IO_Tag],)),DRAWING[[#This Row],[Tag]])</f>
        <v>#N/A</v>
      </c>
      <c r="K320" s="354" t="e">
        <f>_xlfn.TEXTJOIN(" ",,INDEX(IO[AddressIO],MATCH(DRAWING[[#This Row],[Tag]],IO[IO_Tag],)),DRAWING[[#This Row],[Tag]])</f>
        <v>#N/A</v>
      </c>
      <c r="L320" s="354" t="str">
        <f>_xlfn.TEXTJOIN("/",,DRAWING[[#This Row],[Tag]],"01")</f>
        <v>01</v>
      </c>
      <c r="N320" s="262" t="e">
        <f xml:space="preserve"> UPPER(TRIM( MID(#REF!,1,22)))</f>
        <v>#REF!</v>
      </c>
      <c r="O320" s="262"/>
      <c r="P320" s="262"/>
      <c r="Q320" s="262"/>
      <c r="R320" s="262"/>
      <c r="S320" s="262"/>
      <c r="T320" s="262"/>
      <c r="U320" s="262"/>
      <c r="V320" s="262"/>
    </row>
    <row r="321" spans="2:22" x14ac:dyDescent="0.4">
      <c r="B321" s="354" t="s">
        <v>2529</v>
      </c>
      <c r="C321" s="354" t="str">
        <f>_xlfn.TEXTJOIN("-",FALSE,jobNumber,DRAWING[[#This Row],[Type]])</f>
        <v>38025-ELE</v>
      </c>
      <c r="D321" s="354">
        <v>1</v>
      </c>
      <c r="F321" s="354">
        <v>318</v>
      </c>
      <c r="G321" s="354" t="str">
        <f>IF(ISBLANK(DRAWING[[#This Row],[Base]]),"",DRAWING[[#This Row],[Base]]+DRAWING[[#This Row],[Index]])</f>
        <v/>
      </c>
      <c r="H321" s="354" t="str">
        <f>_xlfn.TEXTJOIN("-",,TEXT(DRAWING[[#This Row],[SubProject]],"00"),DRAWING[[#This Row],[Number]]&amp;"_.L0")</f>
        <v>01-_.L0</v>
      </c>
      <c r="I321" s="354" t="e">
        <f>_xlfn.TEXTJOIN(" ",,INDEX(IO[Address24V],MATCH(DRAWING[[#This Row],[Tag]],IO[IO_Tag],)),DRAWING[[#This Row],[Tag]])</f>
        <v>#N/A</v>
      </c>
      <c r="J321" s="354" t="e">
        <f>_xlfn.TEXTJOIN(" ",,INDEX(IO[Address0V],MATCH(DRAWING[[#This Row],[Tag]],IO[IO_Tag],)),DRAWING[[#This Row],[Tag]])</f>
        <v>#N/A</v>
      </c>
      <c r="K321" s="354" t="e">
        <f>_xlfn.TEXTJOIN(" ",,INDEX(IO[AddressIO],MATCH(DRAWING[[#This Row],[Tag]],IO[IO_Tag],)),DRAWING[[#This Row],[Tag]])</f>
        <v>#N/A</v>
      </c>
      <c r="L321" s="354" t="str">
        <f>_xlfn.TEXTJOIN("/",,DRAWING[[#This Row],[Tag]],"01")</f>
        <v>01</v>
      </c>
      <c r="N321" s="262" t="e">
        <f xml:space="preserve"> UPPER(TRIM( MID(#REF!,1,22)))</f>
        <v>#REF!</v>
      </c>
      <c r="O321" s="262"/>
      <c r="P321" s="262"/>
      <c r="Q321" s="262"/>
      <c r="R321" s="262"/>
      <c r="S321" s="262"/>
      <c r="T321" s="262"/>
      <c r="U321" s="262"/>
      <c r="V321" s="262"/>
    </row>
    <row r="322" spans="2:22" x14ac:dyDescent="0.4">
      <c r="B322" s="354" t="s">
        <v>2529</v>
      </c>
      <c r="C322" s="354" t="str">
        <f>_xlfn.TEXTJOIN("-",FALSE,jobNumber,DRAWING[[#This Row],[Type]])</f>
        <v>38025-ELE</v>
      </c>
      <c r="D322" s="354">
        <v>1</v>
      </c>
      <c r="F322" s="354">
        <v>319</v>
      </c>
      <c r="G322" s="354" t="str">
        <f>IF(ISBLANK(DRAWING[[#This Row],[Base]]),"",DRAWING[[#This Row],[Base]]+DRAWING[[#This Row],[Index]])</f>
        <v/>
      </c>
      <c r="H322" s="354" t="str">
        <f>_xlfn.TEXTJOIN("-",,TEXT(DRAWING[[#This Row],[SubProject]],"00"),DRAWING[[#This Row],[Number]]&amp;"_.L0")</f>
        <v>01-_.L0</v>
      </c>
      <c r="I322" s="354" t="e">
        <f>_xlfn.TEXTJOIN(" ",,INDEX(IO[Address24V],MATCH(DRAWING[[#This Row],[Tag]],IO[IO_Tag],)),DRAWING[[#This Row],[Tag]])</f>
        <v>#N/A</v>
      </c>
      <c r="J322" s="354" t="e">
        <f>_xlfn.TEXTJOIN(" ",,INDEX(IO[Address0V],MATCH(DRAWING[[#This Row],[Tag]],IO[IO_Tag],)),DRAWING[[#This Row],[Tag]])</f>
        <v>#N/A</v>
      </c>
      <c r="K322" s="354" t="e">
        <f>_xlfn.TEXTJOIN(" ",,INDEX(IO[AddressIO],MATCH(DRAWING[[#This Row],[Tag]],IO[IO_Tag],)),DRAWING[[#This Row],[Tag]])</f>
        <v>#N/A</v>
      </c>
      <c r="L322" s="354" t="str">
        <f>_xlfn.TEXTJOIN("/",,DRAWING[[#This Row],[Tag]],"01")</f>
        <v>01</v>
      </c>
      <c r="N322" s="262" t="e">
        <f xml:space="preserve"> UPPER(TRIM( MID(#REF!,1,22)))</f>
        <v>#REF!</v>
      </c>
      <c r="O322" s="262"/>
      <c r="P322" s="262"/>
      <c r="Q322" s="262"/>
      <c r="R322" s="262"/>
      <c r="S322" s="262"/>
      <c r="T322" s="262"/>
      <c r="U322" s="262"/>
      <c r="V322" s="262"/>
    </row>
    <row r="323" spans="2:22" x14ac:dyDescent="0.4">
      <c r="B323" s="354" t="s">
        <v>2529</v>
      </c>
      <c r="C323" s="354" t="str">
        <f>_xlfn.TEXTJOIN("-",FALSE,jobNumber,DRAWING[[#This Row],[Type]])</f>
        <v>38025-ELE</v>
      </c>
      <c r="D323" s="354">
        <v>1</v>
      </c>
      <c r="F323" s="354">
        <v>320</v>
      </c>
      <c r="G323" s="354" t="str">
        <f>IF(ISBLANK(DRAWING[[#This Row],[Base]]),"",DRAWING[[#This Row],[Base]]+DRAWING[[#This Row],[Index]])</f>
        <v/>
      </c>
      <c r="H323" s="354" t="str">
        <f>_xlfn.TEXTJOIN("-",,TEXT(DRAWING[[#This Row],[SubProject]],"00"),DRAWING[[#This Row],[Number]]&amp;"_.L0")</f>
        <v>01-_.L0</v>
      </c>
      <c r="I323" s="354" t="e">
        <f>_xlfn.TEXTJOIN(" ",,INDEX(IO[Address24V],MATCH(DRAWING[[#This Row],[Tag]],IO[IO_Tag],)),DRAWING[[#This Row],[Tag]])</f>
        <v>#N/A</v>
      </c>
      <c r="J323" s="354" t="e">
        <f>_xlfn.TEXTJOIN(" ",,INDEX(IO[Address0V],MATCH(DRAWING[[#This Row],[Tag]],IO[IO_Tag],)),DRAWING[[#This Row],[Tag]])</f>
        <v>#N/A</v>
      </c>
      <c r="K323" s="354" t="e">
        <f>_xlfn.TEXTJOIN(" ",,INDEX(IO[AddressIO],MATCH(DRAWING[[#This Row],[Tag]],IO[IO_Tag],)),DRAWING[[#This Row],[Tag]])</f>
        <v>#N/A</v>
      </c>
      <c r="L323" s="354" t="str">
        <f>_xlfn.TEXTJOIN("/",,DRAWING[[#This Row],[Tag]],"01")</f>
        <v>01</v>
      </c>
      <c r="N323" s="262" t="e">
        <f xml:space="preserve"> UPPER(TRIM( MID(#REF!,1,22)))</f>
        <v>#REF!</v>
      </c>
      <c r="O323" s="262"/>
      <c r="P323" s="262"/>
      <c r="Q323" s="262"/>
      <c r="R323" s="262"/>
      <c r="S323" s="262"/>
      <c r="T323" s="262"/>
      <c r="U323" s="262"/>
      <c r="V323" s="262"/>
    </row>
    <row r="324" spans="2:22" x14ac:dyDescent="0.4">
      <c r="B324" s="354" t="s">
        <v>2529</v>
      </c>
      <c r="C324" s="354" t="str">
        <f>_xlfn.TEXTJOIN("-",FALSE,jobNumber,DRAWING[[#This Row],[Type]])</f>
        <v>38025-ELE</v>
      </c>
      <c r="D324" s="354">
        <v>1</v>
      </c>
      <c r="F324" s="354">
        <v>321</v>
      </c>
      <c r="G324" s="354" t="str">
        <f>IF(ISBLANK(DRAWING[[#This Row],[Base]]),"",DRAWING[[#This Row],[Base]]+DRAWING[[#This Row],[Index]])</f>
        <v/>
      </c>
      <c r="H324" s="354" t="str">
        <f>_xlfn.TEXTJOIN("-",,TEXT(DRAWING[[#This Row],[SubProject]],"00"),DRAWING[[#This Row],[Number]]&amp;"_.L0")</f>
        <v>01-_.L0</v>
      </c>
      <c r="I324" s="354" t="e">
        <f>_xlfn.TEXTJOIN(" ",,INDEX(IO[Address24V],MATCH(DRAWING[[#This Row],[Tag]],IO[IO_Tag],)),DRAWING[[#This Row],[Tag]])</f>
        <v>#N/A</v>
      </c>
      <c r="J324" s="354" t="e">
        <f>_xlfn.TEXTJOIN(" ",,INDEX(IO[Address0V],MATCH(DRAWING[[#This Row],[Tag]],IO[IO_Tag],)),DRAWING[[#This Row],[Tag]])</f>
        <v>#N/A</v>
      </c>
      <c r="K324" s="354" t="e">
        <f>_xlfn.TEXTJOIN(" ",,INDEX(IO[AddressIO],MATCH(DRAWING[[#This Row],[Tag]],IO[IO_Tag],)),DRAWING[[#This Row],[Tag]])</f>
        <v>#N/A</v>
      </c>
      <c r="L324" s="354" t="str">
        <f>_xlfn.TEXTJOIN("/",,DRAWING[[#This Row],[Tag]],"01")</f>
        <v>01</v>
      </c>
      <c r="N324" s="262" t="e">
        <f xml:space="preserve"> UPPER(TRIM( MID(#REF!,1,22)))</f>
        <v>#REF!</v>
      </c>
      <c r="O324" s="262"/>
      <c r="P324" s="262"/>
      <c r="Q324" s="262"/>
      <c r="R324" s="262"/>
      <c r="S324" s="262"/>
      <c r="T324" s="262"/>
      <c r="U324" s="262"/>
      <c r="V324" s="262"/>
    </row>
    <row r="325" spans="2:22" x14ac:dyDescent="0.4">
      <c r="B325" s="354" t="s">
        <v>2529</v>
      </c>
      <c r="C325" s="354" t="str">
        <f>_xlfn.TEXTJOIN("-",FALSE,jobNumber,DRAWING[[#This Row],[Type]])</f>
        <v>38025-ELE</v>
      </c>
      <c r="D325" s="354">
        <v>1</v>
      </c>
      <c r="F325" s="354">
        <v>322</v>
      </c>
      <c r="G325" s="354" t="str">
        <f>IF(ISBLANK(DRAWING[[#This Row],[Base]]),"",DRAWING[[#This Row],[Base]]+DRAWING[[#This Row],[Index]])</f>
        <v/>
      </c>
      <c r="H325" s="354" t="str">
        <f>_xlfn.TEXTJOIN("-",,TEXT(DRAWING[[#This Row],[SubProject]],"00"),DRAWING[[#This Row],[Number]]&amp;"_.L0")</f>
        <v>01-_.L0</v>
      </c>
      <c r="I325" s="354" t="e">
        <f>_xlfn.TEXTJOIN(" ",,INDEX(IO[Address24V],MATCH(DRAWING[[#This Row],[Tag]],IO[IO_Tag],)),DRAWING[[#This Row],[Tag]])</f>
        <v>#N/A</v>
      </c>
      <c r="J325" s="354" t="e">
        <f>_xlfn.TEXTJOIN(" ",,INDEX(IO[Address0V],MATCH(DRAWING[[#This Row],[Tag]],IO[IO_Tag],)),DRAWING[[#This Row],[Tag]])</f>
        <v>#N/A</v>
      </c>
      <c r="K325" s="354" t="e">
        <f>_xlfn.TEXTJOIN(" ",,INDEX(IO[AddressIO],MATCH(DRAWING[[#This Row],[Tag]],IO[IO_Tag],)),DRAWING[[#This Row],[Tag]])</f>
        <v>#N/A</v>
      </c>
      <c r="L325" s="354" t="str">
        <f>_xlfn.TEXTJOIN("/",,DRAWING[[#This Row],[Tag]],"01")</f>
        <v>01</v>
      </c>
      <c r="N325" s="262" t="e">
        <f xml:space="preserve"> UPPER(TRIM( MID(#REF!,1,22)))</f>
        <v>#REF!</v>
      </c>
      <c r="O325" s="262"/>
      <c r="P325" s="262"/>
      <c r="Q325" s="262"/>
      <c r="R325" s="262"/>
      <c r="S325" s="262"/>
      <c r="T325" s="262"/>
      <c r="U325" s="262"/>
      <c r="V325" s="262"/>
    </row>
    <row r="326" spans="2:22" x14ac:dyDescent="0.4">
      <c r="B326" s="354" t="s">
        <v>2529</v>
      </c>
      <c r="C326" s="354" t="str">
        <f>_xlfn.TEXTJOIN("-",FALSE,jobNumber,DRAWING[[#This Row],[Type]])</f>
        <v>38025-ELE</v>
      </c>
      <c r="D326" s="354">
        <v>1</v>
      </c>
      <c r="F326" s="354">
        <v>323</v>
      </c>
      <c r="G326" s="354" t="str">
        <f>IF(ISBLANK(DRAWING[[#This Row],[Base]]),"",DRAWING[[#This Row],[Base]]+DRAWING[[#This Row],[Index]])</f>
        <v/>
      </c>
      <c r="H326" s="354" t="str">
        <f>_xlfn.TEXTJOIN("-",,TEXT(DRAWING[[#This Row],[SubProject]],"00"),DRAWING[[#This Row],[Number]]&amp;"_.L0")</f>
        <v>01-_.L0</v>
      </c>
      <c r="I326" s="354" t="e">
        <f>_xlfn.TEXTJOIN(" ",,INDEX(IO[Address24V],MATCH(DRAWING[[#This Row],[Tag]],IO[IO_Tag],)),DRAWING[[#This Row],[Tag]])</f>
        <v>#N/A</v>
      </c>
      <c r="J326" s="354" t="e">
        <f>_xlfn.TEXTJOIN(" ",,INDEX(IO[Address0V],MATCH(DRAWING[[#This Row],[Tag]],IO[IO_Tag],)),DRAWING[[#This Row],[Tag]])</f>
        <v>#N/A</v>
      </c>
      <c r="K326" s="354" t="e">
        <f>_xlfn.TEXTJOIN(" ",,INDEX(IO[AddressIO],MATCH(DRAWING[[#This Row],[Tag]],IO[IO_Tag],)),DRAWING[[#This Row],[Tag]])</f>
        <v>#N/A</v>
      </c>
      <c r="L326" s="354" t="str">
        <f>_xlfn.TEXTJOIN("/",,DRAWING[[#This Row],[Tag]],"01")</f>
        <v>01</v>
      </c>
      <c r="N326" s="262" t="e">
        <f xml:space="preserve"> UPPER(TRIM( MID(#REF!,1,22)))</f>
        <v>#REF!</v>
      </c>
      <c r="O326" s="262"/>
      <c r="P326" s="262"/>
      <c r="Q326" s="262"/>
      <c r="R326" s="262"/>
      <c r="S326" s="262"/>
      <c r="T326" s="262"/>
      <c r="U326" s="262"/>
      <c r="V326" s="262"/>
    </row>
    <row r="327" spans="2:22" x14ac:dyDescent="0.4">
      <c r="B327" s="354" t="s">
        <v>2529</v>
      </c>
      <c r="C327" s="354" t="str">
        <f>_xlfn.TEXTJOIN("-",FALSE,jobNumber,DRAWING[[#This Row],[Type]])</f>
        <v>38025-ELE</v>
      </c>
      <c r="D327" s="354">
        <v>1</v>
      </c>
      <c r="F327" s="354">
        <v>324</v>
      </c>
      <c r="G327" s="354" t="str">
        <f>IF(ISBLANK(DRAWING[[#This Row],[Base]]),"",DRAWING[[#This Row],[Base]]+DRAWING[[#This Row],[Index]])</f>
        <v/>
      </c>
      <c r="H327" s="354" t="str">
        <f>_xlfn.TEXTJOIN("-",,TEXT(DRAWING[[#This Row],[SubProject]],"00"),DRAWING[[#This Row],[Number]]&amp;"_.L0")</f>
        <v>01-_.L0</v>
      </c>
      <c r="I327" s="354" t="e">
        <f>_xlfn.TEXTJOIN(" ",,INDEX(IO[Address24V],MATCH(DRAWING[[#This Row],[Tag]],IO[IO_Tag],)),DRAWING[[#This Row],[Tag]])</f>
        <v>#N/A</v>
      </c>
      <c r="J327" s="354" t="e">
        <f>_xlfn.TEXTJOIN(" ",,INDEX(IO[Address0V],MATCH(DRAWING[[#This Row],[Tag]],IO[IO_Tag],)),DRAWING[[#This Row],[Tag]])</f>
        <v>#N/A</v>
      </c>
      <c r="K327" s="354" t="e">
        <f>_xlfn.TEXTJOIN(" ",,INDEX(IO[AddressIO],MATCH(DRAWING[[#This Row],[Tag]],IO[IO_Tag],)),DRAWING[[#This Row],[Tag]])</f>
        <v>#N/A</v>
      </c>
      <c r="L327" s="354" t="str">
        <f>_xlfn.TEXTJOIN("/",,DRAWING[[#This Row],[Tag]],"01")</f>
        <v>01</v>
      </c>
      <c r="N327" s="262" t="e">
        <f xml:space="preserve"> UPPER(TRIM( MID(#REF!,1,22)))</f>
        <v>#REF!</v>
      </c>
      <c r="O327" s="262"/>
      <c r="P327" s="262"/>
      <c r="Q327" s="262"/>
      <c r="R327" s="262"/>
      <c r="S327" s="262"/>
      <c r="T327" s="262"/>
      <c r="U327" s="262"/>
      <c r="V327" s="262"/>
    </row>
    <row r="328" spans="2:22" x14ac:dyDescent="0.4">
      <c r="B328" s="354" t="s">
        <v>2529</v>
      </c>
      <c r="C328" s="354" t="str">
        <f>_xlfn.TEXTJOIN("-",FALSE,jobNumber,DRAWING[[#This Row],[Type]])</f>
        <v>38025-ELE</v>
      </c>
      <c r="D328" s="354">
        <v>1</v>
      </c>
      <c r="F328" s="354">
        <v>325</v>
      </c>
      <c r="G328" s="354" t="str">
        <f>IF(ISBLANK(DRAWING[[#This Row],[Base]]),"",DRAWING[[#This Row],[Base]]+DRAWING[[#This Row],[Index]])</f>
        <v/>
      </c>
      <c r="H328" s="354" t="str">
        <f>_xlfn.TEXTJOIN("-",,TEXT(DRAWING[[#This Row],[SubProject]],"00"),DRAWING[[#This Row],[Number]]&amp;"_.L0")</f>
        <v>01-_.L0</v>
      </c>
      <c r="I328" s="354" t="e">
        <f>_xlfn.TEXTJOIN(" ",,INDEX(IO[Address24V],MATCH(DRAWING[[#This Row],[Tag]],IO[IO_Tag],)),DRAWING[[#This Row],[Tag]])</f>
        <v>#N/A</v>
      </c>
      <c r="J328" s="354" t="e">
        <f>_xlfn.TEXTJOIN(" ",,INDEX(IO[Address0V],MATCH(DRAWING[[#This Row],[Tag]],IO[IO_Tag],)),DRAWING[[#This Row],[Tag]])</f>
        <v>#N/A</v>
      </c>
      <c r="K328" s="354" t="e">
        <f>_xlfn.TEXTJOIN(" ",,INDEX(IO[AddressIO],MATCH(DRAWING[[#This Row],[Tag]],IO[IO_Tag],)),DRAWING[[#This Row],[Tag]])</f>
        <v>#N/A</v>
      </c>
      <c r="L328" s="354" t="str">
        <f>_xlfn.TEXTJOIN("/",,DRAWING[[#This Row],[Tag]],"01")</f>
        <v>01</v>
      </c>
      <c r="N328" s="262" t="e">
        <f xml:space="preserve"> UPPER(TRIM( MID(#REF!,1,22)))</f>
        <v>#REF!</v>
      </c>
      <c r="O328" s="262"/>
      <c r="P328" s="262"/>
      <c r="Q328" s="262"/>
      <c r="R328" s="262"/>
      <c r="S328" s="262"/>
      <c r="T328" s="262"/>
      <c r="U328" s="262"/>
      <c r="V328" s="262"/>
    </row>
    <row r="329" spans="2:22" x14ac:dyDescent="0.4">
      <c r="B329" s="354" t="s">
        <v>2529</v>
      </c>
      <c r="C329" s="354" t="str">
        <f>_xlfn.TEXTJOIN("-",FALSE,jobNumber,DRAWING[[#This Row],[Type]])</f>
        <v>38025-ELE</v>
      </c>
      <c r="D329" s="354">
        <v>1</v>
      </c>
      <c r="F329" s="354">
        <v>326</v>
      </c>
      <c r="G329" s="354" t="str">
        <f>IF(ISBLANK(DRAWING[[#This Row],[Base]]),"",DRAWING[[#This Row],[Base]]+DRAWING[[#This Row],[Index]])</f>
        <v/>
      </c>
      <c r="H329" s="354" t="str">
        <f>_xlfn.TEXTJOIN("-",,TEXT(DRAWING[[#This Row],[SubProject]],"00"),DRAWING[[#This Row],[Number]]&amp;"_.L0")</f>
        <v>01-_.L0</v>
      </c>
      <c r="I329" s="354" t="e">
        <f>_xlfn.TEXTJOIN(" ",,INDEX(IO[Address24V],MATCH(DRAWING[[#This Row],[Tag]],IO[IO_Tag],)),DRAWING[[#This Row],[Tag]])</f>
        <v>#N/A</v>
      </c>
      <c r="J329" s="354" t="e">
        <f>_xlfn.TEXTJOIN(" ",,INDEX(IO[Address0V],MATCH(DRAWING[[#This Row],[Tag]],IO[IO_Tag],)),DRAWING[[#This Row],[Tag]])</f>
        <v>#N/A</v>
      </c>
      <c r="K329" s="354" t="e">
        <f>_xlfn.TEXTJOIN(" ",,INDEX(IO[AddressIO],MATCH(DRAWING[[#This Row],[Tag]],IO[IO_Tag],)),DRAWING[[#This Row],[Tag]])</f>
        <v>#N/A</v>
      </c>
      <c r="L329" s="354" t="str">
        <f>_xlfn.TEXTJOIN("/",,DRAWING[[#This Row],[Tag]],"01")</f>
        <v>01</v>
      </c>
      <c r="N329" s="262" t="e">
        <f xml:space="preserve"> UPPER(TRIM( MID(#REF!,1,22)))</f>
        <v>#REF!</v>
      </c>
      <c r="O329" s="262"/>
      <c r="P329" s="262"/>
      <c r="Q329" s="262"/>
      <c r="R329" s="262"/>
      <c r="S329" s="262"/>
      <c r="T329" s="262"/>
      <c r="U329" s="262"/>
      <c r="V329" s="262"/>
    </row>
    <row r="330" spans="2:22" x14ac:dyDescent="0.4">
      <c r="B330" s="354" t="s">
        <v>2529</v>
      </c>
      <c r="C330" s="354" t="str">
        <f>_xlfn.TEXTJOIN("-",FALSE,jobNumber,DRAWING[[#This Row],[Type]])</f>
        <v>38025-ELE</v>
      </c>
      <c r="D330" s="354">
        <v>1</v>
      </c>
      <c r="F330" s="354">
        <v>327</v>
      </c>
      <c r="G330" s="354" t="str">
        <f>IF(ISBLANK(DRAWING[[#This Row],[Base]]),"",DRAWING[[#This Row],[Base]]+DRAWING[[#This Row],[Index]])</f>
        <v/>
      </c>
      <c r="H330" s="354" t="str">
        <f>_xlfn.TEXTJOIN("-",,TEXT(DRAWING[[#This Row],[SubProject]],"00"),DRAWING[[#This Row],[Number]]&amp;"_.L0")</f>
        <v>01-_.L0</v>
      </c>
      <c r="I330" s="354" t="e">
        <f>_xlfn.TEXTJOIN(" ",,INDEX(IO[Address24V],MATCH(DRAWING[[#This Row],[Tag]],IO[IO_Tag],)),DRAWING[[#This Row],[Tag]])</f>
        <v>#N/A</v>
      </c>
      <c r="J330" s="354" t="e">
        <f>_xlfn.TEXTJOIN(" ",,INDEX(IO[Address0V],MATCH(DRAWING[[#This Row],[Tag]],IO[IO_Tag],)),DRAWING[[#This Row],[Tag]])</f>
        <v>#N/A</v>
      </c>
      <c r="K330" s="354" t="e">
        <f>_xlfn.TEXTJOIN(" ",,INDEX(IO[AddressIO],MATCH(DRAWING[[#This Row],[Tag]],IO[IO_Tag],)),DRAWING[[#This Row],[Tag]])</f>
        <v>#N/A</v>
      </c>
      <c r="L330" s="354" t="str">
        <f>_xlfn.TEXTJOIN("/",,DRAWING[[#This Row],[Tag]],"01")</f>
        <v>01</v>
      </c>
      <c r="N330" s="262" t="e">
        <f xml:space="preserve"> UPPER(TRIM( MID(#REF!,1,22)))</f>
        <v>#REF!</v>
      </c>
      <c r="O330" s="262"/>
      <c r="P330" s="262"/>
      <c r="Q330" s="262"/>
      <c r="R330" s="262"/>
      <c r="S330" s="262"/>
      <c r="T330" s="262"/>
      <c r="U330" s="262"/>
      <c r="V330" s="262"/>
    </row>
    <row r="331" spans="2:22" x14ac:dyDescent="0.4">
      <c r="B331" s="354" t="s">
        <v>2529</v>
      </c>
      <c r="C331" s="354" t="str">
        <f>_xlfn.TEXTJOIN("-",FALSE,jobNumber,DRAWING[[#This Row],[Type]])</f>
        <v>38025-ELE</v>
      </c>
      <c r="D331" s="354">
        <v>1</v>
      </c>
      <c r="F331" s="354">
        <v>328</v>
      </c>
      <c r="G331" s="354" t="str">
        <f>IF(ISBLANK(DRAWING[[#This Row],[Base]]),"",DRAWING[[#This Row],[Base]]+DRAWING[[#This Row],[Index]])</f>
        <v/>
      </c>
      <c r="H331" s="354" t="str">
        <f>_xlfn.TEXTJOIN("-",,TEXT(DRAWING[[#This Row],[SubProject]],"00"),DRAWING[[#This Row],[Number]]&amp;"_.L0")</f>
        <v>01-_.L0</v>
      </c>
      <c r="I331" s="354" t="e">
        <f>_xlfn.TEXTJOIN(" ",,INDEX(IO[Address24V],MATCH(DRAWING[[#This Row],[Tag]],IO[IO_Tag],)),DRAWING[[#This Row],[Tag]])</f>
        <v>#N/A</v>
      </c>
      <c r="J331" s="354" t="e">
        <f>_xlfn.TEXTJOIN(" ",,INDEX(IO[Address0V],MATCH(DRAWING[[#This Row],[Tag]],IO[IO_Tag],)),DRAWING[[#This Row],[Tag]])</f>
        <v>#N/A</v>
      </c>
      <c r="K331" s="354" t="e">
        <f>_xlfn.TEXTJOIN(" ",,INDEX(IO[AddressIO],MATCH(DRAWING[[#This Row],[Tag]],IO[IO_Tag],)),DRAWING[[#This Row],[Tag]])</f>
        <v>#N/A</v>
      </c>
      <c r="L331" s="354" t="str">
        <f>_xlfn.TEXTJOIN("/",,DRAWING[[#This Row],[Tag]],"01")</f>
        <v>01</v>
      </c>
      <c r="N331" s="262" t="e">
        <f xml:space="preserve"> UPPER(TRIM( MID(#REF!,1,22)))</f>
        <v>#REF!</v>
      </c>
      <c r="O331" s="262"/>
      <c r="P331" s="262"/>
      <c r="Q331" s="262"/>
      <c r="R331" s="262"/>
      <c r="S331" s="262"/>
      <c r="T331" s="262"/>
      <c r="U331" s="262"/>
      <c r="V331" s="262"/>
    </row>
    <row r="332" spans="2:22" x14ac:dyDescent="0.4">
      <c r="B332" s="354" t="s">
        <v>2529</v>
      </c>
      <c r="C332" s="354" t="str">
        <f>_xlfn.TEXTJOIN("-",FALSE,jobNumber,DRAWING[[#This Row],[Type]])</f>
        <v>38025-ELE</v>
      </c>
      <c r="D332" s="354">
        <v>1</v>
      </c>
      <c r="F332" s="354">
        <v>329</v>
      </c>
      <c r="G332" s="354" t="str">
        <f>IF(ISBLANK(DRAWING[[#This Row],[Base]]),"",DRAWING[[#This Row],[Base]]+DRAWING[[#This Row],[Index]])</f>
        <v/>
      </c>
      <c r="H332" s="354" t="str">
        <f>_xlfn.TEXTJOIN("-",,TEXT(DRAWING[[#This Row],[SubProject]],"00"),DRAWING[[#This Row],[Number]]&amp;"_.L0")</f>
        <v>01-_.L0</v>
      </c>
      <c r="I332" s="354" t="e">
        <f>_xlfn.TEXTJOIN(" ",,INDEX(IO[Address24V],MATCH(DRAWING[[#This Row],[Tag]],IO[IO_Tag],)),DRAWING[[#This Row],[Tag]])</f>
        <v>#N/A</v>
      </c>
      <c r="J332" s="354" t="e">
        <f>_xlfn.TEXTJOIN(" ",,INDEX(IO[Address0V],MATCH(DRAWING[[#This Row],[Tag]],IO[IO_Tag],)),DRAWING[[#This Row],[Tag]])</f>
        <v>#N/A</v>
      </c>
      <c r="K332" s="354" t="e">
        <f>_xlfn.TEXTJOIN(" ",,INDEX(IO[AddressIO],MATCH(DRAWING[[#This Row],[Tag]],IO[IO_Tag],)),DRAWING[[#This Row],[Tag]])</f>
        <v>#N/A</v>
      </c>
      <c r="L332" s="354" t="str">
        <f>_xlfn.TEXTJOIN("/",,DRAWING[[#This Row],[Tag]],"01")</f>
        <v>01</v>
      </c>
      <c r="N332" s="262" t="e">
        <f xml:space="preserve"> UPPER(TRIM( MID(#REF!,1,22)))</f>
        <v>#REF!</v>
      </c>
      <c r="O332" s="262"/>
      <c r="P332" s="262"/>
      <c r="Q332" s="262"/>
      <c r="R332" s="262"/>
      <c r="S332" s="262"/>
      <c r="T332" s="262"/>
      <c r="U332" s="262"/>
      <c r="V332" s="262"/>
    </row>
    <row r="333" spans="2:22" x14ac:dyDescent="0.4">
      <c r="B333" s="354" t="s">
        <v>2529</v>
      </c>
      <c r="C333" s="354" t="str">
        <f>_xlfn.TEXTJOIN("-",FALSE,jobNumber,DRAWING[[#This Row],[Type]])</f>
        <v>38025-ELE</v>
      </c>
      <c r="D333" s="354">
        <v>1</v>
      </c>
      <c r="F333" s="354">
        <v>330</v>
      </c>
      <c r="G333" s="354" t="str">
        <f>IF(ISBLANK(DRAWING[[#This Row],[Base]]),"",DRAWING[[#This Row],[Base]]+DRAWING[[#This Row],[Index]])</f>
        <v/>
      </c>
      <c r="H333" s="354" t="str">
        <f>_xlfn.TEXTJOIN("-",,TEXT(DRAWING[[#This Row],[SubProject]],"00"),DRAWING[[#This Row],[Number]]&amp;"_.L0")</f>
        <v>01-_.L0</v>
      </c>
      <c r="I333" s="354" t="e">
        <f>_xlfn.TEXTJOIN(" ",,INDEX(IO[Address24V],MATCH(DRAWING[[#This Row],[Tag]],IO[IO_Tag],)),DRAWING[[#This Row],[Tag]])</f>
        <v>#N/A</v>
      </c>
      <c r="J333" s="354" t="e">
        <f>_xlfn.TEXTJOIN(" ",,INDEX(IO[Address0V],MATCH(DRAWING[[#This Row],[Tag]],IO[IO_Tag],)),DRAWING[[#This Row],[Tag]])</f>
        <v>#N/A</v>
      </c>
      <c r="K333" s="354" t="e">
        <f>_xlfn.TEXTJOIN(" ",,INDEX(IO[AddressIO],MATCH(DRAWING[[#This Row],[Tag]],IO[IO_Tag],)),DRAWING[[#This Row],[Tag]])</f>
        <v>#N/A</v>
      </c>
      <c r="L333" s="354" t="str">
        <f>_xlfn.TEXTJOIN("/",,DRAWING[[#This Row],[Tag]],"01")</f>
        <v>01</v>
      </c>
      <c r="N333" s="262" t="e">
        <f xml:space="preserve"> UPPER(TRIM( MID(#REF!,1,22)))</f>
        <v>#REF!</v>
      </c>
      <c r="O333" s="262"/>
      <c r="P333" s="262"/>
      <c r="Q333" s="262"/>
      <c r="R333" s="262"/>
      <c r="S333" s="262"/>
      <c r="T333" s="262"/>
      <c r="U333" s="262"/>
      <c r="V333" s="262"/>
    </row>
    <row r="334" spans="2:22" x14ac:dyDescent="0.4">
      <c r="B334" s="354" t="s">
        <v>2529</v>
      </c>
      <c r="C334" s="354" t="str">
        <f>_xlfn.TEXTJOIN("-",FALSE,jobNumber,DRAWING[[#This Row],[Type]])</f>
        <v>38025-ELE</v>
      </c>
      <c r="D334" s="354">
        <v>1</v>
      </c>
      <c r="F334" s="354">
        <v>331</v>
      </c>
      <c r="G334" s="354" t="str">
        <f>IF(ISBLANK(DRAWING[[#This Row],[Base]]),"",DRAWING[[#This Row],[Base]]+DRAWING[[#This Row],[Index]])</f>
        <v/>
      </c>
      <c r="H334" s="354" t="str">
        <f>_xlfn.TEXTJOIN("-",,TEXT(DRAWING[[#This Row],[SubProject]],"00"),DRAWING[[#This Row],[Number]]&amp;"_.L0")</f>
        <v>01-_.L0</v>
      </c>
      <c r="I334" s="354" t="e">
        <f>_xlfn.TEXTJOIN(" ",,INDEX(IO[Address24V],MATCH(DRAWING[[#This Row],[Tag]],IO[IO_Tag],)),DRAWING[[#This Row],[Tag]])</f>
        <v>#N/A</v>
      </c>
      <c r="J334" s="354" t="e">
        <f>_xlfn.TEXTJOIN(" ",,INDEX(IO[Address0V],MATCH(DRAWING[[#This Row],[Tag]],IO[IO_Tag],)),DRAWING[[#This Row],[Tag]])</f>
        <v>#N/A</v>
      </c>
      <c r="K334" s="354" t="e">
        <f>_xlfn.TEXTJOIN(" ",,INDEX(IO[AddressIO],MATCH(DRAWING[[#This Row],[Tag]],IO[IO_Tag],)),DRAWING[[#This Row],[Tag]])</f>
        <v>#N/A</v>
      </c>
      <c r="L334" s="354" t="str">
        <f>_xlfn.TEXTJOIN("/",,DRAWING[[#This Row],[Tag]],"01")</f>
        <v>01</v>
      </c>
      <c r="N334" s="262" t="e">
        <f xml:space="preserve"> UPPER(TRIM( MID(#REF!,1,22)))</f>
        <v>#REF!</v>
      </c>
      <c r="O334" s="262"/>
      <c r="P334" s="262"/>
      <c r="Q334" s="262"/>
      <c r="R334" s="262"/>
      <c r="S334" s="262"/>
      <c r="T334" s="262"/>
      <c r="U334" s="262"/>
      <c r="V334" s="262"/>
    </row>
    <row r="335" spans="2:22" x14ac:dyDescent="0.4">
      <c r="B335" s="354" t="s">
        <v>2529</v>
      </c>
      <c r="C335" s="354" t="str">
        <f>_xlfn.TEXTJOIN("-",FALSE,jobNumber,DRAWING[[#This Row],[Type]])</f>
        <v>38025-ELE</v>
      </c>
      <c r="D335" s="354">
        <v>1</v>
      </c>
      <c r="F335" s="354">
        <v>332</v>
      </c>
      <c r="G335" s="354" t="str">
        <f>IF(ISBLANK(DRAWING[[#This Row],[Base]]),"",DRAWING[[#This Row],[Base]]+DRAWING[[#This Row],[Index]])</f>
        <v/>
      </c>
      <c r="H335" s="354" t="str">
        <f>_xlfn.TEXTJOIN("-",,TEXT(DRAWING[[#This Row],[SubProject]],"00"),DRAWING[[#This Row],[Number]]&amp;"_.L0")</f>
        <v>01-_.L0</v>
      </c>
      <c r="I335" s="354" t="e">
        <f>_xlfn.TEXTJOIN(" ",,INDEX(IO[Address24V],MATCH(DRAWING[[#This Row],[Tag]],IO[IO_Tag],)),DRAWING[[#This Row],[Tag]])</f>
        <v>#N/A</v>
      </c>
      <c r="J335" s="354" t="e">
        <f>_xlfn.TEXTJOIN(" ",,INDEX(IO[Address0V],MATCH(DRAWING[[#This Row],[Tag]],IO[IO_Tag],)),DRAWING[[#This Row],[Tag]])</f>
        <v>#N/A</v>
      </c>
      <c r="K335" s="354" t="e">
        <f>_xlfn.TEXTJOIN(" ",,INDEX(IO[AddressIO],MATCH(DRAWING[[#This Row],[Tag]],IO[IO_Tag],)),DRAWING[[#This Row],[Tag]])</f>
        <v>#N/A</v>
      </c>
      <c r="L335" s="354" t="str">
        <f>_xlfn.TEXTJOIN("/",,DRAWING[[#This Row],[Tag]],"01")</f>
        <v>01</v>
      </c>
      <c r="N335" s="262" t="e">
        <f xml:space="preserve"> UPPER(TRIM( MID(#REF!,1,22)))</f>
        <v>#REF!</v>
      </c>
      <c r="O335" s="262"/>
      <c r="P335" s="262"/>
      <c r="Q335" s="262"/>
      <c r="R335" s="262"/>
      <c r="S335" s="262"/>
      <c r="T335" s="262"/>
      <c r="U335" s="262"/>
      <c r="V335" s="262"/>
    </row>
    <row r="336" spans="2:22" x14ac:dyDescent="0.4">
      <c r="B336" s="354" t="s">
        <v>2529</v>
      </c>
      <c r="C336" s="354" t="str">
        <f>_xlfn.TEXTJOIN("-",FALSE,jobNumber,DRAWING[[#This Row],[Type]])</f>
        <v>38025-ELE</v>
      </c>
      <c r="D336" s="354">
        <v>1</v>
      </c>
      <c r="F336" s="354">
        <v>333</v>
      </c>
      <c r="G336" s="354" t="str">
        <f>IF(ISBLANK(DRAWING[[#This Row],[Base]]),"",DRAWING[[#This Row],[Base]]+DRAWING[[#This Row],[Index]])</f>
        <v/>
      </c>
      <c r="H336" s="354" t="str">
        <f>_xlfn.TEXTJOIN("-",,TEXT(DRAWING[[#This Row],[SubProject]],"00"),DRAWING[[#This Row],[Number]]&amp;"_.L0")</f>
        <v>01-_.L0</v>
      </c>
      <c r="I336" s="354" t="e">
        <f>_xlfn.TEXTJOIN(" ",,INDEX(IO[Address24V],MATCH(DRAWING[[#This Row],[Tag]],IO[IO_Tag],)),DRAWING[[#This Row],[Tag]])</f>
        <v>#N/A</v>
      </c>
      <c r="J336" s="354" t="e">
        <f>_xlfn.TEXTJOIN(" ",,INDEX(IO[Address0V],MATCH(DRAWING[[#This Row],[Tag]],IO[IO_Tag],)),DRAWING[[#This Row],[Tag]])</f>
        <v>#N/A</v>
      </c>
      <c r="K336" s="354" t="e">
        <f>_xlfn.TEXTJOIN(" ",,INDEX(IO[AddressIO],MATCH(DRAWING[[#This Row],[Tag]],IO[IO_Tag],)),DRAWING[[#This Row],[Tag]])</f>
        <v>#N/A</v>
      </c>
      <c r="L336" s="354" t="str">
        <f>_xlfn.TEXTJOIN("/",,DRAWING[[#This Row],[Tag]],"01")</f>
        <v>01</v>
      </c>
      <c r="N336" s="262" t="e">
        <f xml:space="preserve"> UPPER(TRIM( MID(#REF!,1,22)))</f>
        <v>#REF!</v>
      </c>
      <c r="O336" s="262"/>
      <c r="P336" s="262"/>
      <c r="Q336" s="262"/>
      <c r="R336" s="262"/>
      <c r="S336" s="262"/>
      <c r="T336" s="262"/>
      <c r="U336" s="262"/>
      <c r="V336" s="262"/>
    </row>
    <row r="337" spans="2:22" x14ac:dyDescent="0.4">
      <c r="B337" s="354" t="s">
        <v>2529</v>
      </c>
      <c r="C337" s="354" t="str">
        <f>_xlfn.TEXTJOIN("-",FALSE,jobNumber,DRAWING[[#This Row],[Type]])</f>
        <v>38025-ELE</v>
      </c>
      <c r="D337" s="354">
        <v>1</v>
      </c>
      <c r="F337" s="354">
        <v>334</v>
      </c>
      <c r="G337" s="354" t="str">
        <f>IF(ISBLANK(DRAWING[[#This Row],[Base]]),"",DRAWING[[#This Row],[Base]]+DRAWING[[#This Row],[Index]])</f>
        <v/>
      </c>
      <c r="H337" s="354" t="str">
        <f>_xlfn.TEXTJOIN("-",,TEXT(DRAWING[[#This Row],[SubProject]],"00"),DRAWING[[#This Row],[Number]]&amp;"_.L0")</f>
        <v>01-_.L0</v>
      </c>
      <c r="I337" s="354" t="e">
        <f>_xlfn.TEXTJOIN(" ",,INDEX(IO[Address24V],MATCH(DRAWING[[#This Row],[Tag]],IO[IO_Tag],)),DRAWING[[#This Row],[Tag]])</f>
        <v>#N/A</v>
      </c>
      <c r="J337" s="354" t="e">
        <f>_xlfn.TEXTJOIN(" ",,INDEX(IO[Address0V],MATCH(DRAWING[[#This Row],[Tag]],IO[IO_Tag],)),DRAWING[[#This Row],[Tag]])</f>
        <v>#N/A</v>
      </c>
      <c r="K337" s="354" t="e">
        <f>_xlfn.TEXTJOIN(" ",,INDEX(IO[AddressIO],MATCH(DRAWING[[#This Row],[Tag]],IO[IO_Tag],)),DRAWING[[#This Row],[Tag]])</f>
        <v>#N/A</v>
      </c>
      <c r="L337" s="354" t="str">
        <f>_xlfn.TEXTJOIN("/",,DRAWING[[#This Row],[Tag]],"01")</f>
        <v>01</v>
      </c>
      <c r="N337" s="262" t="e">
        <f xml:space="preserve"> UPPER(TRIM( MID(#REF!,1,22)))</f>
        <v>#REF!</v>
      </c>
      <c r="O337" s="262"/>
      <c r="P337" s="262"/>
      <c r="Q337" s="262"/>
      <c r="R337" s="262"/>
      <c r="S337" s="262"/>
      <c r="T337" s="262"/>
      <c r="U337" s="262"/>
      <c r="V337" s="262"/>
    </row>
    <row r="338" spans="2:22" x14ac:dyDescent="0.4">
      <c r="B338" s="354" t="s">
        <v>2529</v>
      </c>
      <c r="C338" s="354" t="str">
        <f>_xlfn.TEXTJOIN("-",FALSE,jobNumber,DRAWING[[#This Row],[Type]])</f>
        <v>38025-ELE</v>
      </c>
      <c r="D338" s="354">
        <v>1</v>
      </c>
      <c r="F338" s="354">
        <v>335</v>
      </c>
      <c r="G338" s="354" t="str">
        <f>IF(ISBLANK(DRAWING[[#This Row],[Base]]),"",DRAWING[[#This Row],[Base]]+DRAWING[[#This Row],[Index]])</f>
        <v/>
      </c>
      <c r="H338" s="354" t="str">
        <f>_xlfn.TEXTJOIN("-",,TEXT(DRAWING[[#This Row],[SubProject]],"00"),DRAWING[[#This Row],[Number]]&amp;"_.L0")</f>
        <v>01-_.L0</v>
      </c>
      <c r="I338" s="354" t="e">
        <f>_xlfn.TEXTJOIN(" ",,INDEX(IO[Address24V],MATCH(DRAWING[[#This Row],[Tag]],IO[IO_Tag],)),DRAWING[[#This Row],[Tag]])</f>
        <v>#N/A</v>
      </c>
      <c r="J338" s="354" t="e">
        <f>_xlfn.TEXTJOIN(" ",,INDEX(IO[Address0V],MATCH(DRAWING[[#This Row],[Tag]],IO[IO_Tag],)),DRAWING[[#This Row],[Tag]])</f>
        <v>#N/A</v>
      </c>
      <c r="K338" s="354" t="e">
        <f>_xlfn.TEXTJOIN(" ",,INDEX(IO[AddressIO],MATCH(DRAWING[[#This Row],[Tag]],IO[IO_Tag],)),DRAWING[[#This Row],[Tag]])</f>
        <v>#N/A</v>
      </c>
      <c r="L338" s="354" t="str">
        <f>_xlfn.TEXTJOIN("/",,DRAWING[[#This Row],[Tag]],"01")</f>
        <v>01</v>
      </c>
      <c r="N338" s="262" t="e">
        <f xml:space="preserve"> UPPER(TRIM( MID(#REF!,1,22)))</f>
        <v>#REF!</v>
      </c>
      <c r="O338" s="262"/>
      <c r="P338" s="262"/>
      <c r="Q338" s="262"/>
      <c r="R338" s="262"/>
      <c r="S338" s="262"/>
      <c r="T338" s="262"/>
      <c r="U338" s="262"/>
      <c r="V338" s="262"/>
    </row>
    <row r="339" spans="2:22" x14ac:dyDescent="0.4">
      <c r="B339" s="354" t="s">
        <v>2529</v>
      </c>
      <c r="C339" s="354" t="str">
        <f>_xlfn.TEXTJOIN("-",FALSE,jobNumber,DRAWING[[#This Row],[Type]])</f>
        <v>38025-ELE</v>
      </c>
      <c r="D339" s="354">
        <v>1</v>
      </c>
      <c r="F339" s="354">
        <v>336</v>
      </c>
      <c r="G339" s="354" t="str">
        <f>IF(ISBLANK(DRAWING[[#This Row],[Base]]),"",DRAWING[[#This Row],[Base]]+DRAWING[[#This Row],[Index]])</f>
        <v/>
      </c>
      <c r="H339" s="354" t="str">
        <f>_xlfn.TEXTJOIN("-",,TEXT(DRAWING[[#This Row],[SubProject]],"00"),DRAWING[[#This Row],[Number]]&amp;"_.L0")</f>
        <v>01-_.L0</v>
      </c>
      <c r="I339" s="354" t="e">
        <f>_xlfn.TEXTJOIN(" ",,INDEX(IO[Address24V],MATCH(DRAWING[[#This Row],[Tag]],IO[IO_Tag],)),DRAWING[[#This Row],[Tag]])</f>
        <v>#N/A</v>
      </c>
      <c r="J339" s="354" t="e">
        <f>_xlfn.TEXTJOIN(" ",,INDEX(IO[Address0V],MATCH(DRAWING[[#This Row],[Tag]],IO[IO_Tag],)),DRAWING[[#This Row],[Tag]])</f>
        <v>#N/A</v>
      </c>
      <c r="K339" s="354" t="e">
        <f>_xlfn.TEXTJOIN(" ",,INDEX(IO[AddressIO],MATCH(DRAWING[[#This Row],[Tag]],IO[IO_Tag],)),DRAWING[[#This Row],[Tag]])</f>
        <v>#N/A</v>
      </c>
      <c r="L339" s="354" t="str">
        <f>_xlfn.TEXTJOIN("/",,DRAWING[[#This Row],[Tag]],"01")</f>
        <v>01</v>
      </c>
      <c r="N339" s="262" t="e">
        <f xml:space="preserve"> UPPER(TRIM( MID(#REF!,1,22)))</f>
        <v>#REF!</v>
      </c>
      <c r="O339" s="262"/>
      <c r="P339" s="262"/>
      <c r="Q339" s="262"/>
      <c r="R339" s="262"/>
      <c r="S339" s="262"/>
      <c r="T339" s="262"/>
      <c r="U339" s="262"/>
      <c r="V339" s="262"/>
    </row>
    <row r="340" spans="2:22" x14ac:dyDescent="0.4">
      <c r="B340" s="354" t="s">
        <v>2529</v>
      </c>
      <c r="C340" s="354" t="str">
        <f>_xlfn.TEXTJOIN("-",FALSE,jobNumber,DRAWING[[#This Row],[Type]])</f>
        <v>38025-ELE</v>
      </c>
      <c r="D340" s="354">
        <v>1</v>
      </c>
      <c r="F340" s="354">
        <v>337</v>
      </c>
      <c r="G340" s="354" t="str">
        <f>IF(ISBLANK(DRAWING[[#This Row],[Base]]),"",DRAWING[[#This Row],[Base]]+DRAWING[[#This Row],[Index]])</f>
        <v/>
      </c>
      <c r="H340" s="354" t="str">
        <f>_xlfn.TEXTJOIN("-",,TEXT(DRAWING[[#This Row],[SubProject]],"00"),DRAWING[[#This Row],[Number]]&amp;"_.L0")</f>
        <v>01-_.L0</v>
      </c>
      <c r="I340" s="354" t="e">
        <f>_xlfn.TEXTJOIN(" ",,INDEX(IO[Address24V],MATCH(DRAWING[[#This Row],[Tag]],IO[IO_Tag],)),DRAWING[[#This Row],[Tag]])</f>
        <v>#N/A</v>
      </c>
      <c r="J340" s="354" t="e">
        <f>_xlfn.TEXTJOIN(" ",,INDEX(IO[Address0V],MATCH(DRAWING[[#This Row],[Tag]],IO[IO_Tag],)),DRAWING[[#This Row],[Tag]])</f>
        <v>#N/A</v>
      </c>
      <c r="K340" s="354" t="e">
        <f>_xlfn.TEXTJOIN(" ",,INDEX(IO[AddressIO],MATCH(DRAWING[[#This Row],[Tag]],IO[IO_Tag],)),DRAWING[[#This Row],[Tag]])</f>
        <v>#N/A</v>
      </c>
      <c r="L340" s="354" t="str">
        <f>_xlfn.TEXTJOIN("/",,DRAWING[[#This Row],[Tag]],"01")</f>
        <v>01</v>
      </c>
      <c r="N340" s="262" t="e">
        <f xml:space="preserve"> UPPER(TRIM( MID(#REF!,1,22)))</f>
        <v>#REF!</v>
      </c>
      <c r="O340" s="262"/>
      <c r="P340" s="262"/>
      <c r="Q340" s="262"/>
      <c r="R340" s="262"/>
      <c r="S340" s="262"/>
      <c r="T340" s="262"/>
      <c r="U340" s="262"/>
      <c r="V340" s="262"/>
    </row>
    <row r="341" spans="2:22" x14ac:dyDescent="0.4">
      <c r="B341" s="354" t="s">
        <v>2529</v>
      </c>
      <c r="C341" s="354" t="str">
        <f>_xlfn.TEXTJOIN("-",FALSE,jobNumber,DRAWING[[#This Row],[Type]])</f>
        <v>38025-ELE</v>
      </c>
      <c r="D341" s="354">
        <v>1</v>
      </c>
      <c r="F341" s="354">
        <v>338</v>
      </c>
      <c r="G341" s="354" t="str">
        <f>IF(ISBLANK(DRAWING[[#This Row],[Base]]),"",DRAWING[[#This Row],[Base]]+DRAWING[[#This Row],[Index]])</f>
        <v/>
      </c>
      <c r="H341" s="354" t="str">
        <f>_xlfn.TEXTJOIN("-",,TEXT(DRAWING[[#This Row],[SubProject]],"00"),DRAWING[[#This Row],[Number]]&amp;"_.L0")</f>
        <v>01-_.L0</v>
      </c>
      <c r="I341" s="354" t="e">
        <f>_xlfn.TEXTJOIN(" ",,INDEX(IO[Address24V],MATCH(DRAWING[[#This Row],[Tag]],IO[IO_Tag],)),DRAWING[[#This Row],[Tag]])</f>
        <v>#N/A</v>
      </c>
      <c r="J341" s="354" t="e">
        <f>_xlfn.TEXTJOIN(" ",,INDEX(IO[Address0V],MATCH(DRAWING[[#This Row],[Tag]],IO[IO_Tag],)),DRAWING[[#This Row],[Tag]])</f>
        <v>#N/A</v>
      </c>
      <c r="K341" s="354" t="e">
        <f>_xlfn.TEXTJOIN(" ",,INDEX(IO[AddressIO],MATCH(DRAWING[[#This Row],[Tag]],IO[IO_Tag],)),DRAWING[[#This Row],[Tag]])</f>
        <v>#N/A</v>
      </c>
      <c r="L341" s="354" t="str">
        <f>_xlfn.TEXTJOIN("/",,DRAWING[[#This Row],[Tag]],"01")</f>
        <v>01</v>
      </c>
      <c r="N341" s="262" t="e">
        <f xml:space="preserve"> UPPER(TRIM( MID(#REF!,1,22)))</f>
        <v>#REF!</v>
      </c>
      <c r="O341" s="262"/>
      <c r="P341" s="262"/>
      <c r="Q341" s="262"/>
      <c r="R341" s="262"/>
      <c r="S341" s="262"/>
      <c r="T341" s="262"/>
      <c r="U341" s="262"/>
      <c r="V341" s="262"/>
    </row>
    <row r="342" spans="2:22" x14ac:dyDescent="0.4">
      <c r="B342" s="354" t="s">
        <v>2529</v>
      </c>
      <c r="C342" s="354" t="str">
        <f>_xlfn.TEXTJOIN("-",FALSE,jobNumber,DRAWING[[#This Row],[Type]])</f>
        <v>38025-ELE</v>
      </c>
      <c r="D342" s="354">
        <v>1</v>
      </c>
      <c r="F342" s="354">
        <v>339</v>
      </c>
      <c r="G342" s="354" t="str">
        <f>IF(ISBLANK(DRAWING[[#This Row],[Base]]),"",DRAWING[[#This Row],[Base]]+DRAWING[[#This Row],[Index]])</f>
        <v/>
      </c>
      <c r="H342" s="354" t="str">
        <f>_xlfn.TEXTJOIN("-",,TEXT(DRAWING[[#This Row],[SubProject]],"00"),DRAWING[[#This Row],[Number]]&amp;"_.L0")</f>
        <v>01-_.L0</v>
      </c>
      <c r="I342" s="354" t="e">
        <f>_xlfn.TEXTJOIN(" ",,INDEX(IO[Address24V],MATCH(DRAWING[[#This Row],[Tag]],IO[IO_Tag],)),DRAWING[[#This Row],[Tag]])</f>
        <v>#N/A</v>
      </c>
      <c r="J342" s="354" t="e">
        <f>_xlfn.TEXTJOIN(" ",,INDEX(IO[Address0V],MATCH(DRAWING[[#This Row],[Tag]],IO[IO_Tag],)),DRAWING[[#This Row],[Tag]])</f>
        <v>#N/A</v>
      </c>
      <c r="K342" s="354" t="e">
        <f>_xlfn.TEXTJOIN(" ",,INDEX(IO[AddressIO],MATCH(DRAWING[[#This Row],[Tag]],IO[IO_Tag],)),DRAWING[[#This Row],[Tag]])</f>
        <v>#N/A</v>
      </c>
      <c r="L342" s="354" t="str">
        <f>_xlfn.TEXTJOIN("/",,DRAWING[[#This Row],[Tag]],"01")</f>
        <v>01</v>
      </c>
      <c r="N342" s="262" t="e">
        <f xml:space="preserve"> UPPER(TRIM( MID(#REF!,1,22)))</f>
        <v>#REF!</v>
      </c>
      <c r="O342" s="262"/>
      <c r="P342" s="262"/>
      <c r="Q342" s="262"/>
      <c r="R342" s="262"/>
      <c r="S342" s="262"/>
      <c r="T342" s="262"/>
      <c r="U342" s="262"/>
      <c r="V342" s="262"/>
    </row>
    <row r="343" spans="2:22" x14ac:dyDescent="0.4">
      <c r="B343" s="354" t="s">
        <v>2529</v>
      </c>
      <c r="C343" s="354" t="str">
        <f>_xlfn.TEXTJOIN("-",FALSE,jobNumber,DRAWING[[#This Row],[Type]])</f>
        <v>38025-ELE</v>
      </c>
      <c r="D343" s="354">
        <v>1</v>
      </c>
      <c r="F343" s="354">
        <v>340</v>
      </c>
      <c r="G343" s="354" t="str">
        <f>IF(ISBLANK(DRAWING[[#This Row],[Base]]),"",DRAWING[[#This Row],[Base]]+DRAWING[[#This Row],[Index]])</f>
        <v/>
      </c>
      <c r="H343" s="354" t="str">
        <f>_xlfn.TEXTJOIN("-",,TEXT(DRAWING[[#This Row],[SubProject]],"00"),DRAWING[[#This Row],[Number]]&amp;"_.L0")</f>
        <v>01-_.L0</v>
      </c>
      <c r="I343" s="354" t="e">
        <f>_xlfn.TEXTJOIN(" ",,INDEX(IO[Address24V],MATCH(DRAWING[[#This Row],[Tag]],IO[IO_Tag],)),DRAWING[[#This Row],[Tag]])</f>
        <v>#N/A</v>
      </c>
      <c r="J343" s="354" t="e">
        <f>_xlfn.TEXTJOIN(" ",,INDEX(IO[Address0V],MATCH(DRAWING[[#This Row],[Tag]],IO[IO_Tag],)),DRAWING[[#This Row],[Tag]])</f>
        <v>#N/A</v>
      </c>
      <c r="K343" s="354" t="e">
        <f>_xlfn.TEXTJOIN(" ",,INDEX(IO[AddressIO],MATCH(DRAWING[[#This Row],[Tag]],IO[IO_Tag],)),DRAWING[[#This Row],[Tag]])</f>
        <v>#N/A</v>
      </c>
      <c r="L343" s="354" t="str">
        <f>_xlfn.TEXTJOIN("/",,DRAWING[[#This Row],[Tag]],"01")</f>
        <v>01</v>
      </c>
      <c r="N343" s="262" t="e">
        <f xml:space="preserve"> UPPER(TRIM( MID(#REF!,1,22)))</f>
        <v>#REF!</v>
      </c>
      <c r="O343" s="262"/>
      <c r="P343" s="262"/>
      <c r="Q343" s="262"/>
      <c r="R343" s="262"/>
      <c r="S343" s="262"/>
      <c r="T343" s="262"/>
      <c r="U343" s="262"/>
      <c r="V343" s="262"/>
    </row>
    <row r="344" spans="2:22" x14ac:dyDescent="0.4">
      <c r="B344" s="354" t="s">
        <v>2529</v>
      </c>
      <c r="C344" s="354" t="str">
        <f>_xlfn.TEXTJOIN("-",FALSE,jobNumber,DRAWING[[#This Row],[Type]])</f>
        <v>38025-ELE</v>
      </c>
      <c r="D344" s="354">
        <v>1</v>
      </c>
      <c r="F344" s="354">
        <v>341</v>
      </c>
      <c r="G344" s="354" t="str">
        <f>IF(ISBLANK(DRAWING[[#This Row],[Base]]),"",DRAWING[[#This Row],[Base]]+DRAWING[[#This Row],[Index]])</f>
        <v/>
      </c>
      <c r="H344" s="354" t="str">
        <f>_xlfn.TEXTJOIN("-",,TEXT(DRAWING[[#This Row],[SubProject]],"00"),DRAWING[[#This Row],[Number]]&amp;"_.L0")</f>
        <v>01-_.L0</v>
      </c>
      <c r="I344" s="354" t="e">
        <f>_xlfn.TEXTJOIN(" ",,INDEX(IO[Address24V],MATCH(DRAWING[[#This Row],[Tag]],IO[IO_Tag],)),DRAWING[[#This Row],[Tag]])</f>
        <v>#N/A</v>
      </c>
      <c r="J344" s="354" t="e">
        <f>_xlfn.TEXTJOIN(" ",,INDEX(IO[Address0V],MATCH(DRAWING[[#This Row],[Tag]],IO[IO_Tag],)),DRAWING[[#This Row],[Tag]])</f>
        <v>#N/A</v>
      </c>
      <c r="K344" s="354" t="e">
        <f>_xlfn.TEXTJOIN(" ",,INDEX(IO[AddressIO],MATCH(DRAWING[[#This Row],[Tag]],IO[IO_Tag],)),DRAWING[[#This Row],[Tag]])</f>
        <v>#N/A</v>
      </c>
      <c r="L344" s="354" t="str">
        <f>_xlfn.TEXTJOIN("/",,DRAWING[[#This Row],[Tag]],"01")</f>
        <v>01</v>
      </c>
      <c r="N344" s="262" t="e">
        <f xml:space="preserve"> UPPER(TRIM( MID(#REF!,1,22)))</f>
        <v>#REF!</v>
      </c>
      <c r="O344" s="262"/>
      <c r="P344" s="262"/>
      <c r="Q344" s="262"/>
      <c r="R344" s="262"/>
      <c r="S344" s="262"/>
      <c r="T344" s="262"/>
      <c r="U344" s="262"/>
      <c r="V344" s="262"/>
    </row>
    <row r="345" spans="2:22" x14ac:dyDescent="0.4">
      <c r="B345" s="354" t="s">
        <v>2529</v>
      </c>
      <c r="C345" s="354" t="str">
        <f>_xlfn.TEXTJOIN("-",FALSE,jobNumber,DRAWING[[#This Row],[Type]])</f>
        <v>38025-ELE</v>
      </c>
      <c r="D345" s="354">
        <v>1</v>
      </c>
      <c r="F345" s="354">
        <v>342</v>
      </c>
      <c r="G345" s="354" t="str">
        <f>IF(ISBLANK(DRAWING[[#This Row],[Base]]),"",DRAWING[[#This Row],[Base]]+DRAWING[[#This Row],[Index]])</f>
        <v/>
      </c>
      <c r="H345" s="354" t="str">
        <f>_xlfn.TEXTJOIN("-",,TEXT(DRAWING[[#This Row],[SubProject]],"00"),DRAWING[[#This Row],[Number]]&amp;"_.L0")</f>
        <v>01-_.L0</v>
      </c>
      <c r="I345" s="354" t="e">
        <f>_xlfn.TEXTJOIN(" ",,INDEX(IO[Address24V],MATCH(DRAWING[[#This Row],[Tag]],IO[IO_Tag],)),DRAWING[[#This Row],[Tag]])</f>
        <v>#N/A</v>
      </c>
      <c r="J345" s="354" t="e">
        <f>_xlfn.TEXTJOIN(" ",,INDEX(IO[Address0V],MATCH(DRAWING[[#This Row],[Tag]],IO[IO_Tag],)),DRAWING[[#This Row],[Tag]])</f>
        <v>#N/A</v>
      </c>
      <c r="K345" s="354" t="e">
        <f>_xlfn.TEXTJOIN(" ",,INDEX(IO[AddressIO],MATCH(DRAWING[[#This Row],[Tag]],IO[IO_Tag],)),DRAWING[[#This Row],[Tag]])</f>
        <v>#N/A</v>
      </c>
      <c r="L345" s="354" t="str">
        <f>_xlfn.TEXTJOIN("/",,DRAWING[[#This Row],[Tag]],"01")</f>
        <v>01</v>
      </c>
      <c r="N345" s="262" t="e">
        <f xml:space="preserve"> UPPER(TRIM( MID(#REF!,1,22)))</f>
        <v>#REF!</v>
      </c>
      <c r="O345" s="262"/>
      <c r="P345" s="262"/>
      <c r="Q345" s="262"/>
      <c r="R345" s="262"/>
      <c r="S345" s="262"/>
      <c r="T345" s="262"/>
      <c r="U345" s="262"/>
      <c r="V345" s="262"/>
    </row>
    <row r="346" spans="2:22" x14ac:dyDescent="0.4">
      <c r="B346" s="354" t="s">
        <v>2529</v>
      </c>
      <c r="C346" s="354" t="str">
        <f>_xlfn.TEXTJOIN("-",FALSE,jobNumber,DRAWING[[#This Row],[Type]])</f>
        <v>38025-ELE</v>
      </c>
      <c r="D346" s="354">
        <v>1</v>
      </c>
      <c r="F346" s="354">
        <v>343</v>
      </c>
      <c r="G346" s="354" t="str">
        <f>IF(ISBLANK(DRAWING[[#This Row],[Base]]),"",DRAWING[[#This Row],[Base]]+DRAWING[[#This Row],[Index]])</f>
        <v/>
      </c>
      <c r="H346" s="354" t="str">
        <f>_xlfn.TEXTJOIN("-",,TEXT(DRAWING[[#This Row],[SubProject]],"00"),DRAWING[[#This Row],[Number]]&amp;"_.L0")</f>
        <v>01-_.L0</v>
      </c>
      <c r="I346" s="354" t="e">
        <f>_xlfn.TEXTJOIN(" ",,INDEX(IO[Address24V],MATCH(DRAWING[[#This Row],[Tag]],IO[IO_Tag],)),DRAWING[[#This Row],[Tag]])</f>
        <v>#N/A</v>
      </c>
      <c r="J346" s="354" t="e">
        <f>_xlfn.TEXTJOIN(" ",,INDEX(IO[Address0V],MATCH(DRAWING[[#This Row],[Tag]],IO[IO_Tag],)),DRAWING[[#This Row],[Tag]])</f>
        <v>#N/A</v>
      </c>
      <c r="K346" s="354" t="e">
        <f>_xlfn.TEXTJOIN(" ",,INDEX(IO[AddressIO],MATCH(DRAWING[[#This Row],[Tag]],IO[IO_Tag],)),DRAWING[[#This Row],[Tag]])</f>
        <v>#N/A</v>
      </c>
      <c r="L346" s="354" t="str">
        <f>_xlfn.TEXTJOIN("/",,DRAWING[[#This Row],[Tag]],"01")</f>
        <v>01</v>
      </c>
      <c r="N346" s="262" t="e">
        <f xml:space="preserve"> UPPER(TRIM( MID(#REF!,1,22)))</f>
        <v>#REF!</v>
      </c>
      <c r="O346" s="262"/>
      <c r="P346" s="262"/>
      <c r="Q346" s="262"/>
      <c r="R346" s="262"/>
      <c r="S346" s="262"/>
      <c r="T346" s="262"/>
      <c r="U346" s="262"/>
      <c r="V346" s="262"/>
    </row>
    <row r="347" spans="2:22" x14ac:dyDescent="0.4">
      <c r="B347" s="354" t="s">
        <v>2529</v>
      </c>
      <c r="C347" s="354" t="str">
        <f>_xlfn.TEXTJOIN("-",FALSE,jobNumber,DRAWING[[#This Row],[Type]])</f>
        <v>38025-ELE</v>
      </c>
      <c r="D347" s="354">
        <v>1</v>
      </c>
      <c r="F347" s="354">
        <v>344</v>
      </c>
      <c r="G347" s="354" t="str">
        <f>IF(ISBLANK(DRAWING[[#This Row],[Base]]),"",DRAWING[[#This Row],[Base]]+DRAWING[[#This Row],[Index]])</f>
        <v/>
      </c>
      <c r="H347" s="354" t="str">
        <f>_xlfn.TEXTJOIN("-",,TEXT(DRAWING[[#This Row],[SubProject]],"00"),DRAWING[[#This Row],[Number]]&amp;"_.L0")</f>
        <v>01-_.L0</v>
      </c>
      <c r="I347" s="354" t="e">
        <f>_xlfn.TEXTJOIN(" ",,INDEX(IO[Address24V],MATCH(DRAWING[[#This Row],[Tag]],IO[IO_Tag],)),DRAWING[[#This Row],[Tag]])</f>
        <v>#N/A</v>
      </c>
      <c r="J347" s="354" t="e">
        <f>_xlfn.TEXTJOIN(" ",,INDEX(IO[Address0V],MATCH(DRAWING[[#This Row],[Tag]],IO[IO_Tag],)),DRAWING[[#This Row],[Tag]])</f>
        <v>#N/A</v>
      </c>
      <c r="K347" s="354" t="e">
        <f>_xlfn.TEXTJOIN(" ",,INDEX(IO[AddressIO],MATCH(DRAWING[[#This Row],[Tag]],IO[IO_Tag],)),DRAWING[[#This Row],[Tag]])</f>
        <v>#N/A</v>
      </c>
      <c r="L347" s="354" t="str">
        <f>_xlfn.TEXTJOIN("/",,DRAWING[[#This Row],[Tag]],"01")</f>
        <v>01</v>
      </c>
      <c r="N347" s="262" t="e">
        <f xml:space="preserve"> UPPER(TRIM( MID(#REF!,1,22)))</f>
        <v>#REF!</v>
      </c>
      <c r="O347" s="262"/>
      <c r="P347" s="262"/>
      <c r="Q347" s="262"/>
      <c r="R347" s="262"/>
      <c r="S347" s="262"/>
      <c r="T347" s="262"/>
      <c r="U347" s="262"/>
      <c r="V347" s="262"/>
    </row>
    <row r="348" spans="2:22" x14ac:dyDescent="0.4">
      <c r="B348" s="354" t="s">
        <v>2529</v>
      </c>
      <c r="C348" s="354" t="str">
        <f>_xlfn.TEXTJOIN("-",FALSE,jobNumber,DRAWING[[#This Row],[Type]])</f>
        <v>38025-ELE</v>
      </c>
      <c r="D348" s="354">
        <v>1</v>
      </c>
      <c r="F348" s="354">
        <v>345</v>
      </c>
      <c r="G348" s="354" t="str">
        <f>IF(ISBLANK(DRAWING[[#This Row],[Base]]),"",DRAWING[[#This Row],[Base]]+DRAWING[[#This Row],[Index]])</f>
        <v/>
      </c>
      <c r="H348" s="354" t="str">
        <f>_xlfn.TEXTJOIN("-",,TEXT(DRAWING[[#This Row],[SubProject]],"00"),DRAWING[[#This Row],[Number]]&amp;"_.L0")</f>
        <v>01-_.L0</v>
      </c>
      <c r="I348" s="354" t="e">
        <f>_xlfn.TEXTJOIN(" ",,INDEX(IO[Address24V],MATCH(DRAWING[[#This Row],[Tag]],IO[IO_Tag],)),DRAWING[[#This Row],[Tag]])</f>
        <v>#N/A</v>
      </c>
      <c r="J348" s="354" t="e">
        <f>_xlfn.TEXTJOIN(" ",,INDEX(IO[Address0V],MATCH(DRAWING[[#This Row],[Tag]],IO[IO_Tag],)),DRAWING[[#This Row],[Tag]])</f>
        <v>#N/A</v>
      </c>
      <c r="K348" s="354" t="e">
        <f>_xlfn.TEXTJOIN(" ",,INDEX(IO[AddressIO],MATCH(DRAWING[[#This Row],[Tag]],IO[IO_Tag],)),DRAWING[[#This Row],[Tag]])</f>
        <v>#N/A</v>
      </c>
      <c r="L348" s="354" t="str">
        <f>_xlfn.TEXTJOIN("/",,DRAWING[[#This Row],[Tag]],"01")</f>
        <v>01</v>
      </c>
      <c r="N348" s="262" t="e">
        <f xml:space="preserve"> UPPER(TRIM( MID(#REF!,1,22)))</f>
        <v>#REF!</v>
      </c>
      <c r="O348" s="262"/>
      <c r="P348" s="262"/>
      <c r="Q348" s="262"/>
      <c r="R348" s="262"/>
      <c r="S348" s="262"/>
      <c r="T348" s="262"/>
      <c r="U348" s="262"/>
      <c r="V348" s="262"/>
    </row>
    <row r="349" spans="2:22" x14ac:dyDescent="0.4">
      <c r="B349" s="354" t="s">
        <v>2529</v>
      </c>
      <c r="C349" s="354" t="str">
        <f>_xlfn.TEXTJOIN("-",FALSE,jobNumber,DRAWING[[#This Row],[Type]])</f>
        <v>38025-ELE</v>
      </c>
      <c r="D349" s="354">
        <v>1</v>
      </c>
      <c r="F349" s="354">
        <v>346</v>
      </c>
      <c r="G349" s="354" t="str">
        <f>IF(ISBLANK(DRAWING[[#This Row],[Base]]),"",DRAWING[[#This Row],[Base]]+DRAWING[[#This Row],[Index]])</f>
        <v/>
      </c>
      <c r="H349" s="354" t="str">
        <f>_xlfn.TEXTJOIN("-",,TEXT(DRAWING[[#This Row],[SubProject]],"00"),DRAWING[[#This Row],[Number]]&amp;"_.L0")</f>
        <v>01-_.L0</v>
      </c>
      <c r="I349" s="354" t="e">
        <f>_xlfn.TEXTJOIN(" ",,INDEX(IO[Address24V],MATCH(DRAWING[[#This Row],[Tag]],IO[IO_Tag],)),DRAWING[[#This Row],[Tag]])</f>
        <v>#N/A</v>
      </c>
      <c r="J349" s="354" t="e">
        <f>_xlfn.TEXTJOIN(" ",,INDEX(IO[Address0V],MATCH(DRAWING[[#This Row],[Tag]],IO[IO_Tag],)),DRAWING[[#This Row],[Tag]])</f>
        <v>#N/A</v>
      </c>
      <c r="K349" s="354" t="e">
        <f>_xlfn.TEXTJOIN(" ",,INDEX(IO[AddressIO],MATCH(DRAWING[[#This Row],[Tag]],IO[IO_Tag],)),DRAWING[[#This Row],[Tag]])</f>
        <v>#N/A</v>
      </c>
      <c r="L349" s="354" t="str">
        <f>_xlfn.TEXTJOIN("/",,DRAWING[[#This Row],[Tag]],"01")</f>
        <v>01</v>
      </c>
      <c r="N349" s="262" t="e">
        <f xml:space="preserve"> UPPER(TRIM( MID(#REF!,1,22)))</f>
        <v>#REF!</v>
      </c>
      <c r="O349" s="262"/>
      <c r="P349" s="262"/>
      <c r="Q349" s="262"/>
      <c r="R349" s="262"/>
      <c r="S349" s="262"/>
      <c r="T349" s="262"/>
      <c r="U349" s="262"/>
      <c r="V349" s="262"/>
    </row>
    <row r="350" spans="2:22" x14ac:dyDescent="0.4">
      <c r="B350" s="354" t="s">
        <v>2529</v>
      </c>
      <c r="C350" s="354" t="str">
        <f>_xlfn.TEXTJOIN("-",FALSE,jobNumber,DRAWING[[#This Row],[Type]])</f>
        <v>38025-ELE</v>
      </c>
      <c r="D350" s="354">
        <v>1</v>
      </c>
      <c r="F350" s="354">
        <v>347</v>
      </c>
      <c r="G350" s="354" t="str">
        <f>IF(ISBLANK(DRAWING[[#This Row],[Base]]),"",DRAWING[[#This Row],[Base]]+DRAWING[[#This Row],[Index]])</f>
        <v/>
      </c>
      <c r="H350" s="354" t="str">
        <f>_xlfn.TEXTJOIN("-",,TEXT(DRAWING[[#This Row],[SubProject]],"00"),DRAWING[[#This Row],[Number]]&amp;"_.L0")</f>
        <v>01-_.L0</v>
      </c>
      <c r="I350" s="354" t="e">
        <f>_xlfn.TEXTJOIN(" ",,INDEX(IO[Address24V],MATCH(DRAWING[[#This Row],[Tag]],IO[IO_Tag],)),DRAWING[[#This Row],[Tag]])</f>
        <v>#N/A</v>
      </c>
      <c r="J350" s="354" t="e">
        <f>_xlfn.TEXTJOIN(" ",,INDEX(IO[Address0V],MATCH(DRAWING[[#This Row],[Tag]],IO[IO_Tag],)),DRAWING[[#This Row],[Tag]])</f>
        <v>#N/A</v>
      </c>
      <c r="K350" s="354" t="e">
        <f>_xlfn.TEXTJOIN(" ",,INDEX(IO[AddressIO],MATCH(DRAWING[[#This Row],[Tag]],IO[IO_Tag],)),DRAWING[[#This Row],[Tag]])</f>
        <v>#N/A</v>
      </c>
      <c r="L350" s="354" t="str">
        <f>_xlfn.TEXTJOIN("/",,DRAWING[[#This Row],[Tag]],"01")</f>
        <v>01</v>
      </c>
      <c r="N350" s="262" t="e">
        <f xml:space="preserve"> UPPER(TRIM( MID(#REF!,1,22)))</f>
        <v>#REF!</v>
      </c>
      <c r="O350" s="262"/>
      <c r="P350" s="262"/>
      <c r="Q350" s="262"/>
      <c r="R350" s="262"/>
      <c r="S350" s="262"/>
      <c r="T350" s="262"/>
      <c r="U350" s="262"/>
      <c r="V350" s="262"/>
    </row>
    <row r="351" spans="2:22" x14ac:dyDescent="0.4">
      <c r="B351" s="354" t="s">
        <v>2529</v>
      </c>
      <c r="C351" s="354" t="str">
        <f>_xlfn.TEXTJOIN("-",FALSE,jobNumber,DRAWING[[#This Row],[Type]])</f>
        <v>38025-ELE</v>
      </c>
      <c r="D351" s="354">
        <v>1</v>
      </c>
      <c r="F351" s="354">
        <v>348</v>
      </c>
      <c r="G351" s="354" t="str">
        <f>IF(ISBLANK(DRAWING[[#This Row],[Base]]),"",DRAWING[[#This Row],[Base]]+DRAWING[[#This Row],[Index]])</f>
        <v/>
      </c>
      <c r="H351" s="354" t="str">
        <f>_xlfn.TEXTJOIN("-",,TEXT(DRAWING[[#This Row],[SubProject]],"00"),DRAWING[[#This Row],[Number]]&amp;"_.L0")</f>
        <v>01-_.L0</v>
      </c>
      <c r="I351" s="354" t="e">
        <f>_xlfn.TEXTJOIN(" ",,INDEX(IO[Address24V],MATCH(DRAWING[[#This Row],[Tag]],IO[IO_Tag],)),DRAWING[[#This Row],[Tag]])</f>
        <v>#N/A</v>
      </c>
      <c r="J351" s="354" t="e">
        <f>_xlfn.TEXTJOIN(" ",,INDEX(IO[Address0V],MATCH(DRAWING[[#This Row],[Tag]],IO[IO_Tag],)),DRAWING[[#This Row],[Tag]])</f>
        <v>#N/A</v>
      </c>
      <c r="K351" s="354" t="e">
        <f>_xlfn.TEXTJOIN(" ",,INDEX(IO[AddressIO],MATCH(DRAWING[[#This Row],[Tag]],IO[IO_Tag],)),DRAWING[[#This Row],[Tag]])</f>
        <v>#N/A</v>
      </c>
      <c r="L351" s="354" t="str">
        <f>_xlfn.TEXTJOIN("/",,DRAWING[[#This Row],[Tag]],"01")</f>
        <v>01</v>
      </c>
      <c r="N351" s="262" t="e">
        <f xml:space="preserve"> UPPER(TRIM( MID(#REF!,1,22)))</f>
        <v>#REF!</v>
      </c>
      <c r="O351" s="262"/>
      <c r="P351" s="262"/>
      <c r="Q351" s="262"/>
      <c r="R351" s="262"/>
      <c r="S351" s="262"/>
      <c r="T351" s="262"/>
      <c r="U351" s="262"/>
      <c r="V351" s="262"/>
    </row>
    <row r="352" spans="2:22" x14ac:dyDescent="0.4">
      <c r="B352" s="354" t="s">
        <v>2529</v>
      </c>
      <c r="C352" s="354" t="str">
        <f>_xlfn.TEXTJOIN("-",FALSE,jobNumber,DRAWING[[#This Row],[Type]])</f>
        <v>38025-ELE</v>
      </c>
      <c r="D352" s="354">
        <v>1</v>
      </c>
      <c r="F352" s="354">
        <v>349</v>
      </c>
      <c r="G352" s="354" t="str">
        <f>IF(ISBLANK(DRAWING[[#This Row],[Base]]),"",DRAWING[[#This Row],[Base]]+DRAWING[[#This Row],[Index]])</f>
        <v/>
      </c>
      <c r="H352" s="354" t="str">
        <f>_xlfn.TEXTJOIN("-",,TEXT(DRAWING[[#This Row],[SubProject]],"00"),DRAWING[[#This Row],[Number]]&amp;"_.L0")</f>
        <v>01-_.L0</v>
      </c>
      <c r="I352" s="354" t="e">
        <f>_xlfn.TEXTJOIN(" ",,INDEX(IO[Address24V],MATCH(DRAWING[[#This Row],[Tag]],IO[IO_Tag],)),DRAWING[[#This Row],[Tag]])</f>
        <v>#N/A</v>
      </c>
      <c r="J352" s="354" t="e">
        <f>_xlfn.TEXTJOIN(" ",,INDEX(IO[Address0V],MATCH(DRAWING[[#This Row],[Tag]],IO[IO_Tag],)),DRAWING[[#This Row],[Tag]])</f>
        <v>#N/A</v>
      </c>
      <c r="K352" s="354" t="e">
        <f>_xlfn.TEXTJOIN(" ",,INDEX(IO[AddressIO],MATCH(DRAWING[[#This Row],[Tag]],IO[IO_Tag],)),DRAWING[[#This Row],[Tag]])</f>
        <v>#N/A</v>
      </c>
      <c r="L352" s="354" t="str">
        <f>_xlfn.TEXTJOIN("/",,DRAWING[[#This Row],[Tag]],"01")</f>
        <v>01</v>
      </c>
      <c r="N352" s="262" t="e">
        <f xml:space="preserve"> UPPER(TRIM( MID(#REF!,1,22)))</f>
        <v>#REF!</v>
      </c>
      <c r="O352" s="262"/>
      <c r="P352" s="262"/>
      <c r="Q352" s="262"/>
      <c r="R352" s="262"/>
      <c r="S352" s="262"/>
      <c r="T352" s="262"/>
      <c r="U352" s="262"/>
      <c r="V352" s="262"/>
    </row>
    <row r="353" spans="2:22" x14ac:dyDescent="0.4">
      <c r="B353" s="354" t="s">
        <v>2529</v>
      </c>
      <c r="C353" s="354" t="str">
        <f>_xlfn.TEXTJOIN("-",FALSE,jobNumber,DRAWING[[#This Row],[Type]])</f>
        <v>38025-ELE</v>
      </c>
      <c r="D353" s="354">
        <v>1</v>
      </c>
      <c r="F353" s="354">
        <v>350</v>
      </c>
      <c r="G353" s="354" t="str">
        <f>IF(ISBLANK(DRAWING[[#This Row],[Base]]),"",DRAWING[[#This Row],[Base]]+DRAWING[[#This Row],[Index]])</f>
        <v/>
      </c>
      <c r="H353" s="354" t="str">
        <f>_xlfn.TEXTJOIN("-",,TEXT(DRAWING[[#This Row],[SubProject]],"00"),DRAWING[[#This Row],[Number]]&amp;"_.L0")</f>
        <v>01-_.L0</v>
      </c>
      <c r="I353" s="354" t="e">
        <f>_xlfn.TEXTJOIN(" ",,INDEX(IO[Address24V],MATCH(DRAWING[[#This Row],[Tag]],IO[IO_Tag],)),DRAWING[[#This Row],[Tag]])</f>
        <v>#N/A</v>
      </c>
      <c r="J353" s="354" t="e">
        <f>_xlfn.TEXTJOIN(" ",,INDEX(IO[Address0V],MATCH(DRAWING[[#This Row],[Tag]],IO[IO_Tag],)),DRAWING[[#This Row],[Tag]])</f>
        <v>#N/A</v>
      </c>
      <c r="K353" s="354" t="e">
        <f>_xlfn.TEXTJOIN(" ",,INDEX(IO[AddressIO],MATCH(DRAWING[[#This Row],[Tag]],IO[IO_Tag],)),DRAWING[[#This Row],[Tag]])</f>
        <v>#N/A</v>
      </c>
      <c r="L353" s="354" t="str">
        <f>_xlfn.TEXTJOIN("/",,DRAWING[[#This Row],[Tag]],"01")</f>
        <v>01</v>
      </c>
      <c r="N353" s="262" t="e">
        <f xml:space="preserve"> UPPER(TRIM( MID(#REF!,1,22)))</f>
        <v>#REF!</v>
      </c>
      <c r="O353" s="262"/>
      <c r="P353" s="262"/>
      <c r="Q353" s="262"/>
      <c r="R353" s="262"/>
      <c r="S353" s="262"/>
      <c r="T353" s="262"/>
      <c r="U353" s="262"/>
      <c r="V353" s="262"/>
    </row>
    <row r="354" spans="2:22" x14ac:dyDescent="0.4">
      <c r="B354" s="354" t="s">
        <v>2529</v>
      </c>
      <c r="C354" s="354" t="str">
        <f>_xlfn.TEXTJOIN("-",FALSE,jobNumber,DRAWING[[#This Row],[Type]])</f>
        <v>38025-ELE</v>
      </c>
      <c r="D354" s="354">
        <v>1</v>
      </c>
      <c r="F354" s="354">
        <v>351</v>
      </c>
      <c r="G354" s="354" t="str">
        <f>IF(ISBLANK(DRAWING[[#This Row],[Base]]),"",DRAWING[[#This Row],[Base]]+DRAWING[[#This Row],[Index]])</f>
        <v/>
      </c>
      <c r="H354" s="354" t="str">
        <f>_xlfn.TEXTJOIN("-",,TEXT(DRAWING[[#This Row],[SubProject]],"00"),DRAWING[[#This Row],[Number]]&amp;"_.L0")</f>
        <v>01-_.L0</v>
      </c>
      <c r="I354" s="354" t="e">
        <f>_xlfn.TEXTJOIN(" ",,INDEX(IO[Address24V],MATCH(DRAWING[[#This Row],[Tag]],IO[IO_Tag],)),DRAWING[[#This Row],[Tag]])</f>
        <v>#N/A</v>
      </c>
      <c r="J354" s="354" t="e">
        <f>_xlfn.TEXTJOIN(" ",,INDEX(IO[Address0V],MATCH(DRAWING[[#This Row],[Tag]],IO[IO_Tag],)),DRAWING[[#This Row],[Tag]])</f>
        <v>#N/A</v>
      </c>
      <c r="K354" s="354" t="e">
        <f>_xlfn.TEXTJOIN(" ",,INDEX(IO[AddressIO],MATCH(DRAWING[[#This Row],[Tag]],IO[IO_Tag],)),DRAWING[[#This Row],[Tag]])</f>
        <v>#N/A</v>
      </c>
      <c r="L354" s="354" t="str">
        <f>_xlfn.TEXTJOIN("/",,DRAWING[[#This Row],[Tag]],"01")</f>
        <v>01</v>
      </c>
      <c r="N354" s="262" t="e">
        <f xml:space="preserve"> UPPER(TRIM( MID(#REF!,1,22)))</f>
        <v>#REF!</v>
      </c>
      <c r="O354" s="262"/>
      <c r="P354" s="262"/>
      <c r="Q354" s="262"/>
      <c r="R354" s="262"/>
      <c r="S354" s="262"/>
      <c r="T354" s="262"/>
      <c r="U354" s="262"/>
      <c r="V354" s="262"/>
    </row>
    <row r="355" spans="2:22" x14ac:dyDescent="0.4">
      <c r="B355" s="354" t="s">
        <v>2529</v>
      </c>
      <c r="C355" s="354" t="str">
        <f>_xlfn.TEXTJOIN("-",FALSE,jobNumber,DRAWING[[#This Row],[Type]])</f>
        <v>38025-ELE</v>
      </c>
      <c r="D355" s="354">
        <v>1</v>
      </c>
      <c r="F355" s="354">
        <v>352</v>
      </c>
      <c r="G355" s="354" t="str">
        <f>IF(ISBLANK(DRAWING[[#This Row],[Base]]),"",DRAWING[[#This Row],[Base]]+DRAWING[[#This Row],[Index]])</f>
        <v/>
      </c>
      <c r="H355" s="354" t="str">
        <f>_xlfn.TEXTJOIN("-",,TEXT(DRAWING[[#This Row],[SubProject]],"00"),DRAWING[[#This Row],[Number]]&amp;"_.L0")</f>
        <v>01-_.L0</v>
      </c>
      <c r="I355" s="354" t="e">
        <f>_xlfn.TEXTJOIN(" ",,INDEX(IO[Address24V],MATCH(DRAWING[[#This Row],[Tag]],IO[IO_Tag],)),DRAWING[[#This Row],[Tag]])</f>
        <v>#N/A</v>
      </c>
      <c r="J355" s="354" t="e">
        <f>_xlfn.TEXTJOIN(" ",,INDEX(IO[Address0V],MATCH(DRAWING[[#This Row],[Tag]],IO[IO_Tag],)),DRAWING[[#This Row],[Tag]])</f>
        <v>#N/A</v>
      </c>
      <c r="K355" s="354" t="e">
        <f>_xlfn.TEXTJOIN(" ",,INDEX(IO[AddressIO],MATCH(DRAWING[[#This Row],[Tag]],IO[IO_Tag],)),DRAWING[[#This Row],[Tag]])</f>
        <v>#N/A</v>
      </c>
      <c r="L355" s="354" t="str">
        <f>_xlfn.TEXTJOIN("/",,DRAWING[[#This Row],[Tag]],"01")</f>
        <v>01</v>
      </c>
      <c r="N355" s="262" t="e">
        <f xml:space="preserve"> UPPER(TRIM( MID(#REF!,1,22)))</f>
        <v>#REF!</v>
      </c>
      <c r="O355" s="262"/>
      <c r="P355" s="262"/>
      <c r="Q355" s="262"/>
      <c r="R355" s="262"/>
      <c r="S355" s="262"/>
      <c r="T355" s="262"/>
      <c r="U355" s="262"/>
      <c r="V355" s="262"/>
    </row>
    <row r="356" spans="2:22" x14ac:dyDescent="0.4">
      <c r="B356" s="354" t="s">
        <v>2529</v>
      </c>
      <c r="C356" s="354" t="str">
        <f>_xlfn.TEXTJOIN("-",FALSE,jobNumber,DRAWING[[#This Row],[Type]])</f>
        <v>38025-ELE</v>
      </c>
      <c r="D356" s="354">
        <v>1</v>
      </c>
      <c r="F356" s="354">
        <v>353</v>
      </c>
      <c r="G356" s="354" t="str">
        <f>IF(ISBLANK(DRAWING[[#This Row],[Base]]),"",DRAWING[[#This Row],[Base]]+DRAWING[[#This Row],[Index]])</f>
        <v/>
      </c>
      <c r="H356" s="354" t="str">
        <f>_xlfn.TEXTJOIN("-",,TEXT(DRAWING[[#This Row],[SubProject]],"00"),DRAWING[[#This Row],[Number]]&amp;"_.L0")</f>
        <v>01-_.L0</v>
      </c>
      <c r="I356" s="354" t="e">
        <f>_xlfn.TEXTJOIN(" ",,INDEX(IO[Address24V],MATCH(DRAWING[[#This Row],[Tag]],IO[IO_Tag],)),DRAWING[[#This Row],[Tag]])</f>
        <v>#N/A</v>
      </c>
      <c r="J356" s="354" t="e">
        <f>_xlfn.TEXTJOIN(" ",,INDEX(IO[Address0V],MATCH(DRAWING[[#This Row],[Tag]],IO[IO_Tag],)),DRAWING[[#This Row],[Tag]])</f>
        <v>#N/A</v>
      </c>
      <c r="K356" s="354" t="e">
        <f>_xlfn.TEXTJOIN(" ",,INDEX(IO[AddressIO],MATCH(DRAWING[[#This Row],[Tag]],IO[IO_Tag],)),DRAWING[[#This Row],[Tag]])</f>
        <v>#N/A</v>
      </c>
      <c r="L356" s="354" t="str">
        <f>_xlfn.TEXTJOIN("/",,DRAWING[[#This Row],[Tag]],"01")</f>
        <v>01</v>
      </c>
      <c r="N356" s="262" t="e">
        <f xml:space="preserve"> UPPER(TRIM( MID(#REF!,1,22)))</f>
        <v>#REF!</v>
      </c>
      <c r="O356" s="262"/>
      <c r="P356" s="262"/>
      <c r="Q356" s="262"/>
      <c r="R356" s="262"/>
      <c r="S356" s="262"/>
      <c r="T356" s="262"/>
      <c r="U356" s="262"/>
      <c r="V356" s="262"/>
    </row>
    <row r="357" spans="2:22" x14ac:dyDescent="0.4">
      <c r="B357" s="354" t="s">
        <v>2529</v>
      </c>
      <c r="C357" s="354" t="str">
        <f>_xlfn.TEXTJOIN("-",FALSE,jobNumber,DRAWING[[#This Row],[Type]])</f>
        <v>38025-ELE</v>
      </c>
      <c r="D357" s="354">
        <v>1</v>
      </c>
      <c r="F357" s="354">
        <v>354</v>
      </c>
      <c r="G357" s="354" t="str">
        <f>IF(ISBLANK(DRAWING[[#This Row],[Base]]),"",DRAWING[[#This Row],[Base]]+DRAWING[[#This Row],[Index]])</f>
        <v/>
      </c>
      <c r="H357" s="354" t="str">
        <f>_xlfn.TEXTJOIN("-",,TEXT(DRAWING[[#This Row],[SubProject]],"00"),DRAWING[[#This Row],[Number]]&amp;"_.L0")</f>
        <v>01-_.L0</v>
      </c>
      <c r="I357" s="354" t="e">
        <f>_xlfn.TEXTJOIN(" ",,INDEX(IO[Address24V],MATCH(DRAWING[[#This Row],[Tag]],IO[IO_Tag],)),DRAWING[[#This Row],[Tag]])</f>
        <v>#N/A</v>
      </c>
      <c r="J357" s="354" t="e">
        <f>_xlfn.TEXTJOIN(" ",,INDEX(IO[Address0V],MATCH(DRAWING[[#This Row],[Tag]],IO[IO_Tag],)),DRAWING[[#This Row],[Tag]])</f>
        <v>#N/A</v>
      </c>
      <c r="K357" s="354" t="e">
        <f>_xlfn.TEXTJOIN(" ",,INDEX(IO[AddressIO],MATCH(DRAWING[[#This Row],[Tag]],IO[IO_Tag],)),DRAWING[[#This Row],[Tag]])</f>
        <v>#N/A</v>
      </c>
      <c r="L357" s="354" t="str">
        <f>_xlfn.TEXTJOIN("/",,DRAWING[[#This Row],[Tag]],"01")</f>
        <v>01</v>
      </c>
      <c r="N357" s="262" t="e">
        <f xml:space="preserve"> UPPER(TRIM( MID(#REF!,1,22)))</f>
        <v>#REF!</v>
      </c>
      <c r="O357" s="262"/>
      <c r="P357" s="262"/>
      <c r="Q357" s="262"/>
      <c r="R357" s="262"/>
      <c r="S357" s="262"/>
      <c r="T357" s="262"/>
      <c r="U357" s="262"/>
      <c r="V357" s="262"/>
    </row>
    <row r="358" spans="2:22" x14ac:dyDescent="0.4">
      <c r="B358" s="354" t="s">
        <v>2529</v>
      </c>
      <c r="C358" s="354" t="str">
        <f>_xlfn.TEXTJOIN("-",FALSE,jobNumber,DRAWING[[#This Row],[Type]])</f>
        <v>38025-ELE</v>
      </c>
      <c r="D358" s="354">
        <v>1</v>
      </c>
      <c r="F358" s="354">
        <v>355</v>
      </c>
      <c r="G358" s="354" t="str">
        <f>IF(ISBLANK(DRAWING[[#This Row],[Base]]),"",DRAWING[[#This Row],[Base]]+DRAWING[[#This Row],[Index]])</f>
        <v/>
      </c>
      <c r="H358" s="354" t="str">
        <f>_xlfn.TEXTJOIN("-",,TEXT(DRAWING[[#This Row],[SubProject]],"00"),DRAWING[[#This Row],[Number]]&amp;"_.L0")</f>
        <v>01-_.L0</v>
      </c>
      <c r="I358" s="354" t="e">
        <f>_xlfn.TEXTJOIN(" ",,INDEX(IO[Address24V],MATCH(DRAWING[[#This Row],[Tag]],IO[IO_Tag],)),DRAWING[[#This Row],[Tag]])</f>
        <v>#N/A</v>
      </c>
      <c r="J358" s="354" t="e">
        <f>_xlfn.TEXTJOIN(" ",,INDEX(IO[Address0V],MATCH(DRAWING[[#This Row],[Tag]],IO[IO_Tag],)),DRAWING[[#This Row],[Tag]])</f>
        <v>#N/A</v>
      </c>
      <c r="K358" s="354" t="e">
        <f>_xlfn.TEXTJOIN(" ",,INDEX(IO[AddressIO],MATCH(DRAWING[[#This Row],[Tag]],IO[IO_Tag],)),DRAWING[[#This Row],[Tag]])</f>
        <v>#N/A</v>
      </c>
      <c r="L358" s="354" t="str">
        <f>_xlfn.TEXTJOIN("/",,DRAWING[[#This Row],[Tag]],"01")</f>
        <v>01</v>
      </c>
      <c r="N358" s="262" t="e">
        <f xml:space="preserve"> UPPER(TRIM( MID(#REF!,1,22)))</f>
        <v>#REF!</v>
      </c>
      <c r="O358" s="262"/>
      <c r="P358" s="262"/>
      <c r="Q358" s="262"/>
      <c r="R358" s="262"/>
      <c r="S358" s="262"/>
      <c r="T358" s="262"/>
      <c r="U358" s="262"/>
      <c r="V358" s="262"/>
    </row>
    <row r="359" spans="2:22" x14ac:dyDescent="0.4">
      <c r="B359" s="354" t="s">
        <v>2529</v>
      </c>
      <c r="C359" s="354" t="str">
        <f>_xlfn.TEXTJOIN("-",FALSE,jobNumber,DRAWING[[#This Row],[Type]])</f>
        <v>38025-ELE</v>
      </c>
      <c r="D359" s="354">
        <v>1</v>
      </c>
      <c r="F359" s="354">
        <v>356</v>
      </c>
      <c r="G359" s="354" t="str">
        <f>IF(ISBLANK(DRAWING[[#This Row],[Base]]),"",DRAWING[[#This Row],[Base]]+DRAWING[[#This Row],[Index]])</f>
        <v/>
      </c>
      <c r="H359" s="354" t="str">
        <f>_xlfn.TEXTJOIN("-",,TEXT(DRAWING[[#This Row],[SubProject]],"00"),DRAWING[[#This Row],[Number]]&amp;"_.L0")</f>
        <v>01-_.L0</v>
      </c>
      <c r="I359" s="354" t="e">
        <f>_xlfn.TEXTJOIN(" ",,INDEX(IO[Address24V],MATCH(DRAWING[[#This Row],[Tag]],IO[IO_Tag],)),DRAWING[[#This Row],[Tag]])</f>
        <v>#N/A</v>
      </c>
      <c r="J359" s="354" t="e">
        <f>_xlfn.TEXTJOIN(" ",,INDEX(IO[Address0V],MATCH(DRAWING[[#This Row],[Tag]],IO[IO_Tag],)),DRAWING[[#This Row],[Tag]])</f>
        <v>#N/A</v>
      </c>
      <c r="K359" s="354" t="e">
        <f>_xlfn.TEXTJOIN(" ",,INDEX(IO[AddressIO],MATCH(DRAWING[[#This Row],[Tag]],IO[IO_Tag],)),DRAWING[[#This Row],[Tag]])</f>
        <v>#N/A</v>
      </c>
      <c r="L359" s="354" t="str">
        <f>_xlfn.TEXTJOIN("/",,DRAWING[[#This Row],[Tag]],"01")</f>
        <v>01</v>
      </c>
      <c r="N359" s="262" t="e">
        <f xml:space="preserve"> UPPER(TRIM( MID(#REF!,1,22)))</f>
        <v>#REF!</v>
      </c>
      <c r="O359" s="262"/>
      <c r="P359" s="262"/>
      <c r="Q359" s="262"/>
      <c r="R359" s="262"/>
      <c r="S359" s="262"/>
      <c r="T359" s="262"/>
      <c r="U359" s="262"/>
      <c r="V359" s="262"/>
    </row>
    <row r="360" spans="2:22" x14ac:dyDescent="0.4">
      <c r="B360" s="354" t="s">
        <v>2529</v>
      </c>
      <c r="C360" s="354" t="str">
        <f>_xlfn.TEXTJOIN("-",FALSE,jobNumber,DRAWING[[#This Row],[Type]])</f>
        <v>38025-ELE</v>
      </c>
      <c r="D360" s="354">
        <v>1</v>
      </c>
      <c r="F360" s="354">
        <v>357</v>
      </c>
      <c r="G360" s="354" t="str">
        <f>IF(ISBLANK(DRAWING[[#This Row],[Base]]),"",DRAWING[[#This Row],[Base]]+DRAWING[[#This Row],[Index]])</f>
        <v/>
      </c>
      <c r="H360" s="354" t="str">
        <f>_xlfn.TEXTJOIN("-",,TEXT(DRAWING[[#This Row],[SubProject]],"00"),DRAWING[[#This Row],[Number]]&amp;"_.L0")</f>
        <v>01-_.L0</v>
      </c>
      <c r="I360" s="354" t="e">
        <f>_xlfn.TEXTJOIN(" ",,INDEX(IO[Address24V],MATCH(DRAWING[[#This Row],[Tag]],IO[IO_Tag],)),DRAWING[[#This Row],[Tag]])</f>
        <v>#N/A</v>
      </c>
      <c r="J360" s="354" t="e">
        <f>_xlfn.TEXTJOIN(" ",,INDEX(IO[Address0V],MATCH(DRAWING[[#This Row],[Tag]],IO[IO_Tag],)),DRAWING[[#This Row],[Tag]])</f>
        <v>#N/A</v>
      </c>
      <c r="K360" s="354" t="e">
        <f>_xlfn.TEXTJOIN(" ",,INDEX(IO[AddressIO],MATCH(DRAWING[[#This Row],[Tag]],IO[IO_Tag],)),DRAWING[[#This Row],[Tag]])</f>
        <v>#N/A</v>
      </c>
      <c r="L360" s="354" t="str">
        <f>_xlfn.TEXTJOIN("/",,DRAWING[[#This Row],[Tag]],"01")</f>
        <v>01</v>
      </c>
      <c r="N360" s="262" t="e">
        <f xml:space="preserve"> UPPER(TRIM( MID(#REF!,1,22)))</f>
        <v>#REF!</v>
      </c>
      <c r="O360" s="262"/>
      <c r="P360" s="262"/>
      <c r="Q360" s="262"/>
      <c r="R360" s="262"/>
      <c r="S360" s="262"/>
      <c r="T360" s="262"/>
      <c r="U360" s="262"/>
      <c r="V360" s="262"/>
    </row>
    <row r="361" spans="2:22" x14ac:dyDescent="0.4">
      <c r="B361" s="354" t="s">
        <v>2529</v>
      </c>
      <c r="C361" s="354" t="str">
        <f>_xlfn.TEXTJOIN("-",FALSE,jobNumber,DRAWING[[#This Row],[Type]])</f>
        <v>38025-ELE</v>
      </c>
      <c r="D361" s="354">
        <v>1</v>
      </c>
      <c r="F361" s="354">
        <v>358</v>
      </c>
      <c r="G361" s="354" t="str">
        <f>IF(ISBLANK(DRAWING[[#This Row],[Base]]),"",DRAWING[[#This Row],[Base]]+DRAWING[[#This Row],[Index]])</f>
        <v/>
      </c>
      <c r="H361" s="354" t="str">
        <f>_xlfn.TEXTJOIN("-",,TEXT(DRAWING[[#This Row],[SubProject]],"00"),DRAWING[[#This Row],[Number]]&amp;"_.L0")</f>
        <v>01-_.L0</v>
      </c>
      <c r="I361" s="354" t="e">
        <f>_xlfn.TEXTJOIN(" ",,INDEX(IO[Address24V],MATCH(DRAWING[[#This Row],[Tag]],IO[IO_Tag],)),DRAWING[[#This Row],[Tag]])</f>
        <v>#N/A</v>
      </c>
      <c r="J361" s="354" t="e">
        <f>_xlfn.TEXTJOIN(" ",,INDEX(IO[Address0V],MATCH(DRAWING[[#This Row],[Tag]],IO[IO_Tag],)),DRAWING[[#This Row],[Tag]])</f>
        <v>#N/A</v>
      </c>
      <c r="K361" s="354" t="e">
        <f>_xlfn.TEXTJOIN(" ",,INDEX(IO[AddressIO],MATCH(DRAWING[[#This Row],[Tag]],IO[IO_Tag],)),DRAWING[[#This Row],[Tag]])</f>
        <v>#N/A</v>
      </c>
      <c r="L361" s="354" t="str">
        <f>_xlfn.TEXTJOIN("/",,DRAWING[[#This Row],[Tag]],"01")</f>
        <v>01</v>
      </c>
      <c r="N361" s="262" t="e">
        <f xml:space="preserve"> UPPER(TRIM( MID(#REF!,1,22)))</f>
        <v>#REF!</v>
      </c>
      <c r="O361" s="262"/>
      <c r="P361" s="262"/>
      <c r="Q361" s="262"/>
      <c r="R361" s="262"/>
      <c r="S361" s="262"/>
      <c r="T361" s="262"/>
      <c r="U361" s="262"/>
      <c r="V361" s="262"/>
    </row>
    <row r="362" spans="2:22" x14ac:dyDescent="0.4">
      <c r="B362" s="354" t="s">
        <v>2529</v>
      </c>
      <c r="C362" s="354" t="str">
        <f>_xlfn.TEXTJOIN("-",FALSE,jobNumber,DRAWING[[#This Row],[Type]])</f>
        <v>38025-ELE</v>
      </c>
      <c r="D362" s="354">
        <v>1</v>
      </c>
      <c r="F362" s="354">
        <v>359</v>
      </c>
      <c r="G362" s="354" t="str">
        <f>IF(ISBLANK(DRAWING[[#This Row],[Base]]),"",DRAWING[[#This Row],[Base]]+DRAWING[[#This Row],[Index]])</f>
        <v/>
      </c>
      <c r="H362" s="354" t="str">
        <f>_xlfn.TEXTJOIN("-",,TEXT(DRAWING[[#This Row],[SubProject]],"00"),DRAWING[[#This Row],[Number]]&amp;"_.L0")</f>
        <v>01-_.L0</v>
      </c>
      <c r="I362" s="354" t="e">
        <f>_xlfn.TEXTJOIN(" ",,INDEX(IO[Address24V],MATCH(DRAWING[[#This Row],[Tag]],IO[IO_Tag],)),DRAWING[[#This Row],[Tag]])</f>
        <v>#N/A</v>
      </c>
      <c r="J362" s="354" t="e">
        <f>_xlfn.TEXTJOIN(" ",,INDEX(IO[Address0V],MATCH(DRAWING[[#This Row],[Tag]],IO[IO_Tag],)),DRAWING[[#This Row],[Tag]])</f>
        <v>#N/A</v>
      </c>
      <c r="K362" s="354" t="e">
        <f>_xlfn.TEXTJOIN(" ",,INDEX(IO[AddressIO],MATCH(DRAWING[[#This Row],[Tag]],IO[IO_Tag],)),DRAWING[[#This Row],[Tag]])</f>
        <v>#N/A</v>
      </c>
      <c r="L362" s="354" t="str">
        <f>_xlfn.TEXTJOIN("/",,DRAWING[[#This Row],[Tag]],"01")</f>
        <v>01</v>
      </c>
      <c r="N362" s="262" t="e">
        <f xml:space="preserve"> UPPER(TRIM( MID(#REF!,1,22)))</f>
        <v>#REF!</v>
      </c>
      <c r="O362" s="262"/>
      <c r="P362" s="262"/>
      <c r="Q362" s="262"/>
      <c r="R362" s="262"/>
      <c r="S362" s="262"/>
      <c r="T362" s="262"/>
      <c r="U362" s="262"/>
      <c r="V362" s="262"/>
    </row>
    <row r="363" spans="2:22" x14ac:dyDescent="0.4">
      <c r="B363" s="354" t="s">
        <v>2529</v>
      </c>
      <c r="C363" s="354" t="str">
        <f>_xlfn.TEXTJOIN("-",FALSE,jobNumber,DRAWING[[#This Row],[Type]])</f>
        <v>38025-ELE</v>
      </c>
      <c r="D363" s="354">
        <v>1</v>
      </c>
      <c r="F363" s="354">
        <v>360</v>
      </c>
      <c r="G363" s="354" t="str">
        <f>IF(ISBLANK(DRAWING[[#This Row],[Base]]),"",DRAWING[[#This Row],[Base]]+DRAWING[[#This Row],[Index]])</f>
        <v/>
      </c>
      <c r="H363" s="354" t="str">
        <f>_xlfn.TEXTJOIN("-",,TEXT(DRAWING[[#This Row],[SubProject]],"00"),DRAWING[[#This Row],[Number]]&amp;"_.L0")</f>
        <v>01-_.L0</v>
      </c>
      <c r="I363" s="354" t="e">
        <f>_xlfn.TEXTJOIN(" ",,INDEX(IO[Address24V],MATCH(DRAWING[[#This Row],[Tag]],IO[IO_Tag],)),DRAWING[[#This Row],[Tag]])</f>
        <v>#N/A</v>
      </c>
      <c r="J363" s="354" t="e">
        <f>_xlfn.TEXTJOIN(" ",,INDEX(IO[Address0V],MATCH(DRAWING[[#This Row],[Tag]],IO[IO_Tag],)),DRAWING[[#This Row],[Tag]])</f>
        <v>#N/A</v>
      </c>
      <c r="K363" s="354" t="e">
        <f>_xlfn.TEXTJOIN(" ",,INDEX(IO[AddressIO],MATCH(DRAWING[[#This Row],[Tag]],IO[IO_Tag],)),DRAWING[[#This Row],[Tag]])</f>
        <v>#N/A</v>
      </c>
      <c r="L363" s="354" t="str">
        <f>_xlfn.TEXTJOIN("/",,DRAWING[[#This Row],[Tag]],"01")</f>
        <v>01</v>
      </c>
      <c r="N363" s="262" t="e">
        <f xml:space="preserve"> UPPER(TRIM( MID(#REF!,1,22)))</f>
        <v>#REF!</v>
      </c>
      <c r="O363" s="262"/>
      <c r="P363" s="262"/>
      <c r="Q363" s="262"/>
      <c r="R363" s="262"/>
      <c r="S363" s="262"/>
      <c r="T363" s="262"/>
      <c r="U363" s="262"/>
      <c r="V363" s="262"/>
    </row>
    <row r="364" spans="2:22" x14ac:dyDescent="0.4">
      <c r="B364" s="354" t="s">
        <v>2529</v>
      </c>
      <c r="C364" s="354" t="str">
        <f>_xlfn.TEXTJOIN("-",FALSE,jobNumber,DRAWING[[#This Row],[Type]])</f>
        <v>38025-ELE</v>
      </c>
      <c r="D364" s="354">
        <v>1</v>
      </c>
      <c r="F364" s="354">
        <v>361</v>
      </c>
      <c r="G364" s="354" t="str">
        <f>IF(ISBLANK(DRAWING[[#This Row],[Base]]),"",DRAWING[[#This Row],[Base]]+DRAWING[[#This Row],[Index]])</f>
        <v/>
      </c>
      <c r="H364" s="354" t="str">
        <f>_xlfn.TEXTJOIN("-",,TEXT(DRAWING[[#This Row],[SubProject]],"00"),DRAWING[[#This Row],[Number]]&amp;"_.L0")</f>
        <v>01-_.L0</v>
      </c>
      <c r="I364" s="354" t="e">
        <f>_xlfn.TEXTJOIN(" ",,INDEX(IO[Address24V],MATCH(DRAWING[[#This Row],[Tag]],IO[IO_Tag],)),DRAWING[[#This Row],[Tag]])</f>
        <v>#N/A</v>
      </c>
      <c r="J364" s="354" t="e">
        <f>_xlfn.TEXTJOIN(" ",,INDEX(IO[Address0V],MATCH(DRAWING[[#This Row],[Tag]],IO[IO_Tag],)),DRAWING[[#This Row],[Tag]])</f>
        <v>#N/A</v>
      </c>
      <c r="K364" s="354" t="e">
        <f>_xlfn.TEXTJOIN(" ",,INDEX(IO[AddressIO],MATCH(DRAWING[[#This Row],[Tag]],IO[IO_Tag],)),DRAWING[[#This Row],[Tag]])</f>
        <v>#N/A</v>
      </c>
      <c r="L364" s="354" t="str">
        <f>_xlfn.TEXTJOIN("/",,DRAWING[[#This Row],[Tag]],"01")</f>
        <v>01</v>
      </c>
      <c r="N364" s="262" t="e">
        <f xml:space="preserve"> UPPER(TRIM( MID(#REF!,1,22)))</f>
        <v>#REF!</v>
      </c>
      <c r="O364" s="262"/>
      <c r="P364" s="262"/>
      <c r="Q364" s="262"/>
      <c r="R364" s="262"/>
      <c r="S364" s="262"/>
      <c r="T364" s="262"/>
      <c r="U364" s="262"/>
      <c r="V364" s="262"/>
    </row>
    <row r="365" spans="2:22" x14ac:dyDescent="0.4">
      <c r="B365" s="354" t="s">
        <v>2529</v>
      </c>
      <c r="C365" s="354" t="str">
        <f>_xlfn.TEXTJOIN("-",FALSE,jobNumber,DRAWING[[#This Row],[Type]])</f>
        <v>38025-ELE</v>
      </c>
      <c r="D365" s="354">
        <v>1</v>
      </c>
      <c r="F365" s="354">
        <v>362</v>
      </c>
      <c r="G365" s="354" t="str">
        <f>IF(ISBLANK(DRAWING[[#This Row],[Base]]),"",DRAWING[[#This Row],[Base]]+DRAWING[[#This Row],[Index]])</f>
        <v/>
      </c>
      <c r="H365" s="354" t="str">
        <f>_xlfn.TEXTJOIN("-",,TEXT(DRAWING[[#This Row],[SubProject]],"00"),DRAWING[[#This Row],[Number]]&amp;"_.L0")</f>
        <v>01-_.L0</v>
      </c>
      <c r="I365" s="354" t="e">
        <f>_xlfn.TEXTJOIN(" ",,INDEX(IO[Address24V],MATCH(DRAWING[[#This Row],[Tag]],IO[IO_Tag],)),DRAWING[[#This Row],[Tag]])</f>
        <v>#N/A</v>
      </c>
      <c r="J365" s="354" t="e">
        <f>_xlfn.TEXTJOIN(" ",,INDEX(IO[Address0V],MATCH(DRAWING[[#This Row],[Tag]],IO[IO_Tag],)),DRAWING[[#This Row],[Tag]])</f>
        <v>#N/A</v>
      </c>
      <c r="K365" s="354" t="e">
        <f>_xlfn.TEXTJOIN(" ",,INDEX(IO[AddressIO],MATCH(DRAWING[[#This Row],[Tag]],IO[IO_Tag],)),DRAWING[[#This Row],[Tag]])</f>
        <v>#N/A</v>
      </c>
      <c r="L365" s="354" t="str">
        <f>_xlfn.TEXTJOIN("/",,DRAWING[[#This Row],[Tag]],"01")</f>
        <v>01</v>
      </c>
      <c r="N365" s="262" t="e">
        <f xml:space="preserve"> UPPER(TRIM( MID(#REF!,1,22)))</f>
        <v>#REF!</v>
      </c>
      <c r="O365" s="262"/>
      <c r="P365" s="262"/>
      <c r="Q365" s="262"/>
      <c r="R365" s="262"/>
      <c r="S365" s="262"/>
      <c r="T365" s="262"/>
      <c r="U365" s="262"/>
      <c r="V365" s="262"/>
    </row>
    <row r="366" spans="2:22" x14ac:dyDescent="0.4">
      <c r="B366" s="354" t="s">
        <v>2529</v>
      </c>
      <c r="C366" s="354" t="str">
        <f>_xlfn.TEXTJOIN("-",FALSE,jobNumber,DRAWING[[#This Row],[Type]])</f>
        <v>38025-ELE</v>
      </c>
      <c r="D366" s="354">
        <v>1</v>
      </c>
      <c r="F366" s="354">
        <v>363</v>
      </c>
      <c r="G366" s="354" t="str">
        <f>IF(ISBLANK(DRAWING[[#This Row],[Base]]),"",DRAWING[[#This Row],[Base]]+DRAWING[[#This Row],[Index]])</f>
        <v/>
      </c>
      <c r="H366" s="354" t="str">
        <f>_xlfn.TEXTJOIN("-",,TEXT(DRAWING[[#This Row],[SubProject]],"00"),DRAWING[[#This Row],[Number]]&amp;"_.L0")</f>
        <v>01-_.L0</v>
      </c>
      <c r="I366" s="354" t="e">
        <f>_xlfn.TEXTJOIN(" ",,INDEX(IO[Address24V],MATCH(DRAWING[[#This Row],[Tag]],IO[IO_Tag],)),DRAWING[[#This Row],[Tag]])</f>
        <v>#N/A</v>
      </c>
      <c r="J366" s="354" t="e">
        <f>_xlfn.TEXTJOIN(" ",,INDEX(IO[Address0V],MATCH(DRAWING[[#This Row],[Tag]],IO[IO_Tag],)),DRAWING[[#This Row],[Tag]])</f>
        <v>#N/A</v>
      </c>
      <c r="K366" s="354" t="e">
        <f>_xlfn.TEXTJOIN(" ",,INDEX(IO[AddressIO],MATCH(DRAWING[[#This Row],[Tag]],IO[IO_Tag],)),DRAWING[[#This Row],[Tag]])</f>
        <v>#N/A</v>
      </c>
      <c r="L366" s="354" t="str">
        <f>_xlfn.TEXTJOIN("/",,DRAWING[[#This Row],[Tag]],"01")</f>
        <v>01</v>
      </c>
      <c r="N366" s="262" t="e">
        <f xml:space="preserve"> UPPER(TRIM( MID(#REF!,1,22)))</f>
        <v>#REF!</v>
      </c>
      <c r="O366" s="262"/>
      <c r="P366" s="262"/>
      <c r="Q366" s="262"/>
      <c r="R366" s="262"/>
      <c r="S366" s="262"/>
      <c r="T366" s="262"/>
      <c r="U366" s="262"/>
      <c r="V366" s="262"/>
    </row>
    <row r="367" spans="2:22" x14ac:dyDescent="0.4">
      <c r="B367" s="354" t="s">
        <v>2529</v>
      </c>
      <c r="C367" s="354" t="str">
        <f>_xlfn.TEXTJOIN("-",FALSE,jobNumber,DRAWING[[#This Row],[Type]])</f>
        <v>38025-ELE</v>
      </c>
      <c r="D367" s="354">
        <v>1</v>
      </c>
      <c r="F367" s="354">
        <v>364</v>
      </c>
      <c r="G367" s="354" t="str">
        <f>IF(ISBLANK(DRAWING[[#This Row],[Base]]),"",DRAWING[[#This Row],[Base]]+DRAWING[[#This Row],[Index]])</f>
        <v/>
      </c>
      <c r="H367" s="354" t="str">
        <f>_xlfn.TEXTJOIN("-",,TEXT(DRAWING[[#This Row],[SubProject]],"00"),DRAWING[[#This Row],[Number]]&amp;"_.L0")</f>
        <v>01-_.L0</v>
      </c>
      <c r="I367" s="354" t="e">
        <f>_xlfn.TEXTJOIN(" ",,INDEX(IO[Address24V],MATCH(DRAWING[[#This Row],[Tag]],IO[IO_Tag],)),DRAWING[[#This Row],[Tag]])</f>
        <v>#N/A</v>
      </c>
      <c r="J367" s="354" t="e">
        <f>_xlfn.TEXTJOIN(" ",,INDEX(IO[Address0V],MATCH(DRAWING[[#This Row],[Tag]],IO[IO_Tag],)),DRAWING[[#This Row],[Tag]])</f>
        <v>#N/A</v>
      </c>
      <c r="K367" s="354" t="e">
        <f>_xlfn.TEXTJOIN(" ",,INDEX(IO[AddressIO],MATCH(DRAWING[[#This Row],[Tag]],IO[IO_Tag],)),DRAWING[[#This Row],[Tag]])</f>
        <v>#N/A</v>
      </c>
      <c r="L367" s="354" t="str">
        <f>_xlfn.TEXTJOIN("/",,DRAWING[[#This Row],[Tag]],"01")</f>
        <v>01</v>
      </c>
      <c r="N367" s="262" t="e">
        <f xml:space="preserve"> UPPER(TRIM( MID(#REF!,1,22)))</f>
        <v>#REF!</v>
      </c>
      <c r="O367" s="262"/>
      <c r="P367" s="262"/>
      <c r="Q367" s="262"/>
      <c r="R367" s="262"/>
      <c r="S367" s="262"/>
      <c r="T367" s="262"/>
      <c r="U367" s="262"/>
      <c r="V367" s="262"/>
    </row>
    <row r="368" spans="2:22" x14ac:dyDescent="0.4">
      <c r="B368" s="354" t="s">
        <v>2529</v>
      </c>
      <c r="C368" s="354" t="str">
        <f>_xlfn.TEXTJOIN("-",FALSE,jobNumber,DRAWING[[#This Row],[Type]])</f>
        <v>38025-ELE</v>
      </c>
      <c r="D368" s="354">
        <v>1</v>
      </c>
      <c r="F368" s="354">
        <v>365</v>
      </c>
      <c r="G368" s="354" t="str">
        <f>IF(ISBLANK(DRAWING[[#This Row],[Base]]),"",DRAWING[[#This Row],[Base]]+DRAWING[[#This Row],[Index]])</f>
        <v/>
      </c>
      <c r="H368" s="354" t="str">
        <f>_xlfn.TEXTJOIN("-",,TEXT(DRAWING[[#This Row],[SubProject]],"00"),DRAWING[[#This Row],[Number]]&amp;"_.L0")</f>
        <v>01-_.L0</v>
      </c>
      <c r="I368" s="354" t="e">
        <f>_xlfn.TEXTJOIN(" ",,INDEX(IO[Address24V],MATCH(DRAWING[[#This Row],[Tag]],IO[IO_Tag],)),DRAWING[[#This Row],[Tag]])</f>
        <v>#N/A</v>
      </c>
      <c r="J368" s="354" t="e">
        <f>_xlfn.TEXTJOIN(" ",,INDEX(IO[Address0V],MATCH(DRAWING[[#This Row],[Tag]],IO[IO_Tag],)),DRAWING[[#This Row],[Tag]])</f>
        <v>#N/A</v>
      </c>
      <c r="K368" s="354" t="e">
        <f>_xlfn.TEXTJOIN(" ",,INDEX(IO[AddressIO],MATCH(DRAWING[[#This Row],[Tag]],IO[IO_Tag],)),DRAWING[[#This Row],[Tag]])</f>
        <v>#N/A</v>
      </c>
      <c r="L368" s="354" t="str">
        <f>_xlfn.TEXTJOIN("/",,DRAWING[[#This Row],[Tag]],"01")</f>
        <v>01</v>
      </c>
      <c r="N368" s="262" t="e">
        <f xml:space="preserve"> UPPER(TRIM( MID(#REF!,1,22)))</f>
        <v>#REF!</v>
      </c>
      <c r="O368" s="262"/>
      <c r="P368" s="262"/>
      <c r="Q368" s="262"/>
      <c r="R368" s="262"/>
      <c r="S368" s="262"/>
      <c r="T368" s="262"/>
      <c r="U368" s="262"/>
      <c r="V368" s="262"/>
    </row>
    <row r="369" spans="2:22" x14ac:dyDescent="0.4">
      <c r="B369" s="354" t="s">
        <v>2529</v>
      </c>
      <c r="C369" s="354" t="str">
        <f>_xlfn.TEXTJOIN("-",FALSE,jobNumber,DRAWING[[#This Row],[Type]])</f>
        <v>38025-ELE</v>
      </c>
      <c r="D369" s="354">
        <v>1</v>
      </c>
      <c r="F369" s="354">
        <v>366</v>
      </c>
      <c r="G369" s="354" t="str">
        <f>IF(ISBLANK(DRAWING[[#This Row],[Base]]),"",DRAWING[[#This Row],[Base]]+DRAWING[[#This Row],[Index]])</f>
        <v/>
      </c>
      <c r="H369" s="354" t="str">
        <f>_xlfn.TEXTJOIN("-",,TEXT(DRAWING[[#This Row],[SubProject]],"00"),DRAWING[[#This Row],[Number]]&amp;"_.L0")</f>
        <v>01-_.L0</v>
      </c>
      <c r="I369" s="354" t="e">
        <f>_xlfn.TEXTJOIN(" ",,INDEX(IO[Address24V],MATCH(DRAWING[[#This Row],[Tag]],IO[IO_Tag],)),DRAWING[[#This Row],[Tag]])</f>
        <v>#N/A</v>
      </c>
      <c r="J369" s="354" t="e">
        <f>_xlfn.TEXTJOIN(" ",,INDEX(IO[Address0V],MATCH(DRAWING[[#This Row],[Tag]],IO[IO_Tag],)),DRAWING[[#This Row],[Tag]])</f>
        <v>#N/A</v>
      </c>
      <c r="K369" s="354" t="e">
        <f>_xlfn.TEXTJOIN(" ",,INDEX(IO[AddressIO],MATCH(DRAWING[[#This Row],[Tag]],IO[IO_Tag],)),DRAWING[[#This Row],[Tag]])</f>
        <v>#N/A</v>
      </c>
      <c r="L369" s="354" t="str">
        <f>_xlfn.TEXTJOIN("/",,DRAWING[[#This Row],[Tag]],"01")</f>
        <v>01</v>
      </c>
      <c r="N369" s="262" t="e">
        <f xml:space="preserve"> UPPER(TRIM( MID(#REF!,1,22)))</f>
        <v>#REF!</v>
      </c>
      <c r="O369" s="262"/>
      <c r="P369" s="262"/>
      <c r="Q369" s="262"/>
      <c r="R369" s="262"/>
      <c r="S369" s="262"/>
      <c r="T369" s="262"/>
      <c r="U369" s="262"/>
      <c r="V369" s="262"/>
    </row>
    <row r="370" spans="2:22" x14ac:dyDescent="0.4">
      <c r="B370" s="354" t="s">
        <v>2529</v>
      </c>
      <c r="C370" s="354" t="str">
        <f>_xlfn.TEXTJOIN("-",FALSE,jobNumber,DRAWING[[#This Row],[Type]])</f>
        <v>38025-ELE</v>
      </c>
      <c r="D370" s="354">
        <v>1</v>
      </c>
      <c r="F370" s="354">
        <v>367</v>
      </c>
      <c r="G370" s="354" t="str">
        <f>IF(ISBLANK(DRAWING[[#This Row],[Base]]),"",DRAWING[[#This Row],[Base]]+DRAWING[[#This Row],[Index]])</f>
        <v/>
      </c>
      <c r="H370" s="354" t="str">
        <f>_xlfn.TEXTJOIN("-",,TEXT(DRAWING[[#This Row],[SubProject]],"00"),DRAWING[[#This Row],[Number]]&amp;"_.L0")</f>
        <v>01-_.L0</v>
      </c>
      <c r="I370" s="354" t="e">
        <f>_xlfn.TEXTJOIN(" ",,INDEX(IO[Address24V],MATCH(DRAWING[[#This Row],[Tag]],IO[IO_Tag],)),DRAWING[[#This Row],[Tag]])</f>
        <v>#N/A</v>
      </c>
      <c r="J370" s="354" t="e">
        <f>_xlfn.TEXTJOIN(" ",,INDEX(IO[Address0V],MATCH(DRAWING[[#This Row],[Tag]],IO[IO_Tag],)),DRAWING[[#This Row],[Tag]])</f>
        <v>#N/A</v>
      </c>
      <c r="K370" s="354" t="e">
        <f>_xlfn.TEXTJOIN(" ",,INDEX(IO[AddressIO],MATCH(DRAWING[[#This Row],[Tag]],IO[IO_Tag],)),DRAWING[[#This Row],[Tag]])</f>
        <v>#N/A</v>
      </c>
      <c r="L370" s="354" t="str">
        <f>_xlfn.TEXTJOIN("/",,DRAWING[[#This Row],[Tag]],"01")</f>
        <v>01</v>
      </c>
      <c r="N370" s="262" t="e">
        <f xml:space="preserve"> UPPER(TRIM( MID(#REF!,1,22)))</f>
        <v>#REF!</v>
      </c>
      <c r="O370" s="262"/>
      <c r="P370" s="262"/>
      <c r="Q370" s="262"/>
      <c r="R370" s="262"/>
      <c r="S370" s="262"/>
      <c r="T370" s="262"/>
      <c r="U370" s="262"/>
      <c r="V370" s="262"/>
    </row>
    <row r="371" spans="2:22" x14ac:dyDescent="0.4">
      <c r="B371" s="354" t="s">
        <v>2529</v>
      </c>
      <c r="C371" s="354" t="str">
        <f>_xlfn.TEXTJOIN("-",FALSE,jobNumber,DRAWING[[#This Row],[Type]])</f>
        <v>38025-ELE</v>
      </c>
      <c r="D371" s="354">
        <v>1</v>
      </c>
      <c r="F371" s="354">
        <v>368</v>
      </c>
      <c r="G371" s="354" t="str">
        <f>IF(ISBLANK(DRAWING[[#This Row],[Base]]),"",DRAWING[[#This Row],[Base]]+DRAWING[[#This Row],[Index]])</f>
        <v/>
      </c>
      <c r="H371" s="354" t="str">
        <f>_xlfn.TEXTJOIN("-",,TEXT(DRAWING[[#This Row],[SubProject]],"00"),DRAWING[[#This Row],[Number]]&amp;"_.L0")</f>
        <v>01-_.L0</v>
      </c>
      <c r="I371" s="354" t="e">
        <f>_xlfn.TEXTJOIN(" ",,INDEX(IO[Address24V],MATCH(DRAWING[[#This Row],[Tag]],IO[IO_Tag],)),DRAWING[[#This Row],[Tag]])</f>
        <v>#N/A</v>
      </c>
      <c r="J371" s="354" t="e">
        <f>_xlfn.TEXTJOIN(" ",,INDEX(IO[Address0V],MATCH(DRAWING[[#This Row],[Tag]],IO[IO_Tag],)),DRAWING[[#This Row],[Tag]])</f>
        <v>#N/A</v>
      </c>
      <c r="K371" s="354" t="e">
        <f>_xlfn.TEXTJOIN(" ",,INDEX(IO[AddressIO],MATCH(DRAWING[[#This Row],[Tag]],IO[IO_Tag],)),DRAWING[[#This Row],[Tag]])</f>
        <v>#N/A</v>
      </c>
      <c r="L371" s="354" t="str">
        <f>_xlfn.TEXTJOIN("/",,DRAWING[[#This Row],[Tag]],"01")</f>
        <v>01</v>
      </c>
      <c r="N371" s="262" t="e">
        <f xml:space="preserve"> UPPER(TRIM( MID(#REF!,1,22)))</f>
        <v>#REF!</v>
      </c>
      <c r="O371" s="262"/>
      <c r="P371" s="262"/>
      <c r="Q371" s="262"/>
      <c r="R371" s="262"/>
      <c r="S371" s="262"/>
      <c r="T371" s="262"/>
      <c r="U371" s="262"/>
      <c r="V371" s="262"/>
    </row>
    <row r="372" spans="2:22" x14ac:dyDescent="0.4">
      <c r="B372" s="354" t="s">
        <v>2529</v>
      </c>
      <c r="C372" s="354" t="str">
        <f>_xlfn.TEXTJOIN("-",FALSE,jobNumber,DRAWING[[#This Row],[Type]])</f>
        <v>38025-ELE</v>
      </c>
      <c r="D372" s="354">
        <v>1</v>
      </c>
      <c r="F372" s="354">
        <v>369</v>
      </c>
      <c r="G372" s="354" t="str">
        <f>IF(ISBLANK(DRAWING[[#This Row],[Base]]),"",DRAWING[[#This Row],[Base]]+DRAWING[[#This Row],[Index]])</f>
        <v/>
      </c>
      <c r="H372" s="354" t="str">
        <f>_xlfn.TEXTJOIN("-",,TEXT(DRAWING[[#This Row],[SubProject]],"00"),DRAWING[[#This Row],[Number]]&amp;"_.L0")</f>
        <v>01-_.L0</v>
      </c>
      <c r="I372" s="354" t="e">
        <f>_xlfn.TEXTJOIN(" ",,INDEX(IO[Address24V],MATCH(DRAWING[[#This Row],[Tag]],IO[IO_Tag],)),DRAWING[[#This Row],[Tag]])</f>
        <v>#N/A</v>
      </c>
      <c r="J372" s="354" t="e">
        <f>_xlfn.TEXTJOIN(" ",,INDEX(IO[Address0V],MATCH(DRAWING[[#This Row],[Tag]],IO[IO_Tag],)),DRAWING[[#This Row],[Tag]])</f>
        <v>#N/A</v>
      </c>
      <c r="K372" s="354" t="e">
        <f>_xlfn.TEXTJOIN(" ",,INDEX(IO[AddressIO],MATCH(DRAWING[[#This Row],[Tag]],IO[IO_Tag],)),DRAWING[[#This Row],[Tag]])</f>
        <v>#N/A</v>
      </c>
      <c r="L372" s="354" t="str">
        <f>_xlfn.TEXTJOIN("/",,DRAWING[[#This Row],[Tag]],"01")</f>
        <v>01</v>
      </c>
      <c r="N372" s="262" t="e">
        <f xml:space="preserve"> UPPER(TRIM( MID(#REF!,1,22)))</f>
        <v>#REF!</v>
      </c>
      <c r="O372" s="262"/>
      <c r="P372" s="262"/>
      <c r="Q372" s="262"/>
      <c r="R372" s="262"/>
      <c r="S372" s="262"/>
      <c r="T372" s="262"/>
      <c r="U372" s="262"/>
      <c r="V372" s="262"/>
    </row>
    <row r="373" spans="2:22" x14ac:dyDescent="0.4">
      <c r="B373" s="354" t="s">
        <v>2529</v>
      </c>
      <c r="C373" s="354" t="str">
        <f>_xlfn.TEXTJOIN("-",FALSE,jobNumber,DRAWING[[#This Row],[Type]])</f>
        <v>38025-ELE</v>
      </c>
      <c r="D373" s="354">
        <v>1</v>
      </c>
      <c r="F373" s="354">
        <v>370</v>
      </c>
      <c r="G373" s="354" t="str">
        <f>IF(ISBLANK(DRAWING[[#This Row],[Base]]),"",DRAWING[[#This Row],[Base]]+DRAWING[[#This Row],[Index]])</f>
        <v/>
      </c>
      <c r="H373" s="354" t="str">
        <f>_xlfn.TEXTJOIN("-",,TEXT(DRAWING[[#This Row],[SubProject]],"00"),DRAWING[[#This Row],[Number]]&amp;"_.L0")</f>
        <v>01-_.L0</v>
      </c>
      <c r="I373" s="354" t="e">
        <f>_xlfn.TEXTJOIN(" ",,INDEX(IO[Address24V],MATCH(DRAWING[[#This Row],[Tag]],IO[IO_Tag],)),DRAWING[[#This Row],[Tag]])</f>
        <v>#N/A</v>
      </c>
      <c r="J373" s="354" t="e">
        <f>_xlfn.TEXTJOIN(" ",,INDEX(IO[Address0V],MATCH(DRAWING[[#This Row],[Tag]],IO[IO_Tag],)),DRAWING[[#This Row],[Tag]])</f>
        <v>#N/A</v>
      </c>
      <c r="K373" s="354" t="e">
        <f>_xlfn.TEXTJOIN(" ",,INDEX(IO[AddressIO],MATCH(DRAWING[[#This Row],[Tag]],IO[IO_Tag],)),DRAWING[[#This Row],[Tag]])</f>
        <v>#N/A</v>
      </c>
      <c r="L373" s="354" t="str">
        <f>_xlfn.TEXTJOIN("/",,DRAWING[[#This Row],[Tag]],"01")</f>
        <v>01</v>
      </c>
      <c r="N373" s="262" t="e">
        <f xml:space="preserve"> UPPER(TRIM( MID(#REF!,1,22)))</f>
        <v>#REF!</v>
      </c>
      <c r="O373" s="262"/>
      <c r="P373" s="262"/>
      <c r="Q373" s="262"/>
      <c r="R373" s="262"/>
      <c r="S373" s="262"/>
      <c r="T373" s="262"/>
      <c r="U373" s="262"/>
      <c r="V373" s="262"/>
    </row>
    <row r="374" spans="2:22" x14ac:dyDescent="0.4">
      <c r="B374" s="354" t="s">
        <v>2529</v>
      </c>
      <c r="C374" s="354" t="str">
        <f>_xlfn.TEXTJOIN("-",FALSE,jobNumber,DRAWING[[#This Row],[Type]])</f>
        <v>38025-ELE</v>
      </c>
      <c r="D374" s="354">
        <v>1</v>
      </c>
      <c r="F374" s="354">
        <v>371</v>
      </c>
      <c r="G374" s="354" t="str">
        <f>IF(ISBLANK(DRAWING[[#This Row],[Base]]),"",DRAWING[[#This Row],[Base]]+DRAWING[[#This Row],[Index]])</f>
        <v/>
      </c>
      <c r="H374" s="354" t="str">
        <f>_xlfn.TEXTJOIN("-",,TEXT(DRAWING[[#This Row],[SubProject]],"00"),DRAWING[[#This Row],[Number]]&amp;"_.L0")</f>
        <v>01-_.L0</v>
      </c>
      <c r="I374" s="354" t="e">
        <f>_xlfn.TEXTJOIN(" ",,INDEX(IO[Address24V],MATCH(DRAWING[[#This Row],[Tag]],IO[IO_Tag],)),DRAWING[[#This Row],[Tag]])</f>
        <v>#N/A</v>
      </c>
      <c r="J374" s="354" t="e">
        <f>_xlfn.TEXTJOIN(" ",,INDEX(IO[Address0V],MATCH(DRAWING[[#This Row],[Tag]],IO[IO_Tag],)),DRAWING[[#This Row],[Tag]])</f>
        <v>#N/A</v>
      </c>
      <c r="K374" s="354" t="e">
        <f>_xlfn.TEXTJOIN(" ",,INDEX(IO[AddressIO],MATCH(DRAWING[[#This Row],[Tag]],IO[IO_Tag],)),DRAWING[[#This Row],[Tag]])</f>
        <v>#N/A</v>
      </c>
      <c r="L374" s="354" t="str">
        <f>_xlfn.TEXTJOIN("/",,DRAWING[[#This Row],[Tag]],"01")</f>
        <v>01</v>
      </c>
      <c r="N374" s="262" t="e">
        <f xml:space="preserve"> UPPER(TRIM( MID(#REF!,1,22)))</f>
        <v>#REF!</v>
      </c>
      <c r="O374" s="262"/>
      <c r="P374" s="262"/>
      <c r="Q374" s="262"/>
      <c r="R374" s="262"/>
      <c r="S374" s="262"/>
      <c r="T374" s="262"/>
      <c r="U374" s="262"/>
      <c r="V374" s="262"/>
    </row>
    <row r="375" spans="2:22" x14ac:dyDescent="0.4">
      <c r="B375" s="354" t="s">
        <v>2529</v>
      </c>
      <c r="C375" s="354" t="str">
        <f>_xlfn.TEXTJOIN("-",FALSE,jobNumber,DRAWING[[#This Row],[Type]])</f>
        <v>38025-ELE</v>
      </c>
      <c r="D375" s="354">
        <v>1</v>
      </c>
      <c r="F375" s="354">
        <v>372</v>
      </c>
      <c r="G375" s="354" t="str">
        <f>IF(ISBLANK(DRAWING[[#This Row],[Base]]),"",DRAWING[[#This Row],[Base]]+DRAWING[[#This Row],[Index]])</f>
        <v/>
      </c>
      <c r="H375" s="354" t="str">
        <f>_xlfn.TEXTJOIN("-",,TEXT(DRAWING[[#This Row],[SubProject]],"00"),DRAWING[[#This Row],[Number]]&amp;"_.L0")</f>
        <v>01-_.L0</v>
      </c>
      <c r="I375" s="354" t="e">
        <f>_xlfn.TEXTJOIN(" ",,INDEX(IO[Address24V],MATCH(DRAWING[[#This Row],[Tag]],IO[IO_Tag],)),DRAWING[[#This Row],[Tag]])</f>
        <v>#N/A</v>
      </c>
      <c r="J375" s="354" t="e">
        <f>_xlfn.TEXTJOIN(" ",,INDEX(IO[Address0V],MATCH(DRAWING[[#This Row],[Tag]],IO[IO_Tag],)),DRAWING[[#This Row],[Tag]])</f>
        <v>#N/A</v>
      </c>
      <c r="K375" s="354" t="e">
        <f>_xlfn.TEXTJOIN(" ",,INDEX(IO[AddressIO],MATCH(DRAWING[[#This Row],[Tag]],IO[IO_Tag],)),DRAWING[[#This Row],[Tag]])</f>
        <v>#N/A</v>
      </c>
      <c r="L375" s="354" t="str">
        <f>_xlfn.TEXTJOIN("/",,DRAWING[[#This Row],[Tag]],"01")</f>
        <v>01</v>
      </c>
      <c r="N375" s="262" t="e">
        <f xml:space="preserve"> UPPER(TRIM( MID(#REF!,1,22)))</f>
        <v>#REF!</v>
      </c>
      <c r="O375" s="262"/>
      <c r="P375" s="262"/>
      <c r="Q375" s="262"/>
      <c r="R375" s="262"/>
      <c r="S375" s="262"/>
      <c r="T375" s="262"/>
      <c r="U375" s="262"/>
      <c r="V375" s="262"/>
    </row>
    <row r="376" spans="2:22" x14ac:dyDescent="0.4">
      <c r="B376" s="354" t="s">
        <v>2529</v>
      </c>
      <c r="C376" s="354" t="str">
        <f>_xlfn.TEXTJOIN("-",FALSE,jobNumber,DRAWING[[#This Row],[Type]])</f>
        <v>38025-ELE</v>
      </c>
      <c r="D376" s="354">
        <v>1</v>
      </c>
      <c r="F376" s="354">
        <v>373</v>
      </c>
      <c r="G376" s="354" t="str">
        <f>IF(ISBLANK(DRAWING[[#This Row],[Base]]),"",DRAWING[[#This Row],[Base]]+DRAWING[[#This Row],[Index]])</f>
        <v/>
      </c>
      <c r="H376" s="354" t="str">
        <f>_xlfn.TEXTJOIN("-",,TEXT(DRAWING[[#This Row],[SubProject]],"00"),DRAWING[[#This Row],[Number]]&amp;"_.L0")</f>
        <v>01-_.L0</v>
      </c>
      <c r="I376" s="354" t="e">
        <f>_xlfn.TEXTJOIN(" ",,INDEX(IO[Address24V],MATCH(DRAWING[[#This Row],[Tag]],IO[IO_Tag],)),DRAWING[[#This Row],[Tag]])</f>
        <v>#N/A</v>
      </c>
      <c r="J376" s="354" t="e">
        <f>_xlfn.TEXTJOIN(" ",,INDEX(IO[Address0V],MATCH(DRAWING[[#This Row],[Tag]],IO[IO_Tag],)),DRAWING[[#This Row],[Tag]])</f>
        <v>#N/A</v>
      </c>
      <c r="K376" s="354" t="e">
        <f>_xlfn.TEXTJOIN(" ",,INDEX(IO[AddressIO],MATCH(DRAWING[[#This Row],[Tag]],IO[IO_Tag],)),DRAWING[[#This Row],[Tag]])</f>
        <v>#N/A</v>
      </c>
      <c r="L376" s="354" t="str">
        <f>_xlfn.TEXTJOIN("/",,DRAWING[[#This Row],[Tag]],"01")</f>
        <v>01</v>
      </c>
      <c r="N376" s="262" t="e">
        <f xml:space="preserve"> UPPER(TRIM( MID(#REF!,1,22)))</f>
        <v>#REF!</v>
      </c>
      <c r="O376" s="262"/>
      <c r="P376" s="262"/>
      <c r="Q376" s="262"/>
      <c r="R376" s="262"/>
      <c r="S376" s="262"/>
      <c r="T376" s="262"/>
      <c r="U376" s="262"/>
      <c r="V376" s="262"/>
    </row>
    <row r="377" spans="2:22" x14ac:dyDescent="0.4">
      <c r="B377" s="354" t="s">
        <v>2529</v>
      </c>
      <c r="C377" s="354" t="str">
        <f>_xlfn.TEXTJOIN("-",FALSE,jobNumber,DRAWING[[#This Row],[Type]])</f>
        <v>38025-ELE</v>
      </c>
      <c r="D377" s="354">
        <v>1</v>
      </c>
      <c r="F377" s="354">
        <v>374</v>
      </c>
      <c r="G377" s="354" t="str">
        <f>IF(ISBLANK(DRAWING[[#This Row],[Base]]),"",DRAWING[[#This Row],[Base]]+DRAWING[[#This Row],[Index]])</f>
        <v/>
      </c>
      <c r="H377" s="354" t="str">
        <f>_xlfn.TEXTJOIN("-",,TEXT(DRAWING[[#This Row],[SubProject]],"00"),DRAWING[[#This Row],[Number]]&amp;"_.L0")</f>
        <v>01-_.L0</v>
      </c>
      <c r="I377" s="354" t="e">
        <f>_xlfn.TEXTJOIN(" ",,INDEX(IO[Address24V],MATCH(DRAWING[[#This Row],[Tag]],IO[IO_Tag],)),DRAWING[[#This Row],[Tag]])</f>
        <v>#N/A</v>
      </c>
      <c r="J377" s="354" t="e">
        <f>_xlfn.TEXTJOIN(" ",,INDEX(IO[Address0V],MATCH(DRAWING[[#This Row],[Tag]],IO[IO_Tag],)),DRAWING[[#This Row],[Tag]])</f>
        <v>#N/A</v>
      </c>
      <c r="K377" s="354" t="e">
        <f>_xlfn.TEXTJOIN(" ",,INDEX(IO[AddressIO],MATCH(DRAWING[[#This Row],[Tag]],IO[IO_Tag],)),DRAWING[[#This Row],[Tag]])</f>
        <v>#N/A</v>
      </c>
      <c r="L377" s="354" t="str">
        <f>_xlfn.TEXTJOIN("/",,DRAWING[[#This Row],[Tag]],"01")</f>
        <v>01</v>
      </c>
      <c r="N377" s="262" t="e">
        <f xml:space="preserve"> UPPER(TRIM( MID(#REF!,1,22)))</f>
        <v>#REF!</v>
      </c>
      <c r="O377" s="262"/>
      <c r="P377" s="262"/>
      <c r="Q377" s="262"/>
      <c r="R377" s="262"/>
      <c r="S377" s="262"/>
      <c r="T377" s="262"/>
      <c r="U377" s="262"/>
      <c r="V377" s="262"/>
    </row>
    <row r="378" spans="2:22" x14ac:dyDescent="0.4">
      <c r="B378" s="354" t="s">
        <v>2529</v>
      </c>
      <c r="C378" s="354" t="str">
        <f>_xlfn.TEXTJOIN("-",FALSE,jobNumber,DRAWING[[#This Row],[Type]])</f>
        <v>38025-ELE</v>
      </c>
      <c r="D378" s="354">
        <v>1</v>
      </c>
      <c r="F378" s="354">
        <v>375</v>
      </c>
      <c r="G378" s="354" t="str">
        <f>IF(ISBLANK(DRAWING[[#This Row],[Base]]),"",DRAWING[[#This Row],[Base]]+DRAWING[[#This Row],[Index]])</f>
        <v/>
      </c>
      <c r="H378" s="354" t="str">
        <f>_xlfn.TEXTJOIN("-",,TEXT(DRAWING[[#This Row],[SubProject]],"00"),DRAWING[[#This Row],[Number]]&amp;"_.L0")</f>
        <v>01-_.L0</v>
      </c>
      <c r="I378" s="354" t="e">
        <f>_xlfn.TEXTJOIN(" ",,INDEX(IO[Address24V],MATCH(DRAWING[[#This Row],[Tag]],IO[IO_Tag],)),DRAWING[[#This Row],[Tag]])</f>
        <v>#N/A</v>
      </c>
      <c r="J378" s="354" t="e">
        <f>_xlfn.TEXTJOIN(" ",,INDEX(IO[Address0V],MATCH(DRAWING[[#This Row],[Tag]],IO[IO_Tag],)),DRAWING[[#This Row],[Tag]])</f>
        <v>#N/A</v>
      </c>
      <c r="K378" s="354" t="e">
        <f>_xlfn.TEXTJOIN(" ",,INDEX(IO[AddressIO],MATCH(DRAWING[[#This Row],[Tag]],IO[IO_Tag],)),DRAWING[[#This Row],[Tag]])</f>
        <v>#N/A</v>
      </c>
      <c r="L378" s="354" t="str">
        <f>_xlfn.TEXTJOIN("/",,DRAWING[[#This Row],[Tag]],"01")</f>
        <v>01</v>
      </c>
      <c r="N378" s="262" t="e">
        <f xml:space="preserve"> UPPER(TRIM( MID(#REF!,1,22)))</f>
        <v>#REF!</v>
      </c>
      <c r="O378" s="262"/>
      <c r="P378" s="262"/>
      <c r="Q378" s="262"/>
      <c r="R378" s="262"/>
      <c r="S378" s="262"/>
      <c r="T378" s="262"/>
      <c r="U378" s="262"/>
      <c r="V378" s="262"/>
    </row>
    <row r="379" spans="2:22" x14ac:dyDescent="0.4">
      <c r="B379" s="354" t="s">
        <v>2529</v>
      </c>
      <c r="C379" s="354" t="str">
        <f>_xlfn.TEXTJOIN("-",FALSE,jobNumber,DRAWING[[#This Row],[Type]])</f>
        <v>38025-ELE</v>
      </c>
      <c r="D379" s="354">
        <v>1</v>
      </c>
      <c r="F379" s="354">
        <v>376</v>
      </c>
      <c r="G379" s="354" t="str">
        <f>IF(ISBLANK(DRAWING[[#This Row],[Base]]),"",DRAWING[[#This Row],[Base]]+DRAWING[[#This Row],[Index]])</f>
        <v/>
      </c>
      <c r="H379" s="354" t="str">
        <f>_xlfn.TEXTJOIN("-",,TEXT(DRAWING[[#This Row],[SubProject]],"00"),DRAWING[[#This Row],[Number]]&amp;"_.L0")</f>
        <v>01-_.L0</v>
      </c>
      <c r="I379" s="354" t="e">
        <f>_xlfn.TEXTJOIN(" ",,INDEX(IO[Address24V],MATCH(DRAWING[[#This Row],[Tag]],IO[IO_Tag],)),DRAWING[[#This Row],[Tag]])</f>
        <v>#N/A</v>
      </c>
      <c r="J379" s="354" t="e">
        <f>_xlfn.TEXTJOIN(" ",,INDEX(IO[Address0V],MATCH(DRAWING[[#This Row],[Tag]],IO[IO_Tag],)),DRAWING[[#This Row],[Tag]])</f>
        <v>#N/A</v>
      </c>
      <c r="K379" s="354" t="e">
        <f>_xlfn.TEXTJOIN(" ",,INDEX(IO[AddressIO],MATCH(DRAWING[[#This Row],[Tag]],IO[IO_Tag],)),DRAWING[[#This Row],[Tag]])</f>
        <v>#N/A</v>
      </c>
      <c r="L379" s="354" t="str">
        <f>_xlfn.TEXTJOIN("/",,DRAWING[[#This Row],[Tag]],"01")</f>
        <v>01</v>
      </c>
      <c r="N379" s="262" t="e">
        <f xml:space="preserve"> UPPER(TRIM( MID(#REF!,1,22)))</f>
        <v>#REF!</v>
      </c>
      <c r="O379" s="262"/>
      <c r="P379" s="262"/>
      <c r="Q379" s="262"/>
      <c r="R379" s="262"/>
      <c r="S379" s="262"/>
      <c r="T379" s="262"/>
      <c r="U379" s="262"/>
      <c r="V379" s="262"/>
    </row>
    <row r="380" spans="2:22" x14ac:dyDescent="0.4">
      <c r="B380" s="354" t="s">
        <v>2529</v>
      </c>
      <c r="C380" s="354" t="str">
        <f>_xlfn.TEXTJOIN("-",FALSE,jobNumber,DRAWING[[#This Row],[Type]])</f>
        <v>38025-ELE</v>
      </c>
      <c r="D380" s="354">
        <v>1</v>
      </c>
      <c r="F380" s="354">
        <v>377</v>
      </c>
      <c r="G380" s="354" t="str">
        <f>IF(ISBLANK(DRAWING[[#This Row],[Base]]),"",DRAWING[[#This Row],[Base]]+DRAWING[[#This Row],[Index]])</f>
        <v/>
      </c>
      <c r="H380" s="354" t="str">
        <f>_xlfn.TEXTJOIN("-",,TEXT(DRAWING[[#This Row],[SubProject]],"00"),DRAWING[[#This Row],[Number]]&amp;"_.L0")</f>
        <v>01-_.L0</v>
      </c>
      <c r="I380" s="354" t="e">
        <f>_xlfn.TEXTJOIN(" ",,INDEX(IO[Address24V],MATCH(DRAWING[[#This Row],[Tag]],IO[IO_Tag],)),DRAWING[[#This Row],[Tag]])</f>
        <v>#N/A</v>
      </c>
      <c r="J380" s="354" t="e">
        <f>_xlfn.TEXTJOIN(" ",,INDEX(IO[Address0V],MATCH(DRAWING[[#This Row],[Tag]],IO[IO_Tag],)),DRAWING[[#This Row],[Tag]])</f>
        <v>#N/A</v>
      </c>
      <c r="K380" s="354" t="e">
        <f>_xlfn.TEXTJOIN(" ",,INDEX(IO[AddressIO],MATCH(DRAWING[[#This Row],[Tag]],IO[IO_Tag],)),DRAWING[[#This Row],[Tag]])</f>
        <v>#N/A</v>
      </c>
      <c r="L380" s="354" t="str">
        <f>_xlfn.TEXTJOIN("/",,DRAWING[[#This Row],[Tag]],"01")</f>
        <v>01</v>
      </c>
      <c r="N380" s="262" t="e">
        <f xml:space="preserve"> UPPER(TRIM( MID(#REF!,1,22)))</f>
        <v>#REF!</v>
      </c>
      <c r="O380" s="262"/>
      <c r="P380" s="262"/>
      <c r="Q380" s="262"/>
      <c r="R380" s="262"/>
      <c r="S380" s="262"/>
      <c r="T380" s="262"/>
      <c r="U380" s="262"/>
      <c r="V380" s="262"/>
    </row>
    <row r="381" spans="2:22" x14ac:dyDescent="0.4">
      <c r="B381" s="354" t="s">
        <v>2529</v>
      </c>
      <c r="C381" s="354" t="str">
        <f>_xlfn.TEXTJOIN("-",FALSE,jobNumber,DRAWING[[#This Row],[Type]])</f>
        <v>38025-ELE</v>
      </c>
      <c r="D381" s="354">
        <v>1</v>
      </c>
      <c r="F381" s="354">
        <v>378</v>
      </c>
      <c r="G381" s="354" t="str">
        <f>IF(ISBLANK(DRAWING[[#This Row],[Base]]),"",DRAWING[[#This Row],[Base]]+DRAWING[[#This Row],[Index]])</f>
        <v/>
      </c>
      <c r="H381" s="354" t="str">
        <f>_xlfn.TEXTJOIN("-",,TEXT(DRAWING[[#This Row],[SubProject]],"00"),DRAWING[[#This Row],[Number]]&amp;"_.L0")</f>
        <v>01-_.L0</v>
      </c>
      <c r="I381" s="354" t="e">
        <f>_xlfn.TEXTJOIN(" ",,INDEX(IO[Address24V],MATCH(DRAWING[[#This Row],[Tag]],IO[IO_Tag],)),DRAWING[[#This Row],[Tag]])</f>
        <v>#N/A</v>
      </c>
      <c r="J381" s="354" t="e">
        <f>_xlfn.TEXTJOIN(" ",,INDEX(IO[Address0V],MATCH(DRAWING[[#This Row],[Tag]],IO[IO_Tag],)),DRAWING[[#This Row],[Tag]])</f>
        <v>#N/A</v>
      </c>
      <c r="K381" s="354" t="e">
        <f>_xlfn.TEXTJOIN(" ",,INDEX(IO[AddressIO],MATCH(DRAWING[[#This Row],[Tag]],IO[IO_Tag],)),DRAWING[[#This Row],[Tag]])</f>
        <v>#N/A</v>
      </c>
      <c r="L381" s="354" t="str">
        <f>_xlfn.TEXTJOIN("/",,DRAWING[[#This Row],[Tag]],"01")</f>
        <v>01</v>
      </c>
      <c r="N381" s="262" t="e">
        <f xml:space="preserve"> UPPER(TRIM( MID(#REF!,1,22)))</f>
        <v>#REF!</v>
      </c>
      <c r="O381" s="262"/>
      <c r="P381" s="262"/>
      <c r="Q381" s="262"/>
      <c r="R381" s="262"/>
      <c r="S381" s="262"/>
      <c r="T381" s="262"/>
      <c r="U381" s="262"/>
      <c r="V381" s="262"/>
    </row>
    <row r="382" spans="2:22" x14ac:dyDescent="0.4">
      <c r="B382" s="354" t="s">
        <v>2529</v>
      </c>
      <c r="C382" s="354" t="str">
        <f>_xlfn.TEXTJOIN("-",FALSE,jobNumber,DRAWING[[#This Row],[Type]])</f>
        <v>38025-ELE</v>
      </c>
      <c r="D382" s="354">
        <v>1</v>
      </c>
      <c r="F382" s="354">
        <v>379</v>
      </c>
      <c r="G382" s="354" t="str">
        <f>IF(ISBLANK(DRAWING[[#This Row],[Base]]),"",DRAWING[[#This Row],[Base]]+DRAWING[[#This Row],[Index]])</f>
        <v/>
      </c>
      <c r="H382" s="354" t="str">
        <f>_xlfn.TEXTJOIN("-",,TEXT(DRAWING[[#This Row],[SubProject]],"00"),DRAWING[[#This Row],[Number]]&amp;"_.L0")</f>
        <v>01-_.L0</v>
      </c>
      <c r="I382" s="354" t="e">
        <f>_xlfn.TEXTJOIN(" ",,INDEX(IO[Address24V],MATCH(DRAWING[[#This Row],[Tag]],IO[IO_Tag],)),DRAWING[[#This Row],[Tag]])</f>
        <v>#N/A</v>
      </c>
      <c r="J382" s="354" t="e">
        <f>_xlfn.TEXTJOIN(" ",,INDEX(IO[Address0V],MATCH(DRAWING[[#This Row],[Tag]],IO[IO_Tag],)),DRAWING[[#This Row],[Tag]])</f>
        <v>#N/A</v>
      </c>
      <c r="K382" s="354" t="e">
        <f>_xlfn.TEXTJOIN(" ",,INDEX(IO[AddressIO],MATCH(DRAWING[[#This Row],[Tag]],IO[IO_Tag],)),DRAWING[[#This Row],[Tag]])</f>
        <v>#N/A</v>
      </c>
      <c r="L382" s="354" t="str">
        <f>_xlfn.TEXTJOIN("/",,DRAWING[[#This Row],[Tag]],"01")</f>
        <v>01</v>
      </c>
      <c r="N382" s="262" t="e">
        <f xml:space="preserve"> UPPER(TRIM( MID(#REF!,1,22)))</f>
        <v>#REF!</v>
      </c>
      <c r="O382" s="262"/>
      <c r="P382" s="262"/>
      <c r="Q382" s="262"/>
      <c r="R382" s="262"/>
      <c r="S382" s="262"/>
      <c r="T382" s="262"/>
      <c r="U382" s="262"/>
      <c r="V382" s="262"/>
    </row>
    <row r="383" spans="2:22" x14ac:dyDescent="0.4">
      <c r="B383" s="354" t="s">
        <v>2529</v>
      </c>
      <c r="C383" s="354" t="str">
        <f>_xlfn.TEXTJOIN("-",FALSE,jobNumber,DRAWING[[#This Row],[Type]])</f>
        <v>38025-ELE</v>
      </c>
      <c r="D383" s="354">
        <v>1</v>
      </c>
      <c r="F383" s="354">
        <v>380</v>
      </c>
      <c r="G383" s="354" t="str">
        <f>IF(ISBLANK(DRAWING[[#This Row],[Base]]),"",DRAWING[[#This Row],[Base]]+DRAWING[[#This Row],[Index]])</f>
        <v/>
      </c>
      <c r="H383" s="354" t="str">
        <f>_xlfn.TEXTJOIN("-",,TEXT(DRAWING[[#This Row],[SubProject]],"00"),DRAWING[[#This Row],[Number]]&amp;"_.L0")</f>
        <v>01-_.L0</v>
      </c>
      <c r="I383" s="354" t="e">
        <f>_xlfn.TEXTJOIN(" ",,INDEX(IO[Address24V],MATCH(DRAWING[[#This Row],[Tag]],IO[IO_Tag],)),DRAWING[[#This Row],[Tag]])</f>
        <v>#N/A</v>
      </c>
      <c r="J383" s="354" t="e">
        <f>_xlfn.TEXTJOIN(" ",,INDEX(IO[Address0V],MATCH(DRAWING[[#This Row],[Tag]],IO[IO_Tag],)),DRAWING[[#This Row],[Tag]])</f>
        <v>#N/A</v>
      </c>
      <c r="K383" s="354" t="e">
        <f>_xlfn.TEXTJOIN(" ",,INDEX(IO[AddressIO],MATCH(DRAWING[[#This Row],[Tag]],IO[IO_Tag],)),DRAWING[[#This Row],[Tag]])</f>
        <v>#N/A</v>
      </c>
      <c r="L383" s="354" t="str">
        <f>_xlfn.TEXTJOIN("/",,DRAWING[[#This Row],[Tag]],"01")</f>
        <v>01</v>
      </c>
      <c r="N383" s="262" t="e">
        <f xml:space="preserve"> UPPER(TRIM( MID(#REF!,1,22)))</f>
        <v>#REF!</v>
      </c>
      <c r="O383" s="262"/>
      <c r="P383" s="262"/>
      <c r="Q383" s="262"/>
      <c r="R383" s="262"/>
      <c r="S383" s="262"/>
      <c r="T383" s="262"/>
      <c r="U383" s="262"/>
      <c r="V383" s="262"/>
    </row>
    <row r="384" spans="2:22" x14ac:dyDescent="0.4">
      <c r="B384" s="354" t="s">
        <v>2529</v>
      </c>
      <c r="C384" s="354" t="str">
        <f>_xlfn.TEXTJOIN("-",FALSE,jobNumber,DRAWING[[#This Row],[Type]])</f>
        <v>38025-ELE</v>
      </c>
      <c r="D384" s="354">
        <v>1</v>
      </c>
      <c r="F384" s="354">
        <v>381</v>
      </c>
      <c r="G384" s="354" t="str">
        <f>IF(ISBLANK(DRAWING[[#This Row],[Base]]),"",DRAWING[[#This Row],[Base]]+DRAWING[[#This Row],[Index]])</f>
        <v/>
      </c>
      <c r="H384" s="354" t="str">
        <f>_xlfn.TEXTJOIN("-",,TEXT(DRAWING[[#This Row],[SubProject]],"00"),DRAWING[[#This Row],[Number]]&amp;"_.L0")</f>
        <v>01-_.L0</v>
      </c>
      <c r="I384" s="354" t="e">
        <f>_xlfn.TEXTJOIN(" ",,INDEX(IO[Address24V],MATCH(DRAWING[[#This Row],[Tag]],IO[IO_Tag],)),DRAWING[[#This Row],[Tag]])</f>
        <v>#N/A</v>
      </c>
      <c r="J384" s="354" t="e">
        <f>_xlfn.TEXTJOIN(" ",,INDEX(IO[Address0V],MATCH(DRAWING[[#This Row],[Tag]],IO[IO_Tag],)),DRAWING[[#This Row],[Tag]])</f>
        <v>#N/A</v>
      </c>
      <c r="K384" s="354" t="e">
        <f>_xlfn.TEXTJOIN(" ",,INDEX(IO[AddressIO],MATCH(DRAWING[[#This Row],[Tag]],IO[IO_Tag],)),DRAWING[[#This Row],[Tag]])</f>
        <v>#N/A</v>
      </c>
      <c r="L384" s="354" t="str">
        <f>_xlfn.TEXTJOIN("/",,DRAWING[[#This Row],[Tag]],"01")</f>
        <v>01</v>
      </c>
      <c r="N384" s="262" t="e">
        <f xml:space="preserve"> UPPER(TRIM( MID(#REF!,1,22)))</f>
        <v>#REF!</v>
      </c>
      <c r="O384" s="262"/>
      <c r="P384" s="262"/>
      <c r="Q384" s="262"/>
      <c r="R384" s="262"/>
      <c r="S384" s="262"/>
      <c r="T384" s="262"/>
      <c r="U384" s="262"/>
      <c r="V384" s="262"/>
    </row>
    <row r="385" spans="2:22" x14ac:dyDescent="0.4">
      <c r="B385" s="354" t="s">
        <v>2529</v>
      </c>
      <c r="C385" s="354" t="str">
        <f>_xlfn.TEXTJOIN("-",FALSE,jobNumber,DRAWING[[#This Row],[Type]])</f>
        <v>38025-ELE</v>
      </c>
      <c r="D385" s="354">
        <v>1</v>
      </c>
      <c r="F385" s="354">
        <v>382</v>
      </c>
      <c r="G385" s="354" t="str">
        <f>IF(ISBLANK(DRAWING[[#This Row],[Base]]),"",DRAWING[[#This Row],[Base]]+DRAWING[[#This Row],[Index]])</f>
        <v/>
      </c>
      <c r="H385" s="354" t="str">
        <f>_xlfn.TEXTJOIN("-",,TEXT(DRAWING[[#This Row],[SubProject]],"00"),DRAWING[[#This Row],[Number]]&amp;"_.L0")</f>
        <v>01-_.L0</v>
      </c>
      <c r="I385" s="354" t="e">
        <f>_xlfn.TEXTJOIN(" ",,INDEX(IO[Address24V],MATCH(DRAWING[[#This Row],[Tag]],IO[IO_Tag],)),DRAWING[[#This Row],[Tag]])</f>
        <v>#N/A</v>
      </c>
      <c r="J385" s="354" t="e">
        <f>_xlfn.TEXTJOIN(" ",,INDEX(IO[Address0V],MATCH(DRAWING[[#This Row],[Tag]],IO[IO_Tag],)),DRAWING[[#This Row],[Tag]])</f>
        <v>#N/A</v>
      </c>
      <c r="K385" s="354" t="e">
        <f>_xlfn.TEXTJOIN(" ",,INDEX(IO[AddressIO],MATCH(DRAWING[[#This Row],[Tag]],IO[IO_Tag],)),DRAWING[[#This Row],[Tag]])</f>
        <v>#N/A</v>
      </c>
      <c r="L385" s="354" t="str">
        <f>_xlfn.TEXTJOIN("/",,DRAWING[[#This Row],[Tag]],"01")</f>
        <v>01</v>
      </c>
      <c r="N385" s="262" t="e">
        <f xml:space="preserve"> UPPER(TRIM( MID(#REF!,1,22)))</f>
        <v>#REF!</v>
      </c>
      <c r="O385" s="262"/>
      <c r="P385" s="262"/>
      <c r="Q385" s="262"/>
      <c r="R385" s="262"/>
      <c r="S385" s="262"/>
      <c r="T385" s="262"/>
      <c r="U385" s="262"/>
      <c r="V385" s="262"/>
    </row>
    <row r="386" spans="2:22" x14ac:dyDescent="0.4">
      <c r="B386" s="354" t="s">
        <v>2529</v>
      </c>
      <c r="C386" s="354" t="str">
        <f>_xlfn.TEXTJOIN("-",FALSE,jobNumber,DRAWING[[#This Row],[Type]])</f>
        <v>38025-ELE</v>
      </c>
      <c r="D386" s="354">
        <v>1</v>
      </c>
      <c r="F386" s="354">
        <v>383</v>
      </c>
      <c r="G386" s="354" t="str">
        <f>IF(ISBLANK(DRAWING[[#This Row],[Base]]),"",DRAWING[[#This Row],[Base]]+DRAWING[[#This Row],[Index]])</f>
        <v/>
      </c>
      <c r="H386" s="354" t="str">
        <f>_xlfn.TEXTJOIN("-",,TEXT(DRAWING[[#This Row],[SubProject]],"00"),DRAWING[[#This Row],[Number]]&amp;"_.L0")</f>
        <v>01-_.L0</v>
      </c>
      <c r="I386" s="354" t="e">
        <f>_xlfn.TEXTJOIN(" ",,INDEX(IO[Address24V],MATCH(DRAWING[[#This Row],[Tag]],IO[IO_Tag],)),DRAWING[[#This Row],[Tag]])</f>
        <v>#N/A</v>
      </c>
      <c r="J386" s="354" t="e">
        <f>_xlfn.TEXTJOIN(" ",,INDEX(IO[Address0V],MATCH(DRAWING[[#This Row],[Tag]],IO[IO_Tag],)),DRAWING[[#This Row],[Tag]])</f>
        <v>#N/A</v>
      </c>
      <c r="K386" s="354" t="e">
        <f>_xlfn.TEXTJOIN(" ",,INDEX(IO[AddressIO],MATCH(DRAWING[[#This Row],[Tag]],IO[IO_Tag],)),DRAWING[[#This Row],[Tag]])</f>
        <v>#N/A</v>
      </c>
      <c r="L386" s="354" t="str">
        <f>_xlfn.TEXTJOIN("/",,DRAWING[[#This Row],[Tag]],"01")</f>
        <v>01</v>
      </c>
      <c r="N386" s="262" t="e">
        <f xml:space="preserve"> UPPER(TRIM( MID(#REF!,1,22)))</f>
        <v>#REF!</v>
      </c>
      <c r="O386" s="262"/>
      <c r="P386" s="262"/>
      <c r="Q386" s="262"/>
      <c r="R386" s="262"/>
      <c r="S386" s="262"/>
      <c r="T386" s="262"/>
      <c r="U386" s="262"/>
      <c r="V386" s="262"/>
    </row>
    <row r="387" spans="2:22" x14ac:dyDescent="0.4">
      <c r="B387" s="354" t="s">
        <v>2529</v>
      </c>
      <c r="C387" s="354" t="str">
        <f>_xlfn.TEXTJOIN("-",FALSE,jobNumber,DRAWING[[#This Row],[Type]])</f>
        <v>38025-ELE</v>
      </c>
      <c r="D387" s="354">
        <v>1</v>
      </c>
      <c r="F387" s="354">
        <v>384</v>
      </c>
      <c r="G387" s="354" t="str">
        <f>IF(ISBLANK(DRAWING[[#This Row],[Base]]),"",DRAWING[[#This Row],[Base]]+DRAWING[[#This Row],[Index]])</f>
        <v/>
      </c>
      <c r="H387" s="354" t="str">
        <f>_xlfn.TEXTJOIN("-",,TEXT(DRAWING[[#This Row],[SubProject]],"00"),DRAWING[[#This Row],[Number]]&amp;"_.L0")</f>
        <v>01-_.L0</v>
      </c>
      <c r="I387" s="354" t="e">
        <f>_xlfn.TEXTJOIN(" ",,INDEX(IO[Address24V],MATCH(DRAWING[[#This Row],[Tag]],IO[IO_Tag],)),DRAWING[[#This Row],[Tag]])</f>
        <v>#N/A</v>
      </c>
      <c r="J387" s="354" t="e">
        <f>_xlfn.TEXTJOIN(" ",,INDEX(IO[Address0V],MATCH(DRAWING[[#This Row],[Tag]],IO[IO_Tag],)),DRAWING[[#This Row],[Tag]])</f>
        <v>#N/A</v>
      </c>
      <c r="K387" s="354" t="e">
        <f>_xlfn.TEXTJOIN(" ",,INDEX(IO[AddressIO],MATCH(DRAWING[[#This Row],[Tag]],IO[IO_Tag],)),DRAWING[[#This Row],[Tag]])</f>
        <v>#N/A</v>
      </c>
      <c r="L387" s="354" t="str">
        <f>_xlfn.TEXTJOIN("/",,DRAWING[[#This Row],[Tag]],"01")</f>
        <v>01</v>
      </c>
      <c r="N387" s="262" t="e">
        <f xml:space="preserve"> UPPER(TRIM( MID(#REF!,1,22)))</f>
        <v>#REF!</v>
      </c>
      <c r="O387" s="262"/>
      <c r="P387" s="262"/>
      <c r="Q387" s="262"/>
      <c r="R387" s="262"/>
      <c r="S387" s="262"/>
      <c r="T387" s="262"/>
      <c r="U387" s="262"/>
      <c r="V387" s="262"/>
    </row>
    <row r="388" spans="2:22" x14ac:dyDescent="0.4">
      <c r="B388" s="354" t="s">
        <v>2529</v>
      </c>
      <c r="C388" s="354" t="str">
        <f>_xlfn.TEXTJOIN("-",FALSE,jobNumber,DRAWING[[#This Row],[Type]])</f>
        <v>38025-ELE</v>
      </c>
      <c r="D388" s="354">
        <v>1</v>
      </c>
      <c r="F388" s="354">
        <v>385</v>
      </c>
      <c r="G388" s="354" t="str">
        <f>IF(ISBLANK(DRAWING[[#This Row],[Base]]),"",DRAWING[[#This Row],[Base]]+DRAWING[[#This Row],[Index]])</f>
        <v/>
      </c>
      <c r="H388" s="354" t="str">
        <f>_xlfn.TEXTJOIN("-",,TEXT(DRAWING[[#This Row],[SubProject]],"00"),DRAWING[[#This Row],[Number]]&amp;"_.L0")</f>
        <v>01-_.L0</v>
      </c>
      <c r="I388" s="354" t="e">
        <f>_xlfn.TEXTJOIN(" ",,INDEX(IO[Address24V],MATCH(DRAWING[[#This Row],[Tag]],IO[IO_Tag],)),DRAWING[[#This Row],[Tag]])</f>
        <v>#N/A</v>
      </c>
      <c r="J388" s="354" t="e">
        <f>_xlfn.TEXTJOIN(" ",,INDEX(IO[Address0V],MATCH(DRAWING[[#This Row],[Tag]],IO[IO_Tag],)),DRAWING[[#This Row],[Tag]])</f>
        <v>#N/A</v>
      </c>
      <c r="K388" s="354" t="e">
        <f>_xlfn.TEXTJOIN(" ",,INDEX(IO[AddressIO],MATCH(DRAWING[[#This Row],[Tag]],IO[IO_Tag],)),DRAWING[[#This Row],[Tag]])</f>
        <v>#N/A</v>
      </c>
      <c r="L388" s="354" t="str">
        <f>_xlfn.TEXTJOIN("/",,DRAWING[[#This Row],[Tag]],"01")</f>
        <v>01</v>
      </c>
      <c r="N388" s="262" t="e">
        <f xml:space="preserve"> UPPER(TRIM( MID(#REF!,1,22)))</f>
        <v>#REF!</v>
      </c>
      <c r="O388" s="262"/>
      <c r="P388" s="262"/>
      <c r="Q388" s="262"/>
      <c r="R388" s="262"/>
      <c r="S388" s="262"/>
      <c r="T388" s="262"/>
      <c r="U388" s="262"/>
      <c r="V388" s="262"/>
    </row>
    <row r="389" spans="2:22" x14ac:dyDescent="0.4">
      <c r="B389" s="354" t="s">
        <v>2529</v>
      </c>
      <c r="C389" s="354" t="str">
        <f>_xlfn.TEXTJOIN("-",FALSE,jobNumber,DRAWING[[#This Row],[Type]])</f>
        <v>38025-ELE</v>
      </c>
      <c r="D389" s="354">
        <v>1</v>
      </c>
      <c r="F389" s="354">
        <v>386</v>
      </c>
      <c r="G389" s="354" t="str">
        <f>IF(ISBLANK(DRAWING[[#This Row],[Base]]),"",DRAWING[[#This Row],[Base]]+DRAWING[[#This Row],[Index]])</f>
        <v/>
      </c>
      <c r="H389" s="354" t="str">
        <f>_xlfn.TEXTJOIN("-",,TEXT(DRAWING[[#This Row],[SubProject]],"00"),DRAWING[[#This Row],[Number]]&amp;"_.L0")</f>
        <v>01-_.L0</v>
      </c>
      <c r="I389" s="354" t="e">
        <f>_xlfn.TEXTJOIN(" ",,INDEX(IO[Address24V],MATCH(DRAWING[[#This Row],[Tag]],IO[IO_Tag],)),DRAWING[[#This Row],[Tag]])</f>
        <v>#N/A</v>
      </c>
      <c r="J389" s="354" t="e">
        <f>_xlfn.TEXTJOIN(" ",,INDEX(IO[Address0V],MATCH(DRAWING[[#This Row],[Tag]],IO[IO_Tag],)),DRAWING[[#This Row],[Tag]])</f>
        <v>#N/A</v>
      </c>
      <c r="K389" s="354" t="e">
        <f>_xlfn.TEXTJOIN(" ",,INDEX(IO[AddressIO],MATCH(DRAWING[[#This Row],[Tag]],IO[IO_Tag],)),DRAWING[[#This Row],[Tag]])</f>
        <v>#N/A</v>
      </c>
      <c r="L389" s="354" t="str">
        <f>_xlfn.TEXTJOIN("/",,DRAWING[[#This Row],[Tag]],"01")</f>
        <v>01</v>
      </c>
      <c r="N389" s="262" t="e">
        <f xml:space="preserve"> UPPER(TRIM( MID(#REF!,1,22)))</f>
        <v>#REF!</v>
      </c>
      <c r="O389" s="262"/>
      <c r="P389" s="262"/>
      <c r="Q389" s="262"/>
      <c r="R389" s="262"/>
      <c r="S389" s="262"/>
      <c r="T389" s="262"/>
      <c r="U389" s="262"/>
      <c r="V389" s="262"/>
    </row>
    <row r="390" spans="2:22" x14ac:dyDescent="0.4">
      <c r="B390" s="354" t="s">
        <v>2529</v>
      </c>
      <c r="C390" s="354" t="str">
        <f>_xlfn.TEXTJOIN("-",FALSE,jobNumber,DRAWING[[#This Row],[Type]])</f>
        <v>38025-ELE</v>
      </c>
      <c r="D390" s="354">
        <v>1</v>
      </c>
      <c r="F390" s="354">
        <v>387</v>
      </c>
      <c r="G390" s="354" t="str">
        <f>IF(ISBLANK(DRAWING[[#This Row],[Base]]),"",DRAWING[[#This Row],[Base]]+DRAWING[[#This Row],[Index]])</f>
        <v/>
      </c>
      <c r="H390" s="354" t="str">
        <f>_xlfn.TEXTJOIN("-",,TEXT(DRAWING[[#This Row],[SubProject]],"00"),DRAWING[[#This Row],[Number]]&amp;"_.L0")</f>
        <v>01-_.L0</v>
      </c>
      <c r="I390" s="354" t="e">
        <f>_xlfn.TEXTJOIN(" ",,INDEX(IO[Address24V],MATCH(DRAWING[[#This Row],[Tag]],IO[IO_Tag],)),DRAWING[[#This Row],[Tag]])</f>
        <v>#N/A</v>
      </c>
      <c r="J390" s="354" t="e">
        <f>_xlfn.TEXTJOIN(" ",,INDEX(IO[Address0V],MATCH(DRAWING[[#This Row],[Tag]],IO[IO_Tag],)),DRAWING[[#This Row],[Tag]])</f>
        <v>#N/A</v>
      </c>
      <c r="K390" s="354" t="e">
        <f>_xlfn.TEXTJOIN(" ",,INDEX(IO[AddressIO],MATCH(DRAWING[[#This Row],[Tag]],IO[IO_Tag],)),DRAWING[[#This Row],[Tag]])</f>
        <v>#N/A</v>
      </c>
      <c r="L390" s="354" t="str">
        <f>_xlfn.TEXTJOIN("/",,DRAWING[[#This Row],[Tag]],"01")</f>
        <v>01</v>
      </c>
      <c r="N390" s="262" t="e">
        <f xml:space="preserve"> UPPER(TRIM( MID(#REF!,1,22)))</f>
        <v>#REF!</v>
      </c>
      <c r="O390" s="262"/>
      <c r="P390" s="262"/>
      <c r="Q390" s="262"/>
      <c r="R390" s="262"/>
      <c r="S390" s="262"/>
      <c r="T390" s="262"/>
      <c r="U390" s="262"/>
      <c r="V390" s="262"/>
    </row>
    <row r="391" spans="2:22" x14ac:dyDescent="0.4">
      <c r="B391" s="354" t="s">
        <v>2529</v>
      </c>
      <c r="C391" s="354" t="str">
        <f>_xlfn.TEXTJOIN("-",FALSE,jobNumber,DRAWING[[#This Row],[Type]])</f>
        <v>38025-ELE</v>
      </c>
      <c r="D391" s="354">
        <v>1</v>
      </c>
      <c r="F391" s="354">
        <v>388</v>
      </c>
      <c r="G391" s="354" t="str">
        <f>IF(ISBLANK(DRAWING[[#This Row],[Base]]),"",DRAWING[[#This Row],[Base]]+DRAWING[[#This Row],[Index]])</f>
        <v/>
      </c>
      <c r="H391" s="354" t="str">
        <f>_xlfn.TEXTJOIN("-",,TEXT(DRAWING[[#This Row],[SubProject]],"00"),DRAWING[[#This Row],[Number]]&amp;"_.L0")</f>
        <v>01-_.L0</v>
      </c>
      <c r="I391" s="354" t="e">
        <f>_xlfn.TEXTJOIN(" ",,INDEX(IO[Address24V],MATCH(DRAWING[[#This Row],[Tag]],IO[IO_Tag],)),DRAWING[[#This Row],[Tag]])</f>
        <v>#N/A</v>
      </c>
      <c r="J391" s="354" t="e">
        <f>_xlfn.TEXTJOIN(" ",,INDEX(IO[Address0V],MATCH(DRAWING[[#This Row],[Tag]],IO[IO_Tag],)),DRAWING[[#This Row],[Tag]])</f>
        <v>#N/A</v>
      </c>
      <c r="K391" s="354" t="e">
        <f>_xlfn.TEXTJOIN(" ",,INDEX(IO[AddressIO],MATCH(DRAWING[[#This Row],[Tag]],IO[IO_Tag],)),DRAWING[[#This Row],[Tag]])</f>
        <v>#N/A</v>
      </c>
      <c r="L391" s="354" t="str">
        <f>_xlfn.TEXTJOIN("/",,DRAWING[[#This Row],[Tag]],"01")</f>
        <v>01</v>
      </c>
      <c r="N391" s="262" t="e">
        <f xml:space="preserve"> UPPER(TRIM( MID(#REF!,1,22)))</f>
        <v>#REF!</v>
      </c>
      <c r="O391" s="262"/>
      <c r="P391" s="262"/>
      <c r="Q391" s="262"/>
      <c r="R391" s="262"/>
      <c r="S391" s="262"/>
      <c r="T391" s="262"/>
      <c r="U391" s="262"/>
      <c r="V391" s="262"/>
    </row>
    <row r="392" spans="2:22" x14ac:dyDescent="0.4">
      <c r="B392" s="354" t="s">
        <v>2529</v>
      </c>
      <c r="C392" s="354" t="str">
        <f>_xlfn.TEXTJOIN("-",FALSE,jobNumber,DRAWING[[#This Row],[Type]])</f>
        <v>38025-ELE</v>
      </c>
      <c r="D392" s="354">
        <v>1</v>
      </c>
      <c r="F392" s="354">
        <v>389</v>
      </c>
      <c r="G392" s="354" t="str">
        <f>IF(ISBLANK(DRAWING[[#This Row],[Base]]),"",DRAWING[[#This Row],[Base]]+DRAWING[[#This Row],[Index]])</f>
        <v/>
      </c>
      <c r="H392" s="354" t="str">
        <f>_xlfn.TEXTJOIN("-",,TEXT(DRAWING[[#This Row],[SubProject]],"00"),DRAWING[[#This Row],[Number]]&amp;"_.L0")</f>
        <v>01-_.L0</v>
      </c>
      <c r="I392" s="354" t="e">
        <f>_xlfn.TEXTJOIN(" ",,INDEX(IO[Address24V],MATCH(DRAWING[[#This Row],[Tag]],IO[IO_Tag],)),DRAWING[[#This Row],[Tag]])</f>
        <v>#N/A</v>
      </c>
      <c r="J392" s="354" t="e">
        <f>_xlfn.TEXTJOIN(" ",,INDEX(IO[Address0V],MATCH(DRAWING[[#This Row],[Tag]],IO[IO_Tag],)),DRAWING[[#This Row],[Tag]])</f>
        <v>#N/A</v>
      </c>
      <c r="K392" s="354" t="e">
        <f>_xlfn.TEXTJOIN(" ",,INDEX(IO[AddressIO],MATCH(DRAWING[[#This Row],[Tag]],IO[IO_Tag],)),DRAWING[[#This Row],[Tag]])</f>
        <v>#N/A</v>
      </c>
      <c r="L392" s="354" t="str">
        <f>_xlfn.TEXTJOIN("/",,DRAWING[[#This Row],[Tag]],"01")</f>
        <v>01</v>
      </c>
      <c r="N392" s="262" t="e">
        <f xml:space="preserve"> UPPER(TRIM( MID(#REF!,1,22)))</f>
        <v>#REF!</v>
      </c>
      <c r="O392" s="262"/>
      <c r="P392" s="262"/>
      <c r="Q392" s="262"/>
      <c r="R392" s="262"/>
      <c r="S392" s="262"/>
      <c r="T392" s="262"/>
      <c r="U392" s="262"/>
      <c r="V392" s="262"/>
    </row>
    <row r="393" spans="2:22" x14ac:dyDescent="0.4">
      <c r="B393" s="354" t="s">
        <v>2529</v>
      </c>
      <c r="C393" s="354" t="str">
        <f>_xlfn.TEXTJOIN("-",FALSE,jobNumber,DRAWING[[#This Row],[Type]])</f>
        <v>38025-ELE</v>
      </c>
      <c r="D393" s="354">
        <v>1</v>
      </c>
      <c r="F393" s="354">
        <v>390</v>
      </c>
      <c r="G393" s="354" t="str">
        <f>IF(ISBLANK(DRAWING[[#This Row],[Base]]),"",DRAWING[[#This Row],[Base]]+DRAWING[[#This Row],[Index]])</f>
        <v/>
      </c>
      <c r="H393" s="354" t="str">
        <f>_xlfn.TEXTJOIN("-",,TEXT(DRAWING[[#This Row],[SubProject]],"00"),DRAWING[[#This Row],[Number]]&amp;"_.L0")</f>
        <v>01-_.L0</v>
      </c>
      <c r="I393" s="354" t="e">
        <f>_xlfn.TEXTJOIN(" ",,INDEX(IO[Address24V],MATCH(DRAWING[[#This Row],[Tag]],IO[IO_Tag],)),DRAWING[[#This Row],[Tag]])</f>
        <v>#N/A</v>
      </c>
      <c r="J393" s="354" t="e">
        <f>_xlfn.TEXTJOIN(" ",,INDEX(IO[Address0V],MATCH(DRAWING[[#This Row],[Tag]],IO[IO_Tag],)),DRAWING[[#This Row],[Tag]])</f>
        <v>#N/A</v>
      </c>
      <c r="K393" s="354" t="e">
        <f>_xlfn.TEXTJOIN(" ",,INDEX(IO[AddressIO],MATCH(DRAWING[[#This Row],[Tag]],IO[IO_Tag],)),DRAWING[[#This Row],[Tag]])</f>
        <v>#N/A</v>
      </c>
      <c r="L393" s="354" t="str">
        <f>_xlfn.TEXTJOIN("/",,DRAWING[[#This Row],[Tag]],"01")</f>
        <v>01</v>
      </c>
      <c r="N393" s="262" t="e">
        <f xml:space="preserve"> UPPER(TRIM( MID(#REF!,1,22)))</f>
        <v>#REF!</v>
      </c>
      <c r="O393" s="262"/>
      <c r="P393" s="262"/>
      <c r="Q393" s="262"/>
      <c r="R393" s="262"/>
      <c r="S393" s="262"/>
      <c r="T393" s="262"/>
      <c r="U393" s="262"/>
      <c r="V393" s="262"/>
    </row>
    <row r="394" spans="2:22" x14ac:dyDescent="0.4">
      <c r="B394" s="354" t="s">
        <v>2529</v>
      </c>
      <c r="C394" s="354" t="str">
        <f>_xlfn.TEXTJOIN("-",FALSE,jobNumber,DRAWING[[#This Row],[Type]])</f>
        <v>38025-ELE</v>
      </c>
      <c r="D394" s="354">
        <v>1</v>
      </c>
      <c r="F394" s="354">
        <v>391</v>
      </c>
      <c r="G394" s="354" t="str">
        <f>IF(ISBLANK(DRAWING[[#This Row],[Base]]),"",DRAWING[[#This Row],[Base]]+DRAWING[[#This Row],[Index]])</f>
        <v/>
      </c>
      <c r="H394" s="354" t="str">
        <f>_xlfn.TEXTJOIN("-",,TEXT(DRAWING[[#This Row],[SubProject]],"00"),DRAWING[[#This Row],[Number]]&amp;"_.L0")</f>
        <v>01-_.L0</v>
      </c>
      <c r="I394" s="354" t="e">
        <f>_xlfn.TEXTJOIN(" ",,INDEX(IO[Address24V],MATCH(DRAWING[[#This Row],[Tag]],IO[IO_Tag],)),DRAWING[[#This Row],[Tag]])</f>
        <v>#N/A</v>
      </c>
      <c r="J394" s="354" t="e">
        <f>_xlfn.TEXTJOIN(" ",,INDEX(IO[Address0V],MATCH(DRAWING[[#This Row],[Tag]],IO[IO_Tag],)),DRAWING[[#This Row],[Tag]])</f>
        <v>#N/A</v>
      </c>
      <c r="K394" s="354" t="e">
        <f>_xlfn.TEXTJOIN(" ",,INDEX(IO[AddressIO],MATCH(DRAWING[[#This Row],[Tag]],IO[IO_Tag],)),DRAWING[[#This Row],[Tag]])</f>
        <v>#N/A</v>
      </c>
      <c r="L394" s="354" t="str">
        <f>_xlfn.TEXTJOIN("/",,DRAWING[[#This Row],[Tag]],"01")</f>
        <v>01</v>
      </c>
      <c r="N394" s="262" t="e">
        <f xml:space="preserve"> UPPER(TRIM( MID(#REF!,1,22)))</f>
        <v>#REF!</v>
      </c>
      <c r="O394" s="262"/>
      <c r="P394" s="262"/>
      <c r="Q394" s="262"/>
      <c r="R394" s="262"/>
      <c r="S394" s="262"/>
      <c r="T394" s="262"/>
      <c r="U394" s="262"/>
      <c r="V394" s="262"/>
    </row>
    <row r="395" spans="2:22" x14ac:dyDescent="0.4">
      <c r="B395" s="354" t="s">
        <v>2529</v>
      </c>
      <c r="C395" s="354" t="str">
        <f>_xlfn.TEXTJOIN("-",FALSE,jobNumber,DRAWING[[#This Row],[Type]])</f>
        <v>38025-ELE</v>
      </c>
      <c r="D395" s="354">
        <v>1</v>
      </c>
      <c r="F395" s="354">
        <v>392</v>
      </c>
      <c r="G395" s="354" t="str">
        <f>IF(ISBLANK(DRAWING[[#This Row],[Base]]),"",DRAWING[[#This Row],[Base]]+DRAWING[[#This Row],[Index]])</f>
        <v/>
      </c>
      <c r="H395" s="354" t="str">
        <f>_xlfn.TEXTJOIN("-",,TEXT(DRAWING[[#This Row],[SubProject]],"00"),DRAWING[[#This Row],[Number]]&amp;"_.L0")</f>
        <v>01-_.L0</v>
      </c>
      <c r="I395" s="354" t="e">
        <f>_xlfn.TEXTJOIN(" ",,INDEX(IO[Address24V],MATCH(DRAWING[[#This Row],[Tag]],IO[IO_Tag],)),DRAWING[[#This Row],[Tag]])</f>
        <v>#N/A</v>
      </c>
      <c r="J395" s="354" t="e">
        <f>_xlfn.TEXTJOIN(" ",,INDEX(IO[Address0V],MATCH(DRAWING[[#This Row],[Tag]],IO[IO_Tag],)),DRAWING[[#This Row],[Tag]])</f>
        <v>#N/A</v>
      </c>
      <c r="K395" s="354" t="e">
        <f>_xlfn.TEXTJOIN(" ",,INDEX(IO[AddressIO],MATCH(DRAWING[[#This Row],[Tag]],IO[IO_Tag],)),DRAWING[[#This Row],[Tag]])</f>
        <v>#N/A</v>
      </c>
      <c r="L395" s="354" t="str">
        <f>_xlfn.TEXTJOIN("/",,DRAWING[[#This Row],[Tag]],"01")</f>
        <v>01</v>
      </c>
      <c r="N395" s="262" t="e">
        <f xml:space="preserve"> UPPER(TRIM( MID(#REF!,1,22)))</f>
        <v>#REF!</v>
      </c>
      <c r="O395" s="262"/>
      <c r="P395" s="262"/>
      <c r="Q395" s="262"/>
      <c r="R395" s="262"/>
      <c r="S395" s="262"/>
      <c r="T395" s="262"/>
      <c r="U395" s="262"/>
      <c r="V395" s="262"/>
    </row>
    <row r="396" spans="2:22" x14ac:dyDescent="0.4">
      <c r="B396" s="354" t="s">
        <v>2529</v>
      </c>
      <c r="C396" s="354" t="str">
        <f>_xlfn.TEXTJOIN("-",FALSE,jobNumber,DRAWING[[#This Row],[Type]])</f>
        <v>38025-ELE</v>
      </c>
      <c r="D396" s="354">
        <v>1</v>
      </c>
      <c r="F396" s="354">
        <v>393</v>
      </c>
      <c r="G396" s="354" t="str">
        <f>IF(ISBLANK(DRAWING[[#This Row],[Base]]),"",DRAWING[[#This Row],[Base]]+DRAWING[[#This Row],[Index]])</f>
        <v/>
      </c>
      <c r="H396" s="354" t="str">
        <f>_xlfn.TEXTJOIN("-",,TEXT(DRAWING[[#This Row],[SubProject]],"00"),DRAWING[[#This Row],[Number]]&amp;"_.L0")</f>
        <v>01-_.L0</v>
      </c>
      <c r="I396" s="354" t="e">
        <f>_xlfn.TEXTJOIN(" ",,INDEX(IO[Address24V],MATCH(DRAWING[[#This Row],[Tag]],IO[IO_Tag],)),DRAWING[[#This Row],[Tag]])</f>
        <v>#N/A</v>
      </c>
      <c r="J396" s="354" t="e">
        <f>_xlfn.TEXTJOIN(" ",,INDEX(IO[Address0V],MATCH(DRAWING[[#This Row],[Tag]],IO[IO_Tag],)),DRAWING[[#This Row],[Tag]])</f>
        <v>#N/A</v>
      </c>
      <c r="K396" s="354" t="e">
        <f>_xlfn.TEXTJOIN(" ",,INDEX(IO[AddressIO],MATCH(DRAWING[[#This Row],[Tag]],IO[IO_Tag],)),DRAWING[[#This Row],[Tag]])</f>
        <v>#N/A</v>
      </c>
      <c r="L396" s="354" t="str">
        <f>_xlfn.TEXTJOIN("/",,DRAWING[[#This Row],[Tag]],"01")</f>
        <v>01</v>
      </c>
      <c r="N396" s="262" t="e">
        <f xml:space="preserve"> UPPER(TRIM( MID(#REF!,1,22)))</f>
        <v>#REF!</v>
      </c>
      <c r="O396" s="262"/>
      <c r="P396" s="262"/>
      <c r="Q396" s="262"/>
      <c r="R396" s="262"/>
      <c r="S396" s="262"/>
      <c r="T396" s="262"/>
      <c r="U396" s="262"/>
      <c r="V396" s="262"/>
    </row>
    <row r="397" spans="2:22" x14ac:dyDescent="0.4">
      <c r="B397" s="354" t="s">
        <v>2529</v>
      </c>
      <c r="C397" s="354" t="str">
        <f>_xlfn.TEXTJOIN("-",FALSE,jobNumber,DRAWING[[#This Row],[Type]])</f>
        <v>38025-ELE</v>
      </c>
      <c r="D397" s="354">
        <v>1</v>
      </c>
      <c r="F397" s="354">
        <v>394</v>
      </c>
      <c r="G397" s="354" t="str">
        <f>IF(ISBLANK(DRAWING[[#This Row],[Base]]),"",DRAWING[[#This Row],[Base]]+DRAWING[[#This Row],[Index]])</f>
        <v/>
      </c>
      <c r="H397" s="354" t="str">
        <f>_xlfn.TEXTJOIN("-",,TEXT(DRAWING[[#This Row],[SubProject]],"00"),DRAWING[[#This Row],[Number]]&amp;"_.L0")</f>
        <v>01-_.L0</v>
      </c>
      <c r="I397" s="354" t="e">
        <f>_xlfn.TEXTJOIN(" ",,INDEX(IO[Address24V],MATCH(DRAWING[[#This Row],[Tag]],IO[IO_Tag],)),DRAWING[[#This Row],[Tag]])</f>
        <v>#N/A</v>
      </c>
      <c r="J397" s="354" t="e">
        <f>_xlfn.TEXTJOIN(" ",,INDEX(IO[Address0V],MATCH(DRAWING[[#This Row],[Tag]],IO[IO_Tag],)),DRAWING[[#This Row],[Tag]])</f>
        <v>#N/A</v>
      </c>
      <c r="K397" s="354" t="e">
        <f>_xlfn.TEXTJOIN(" ",,INDEX(IO[AddressIO],MATCH(DRAWING[[#This Row],[Tag]],IO[IO_Tag],)),DRAWING[[#This Row],[Tag]])</f>
        <v>#N/A</v>
      </c>
      <c r="L397" s="354" t="str">
        <f>_xlfn.TEXTJOIN("/",,DRAWING[[#This Row],[Tag]],"01")</f>
        <v>01</v>
      </c>
      <c r="N397" s="262" t="e">
        <f xml:space="preserve"> UPPER(TRIM( MID(#REF!,1,22)))</f>
        <v>#REF!</v>
      </c>
      <c r="O397" s="262"/>
      <c r="P397" s="262"/>
      <c r="Q397" s="262"/>
      <c r="R397" s="262"/>
      <c r="S397" s="262"/>
      <c r="T397" s="262"/>
      <c r="U397" s="262"/>
      <c r="V397" s="262"/>
    </row>
    <row r="398" spans="2:22" x14ac:dyDescent="0.4">
      <c r="B398" s="354" t="s">
        <v>2529</v>
      </c>
      <c r="C398" s="354" t="str">
        <f>_xlfn.TEXTJOIN("-",FALSE,jobNumber,DRAWING[[#This Row],[Type]])</f>
        <v>38025-ELE</v>
      </c>
      <c r="D398" s="354">
        <v>1</v>
      </c>
      <c r="F398" s="354">
        <v>395</v>
      </c>
      <c r="G398" s="354" t="str">
        <f>IF(ISBLANK(DRAWING[[#This Row],[Base]]),"",DRAWING[[#This Row],[Base]]+DRAWING[[#This Row],[Index]])</f>
        <v/>
      </c>
      <c r="H398" s="354" t="str">
        <f>_xlfn.TEXTJOIN("-",,TEXT(DRAWING[[#This Row],[SubProject]],"00"),DRAWING[[#This Row],[Number]]&amp;"_.L0")</f>
        <v>01-_.L0</v>
      </c>
      <c r="I398" s="354" t="e">
        <f>_xlfn.TEXTJOIN(" ",,INDEX(IO[Address24V],MATCH(DRAWING[[#This Row],[Tag]],IO[IO_Tag],)),DRAWING[[#This Row],[Tag]])</f>
        <v>#N/A</v>
      </c>
      <c r="J398" s="354" t="e">
        <f>_xlfn.TEXTJOIN(" ",,INDEX(IO[Address0V],MATCH(DRAWING[[#This Row],[Tag]],IO[IO_Tag],)),DRAWING[[#This Row],[Tag]])</f>
        <v>#N/A</v>
      </c>
      <c r="K398" s="354" t="e">
        <f>_xlfn.TEXTJOIN(" ",,INDEX(IO[AddressIO],MATCH(DRAWING[[#This Row],[Tag]],IO[IO_Tag],)),DRAWING[[#This Row],[Tag]])</f>
        <v>#N/A</v>
      </c>
      <c r="L398" s="354" t="str">
        <f>_xlfn.TEXTJOIN("/",,DRAWING[[#This Row],[Tag]],"01")</f>
        <v>01</v>
      </c>
      <c r="N398" s="262" t="e">
        <f xml:space="preserve"> UPPER(TRIM( MID(#REF!,1,22)))</f>
        <v>#REF!</v>
      </c>
      <c r="O398" s="262"/>
      <c r="P398" s="262"/>
      <c r="Q398" s="262"/>
      <c r="R398" s="262"/>
      <c r="S398" s="262"/>
      <c r="T398" s="262"/>
      <c r="U398" s="262"/>
      <c r="V398" s="262"/>
    </row>
    <row r="399" spans="2:22" x14ac:dyDescent="0.4">
      <c r="B399" s="354" t="s">
        <v>2529</v>
      </c>
      <c r="C399" s="354" t="str">
        <f>_xlfn.TEXTJOIN("-",FALSE,jobNumber,DRAWING[[#This Row],[Type]])</f>
        <v>38025-ELE</v>
      </c>
      <c r="D399" s="354">
        <v>1</v>
      </c>
      <c r="F399" s="354">
        <v>396</v>
      </c>
      <c r="G399" s="354" t="str">
        <f>IF(ISBLANK(DRAWING[[#This Row],[Base]]),"",DRAWING[[#This Row],[Base]]+DRAWING[[#This Row],[Index]])</f>
        <v/>
      </c>
      <c r="H399" s="354" t="str">
        <f>_xlfn.TEXTJOIN("-",,TEXT(DRAWING[[#This Row],[SubProject]],"00"),DRAWING[[#This Row],[Number]]&amp;"_.L0")</f>
        <v>01-_.L0</v>
      </c>
      <c r="I399" s="354" t="e">
        <f>_xlfn.TEXTJOIN(" ",,INDEX(IO[Address24V],MATCH(DRAWING[[#This Row],[Tag]],IO[IO_Tag],)),DRAWING[[#This Row],[Tag]])</f>
        <v>#N/A</v>
      </c>
      <c r="J399" s="354" t="e">
        <f>_xlfn.TEXTJOIN(" ",,INDEX(IO[Address0V],MATCH(DRAWING[[#This Row],[Tag]],IO[IO_Tag],)),DRAWING[[#This Row],[Tag]])</f>
        <v>#N/A</v>
      </c>
      <c r="K399" s="354" t="e">
        <f>_xlfn.TEXTJOIN(" ",,INDEX(IO[AddressIO],MATCH(DRAWING[[#This Row],[Tag]],IO[IO_Tag],)),DRAWING[[#This Row],[Tag]])</f>
        <v>#N/A</v>
      </c>
      <c r="L399" s="354" t="str">
        <f>_xlfn.TEXTJOIN("/",,DRAWING[[#This Row],[Tag]],"01")</f>
        <v>01</v>
      </c>
      <c r="N399" s="262" t="e">
        <f xml:space="preserve"> UPPER(TRIM( MID(#REF!,1,22)))</f>
        <v>#REF!</v>
      </c>
      <c r="O399" s="262"/>
      <c r="P399" s="262"/>
      <c r="Q399" s="262"/>
      <c r="R399" s="262"/>
      <c r="S399" s="262"/>
      <c r="T399" s="262"/>
      <c r="U399" s="262"/>
      <c r="V399" s="262"/>
    </row>
    <row r="400" spans="2:22" x14ac:dyDescent="0.4">
      <c r="B400" s="354" t="s">
        <v>2529</v>
      </c>
      <c r="C400" s="354" t="str">
        <f>_xlfn.TEXTJOIN("-",FALSE,jobNumber,DRAWING[[#This Row],[Type]])</f>
        <v>38025-ELE</v>
      </c>
      <c r="D400" s="354">
        <v>1</v>
      </c>
      <c r="F400" s="354">
        <v>397</v>
      </c>
      <c r="G400" s="354" t="str">
        <f>IF(ISBLANK(DRAWING[[#This Row],[Base]]),"",DRAWING[[#This Row],[Base]]+DRAWING[[#This Row],[Index]])</f>
        <v/>
      </c>
      <c r="H400" s="354" t="str">
        <f>_xlfn.TEXTJOIN("-",,TEXT(DRAWING[[#This Row],[SubProject]],"00"),DRAWING[[#This Row],[Number]]&amp;"_.L0")</f>
        <v>01-_.L0</v>
      </c>
      <c r="I400" s="354" t="e">
        <f>_xlfn.TEXTJOIN(" ",,INDEX(IO[Address24V],MATCH(DRAWING[[#This Row],[Tag]],IO[IO_Tag],)),DRAWING[[#This Row],[Tag]])</f>
        <v>#N/A</v>
      </c>
      <c r="J400" s="354" t="e">
        <f>_xlfn.TEXTJOIN(" ",,INDEX(IO[Address0V],MATCH(DRAWING[[#This Row],[Tag]],IO[IO_Tag],)),DRAWING[[#This Row],[Tag]])</f>
        <v>#N/A</v>
      </c>
      <c r="K400" s="354" t="e">
        <f>_xlfn.TEXTJOIN(" ",,INDEX(IO[AddressIO],MATCH(DRAWING[[#This Row],[Tag]],IO[IO_Tag],)),DRAWING[[#This Row],[Tag]])</f>
        <v>#N/A</v>
      </c>
      <c r="L400" s="354" t="str">
        <f>_xlfn.TEXTJOIN("/",,DRAWING[[#This Row],[Tag]],"01")</f>
        <v>01</v>
      </c>
      <c r="N400" s="262" t="e">
        <f xml:space="preserve"> UPPER(TRIM( MID(#REF!,1,22)))</f>
        <v>#REF!</v>
      </c>
      <c r="O400" s="262"/>
      <c r="P400" s="262"/>
      <c r="Q400" s="262"/>
      <c r="R400" s="262"/>
      <c r="S400" s="262"/>
      <c r="T400" s="262"/>
      <c r="U400" s="262"/>
      <c r="V400" s="262"/>
    </row>
    <row r="401" spans="2:22" x14ac:dyDescent="0.4">
      <c r="B401" s="354" t="s">
        <v>2529</v>
      </c>
      <c r="C401" s="354" t="str">
        <f>_xlfn.TEXTJOIN("-",FALSE,jobNumber,DRAWING[[#This Row],[Type]])</f>
        <v>38025-ELE</v>
      </c>
      <c r="D401" s="354">
        <v>1</v>
      </c>
      <c r="F401" s="354">
        <v>398</v>
      </c>
      <c r="G401" s="354" t="str">
        <f>IF(ISBLANK(DRAWING[[#This Row],[Base]]),"",DRAWING[[#This Row],[Base]]+DRAWING[[#This Row],[Index]])</f>
        <v/>
      </c>
      <c r="H401" s="354" t="str">
        <f>_xlfn.TEXTJOIN("-",,TEXT(DRAWING[[#This Row],[SubProject]],"00"),DRAWING[[#This Row],[Number]]&amp;"_.L0")</f>
        <v>01-_.L0</v>
      </c>
      <c r="I401" s="354" t="e">
        <f>_xlfn.TEXTJOIN(" ",,INDEX(IO[Address24V],MATCH(DRAWING[[#This Row],[Tag]],IO[IO_Tag],)),DRAWING[[#This Row],[Tag]])</f>
        <v>#N/A</v>
      </c>
      <c r="J401" s="354" t="e">
        <f>_xlfn.TEXTJOIN(" ",,INDEX(IO[Address0V],MATCH(DRAWING[[#This Row],[Tag]],IO[IO_Tag],)),DRAWING[[#This Row],[Tag]])</f>
        <v>#N/A</v>
      </c>
      <c r="K401" s="354" t="e">
        <f>_xlfn.TEXTJOIN(" ",,INDEX(IO[AddressIO],MATCH(DRAWING[[#This Row],[Tag]],IO[IO_Tag],)),DRAWING[[#This Row],[Tag]])</f>
        <v>#N/A</v>
      </c>
      <c r="L401" s="354" t="str">
        <f>_xlfn.TEXTJOIN("/",,DRAWING[[#This Row],[Tag]],"01")</f>
        <v>01</v>
      </c>
      <c r="N401" s="262" t="e">
        <f xml:space="preserve"> UPPER(TRIM( MID(#REF!,1,22)))</f>
        <v>#REF!</v>
      </c>
      <c r="O401" s="262"/>
      <c r="P401" s="262"/>
      <c r="Q401" s="262"/>
      <c r="R401" s="262"/>
      <c r="S401" s="262"/>
      <c r="T401" s="262"/>
      <c r="U401" s="262"/>
      <c r="V401" s="262"/>
    </row>
    <row r="402" spans="2:22" x14ac:dyDescent="0.4">
      <c r="B402" s="354" t="s">
        <v>2529</v>
      </c>
      <c r="C402" s="354" t="str">
        <f>_xlfn.TEXTJOIN("-",FALSE,jobNumber,DRAWING[[#This Row],[Type]])</f>
        <v>38025-ELE</v>
      </c>
      <c r="D402" s="354">
        <v>1</v>
      </c>
      <c r="F402" s="354">
        <v>399</v>
      </c>
      <c r="G402" s="354" t="str">
        <f>IF(ISBLANK(DRAWING[[#This Row],[Base]]),"",DRAWING[[#This Row],[Base]]+DRAWING[[#This Row],[Index]])</f>
        <v/>
      </c>
      <c r="H402" s="354" t="str">
        <f>_xlfn.TEXTJOIN("-",,TEXT(DRAWING[[#This Row],[SubProject]],"00"),DRAWING[[#This Row],[Number]]&amp;"_.L0")</f>
        <v>01-_.L0</v>
      </c>
      <c r="I402" s="354" t="e">
        <f>_xlfn.TEXTJOIN(" ",,INDEX(IO[Address24V],MATCH(DRAWING[[#This Row],[Tag]],IO[IO_Tag],)),DRAWING[[#This Row],[Tag]])</f>
        <v>#N/A</v>
      </c>
      <c r="J402" s="354" t="e">
        <f>_xlfn.TEXTJOIN(" ",,INDEX(IO[Address0V],MATCH(DRAWING[[#This Row],[Tag]],IO[IO_Tag],)),DRAWING[[#This Row],[Tag]])</f>
        <v>#N/A</v>
      </c>
      <c r="K402" s="354" t="e">
        <f>_xlfn.TEXTJOIN(" ",,INDEX(IO[AddressIO],MATCH(DRAWING[[#This Row],[Tag]],IO[IO_Tag],)),DRAWING[[#This Row],[Tag]])</f>
        <v>#N/A</v>
      </c>
      <c r="L402" s="354" t="str">
        <f>_xlfn.TEXTJOIN("/",,DRAWING[[#This Row],[Tag]],"01")</f>
        <v>01</v>
      </c>
      <c r="N402" s="262" t="e">
        <f xml:space="preserve"> UPPER(TRIM( MID(#REF!,1,22)))</f>
        <v>#REF!</v>
      </c>
      <c r="O402" s="262"/>
      <c r="P402" s="262"/>
      <c r="Q402" s="262"/>
      <c r="R402" s="262"/>
      <c r="S402" s="262"/>
      <c r="T402" s="262"/>
      <c r="U402" s="262"/>
      <c r="V402" s="262"/>
    </row>
    <row r="403" spans="2:22" x14ac:dyDescent="0.4">
      <c r="B403" s="354" t="s">
        <v>2529</v>
      </c>
      <c r="C403" s="354" t="str">
        <f>_xlfn.TEXTJOIN("-",FALSE,jobNumber,DRAWING[[#This Row],[Type]])</f>
        <v>38025-ELE</v>
      </c>
      <c r="D403" s="354">
        <v>1</v>
      </c>
      <c r="F403" s="354">
        <v>400</v>
      </c>
      <c r="G403" s="354" t="str">
        <f>IF(ISBLANK(DRAWING[[#This Row],[Base]]),"",DRAWING[[#This Row],[Base]]+DRAWING[[#This Row],[Index]])</f>
        <v/>
      </c>
      <c r="H403" s="354" t="str">
        <f>_xlfn.TEXTJOIN("-",,TEXT(DRAWING[[#This Row],[SubProject]],"00"),DRAWING[[#This Row],[Number]]&amp;"_.L0")</f>
        <v>01-_.L0</v>
      </c>
      <c r="I403" s="354" t="e">
        <f>_xlfn.TEXTJOIN(" ",,INDEX(IO[Address24V],MATCH(DRAWING[[#This Row],[Tag]],IO[IO_Tag],)),DRAWING[[#This Row],[Tag]])</f>
        <v>#N/A</v>
      </c>
      <c r="J403" s="354" t="e">
        <f>_xlfn.TEXTJOIN(" ",,INDEX(IO[Address0V],MATCH(DRAWING[[#This Row],[Tag]],IO[IO_Tag],)),DRAWING[[#This Row],[Tag]])</f>
        <v>#N/A</v>
      </c>
      <c r="K403" s="354" t="e">
        <f>_xlfn.TEXTJOIN(" ",,INDEX(IO[AddressIO],MATCH(DRAWING[[#This Row],[Tag]],IO[IO_Tag],)),DRAWING[[#This Row],[Tag]])</f>
        <v>#N/A</v>
      </c>
      <c r="L403" s="354" t="str">
        <f>_xlfn.TEXTJOIN("/",,DRAWING[[#This Row],[Tag]],"01")</f>
        <v>01</v>
      </c>
      <c r="N403" s="262" t="e">
        <f xml:space="preserve"> UPPER(TRIM( MID(#REF!,1,22)))</f>
        <v>#REF!</v>
      </c>
      <c r="O403" s="262"/>
      <c r="P403" s="262"/>
      <c r="Q403" s="262"/>
      <c r="R403" s="262"/>
      <c r="S403" s="262"/>
      <c r="T403" s="262"/>
      <c r="U403" s="262"/>
      <c r="V403" s="262"/>
    </row>
    <row r="404" spans="2:22" x14ac:dyDescent="0.4">
      <c r="B404" s="354" t="s">
        <v>2529</v>
      </c>
      <c r="C404" s="354" t="str">
        <f>_xlfn.TEXTJOIN("-",FALSE,jobNumber,DRAWING[[#This Row],[Type]])</f>
        <v>38025-ELE</v>
      </c>
      <c r="D404" s="354">
        <v>1</v>
      </c>
      <c r="F404" s="354">
        <v>401</v>
      </c>
      <c r="G404" s="354" t="str">
        <f>IF(ISBLANK(DRAWING[[#This Row],[Base]]),"",DRAWING[[#This Row],[Base]]+DRAWING[[#This Row],[Index]])</f>
        <v/>
      </c>
      <c r="H404" s="354" t="str">
        <f>_xlfn.TEXTJOIN("-",,TEXT(DRAWING[[#This Row],[SubProject]],"00"),DRAWING[[#This Row],[Number]]&amp;"_.L0")</f>
        <v>01-_.L0</v>
      </c>
      <c r="I404" s="354" t="e">
        <f>_xlfn.TEXTJOIN(" ",,INDEX(IO[Address24V],MATCH(DRAWING[[#This Row],[Tag]],IO[IO_Tag],)),DRAWING[[#This Row],[Tag]])</f>
        <v>#N/A</v>
      </c>
      <c r="J404" s="354" t="e">
        <f>_xlfn.TEXTJOIN(" ",,INDEX(IO[Address0V],MATCH(DRAWING[[#This Row],[Tag]],IO[IO_Tag],)),DRAWING[[#This Row],[Tag]])</f>
        <v>#N/A</v>
      </c>
      <c r="K404" s="354" t="e">
        <f>_xlfn.TEXTJOIN(" ",,INDEX(IO[AddressIO],MATCH(DRAWING[[#This Row],[Tag]],IO[IO_Tag],)),DRAWING[[#This Row],[Tag]])</f>
        <v>#N/A</v>
      </c>
      <c r="L404" s="354" t="str">
        <f>_xlfn.TEXTJOIN("/",,DRAWING[[#This Row],[Tag]],"01")</f>
        <v>01</v>
      </c>
      <c r="N404" s="262" t="e">
        <f xml:space="preserve"> UPPER(TRIM( MID(#REF!,1,22)))</f>
        <v>#REF!</v>
      </c>
      <c r="O404" s="262"/>
      <c r="P404" s="262"/>
      <c r="Q404" s="262"/>
      <c r="R404" s="262"/>
      <c r="S404" s="262"/>
      <c r="T404" s="262"/>
      <c r="U404" s="262"/>
      <c r="V404" s="262"/>
    </row>
    <row r="405" spans="2:22" x14ac:dyDescent="0.4">
      <c r="B405" s="354" t="s">
        <v>2529</v>
      </c>
      <c r="C405" s="354" t="str">
        <f>_xlfn.TEXTJOIN("-",FALSE,jobNumber,DRAWING[[#This Row],[Type]])</f>
        <v>38025-ELE</v>
      </c>
      <c r="D405" s="354">
        <v>1</v>
      </c>
      <c r="F405" s="354">
        <v>402</v>
      </c>
      <c r="G405" s="354" t="str">
        <f>IF(ISBLANK(DRAWING[[#This Row],[Base]]),"",DRAWING[[#This Row],[Base]]+DRAWING[[#This Row],[Index]])</f>
        <v/>
      </c>
      <c r="H405" s="354" t="str">
        <f>_xlfn.TEXTJOIN("-",,TEXT(DRAWING[[#This Row],[SubProject]],"00"),DRAWING[[#This Row],[Number]]&amp;"_.L0")</f>
        <v>01-_.L0</v>
      </c>
      <c r="I405" s="354" t="e">
        <f>_xlfn.TEXTJOIN(" ",,INDEX(IO[Address24V],MATCH(DRAWING[[#This Row],[Tag]],IO[IO_Tag],)),DRAWING[[#This Row],[Tag]])</f>
        <v>#N/A</v>
      </c>
      <c r="J405" s="354" t="e">
        <f>_xlfn.TEXTJOIN(" ",,INDEX(IO[Address0V],MATCH(DRAWING[[#This Row],[Tag]],IO[IO_Tag],)),DRAWING[[#This Row],[Tag]])</f>
        <v>#N/A</v>
      </c>
      <c r="K405" s="354" t="e">
        <f>_xlfn.TEXTJOIN(" ",,INDEX(IO[AddressIO],MATCH(DRAWING[[#This Row],[Tag]],IO[IO_Tag],)),DRAWING[[#This Row],[Tag]])</f>
        <v>#N/A</v>
      </c>
      <c r="L405" s="354" t="str">
        <f>_xlfn.TEXTJOIN("/",,DRAWING[[#This Row],[Tag]],"01")</f>
        <v>01</v>
      </c>
      <c r="N405" s="262" t="e">
        <f xml:space="preserve"> UPPER(TRIM( MID(#REF!,1,22)))</f>
        <v>#REF!</v>
      </c>
      <c r="O405" s="262"/>
      <c r="P405" s="262"/>
      <c r="Q405" s="262"/>
      <c r="R405" s="262"/>
      <c r="S405" s="262"/>
      <c r="T405" s="262"/>
      <c r="U405" s="262"/>
      <c r="V405" s="262"/>
    </row>
    <row r="406" spans="2:22" x14ac:dyDescent="0.4">
      <c r="B406" s="354" t="s">
        <v>2529</v>
      </c>
      <c r="C406" s="354" t="str">
        <f>_xlfn.TEXTJOIN("-",FALSE,jobNumber,DRAWING[[#This Row],[Type]])</f>
        <v>38025-ELE</v>
      </c>
      <c r="D406" s="354">
        <v>1</v>
      </c>
      <c r="F406" s="354">
        <v>403</v>
      </c>
      <c r="G406" s="354" t="str">
        <f>IF(ISBLANK(DRAWING[[#This Row],[Base]]),"",DRAWING[[#This Row],[Base]]+DRAWING[[#This Row],[Index]])</f>
        <v/>
      </c>
      <c r="H406" s="354" t="str">
        <f>_xlfn.TEXTJOIN("-",,TEXT(DRAWING[[#This Row],[SubProject]],"00"),DRAWING[[#This Row],[Number]]&amp;"_.L0")</f>
        <v>01-_.L0</v>
      </c>
      <c r="I406" s="354" t="e">
        <f>_xlfn.TEXTJOIN(" ",,INDEX(IO[Address24V],MATCH(DRAWING[[#This Row],[Tag]],IO[IO_Tag],)),DRAWING[[#This Row],[Tag]])</f>
        <v>#N/A</v>
      </c>
      <c r="J406" s="354" t="e">
        <f>_xlfn.TEXTJOIN(" ",,INDEX(IO[Address0V],MATCH(DRAWING[[#This Row],[Tag]],IO[IO_Tag],)),DRAWING[[#This Row],[Tag]])</f>
        <v>#N/A</v>
      </c>
      <c r="K406" s="354" t="e">
        <f>_xlfn.TEXTJOIN(" ",,INDEX(IO[AddressIO],MATCH(DRAWING[[#This Row],[Tag]],IO[IO_Tag],)),DRAWING[[#This Row],[Tag]])</f>
        <v>#N/A</v>
      </c>
      <c r="L406" s="354" t="str">
        <f>_xlfn.TEXTJOIN("/",,DRAWING[[#This Row],[Tag]],"01")</f>
        <v>01</v>
      </c>
      <c r="N406" s="262" t="e">
        <f xml:space="preserve"> UPPER(TRIM( MID(#REF!,1,22)))</f>
        <v>#REF!</v>
      </c>
      <c r="O406" s="262"/>
      <c r="P406" s="262"/>
      <c r="Q406" s="262"/>
      <c r="R406" s="262"/>
      <c r="S406" s="262"/>
      <c r="T406" s="262"/>
      <c r="U406" s="262"/>
      <c r="V406" s="262"/>
    </row>
    <row r="407" spans="2:22" x14ac:dyDescent="0.4">
      <c r="B407" s="354" t="s">
        <v>2529</v>
      </c>
      <c r="C407" s="354" t="str">
        <f>_xlfn.TEXTJOIN("-",FALSE,jobNumber,DRAWING[[#This Row],[Type]])</f>
        <v>38025-ELE</v>
      </c>
      <c r="D407" s="354">
        <v>1</v>
      </c>
      <c r="F407" s="354">
        <v>404</v>
      </c>
      <c r="G407" s="354" t="str">
        <f>IF(ISBLANK(DRAWING[[#This Row],[Base]]),"",DRAWING[[#This Row],[Base]]+DRAWING[[#This Row],[Index]])</f>
        <v/>
      </c>
      <c r="H407" s="354" t="str">
        <f>_xlfn.TEXTJOIN("-",,TEXT(DRAWING[[#This Row],[SubProject]],"00"),DRAWING[[#This Row],[Number]]&amp;"_.L0")</f>
        <v>01-_.L0</v>
      </c>
      <c r="I407" s="354" t="e">
        <f>_xlfn.TEXTJOIN(" ",,INDEX(IO[Address24V],MATCH(DRAWING[[#This Row],[Tag]],IO[IO_Tag],)),DRAWING[[#This Row],[Tag]])</f>
        <v>#N/A</v>
      </c>
      <c r="J407" s="354" t="e">
        <f>_xlfn.TEXTJOIN(" ",,INDEX(IO[Address0V],MATCH(DRAWING[[#This Row],[Tag]],IO[IO_Tag],)),DRAWING[[#This Row],[Tag]])</f>
        <v>#N/A</v>
      </c>
      <c r="K407" s="354" t="e">
        <f>_xlfn.TEXTJOIN(" ",,INDEX(IO[AddressIO],MATCH(DRAWING[[#This Row],[Tag]],IO[IO_Tag],)),DRAWING[[#This Row],[Tag]])</f>
        <v>#N/A</v>
      </c>
      <c r="L407" s="354" t="str">
        <f>_xlfn.TEXTJOIN("/",,DRAWING[[#This Row],[Tag]],"01")</f>
        <v>01</v>
      </c>
      <c r="N407" s="262" t="e">
        <f xml:space="preserve"> UPPER(TRIM( MID(#REF!,1,22)))</f>
        <v>#REF!</v>
      </c>
      <c r="O407" s="262"/>
      <c r="P407" s="262"/>
      <c r="Q407" s="262"/>
      <c r="R407" s="262"/>
      <c r="S407" s="262"/>
      <c r="T407" s="262"/>
      <c r="U407" s="262"/>
      <c r="V407" s="262"/>
    </row>
    <row r="408" spans="2:22" x14ac:dyDescent="0.4">
      <c r="B408" s="354" t="s">
        <v>2529</v>
      </c>
      <c r="C408" s="354" t="str">
        <f>_xlfn.TEXTJOIN("-",FALSE,jobNumber,DRAWING[[#This Row],[Type]])</f>
        <v>38025-ELE</v>
      </c>
      <c r="D408" s="354">
        <v>1</v>
      </c>
      <c r="F408" s="354">
        <v>405</v>
      </c>
      <c r="G408" s="354" t="str">
        <f>IF(ISBLANK(DRAWING[[#This Row],[Base]]),"",DRAWING[[#This Row],[Base]]+DRAWING[[#This Row],[Index]])</f>
        <v/>
      </c>
      <c r="H408" s="354" t="str">
        <f>_xlfn.TEXTJOIN("-",,TEXT(DRAWING[[#This Row],[SubProject]],"00"),DRAWING[[#This Row],[Number]]&amp;"_.L0")</f>
        <v>01-_.L0</v>
      </c>
      <c r="I408" s="354" t="e">
        <f>_xlfn.TEXTJOIN(" ",,INDEX(IO[Address24V],MATCH(DRAWING[[#This Row],[Tag]],IO[IO_Tag],)),DRAWING[[#This Row],[Tag]])</f>
        <v>#N/A</v>
      </c>
      <c r="J408" s="354" t="e">
        <f>_xlfn.TEXTJOIN(" ",,INDEX(IO[Address0V],MATCH(DRAWING[[#This Row],[Tag]],IO[IO_Tag],)),DRAWING[[#This Row],[Tag]])</f>
        <v>#N/A</v>
      </c>
      <c r="K408" s="354" t="e">
        <f>_xlfn.TEXTJOIN(" ",,INDEX(IO[AddressIO],MATCH(DRAWING[[#This Row],[Tag]],IO[IO_Tag],)),DRAWING[[#This Row],[Tag]])</f>
        <v>#N/A</v>
      </c>
      <c r="L408" s="354" t="str">
        <f>_xlfn.TEXTJOIN("/",,DRAWING[[#This Row],[Tag]],"01")</f>
        <v>01</v>
      </c>
      <c r="N408" s="262" t="e">
        <f xml:space="preserve"> UPPER(TRIM( MID(#REF!,1,22)))</f>
        <v>#REF!</v>
      </c>
      <c r="O408" s="262"/>
      <c r="P408" s="262"/>
      <c r="Q408" s="262"/>
      <c r="R408" s="262"/>
      <c r="S408" s="262"/>
      <c r="T408" s="262"/>
      <c r="U408" s="262"/>
      <c r="V408" s="262"/>
    </row>
    <row r="409" spans="2:22" x14ac:dyDescent="0.4">
      <c r="B409" s="354" t="s">
        <v>2529</v>
      </c>
      <c r="C409" s="354" t="str">
        <f>_xlfn.TEXTJOIN("-",FALSE,jobNumber,DRAWING[[#This Row],[Type]])</f>
        <v>38025-ELE</v>
      </c>
      <c r="D409" s="354">
        <v>1</v>
      </c>
      <c r="F409" s="354">
        <v>406</v>
      </c>
      <c r="G409" s="354" t="str">
        <f>IF(ISBLANK(DRAWING[[#This Row],[Base]]),"",DRAWING[[#This Row],[Base]]+DRAWING[[#This Row],[Index]])</f>
        <v/>
      </c>
      <c r="H409" s="354" t="str">
        <f>_xlfn.TEXTJOIN("-",,TEXT(DRAWING[[#This Row],[SubProject]],"00"),DRAWING[[#This Row],[Number]]&amp;"_.L0")</f>
        <v>01-_.L0</v>
      </c>
      <c r="I409" s="354" t="e">
        <f>_xlfn.TEXTJOIN(" ",,INDEX(IO[Address24V],MATCH(DRAWING[[#This Row],[Tag]],IO[IO_Tag],)),DRAWING[[#This Row],[Tag]])</f>
        <v>#N/A</v>
      </c>
      <c r="J409" s="354" t="e">
        <f>_xlfn.TEXTJOIN(" ",,INDEX(IO[Address0V],MATCH(DRAWING[[#This Row],[Tag]],IO[IO_Tag],)),DRAWING[[#This Row],[Tag]])</f>
        <v>#N/A</v>
      </c>
      <c r="K409" s="354" t="e">
        <f>_xlfn.TEXTJOIN(" ",,INDEX(IO[AddressIO],MATCH(DRAWING[[#This Row],[Tag]],IO[IO_Tag],)),DRAWING[[#This Row],[Tag]])</f>
        <v>#N/A</v>
      </c>
      <c r="L409" s="354" t="str">
        <f>_xlfn.TEXTJOIN("/",,DRAWING[[#This Row],[Tag]],"01")</f>
        <v>01</v>
      </c>
      <c r="N409" s="262" t="e">
        <f xml:space="preserve"> UPPER(TRIM( MID(#REF!,1,22)))</f>
        <v>#REF!</v>
      </c>
      <c r="O409" s="262"/>
      <c r="P409" s="262"/>
      <c r="Q409" s="262"/>
      <c r="R409" s="262"/>
      <c r="S409" s="262"/>
      <c r="T409" s="262"/>
      <c r="U409" s="262"/>
      <c r="V409" s="262"/>
    </row>
    <row r="410" spans="2:22" x14ac:dyDescent="0.4">
      <c r="B410" s="354" t="s">
        <v>2529</v>
      </c>
      <c r="C410" s="354" t="str">
        <f>_xlfn.TEXTJOIN("-",FALSE,jobNumber,DRAWING[[#This Row],[Type]])</f>
        <v>38025-ELE</v>
      </c>
      <c r="D410" s="354">
        <v>1</v>
      </c>
      <c r="F410" s="354">
        <v>407</v>
      </c>
      <c r="G410" s="354" t="str">
        <f>IF(ISBLANK(DRAWING[[#This Row],[Base]]),"",DRAWING[[#This Row],[Base]]+DRAWING[[#This Row],[Index]])</f>
        <v/>
      </c>
      <c r="H410" s="354" t="str">
        <f>_xlfn.TEXTJOIN("-",,TEXT(DRAWING[[#This Row],[SubProject]],"00"),DRAWING[[#This Row],[Number]]&amp;"_.L0")</f>
        <v>01-_.L0</v>
      </c>
      <c r="I410" s="354" t="e">
        <f>_xlfn.TEXTJOIN(" ",,INDEX(IO[Address24V],MATCH(DRAWING[[#This Row],[Tag]],IO[IO_Tag],)),DRAWING[[#This Row],[Tag]])</f>
        <v>#N/A</v>
      </c>
      <c r="J410" s="354" t="e">
        <f>_xlfn.TEXTJOIN(" ",,INDEX(IO[Address0V],MATCH(DRAWING[[#This Row],[Tag]],IO[IO_Tag],)),DRAWING[[#This Row],[Tag]])</f>
        <v>#N/A</v>
      </c>
      <c r="K410" s="354" t="e">
        <f>_xlfn.TEXTJOIN(" ",,INDEX(IO[AddressIO],MATCH(DRAWING[[#This Row],[Tag]],IO[IO_Tag],)),DRAWING[[#This Row],[Tag]])</f>
        <v>#N/A</v>
      </c>
      <c r="L410" s="354" t="str">
        <f>_xlfn.TEXTJOIN("/",,DRAWING[[#This Row],[Tag]],"01")</f>
        <v>01</v>
      </c>
      <c r="N410" s="262" t="e">
        <f xml:space="preserve"> UPPER(TRIM( MID(#REF!,1,22)))</f>
        <v>#REF!</v>
      </c>
      <c r="O410" s="262"/>
      <c r="P410" s="262"/>
      <c r="Q410" s="262"/>
      <c r="R410" s="262"/>
      <c r="S410" s="262"/>
      <c r="T410" s="262"/>
      <c r="U410" s="262"/>
      <c r="V410" s="262"/>
    </row>
    <row r="411" spans="2:22" x14ac:dyDescent="0.4">
      <c r="B411" s="354" t="s">
        <v>2529</v>
      </c>
      <c r="C411" s="354" t="str">
        <f>_xlfn.TEXTJOIN("-",FALSE,jobNumber,DRAWING[[#This Row],[Type]])</f>
        <v>38025-ELE</v>
      </c>
      <c r="D411" s="354">
        <v>1</v>
      </c>
      <c r="F411" s="354">
        <v>408</v>
      </c>
      <c r="G411" s="354" t="str">
        <f>IF(ISBLANK(DRAWING[[#This Row],[Base]]),"",DRAWING[[#This Row],[Base]]+DRAWING[[#This Row],[Index]])</f>
        <v/>
      </c>
      <c r="H411" s="354" t="str">
        <f>_xlfn.TEXTJOIN("-",,TEXT(DRAWING[[#This Row],[SubProject]],"00"),DRAWING[[#This Row],[Number]]&amp;"_.L0")</f>
        <v>01-_.L0</v>
      </c>
      <c r="I411" s="354" t="e">
        <f>_xlfn.TEXTJOIN(" ",,INDEX(IO[Address24V],MATCH(DRAWING[[#This Row],[Tag]],IO[IO_Tag],)),DRAWING[[#This Row],[Tag]])</f>
        <v>#N/A</v>
      </c>
      <c r="J411" s="354" t="e">
        <f>_xlfn.TEXTJOIN(" ",,INDEX(IO[Address0V],MATCH(DRAWING[[#This Row],[Tag]],IO[IO_Tag],)),DRAWING[[#This Row],[Tag]])</f>
        <v>#N/A</v>
      </c>
      <c r="K411" s="354" t="e">
        <f>_xlfn.TEXTJOIN(" ",,INDEX(IO[AddressIO],MATCH(DRAWING[[#This Row],[Tag]],IO[IO_Tag],)),DRAWING[[#This Row],[Tag]])</f>
        <v>#N/A</v>
      </c>
      <c r="L411" s="354" t="str">
        <f>_xlfn.TEXTJOIN("/",,DRAWING[[#This Row],[Tag]],"01")</f>
        <v>01</v>
      </c>
      <c r="N411" s="262" t="e">
        <f xml:space="preserve"> UPPER(TRIM( MID(#REF!,1,22)))</f>
        <v>#REF!</v>
      </c>
      <c r="O411" s="262"/>
      <c r="P411" s="262"/>
      <c r="Q411" s="262"/>
      <c r="R411" s="262"/>
      <c r="S411" s="262"/>
      <c r="T411" s="262"/>
      <c r="U411" s="262"/>
      <c r="V411" s="262"/>
    </row>
    <row r="412" spans="2:22" x14ac:dyDescent="0.4">
      <c r="B412" s="354" t="s">
        <v>2529</v>
      </c>
      <c r="C412" s="354" t="str">
        <f>_xlfn.TEXTJOIN("-",FALSE,jobNumber,DRAWING[[#This Row],[Type]])</f>
        <v>38025-ELE</v>
      </c>
      <c r="D412" s="354">
        <v>1</v>
      </c>
      <c r="F412" s="354">
        <v>409</v>
      </c>
      <c r="G412" s="354" t="str">
        <f>IF(ISBLANK(DRAWING[[#This Row],[Base]]),"",DRAWING[[#This Row],[Base]]+DRAWING[[#This Row],[Index]])</f>
        <v/>
      </c>
      <c r="H412" s="354" t="str">
        <f>_xlfn.TEXTJOIN("-",,TEXT(DRAWING[[#This Row],[SubProject]],"00"),DRAWING[[#This Row],[Number]]&amp;"_.L0")</f>
        <v>01-_.L0</v>
      </c>
      <c r="I412" s="354" t="e">
        <f>_xlfn.TEXTJOIN(" ",,INDEX(IO[Address24V],MATCH(DRAWING[[#This Row],[Tag]],IO[IO_Tag],)),DRAWING[[#This Row],[Tag]])</f>
        <v>#N/A</v>
      </c>
      <c r="J412" s="354" t="e">
        <f>_xlfn.TEXTJOIN(" ",,INDEX(IO[Address0V],MATCH(DRAWING[[#This Row],[Tag]],IO[IO_Tag],)),DRAWING[[#This Row],[Tag]])</f>
        <v>#N/A</v>
      </c>
      <c r="K412" s="354" t="e">
        <f>_xlfn.TEXTJOIN(" ",,INDEX(IO[AddressIO],MATCH(DRAWING[[#This Row],[Tag]],IO[IO_Tag],)),DRAWING[[#This Row],[Tag]])</f>
        <v>#N/A</v>
      </c>
      <c r="L412" s="354" t="str">
        <f>_xlfn.TEXTJOIN("/",,DRAWING[[#This Row],[Tag]],"01")</f>
        <v>01</v>
      </c>
      <c r="N412" s="262" t="e">
        <f xml:space="preserve"> UPPER(TRIM( MID(#REF!,1,22)))</f>
        <v>#REF!</v>
      </c>
      <c r="O412" s="262"/>
      <c r="P412" s="262"/>
      <c r="Q412" s="262"/>
      <c r="R412" s="262"/>
      <c r="S412" s="262"/>
      <c r="T412" s="262"/>
      <c r="U412" s="262"/>
      <c r="V412" s="262"/>
    </row>
    <row r="413" spans="2:22" x14ac:dyDescent="0.4">
      <c r="B413" s="354" t="s">
        <v>2529</v>
      </c>
      <c r="C413" s="354" t="str">
        <f>_xlfn.TEXTJOIN("-",FALSE,jobNumber,DRAWING[[#This Row],[Type]])</f>
        <v>38025-ELE</v>
      </c>
      <c r="D413" s="354">
        <v>1</v>
      </c>
      <c r="F413" s="354">
        <v>410</v>
      </c>
      <c r="G413" s="354" t="str">
        <f>IF(ISBLANK(DRAWING[[#This Row],[Base]]),"",DRAWING[[#This Row],[Base]]+DRAWING[[#This Row],[Index]])</f>
        <v/>
      </c>
      <c r="H413" s="354" t="str">
        <f>_xlfn.TEXTJOIN("-",,TEXT(DRAWING[[#This Row],[SubProject]],"00"),DRAWING[[#This Row],[Number]]&amp;"_.L0")</f>
        <v>01-_.L0</v>
      </c>
      <c r="I413" s="354" t="e">
        <f>_xlfn.TEXTJOIN(" ",,INDEX(IO[Address24V],MATCH(DRAWING[[#This Row],[Tag]],IO[IO_Tag],)),DRAWING[[#This Row],[Tag]])</f>
        <v>#N/A</v>
      </c>
      <c r="J413" s="354" t="e">
        <f>_xlfn.TEXTJOIN(" ",,INDEX(IO[Address0V],MATCH(DRAWING[[#This Row],[Tag]],IO[IO_Tag],)),DRAWING[[#This Row],[Tag]])</f>
        <v>#N/A</v>
      </c>
      <c r="K413" s="354" t="e">
        <f>_xlfn.TEXTJOIN(" ",,INDEX(IO[AddressIO],MATCH(DRAWING[[#This Row],[Tag]],IO[IO_Tag],)),DRAWING[[#This Row],[Tag]])</f>
        <v>#N/A</v>
      </c>
      <c r="L413" s="354" t="str">
        <f>_xlfn.TEXTJOIN("/",,DRAWING[[#This Row],[Tag]],"01")</f>
        <v>01</v>
      </c>
      <c r="N413" s="262" t="e">
        <f xml:space="preserve"> UPPER(TRIM( MID(#REF!,1,22)))</f>
        <v>#REF!</v>
      </c>
      <c r="O413" s="262"/>
      <c r="P413" s="262"/>
      <c r="Q413" s="262"/>
      <c r="R413" s="262"/>
      <c r="S413" s="262"/>
      <c r="T413" s="262"/>
      <c r="U413" s="262"/>
      <c r="V413" s="262"/>
    </row>
    <row r="414" spans="2:22" x14ac:dyDescent="0.4">
      <c r="B414" s="354" t="s">
        <v>2529</v>
      </c>
      <c r="C414" s="354" t="str">
        <f>_xlfn.TEXTJOIN("-",FALSE,jobNumber,DRAWING[[#This Row],[Type]])</f>
        <v>38025-ELE</v>
      </c>
      <c r="D414" s="354">
        <v>1</v>
      </c>
      <c r="F414" s="354">
        <v>411</v>
      </c>
      <c r="G414" s="354" t="str">
        <f>IF(ISBLANK(DRAWING[[#This Row],[Base]]),"",DRAWING[[#This Row],[Base]]+DRAWING[[#This Row],[Index]])</f>
        <v/>
      </c>
      <c r="H414" s="354" t="str">
        <f>_xlfn.TEXTJOIN("-",,TEXT(DRAWING[[#This Row],[SubProject]],"00"),DRAWING[[#This Row],[Number]]&amp;"_.L0")</f>
        <v>01-_.L0</v>
      </c>
      <c r="I414" s="354" t="e">
        <f>_xlfn.TEXTJOIN(" ",,INDEX(IO[Address24V],MATCH(DRAWING[[#This Row],[Tag]],IO[IO_Tag],)),DRAWING[[#This Row],[Tag]])</f>
        <v>#N/A</v>
      </c>
      <c r="J414" s="354" t="e">
        <f>_xlfn.TEXTJOIN(" ",,INDEX(IO[Address0V],MATCH(DRAWING[[#This Row],[Tag]],IO[IO_Tag],)),DRAWING[[#This Row],[Tag]])</f>
        <v>#N/A</v>
      </c>
      <c r="K414" s="354" t="e">
        <f>_xlfn.TEXTJOIN(" ",,INDEX(IO[AddressIO],MATCH(DRAWING[[#This Row],[Tag]],IO[IO_Tag],)),DRAWING[[#This Row],[Tag]])</f>
        <v>#N/A</v>
      </c>
      <c r="L414" s="354" t="str">
        <f>_xlfn.TEXTJOIN("/",,DRAWING[[#This Row],[Tag]],"01")</f>
        <v>01</v>
      </c>
      <c r="N414" s="262" t="e">
        <f xml:space="preserve"> UPPER(TRIM( MID(#REF!,1,22)))</f>
        <v>#REF!</v>
      </c>
      <c r="O414" s="262"/>
      <c r="P414" s="262"/>
      <c r="Q414" s="262"/>
      <c r="R414" s="262"/>
      <c r="S414" s="262"/>
      <c r="T414" s="262"/>
      <c r="U414" s="262"/>
      <c r="V414" s="262"/>
    </row>
    <row r="415" spans="2:22" x14ac:dyDescent="0.4">
      <c r="B415" s="354" t="s">
        <v>2529</v>
      </c>
      <c r="C415" s="354" t="str">
        <f>_xlfn.TEXTJOIN("-",FALSE,jobNumber,DRAWING[[#This Row],[Type]])</f>
        <v>38025-ELE</v>
      </c>
      <c r="D415" s="354">
        <v>1</v>
      </c>
      <c r="F415" s="354">
        <v>412</v>
      </c>
      <c r="G415" s="354" t="str">
        <f>IF(ISBLANK(DRAWING[[#This Row],[Base]]),"",DRAWING[[#This Row],[Base]]+DRAWING[[#This Row],[Index]])</f>
        <v/>
      </c>
      <c r="H415" s="354" t="str">
        <f>_xlfn.TEXTJOIN("-",,TEXT(DRAWING[[#This Row],[SubProject]],"00"),DRAWING[[#This Row],[Number]]&amp;"_.L0")</f>
        <v>01-_.L0</v>
      </c>
      <c r="I415" s="354" t="e">
        <f>_xlfn.TEXTJOIN(" ",,INDEX(IO[Address24V],MATCH(DRAWING[[#This Row],[Tag]],IO[IO_Tag],)),DRAWING[[#This Row],[Tag]])</f>
        <v>#N/A</v>
      </c>
      <c r="J415" s="354" t="e">
        <f>_xlfn.TEXTJOIN(" ",,INDEX(IO[Address0V],MATCH(DRAWING[[#This Row],[Tag]],IO[IO_Tag],)),DRAWING[[#This Row],[Tag]])</f>
        <v>#N/A</v>
      </c>
      <c r="K415" s="354" t="e">
        <f>_xlfn.TEXTJOIN(" ",,INDEX(IO[AddressIO],MATCH(DRAWING[[#This Row],[Tag]],IO[IO_Tag],)),DRAWING[[#This Row],[Tag]])</f>
        <v>#N/A</v>
      </c>
      <c r="L415" s="354" t="str">
        <f>_xlfn.TEXTJOIN("/",,DRAWING[[#This Row],[Tag]],"01")</f>
        <v>01</v>
      </c>
      <c r="N415" s="262" t="e">
        <f xml:space="preserve"> UPPER(TRIM( MID(#REF!,1,22)))</f>
        <v>#REF!</v>
      </c>
      <c r="O415" s="262"/>
      <c r="P415" s="262"/>
      <c r="Q415" s="262"/>
      <c r="R415" s="262"/>
      <c r="S415" s="262"/>
      <c r="T415" s="262"/>
      <c r="U415" s="262"/>
      <c r="V415" s="262"/>
    </row>
    <row r="416" spans="2:22" x14ac:dyDescent="0.4">
      <c r="B416" s="354" t="s">
        <v>2529</v>
      </c>
      <c r="C416" s="354" t="str">
        <f>_xlfn.TEXTJOIN("-",FALSE,jobNumber,DRAWING[[#This Row],[Type]])</f>
        <v>38025-ELE</v>
      </c>
      <c r="D416" s="354">
        <v>1</v>
      </c>
      <c r="F416" s="354">
        <v>413</v>
      </c>
      <c r="G416" s="354" t="str">
        <f>IF(ISBLANK(DRAWING[[#This Row],[Base]]),"",DRAWING[[#This Row],[Base]]+DRAWING[[#This Row],[Index]])</f>
        <v/>
      </c>
      <c r="H416" s="354" t="str">
        <f>_xlfn.TEXTJOIN("-",,TEXT(DRAWING[[#This Row],[SubProject]],"00"),DRAWING[[#This Row],[Number]]&amp;"_.L0")</f>
        <v>01-_.L0</v>
      </c>
      <c r="I416" s="354" t="e">
        <f>_xlfn.TEXTJOIN(" ",,INDEX(IO[Address24V],MATCH(DRAWING[[#This Row],[Tag]],IO[IO_Tag],)),DRAWING[[#This Row],[Tag]])</f>
        <v>#N/A</v>
      </c>
      <c r="J416" s="354" t="e">
        <f>_xlfn.TEXTJOIN(" ",,INDEX(IO[Address0V],MATCH(DRAWING[[#This Row],[Tag]],IO[IO_Tag],)),DRAWING[[#This Row],[Tag]])</f>
        <v>#N/A</v>
      </c>
      <c r="K416" s="354" t="e">
        <f>_xlfn.TEXTJOIN(" ",,INDEX(IO[AddressIO],MATCH(DRAWING[[#This Row],[Tag]],IO[IO_Tag],)),DRAWING[[#This Row],[Tag]])</f>
        <v>#N/A</v>
      </c>
      <c r="L416" s="354" t="str">
        <f>_xlfn.TEXTJOIN("/",,DRAWING[[#This Row],[Tag]],"01")</f>
        <v>01</v>
      </c>
      <c r="N416" s="262" t="e">
        <f xml:space="preserve"> UPPER(TRIM( MID(#REF!,1,22)))</f>
        <v>#REF!</v>
      </c>
      <c r="O416" s="262"/>
      <c r="P416" s="262"/>
      <c r="Q416" s="262"/>
      <c r="R416" s="262"/>
      <c r="S416" s="262"/>
      <c r="T416" s="262"/>
      <c r="U416" s="262"/>
      <c r="V416" s="262"/>
    </row>
    <row r="417" spans="2:22" x14ac:dyDescent="0.4">
      <c r="B417" s="354" t="s">
        <v>2529</v>
      </c>
      <c r="C417" s="354" t="str">
        <f>_xlfn.TEXTJOIN("-",FALSE,jobNumber,DRAWING[[#This Row],[Type]])</f>
        <v>38025-ELE</v>
      </c>
      <c r="D417" s="354">
        <v>1</v>
      </c>
      <c r="F417" s="354">
        <v>414</v>
      </c>
      <c r="G417" s="354" t="str">
        <f>IF(ISBLANK(DRAWING[[#This Row],[Base]]),"",DRAWING[[#This Row],[Base]]+DRAWING[[#This Row],[Index]])</f>
        <v/>
      </c>
      <c r="H417" s="354" t="str">
        <f>_xlfn.TEXTJOIN("-",,TEXT(DRAWING[[#This Row],[SubProject]],"00"),DRAWING[[#This Row],[Number]]&amp;"_.L0")</f>
        <v>01-_.L0</v>
      </c>
      <c r="I417" s="354" t="e">
        <f>_xlfn.TEXTJOIN(" ",,INDEX(IO[Address24V],MATCH(DRAWING[[#This Row],[Tag]],IO[IO_Tag],)),DRAWING[[#This Row],[Tag]])</f>
        <v>#N/A</v>
      </c>
      <c r="J417" s="354" t="e">
        <f>_xlfn.TEXTJOIN(" ",,INDEX(IO[Address0V],MATCH(DRAWING[[#This Row],[Tag]],IO[IO_Tag],)),DRAWING[[#This Row],[Tag]])</f>
        <v>#N/A</v>
      </c>
      <c r="K417" s="354" t="e">
        <f>_xlfn.TEXTJOIN(" ",,INDEX(IO[AddressIO],MATCH(DRAWING[[#This Row],[Tag]],IO[IO_Tag],)),DRAWING[[#This Row],[Tag]])</f>
        <v>#N/A</v>
      </c>
      <c r="L417" s="354" t="str">
        <f>_xlfn.TEXTJOIN("/",,DRAWING[[#This Row],[Tag]],"01")</f>
        <v>01</v>
      </c>
      <c r="N417" s="262" t="e">
        <f xml:space="preserve"> UPPER(TRIM( MID(#REF!,1,22)))</f>
        <v>#REF!</v>
      </c>
      <c r="O417" s="262"/>
      <c r="P417" s="262"/>
      <c r="Q417" s="262"/>
      <c r="R417" s="262"/>
      <c r="S417" s="262"/>
      <c r="T417" s="262"/>
      <c r="U417" s="262"/>
      <c r="V417" s="262"/>
    </row>
    <row r="418" spans="2:22" x14ac:dyDescent="0.4">
      <c r="B418" s="354" t="s">
        <v>2529</v>
      </c>
      <c r="C418" s="354" t="str">
        <f>_xlfn.TEXTJOIN("-",FALSE,jobNumber,DRAWING[[#This Row],[Type]])</f>
        <v>38025-ELE</v>
      </c>
      <c r="D418" s="354">
        <v>1</v>
      </c>
      <c r="F418" s="354">
        <v>415</v>
      </c>
      <c r="G418" s="354" t="str">
        <f>IF(ISBLANK(DRAWING[[#This Row],[Base]]),"",DRAWING[[#This Row],[Base]]+DRAWING[[#This Row],[Index]])</f>
        <v/>
      </c>
      <c r="H418" s="354" t="str">
        <f>_xlfn.TEXTJOIN("-",,TEXT(DRAWING[[#This Row],[SubProject]],"00"),DRAWING[[#This Row],[Number]]&amp;"_.L0")</f>
        <v>01-_.L0</v>
      </c>
      <c r="I418" s="354" t="e">
        <f>_xlfn.TEXTJOIN(" ",,INDEX(IO[Address24V],MATCH(DRAWING[[#This Row],[Tag]],IO[IO_Tag],)),DRAWING[[#This Row],[Tag]])</f>
        <v>#N/A</v>
      </c>
      <c r="J418" s="354" t="e">
        <f>_xlfn.TEXTJOIN(" ",,INDEX(IO[Address0V],MATCH(DRAWING[[#This Row],[Tag]],IO[IO_Tag],)),DRAWING[[#This Row],[Tag]])</f>
        <v>#N/A</v>
      </c>
      <c r="K418" s="354" t="e">
        <f>_xlfn.TEXTJOIN(" ",,INDEX(IO[AddressIO],MATCH(DRAWING[[#This Row],[Tag]],IO[IO_Tag],)),DRAWING[[#This Row],[Tag]])</f>
        <v>#N/A</v>
      </c>
      <c r="L418" s="354" t="str">
        <f>_xlfn.TEXTJOIN("/",,DRAWING[[#This Row],[Tag]],"01")</f>
        <v>01</v>
      </c>
      <c r="N418" s="262" t="e">
        <f xml:space="preserve"> UPPER(TRIM( MID(#REF!,1,22)))</f>
        <v>#REF!</v>
      </c>
      <c r="O418" s="262"/>
      <c r="P418" s="262"/>
      <c r="Q418" s="262"/>
      <c r="R418" s="262"/>
      <c r="S418" s="262"/>
      <c r="T418" s="262"/>
      <c r="U418" s="262"/>
      <c r="V418" s="262"/>
    </row>
    <row r="419" spans="2:22" x14ac:dyDescent="0.4">
      <c r="B419" s="354" t="s">
        <v>2529</v>
      </c>
      <c r="C419" s="354" t="str">
        <f>_xlfn.TEXTJOIN("-",FALSE,jobNumber,DRAWING[[#This Row],[Type]])</f>
        <v>38025-ELE</v>
      </c>
      <c r="D419" s="354">
        <v>1</v>
      </c>
      <c r="F419" s="354">
        <v>416</v>
      </c>
      <c r="G419" s="354" t="str">
        <f>IF(ISBLANK(DRAWING[[#This Row],[Base]]),"",DRAWING[[#This Row],[Base]]+DRAWING[[#This Row],[Index]])</f>
        <v/>
      </c>
      <c r="H419" s="354" t="str">
        <f>_xlfn.TEXTJOIN("-",,TEXT(DRAWING[[#This Row],[SubProject]],"00"),DRAWING[[#This Row],[Number]]&amp;"_.L0")</f>
        <v>01-_.L0</v>
      </c>
      <c r="I419" s="354" t="e">
        <f>_xlfn.TEXTJOIN(" ",,INDEX(IO[Address24V],MATCH(DRAWING[[#This Row],[Tag]],IO[IO_Tag],)),DRAWING[[#This Row],[Tag]])</f>
        <v>#N/A</v>
      </c>
      <c r="J419" s="354" t="e">
        <f>_xlfn.TEXTJOIN(" ",,INDEX(IO[Address0V],MATCH(DRAWING[[#This Row],[Tag]],IO[IO_Tag],)),DRAWING[[#This Row],[Tag]])</f>
        <v>#N/A</v>
      </c>
      <c r="K419" s="354" t="e">
        <f>_xlfn.TEXTJOIN(" ",,INDEX(IO[AddressIO],MATCH(DRAWING[[#This Row],[Tag]],IO[IO_Tag],)),DRAWING[[#This Row],[Tag]])</f>
        <v>#N/A</v>
      </c>
      <c r="L419" s="354" t="str">
        <f>_xlfn.TEXTJOIN("/",,DRAWING[[#This Row],[Tag]],"01")</f>
        <v>01</v>
      </c>
      <c r="N419" s="262" t="e">
        <f xml:space="preserve"> UPPER(TRIM( MID(#REF!,1,22)))</f>
        <v>#REF!</v>
      </c>
      <c r="O419" s="262"/>
      <c r="P419" s="262"/>
      <c r="Q419" s="262"/>
      <c r="R419" s="262"/>
      <c r="S419" s="262"/>
      <c r="T419" s="262"/>
      <c r="U419" s="262"/>
      <c r="V419" s="262"/>
    </row>
    <row r="420" spans="2:22" x14ac:dyDescent="0.4">
      <c r="B420" s="354" t="s">
        <v>2529</v>
      </c>
      <c r="C420" s="354" t="str">
        <f>_xlfn.TEXTJOIN("-",FALSE,jobNumber,DRAWING[[#This Row],[Type]])</f>
        <v>38025-ELE</v>
      </c>
      <c r="D420" s="354">
        <v>1</v>
      </c>
      <c r="F420" s="354">
        <v>417</v>
      </c>
      <c r="G420" s="354" t="str">
        <f>IF(ISBLANK(DRAWING[[#This Row],[Base]]),"",DRAWING[[#This Row],[Base]]+DRAWING[[#This Row],[Index]])</f>
        <v/>
      </c>
      <c r="H420" s="354" t="str">
        <f>_xlfn.TEXTJOIN("-",,TEXT(DRAWING[[#This Row],[SubProject]],"00"),DRAWING[[#This Row],[Number]]&amp;"_.L0")</f>
        <v>01-_.L0</v>
      </c>
      <c r="I420" s="354" t="e">
        <f>_xlfn.TEXTJOIN(" ",,INDEX(IO[Address24V],MATCH(DRAWING[[#This Row],[Tag]],IO[IO_Tag],)),DRAWING[[#This Row],[Tag]])</f>
        <v>#N/A</v>
      </c>
      <c r="J420" s="354" t="e">
        <f>_xlfn.TEXTJOIN(" ",,INDEX(IO[Address0V],MATCH(DRAWING[[#This Row],[Tag]],IO[IO_Tag],)),DRAWING[[#This Row],[Tag]])</f>
        <v>#N/A</v>
      </c>
      <c r="K420" s="354" t="e">
        <f>_xlfn.TEXTJOIN(" ",,INDEX(IO[AddressIO],MATCH(DRAWING[[#This Row],[Tag]],IO[IO_Tag],)),DRAWING[[#This Row],[Tag]])</f>
        <v>#N/A</v>
      </c>
      <c r="L420" s="354" t="str">
        <f>_xlfn.TEXTJOIN("/",,DRAWING[[#This Row],[Tag]],"01")</f>
        <v>01</v>
      </c>
      <c r="N420" s="262" t="e">
        <f xml:space="preserve"> UPPER(TRIM( MID(#REF!,1,22)))</f>
        <v>#REF!</v>
      </c>
      <c r="O420" s="262"/>
      <c r="P420" s="262"/>
      <c r="Q420" s="262"/>
      <c r="R420" s="262"/>
      <c r="S420" s="262"/>
      <c r="T420" s="262"/>
      <c r="U420" s="262"/>
      <c r="V420" s="262"/>
    </row>
    <row r="421" spans="2:22" x14ac:dyDescent="0.4">
      <c r="B421" s="354" t="s">
        <v>2529</v>
      </c>
      <c r="C421" s="354" t="str">
        <f>_xlfn.TEXTJOIN("-",FALSE,jobNumber,DRAWING[[#This Row],[Type]])</f>
        <v>38025-ELE</v>
      </c>
      <c r="D421" s="354">
        <v>1</v>
      </c>
      <c r="F421" s="354">
        <v>418</v>
      </c>
      <c r="G421" s="354" t="str">
        <f>IF(ISBLANK(DRAWING[[#This Row],[Base]]),"",DRAWING[[#This Row],[Base]]+DRAWING[[#This Row],[Index]])</f>
        <v/>
      </c>
      <c r="H421" s="354" t="str">
        <f>_xlfn.TEXTJOIN("-",,TEXT(DRAWING[[#This Row],[SubProject]],"00"),DRAWING[[#This Row],[Number]]&amp;"_.L0")</f>
        <v>01-_.L0</v>
      </c>
      <c r="I421" s="354" t="e">
        <f>_xlfn.TEXTJOIN(" ",,INDEX(IO[Address24V],MATCH(DRAWING[[#This Row],[Tag]],IO[IO_Tag],)),DRAWING[[#This Row],[Tag]])</f>
        <v>#N/A</v>
      </c>
      <c r="J421" s="354" t="e">
        <f>_xlfn.TEXTJOIN(" ",,INDEX(IO[Address0V],MATCH(DRAWING[[#This Row],[Tag]],IO[IO_Tag],)),DRAWING[[#This Row],[Tag]])</f>
        <v>#N/A</v>
      </c>
      <c r="K421" s="354" t="e">
        <f>_xlfn.TEXTJOIN(" ",,INDEX(IO[AddressIO],MATCH(DRAWING[[#This Row],[Tag]],IO[IO_Tag],)),DRAWING[[#This Row],[Tag]])</f>
        <v>#N/A</v>
      </c>
      <c r="L421" s="354" t="str">
        <f>_xlfn.TEXTJOIN("/",,DRAWING[[#This Row],[Tag]],"01")</f>
        <v>01</v>
      </c>
      <c r="N421" s="262" t="e">
        <f xml:space="preserve"> UPPER(TRIM( MID(#REF!,1,22)))</f>
        <v>#REF!</v>
      </c>
      <c r="O421" s="262"/>
      <c r="P421" s="262"/>
      <c r="Q421" s="262"/>
      <c r="R421" s="262"/>
      <c r="S421" s="262"/>
      <c r="T421" s="262"/>
      <c r="U421" s="262"/>
      <c r="V421" s="262"/>
    </row>
    <row r="422" spans="2:22" x14ac:dyDescent="0.4">
      <c r="B422" s="354" t="s">
        <v>2529</v>
      </c>
      <c r="C422" s="354" t="str">
        <f>_xlfn.TEXTJOIN("-",FALSE,jobNumber,DRAWING[[#This Row],[Type]])</f>
        <v>38025-ELE</v>
      </c>
      <c r="D422" s="354">
        <v>1</v>
      </c>
      <c r="F422" s="354">
        <v>419</v>
      </c>
      <c r="G422" s="354" t="str">
        <f>IF(ISBLANK(DRAWING[[#This Row],[Base]]),"",DRAWING[[#This Row],[Base]]+DRAWING[[#This Row],[Index]])</f>
        <v/>
      </c>
      <c r="H422" s="354" t="str">
        <f>_xlfn.TEXTJOIN("-",,TEXT(DRAWING[[#This Row],[SubProject]],"00"),DRAWING[[#This Row],[Number]]&amp;"_.L0")</f>
        <v>01-_.L0</v>
      </c>
      <c r="I422" s="354" t="e">
        <f>_xlfn.TEXTJOIN(" ",,INDEX(IO[Address24V],MATCH(DRAWING[[#This Row],[Tag]],IO[IO_Tag],)),DRAWING[[#This Row],[Tag]])</f>
        <v>#N/A</v>
      </c>
      <c r="J422" s="354" t="e">
        <f>_xlfn.TEXTJOIN(" ",,INDEX(IO[Address0V],MATCH(DRAWING[[#This Row],[Tag]],IO[IO_Tag],)),DRAWING[[#This Row],[Tag]])</f>
        <v>#N/A</v>
      </c>
      <c r="K422" s="354" t="e">
        <f>_xlfn.TEXTJOIN(" ",,INDEX(IO[AddressIO],MATCH(DRAWING[[#This Row],[Tag]],IO[IO_Tag],)),DRAWING[[#This Row],[Tag]])</f>
        <v>#N/A</v>
      </c>
      <c r="L422" s="354" t="str">
        <f>_xlfn.TEXTJOIN("/",,DRAWING[[#This Row],[Tag]],"01")</f>
        <v>01</v>
      </c>
      <c r="N422" s="262" t="e">
        <f xml:space="preserve"> UPPER(TRIM( MID(#REF!,1,22)))</f>
        <v>#REF!</v>
      </c>
      <c r="O422" s="262"/>
      <c r="P422" s="262"/>
      <c r="Q422" s="262"/>
      <c r="R422" s="262"/>
      <c r="S422" s="262"/>
      <c r="T422" s="262"/>
      <c r="U422" s="262"/>
      <c r="V422" s="262"/>
    </row>
    <row r="423" spans="2:22" x14ac:dyDescent="0.4">
      <c r="B423" s="354" t="s">
        <v>2529</v>
      </c>
      <c r="C423" s="354" t="str">
        <f>_xlfn.TEXTJOIN("-",FALSE,jobNumber,DRAWING[[#This Row],[Type]])</f>
        <v>38025-ELE</v>
      </c>
      <c r="D423" s="354">
        <v>1</v>
      </c>
      <c r="F423" s="354">
        <v>420</v>
      </c>
      <c r="G423" s="354" t="str">
        <f>IF(ISBLANK(DRAWING[[#This Row],[Base]]),"",DRAWING[[#This Row],[Base]]+DRAWING[[#This Row],[Index]])</f>
        <v/>
      </c>
      <c r="H423" s="354" t="str">
        <f>_xlfn.TEXTJOIN("-",,TEXT(DRAWING[[#This Row],[SubProject]],"00"),DRAWING[[#This Row],[Number]]&amp;"_.L0")</f>
        <v>01-_.L0</v>
      </c>
      <c r="I423" s="354" t="e">
        <f>_xlfn.TEXTJOIN(" ",,INDEX(IO[Address24V],MATCH(DRAWING[[#This Row],[Tag]],IO[IO_Tag],)),DRAWING[[#This Row],[Tag]])</f>
        <v>#N/A</v>
      </c>
      <c r="J423" s="354" t="e">
        <f>_xlfn.TEXTJOIN(" ",,INDEX(IO[Address0V],MATCH(DRAWING[[#This Row],[Tag]],IO[IO_Tag],)),DRAWING[[#This Row],[Tag]])</f>
        <v>#N/A</v>
      </c>
      <c r="K423" s="354" t="e">
        <f>_xlfn.TEXTJOIN(" ",,INDEX(IO[AddressIO],MATCH(DRAWING[[#This Row],[Tag]],IO[IO_Tag],)),DRAWING[[#This Row],[Tag]])</f>
        <v>#N/A</v>
      </c>
      <c r="L423" s="354" t="str">
        <f>_xlfn.TEXTJOIN("/",,DRAWING[[#This Row],[Tag]],"01")</f>
        <v>01</v>
      </c>
      <c r="N423" s="262" t="e">
        <f xml:space="preserve"> UPPER(TRIM( MID(#REF!,1,22)))</f>
        <v>#REF!</v>
      </c>
      <c r="O423" s="262"/>
      <c r="P423" s="262"/>
      <c r="Q423" s="262"/>
      <c r="R423" s="262"/>
      <c r="S423" s="262"/>
      <c r="T423" s="262"/>
      <c r="U423" s="262"/>
      <c r="V423" s="262"/>
    </row>
    <row r="424" spans="2:22" x14ac:dyDescent="0.4">
      <c r="B424" s="354" t="s">
        <v>2529</v>
      </c>
      <c r="C424" s="354" t="str">
        <f>_xlfn.TEXTJOIN("-",FALSE,jobNumber,DRAWING[[#This Row],[Type]])</f>
        <v>38025-ELE</v>
      </c>
      <c r="D424" s="354">
        <v>1</v>
      </c>
      <c r="F424" s="354">
        <v>421</v>
      </c>
      <c r="G424" s="354" t="str">
        <f>IF(ISBLANK(DRAWING[[#This Row],[Base]]),"",DRAWING[[#This Row],[Base]]+DRAWING[[#This Row],[Index]])</f>
        <v/>
      </c>
      <c r="H424" s="354" t="str">
        <f>_xlfn.TEXTJOIN("-",,TEXT(DRAWING[[#This Row],[SubProject]],"00"),DRAWING[[#This Row],[Number]]&amp;"_.L0")</f>
        <v>01-_.L0</v>
      </c>
      <c r="I424" s="354" t="e">
        <f>_xlfn.TEXTJOIN(" ",,INDEX(IO[Address24V],MATCH(DRAWING[[#This Row],[Tag]],IO[IO_Tag],)),DRAWING[[#This Row],[Tag]])</f>
        <v>#N/A</v>
      </c>
      <c r="J424" s="354" t="e">
        <f>_xlfn.TEXTJOIN(" ",,INDEX(IO[Address0V],MATCH(DRAWING[[#This Row],[Tag]],IO[IO_Tag],)),DRAWING[[#This Row],[Tag]])</f>
        <v>#N/A</v>
      </c>
      <c r="K424" s="354" t="e">
        <f>_xlfn.TEXTJOIN(" ",,INDEX(IO[AddressIO],MATCH(DRAWING[[#This Row],[Tag]],IO[IO_Tag],)),DRAWING[[#This Row],[Tag]])</f>
        <v>#N/A</v>
      </c>
      <c r="L424" s="354" t="str">
        <f>_xlfn.TEXTJOIN("/",,DRAWING[[#This Row],[Tag]],"01")</f>
        <v>01</v>
      </c>
      <c r="N424" s="262" t="e">
        <f xml:space="preserve"> UPPER(TRIM( MID(#REF!,1,22)))</f>
        <v>#REF!</v>
      </c>
      <c r="O424" s="262"/>
      <c r="P424" s="262"/>
      <c r="Q424" s="262"/>
      <c r="R424" s="262"/>
      <c r="S424" s="262"/>
      <c r="T424" s="262"/>
      <c r="U424" s="262"/>
      <c r="V424" s="262"/>
    </row>
    <row r="425" spans="2:22" x14ac:dyDescent="0.4">
      <c r="B425" s="354" t="s">
        <v>2529</v>
      </c>
      <c r="C425" s="354" t="str">
        <f>_xlfn.TEXTJOIN("-",FALSE,jobNumber,DRAWING[[#This Row],[Type]])</f>
        <v>38025-ELE</v>
      </c>
      <c r="D425" s="354">
        <v>1</v>
      </c>
      <c r="F425" s="354">
        <v>422</v>
      </c>
      <c r="G425" s="354" t="str">
        <f>IF(ISBLANK(DRAWING[[#This Row],[Base]]),"",DRAWING[[#This Row],[Base]]+DRAWING[[#This Row],[Index]])</f>
        <v/>
      </c>
      <c r="H425" s="354" t="str">
        <f>_xlfn.TEXTJOIN("-",,TEXT(DRAWING[[#This Row],[SubProject]],"00"),DRAWING[[#This Row],[Number]]&amp;"_.L0")</f>
        <v>01-_.L0</v>
      </c>
      <c r="I425" s="354" t="e">
        <f>_xlfn.TEXTJOIN(" ",,INDEX(IO[Address24V],MATCH(DRAWING[[#This Row],[Tag]],IO[IO_Tag],)),DRAWING[[#This Row],[Tag]])</f>
        <v>#N/A</v>
      </c>
      <c r="J425" s="354" t="e">
        <f>_xlfn.TEXTJOIN(" ",,INDEX(IO[Address0V],MATCH(DRAWING[[#This Row],[Tag]],IO[IO_Tag],)),DRAWING[[#This Row],[Tag]])</f>
        <v>#N/A</v>
      </c>
      <c r="K425" s="354" t="e">
        <f>_xlfn.TEXTJOIN(" ",,INDEX(IO[AddressIO],MATCH(DRAWING[[#This Row],[Tag]],IO[IO_Tag],)),DRAWING[[#This Row],[Tag]])</f>
        <v>#N/A</v>
      </c>
      <c r="L425" s="354" t="str">
        <f>_xlfn.TEXTJOIN("/",,DRAWING[[#This Row],[Tag]],"01")</f>
        <v>01</v>
      </c>
      <c r="N425" s="262" t="e">
        <f xml:space="preserve"> UPPER(TRIM( MID(#REF!,1,22)))</f>
        <v>#REF!</v>
      </c>
      <c r="O425" s="262"/>
      <c r="P425" s="262"/>
      <c r="Q425" s="262"/>
      <c r="R425" s="262"/>
      <c r="S425" s="262"/>
      <c r="T425" s="262"/>
      <c r="U425" s="262"/>
      <c r="V425" s="262"/>
    </row>
    <row r="426" spans="2:22" x14ac:dyDescent="0.4">
      <c r="B426" s="354" t="s">
        <v>2529</v>
      </c>
      <c r="C426" s="354" t="str">
        <f>_xlfn.TEXTJOIN("-",FALSE,jobNumber,DRAWING[[#This Row],[Type]])</f>
        <v>38025-ELE</v>
      </c>
      <c r="D426" s="354">
        <v>1</v>
      </c>
      <c r="F426" s="354">
        <v>423</v>
      </c>
      <c r="G426" s="354" t="str">
        <f>IF(ISBLANK(DRAWING[[#This Row],[Base]]),"",DRAWING[[#This Row],[Base]]+DRAWING[[#This Row],[Index]])</f>
        <v/>
      </c>
      <c r="H426" s="354" t="str">
        <f>_xlfn.TEXTJOIN("-",,TEXT(DRAWING[[#This Row],[SubProject]],"00"),DRAWING[[#This Row],[Number]]&amp;"_.L0")</f>
        <v>01-_.L0</v>
      </c>
      <c r="I426" s="354" t="e">
        <f>_xlfn.TEXTJOIN(" ",,INDEX(IO[Address24V],MATCH(DRAWING[[#This Row],[Tag]],IO[IO_Tag],)),DRAWING[[#This Row],[Tag]])</f>
        <v>#N/A</v>
      </c>
      <c r="J426" s="354" t="e">
        <f>_xlfn.TEXTJOIN(" ",,INDEX(IO[Address0V],MATCH(DRAWING[[#This Row],[Tag]],IO[IO_Tag],)),DRAWING[[#This Row],[Tag]])</f>
        <v>#N/A</v>
      </c>
      <c r="K426" s="354" t="e">
        <f>_xlfn.TEXTJOIN(" ",,INDEX(IO[AddressIO],MATCH(DRAWING[[#This Row],[Tag]],IO[IO_Tag],)),DRAWING[[#This Row],[Tag]])</f>
        <v>#N/A</v>
      </c>
      <c r="L426" s="354" t="str">
        <f>_xlfn.TEXTJOIN("/",,DRAWING[[#This Row],[Tag]],"01")</f>
        <v>01</v>
      </c>
      <c r="N426" s="262" t="e">
        <f xml:space="preserve"> UPPER(TRIM( MID(#REF!,1,22)))</f>
        <v>#REF!</v>
      </c>
      <c r="O426" s="262"/>
      <c r="P426" s="262"/>
      <c r="Q426" s="262"/>
      <c r="R426" s="262"/>
      <c r="S426" s="262"/>
      <c r="T426" s="262"/>
      <c r="U426" s="262"/>
      <c r="V426" s="262"/>
    </row>
    <row r="427" spans="2:22" x14ac:dyDescent="0.4">
      <c r="B427" s="354" t="s">
        <v>2529</v>
      </c>
      <c r="C427" s="354" t="str">
        <f>_xlfn.TEXTJOIN("-",FALSE,jobNumber,DRAWING[[#This Row],[Type]])</f>
        <v>38025-ELE</v>
      </c>
      <c r="D427" s="354">
        <v>1</v>
      </c>
      <c r="F427" s="354">
        <v>424</v>
      </c>
      <c r="G427" s="354" t="str">
        <f>IF(ISBLANK(DRAWING[[#This Row],[Base]]),"",DRAWING[[#This Row],[Base]]+DRAWING[[#This Row],[Index]])</f>
        <v/>
      </c>
      <c r="H427" s="354" t="str">
        <f>_xlfn.TEXTJOIN("-",,TEXT(DRAWING[[#This Row],[SubProject]],"00"),DRAWING[[#This Row],[Number]]&amp;"_.L0")</f>
        <v>01-_.L0</v>
      </c>
      <c r="I427" s="354" t="e">
        <f>_xlfn.TEXTJOIN(" ",,INDEX(IO[Address24V],MATCH(DRAWING[[#This Row],[Tag]],IO[IO_Tag],)),DRAWING[[#This Row],[Tag]])</f>
        <v>#N/A</v>
      </c>
      <c r="J427" s="354" t="e">
        <f>_xlfn.TEXTJOIN(" ",,INDEX(IO[Address0V],MATCH(DRAWING[[#This Row],[Tag]],IO[IO_Tag],)),DRAWING[[#This Row],[Tag]])</f>
        <v>#N/A</v>
      </c>
      <c r="K427" s="354" t="e">
        <f>_xlfn.TEXTJOIN(" ",,INDEX(IO[AddressIO],MATCH(DRAWING[[#This Row],[Tag]],IO[IO_Tag],)),DRAWING[[#This Row],[Tag]])</f>
        <v>#N/A</v>
      </c>
      <c r="L427" s="354" t="str">
        <f>_xlfn.TEXTJOIN("/",,DRAWING[[#This Row],[Tag]],"01")</f>
        <v>01</v>
      </c>
      <c r="N427" s="262" t="e">
        <f xml:space="preserve"> UPPER(TRIM( MID(#REF!,1,22)))</f>
        <v>#REF!</v>
      </c>
      <c r="O427" s="262"/>
      <c r="P427" s="262"/>
      <c r="Q427" s="262"/>
      <c r="R427" s="262"/>
      <c r="S427" s="262"/>
      <c r="T427" s="262"/>
      <c r="U427" s="262"/>
      <c r="V427" s="262"/>
    </row>
    <row r="428" spans="2:22" x14ac:dyDescent="0.4">
      <c r="B428" s="354" t="s">
        <v>2529</v>
      </c>
      <c r="C428" s="354" t="str">
        <f>_xlfn.TEXTJOIN("-",FALSE,jobNumber,DRAWING[[#This Row],[Type]])</f>
        <v>38025-ELE</v>
      </c>
      <c r="D428" s="354">
        <v>1</v>
      </c>
      <c r="F428" s="354">
        <v>425</v>
      </c>
      <c r="G428" s="354" t="str">
        <f>IF(ISBLANK(DRAWING[[#This Row],[Base]]),"",DRAWING[[#This Row],[Base]]+DRAWING[[#This Row],[Index]])</f>
        <v/>
      </c>
      <c r="H428" s="354" t="str">
        <f>_xlfn.TEXTJOIN("-",,TEXT(DRAWING[[#This Row],[SubProject]],"00"),DRAWING[[#This Row],[Number]]&amp;"_.L0")</f>
        <v>01-_.L0</v>
      </c>
      <c r="I428" s="354" t="e">
        <f>_xlfn.TEXTJOIN(" ",,INDEX(IO[Address24V],MATCH(DRAWING[[#This Row],[Tag]],IO[IO_Tag],)),DRAWING[[#This Row],[Tag]])</f>
        <v>#N/A</v>
      </c>
      <c r="J428" s="354" t="e">
        <f>_xlfn.TEXTJOIN(" ",,INDEX(IO[Address0V],MATCH(DRAWING[[#This Row],[Tag]],IO[IO_Tag],)),DRAWING[[#This Row],[Tag]])</f>
        <v>#N/A</v>
      </c>
      <c r="K428" s="354" t="e">
        <f>_xlfn.TEXTJOIN(" ",,INDEX(IO[AddressIO],MATCH(DRAWING[[#This Row],[Tag]],IO[IO_Tag],)),DRAWING[[#This Row],[Tag]])</f>
        <v>#N/A</v>
      </c>
      <c r="L428" s="354" t="str">
        <f>_xlfn.TEXTJOIN("/",,DRAWING[[#This Row],[Tag]],"01")</f>
        <v>01</v>
      </c>
      <c r="N428" s="262" t="e">
        <f xml:space="preserve"> UPPER(TRIM( MID(#REF!,1,22)))</f>
        <v>#REF!</v>
      </c>
      <c r="O428" s="262"/>
      <c r="P428" s="262"/>
      <c r="Q428" s="262"/>
      <c r="R428" s="262"/>
      <c r="S428" s="262"/>
      <c r="T428" s="262"/>
      <c r="U428" s="262"/>
      <c r="V428" s="262"/>
    </row>
    <row r="429" spans="2:22" x14ac:dyDescent="0.4">
      <c r="B429" s="354" t="s">
        <v>2529</v>
      </c>
      <c r="C429" s="354" t="str">
        <f>_xlfn.TEXTJOIN("-",FALSE,jobNumber,DRAWING[[#This Row],[Type]])</f>
        <v>38025-ELE</v>
      </c>
      <c r="D429" s="354">
        <v>1</v>
      </c>
      <c r="F429" s="354">
        <v>426</v>
      </c>
      <c r="G429" s="354" t="str">
        <f>IF(ISBLANK(DRAWING[[#This Row],[Base]]),"",DRAWING[[#This Row],[Base]]+DRAWING[[#This Row],[Index]])</f>
        <v/>
      </c>
      <c r="H429" s="354" t="str">
        <f>_xlfn.TEXTJOIN("-",,TEXT(DRAWING[[#This Row],[SubProject]],"00"),DRAWING[[#This Row],[Number]]&amp;"_.L0")</f>
        <v>01-_.L0</v>
      </c>
      <c r="I429" s="354" t="e">
        <f>_xlfn.TEXTJOIN(" ",,INDEX(IO[Address24V],MATCH(DRAWING[[#This Row],[Tag]],IO[IO_Tag],)),DRAWING[[#This Row],[Tag]])</f>
        <v>#N/A</v>
      </c>
      <c r="J429" s="354" t="e">
        <f>_xlfn.TEXTJOIN(" ",,INDEX(IO[Address0V],MATCH(DRAWING[[#This Row],[Tag]],IO[IO_Tag],)),DRAWING[[#This Row],[Tag]])</f>
        <v>#N/A</v>
      </c>
      <c r="K429" s="354" t="e">
        <f>_xlfn.TEXTJOIN(" ",,INDEX(IO[AddressIO],MATCH(DRAWING[[#This Row],[Tag]],IO[IO_Tag],)),DRAWING[[#This Row],[Tag]])</f>
        <v>#N/A</v>
      </c>
      <c r="L429" s="354" t="str">
        <f>_xlfn.TEXTJOIN("/",,DRAWING[[#This Row],[Tag]],"01")</f>
        <v>01</v>
      </c>
      <c r="N429" s="262" t="e">
        <f xml:space="preserve"> UPPER(TRIM( MID(#REF!,1,22)))</f>
        <v>#REF!</v>
      </c>
      <c r="O429" s="262"/>
      <c r="P429" s="262"/>
      <c r="Q429" s="262"/>
      <c r="R429" s="262"/>
      <c r="S429" s="262"/>
      <c r="T429" s="262"/>
      <c r="U429" s="262"/>
      <c r="V429" s="262"/>
    </row>
    <row r="430" spans="2:22" x14ac:dyDescent="0.4">
      <c r="B430" s="354" t="s">
        <v>2529</v>
      </c>
      <c r="C430" s="354" t="str">
        <f>_xlfn.TEXTJOIN("-",FALSE,jobNumber,DRAWING[[#This Row],[Type]])</f>
        <v>38025-ELE</v>
      </c>
      <c r="D430" s="354">
        <v>1</v>
      </c>
      <c r="F430" s="354">
        <v>427</v>
      </c>
      <c r="G430" s="354" t="str">
        <f>IF(ISBLANK(DRAWING[[#This Row],[Base]]),"",DRAWING[[#This Row],[Base]]+DRAWING[[#This Row],[Index]])</f>
        <v/>
      </c>
      <c r="H430" s="354" t="str">
        <f>_xlfn.TEXTJOIN("-",,TEXT(DRAWING[[#This Row],[SubProject]],"00"),DRAWING[[#This Row],[Number]]&amp;"_.L0")</f>
        <v>01-_.L0</v>
      </c>
      <c r="I430" s="354" t="e">
        <f>_xlfn.TEXTJOIN(" ",,INDEX(IO[Address24V],MATCH(DRAWING[[#This Row],[Tag]],IO[IO_Tag],)),DRAWING[[#This Row],[Tag]])</f>
        <v>#N/A</v>
      </c>
      <c r="J430" s="354" t="e">
        <f>_xlfn.TEXTJOIN(" ",,INDEX(IO[Address0V],MATCH(DRAWING[[#This Row],[Tag]],IO[IO_Tag],)),DRAWING[[#This Row],[Tag]])</f>
        <v>#N/A</v>
      </c>
      <c r="K430" s="354" t="e">
        <f>_xlfn.TEXTJOIN(" ",,INDEX(IO[AddressIO],MATCH(DRAWING[[#This Row],[Tag]],IO[IO_Tag],)),DRAWING[[#This Row],[Tag]])</f>
        <v>#N/A</v>
      </c>
      <c r="L430" s="354" t="str">
        <f>_xlfn.TEXTJOIN("/",,DRAWING[[#This Row],[Tag]],"01")</f>
        <v>01</v>
      </c>
      <c r="N430" s="262" t="e">
        <f xml:space="preserve"> UPPER(TRIM( MID(#REF!,1,22)))</f>
        <v>#REF!</v>
      </c>
      <c r="O430" s="262"/>
      <c r="P430" s="262"/>
      <c r="Q430" s="262"/>
      <c r="R430" s="262"/>
      <c r="S430" s="262"/>
      <c r="T430" s="262"/>
      <c r="U430" s="262"/>
      <c r="V430" s="262"/>
    </row>
    <row r="431" spans="2:22" x14ac:dyDescent="0.4">
      <c r="B431" s="354" t="s">
        <v>2529</v>
      </c>
      <c r="C431" s="354" t="str">
        <f>_xlfn.TEXTJOIN("-",FALSE,jobNumber,DRAWING[[#This Row],[Type]])</f>
        <v>38025-ELE</v>
      </c>
      <c r="D431" s="354">
        <v>1</v>
      </c>
      <c r="F431" s="354">
        <v>428</v>
      </c>
      <c r="G431" s="354" t="str">
        <f>IF(ISBLANK(DRAWING[[#This Row],[Base]]),"",DRAWING[[#This Row],[Base]]+DRAWING[[#This Row],[Index]])</f>
        <v/>
      </c>
      <c r="H431" s="354" t="str">
        <f>_xlfn.TEXTJOIN("-",,TEXT(DRAWING[[#This Row],[SubProject]],"00"),DRAWING[[#This Row],[Number]]&amp;"_.L0")</f>
        <v>01-_.L0</v>
      </c>
      <c r="I431" s="354" t="e">
        <f>_xlfn.TEXTJOIN(" ",,INDEX(IO[Address24V],MATCH(DRAWING[[#This Row],[Tag]],IO[IO_Tag],)),DRAWING[[#This Row],[Tag]])</f>
        <v>#N/A</v>
      </c>
      <c r="J431" s="354" t="e">
        <f>_xlfn.TEXTJOIN(" ",,INDEX(IO[Address0V],MATCH(DRAWING[[#This Row],[Tag]],IO[IO_Tag],)),DRAWING[[#This Row],[Tag]])</f>
        <v>#N/A</v>
      </c>
      <c r="K431" s="354" t="e">
        <f>_xlfn.TEXTJOIN(" ",,INDEX(IO[AddressIO],MATCH(DRAWING[[#This Row],[Tag]],IO[IO_Tag],)),DRAWING[[#This Row],[Tag]])</f>
        <v>#N/A</v>
      </c>
      <c r="L431" s="354" t="str">
        <f>_xlfn.TEXTJOIN("/",,DRAWING[[#This Row],[Tag]],"01")</f>
        <v>01</v>
      </c>
      <c r="N431" s="262" t="e">
        <f xml:space="preserve"> UPPER(TRIM( MID(#REF!,1,22)))</f>
        <v>#REF!</v>
      </c>
      <c r="O431" s="262"/>
      <c r="P431" s="262"/>
      <c r="Q431" s="262"/>
      <c r="R431" s="262"/>
      <c r="S431" s="262"/>
      <c r="T431" s="262"/>
      <c r="U431" s="262"/>
      <c r="V431" s="262"/>
    </row>
    <row r="432" spans="2:22" x14ac:dyDescent="0.4">
      <c r="B432" s="354" t="s">
        <v>2529</v>
      </c>
      <c r="C432" s="354" t="str">
        <f>_xlfn.TEXTJOIN("-",FALSE,jobNumber,DRAWING[[#This Row],[Type]])</f>
        <v>38025-ELE</v>
      </c>
      <c r="D432" s="354">
        <v>1</v>
      </c>
      <c r="F432" s="354">
        <v>429</v>
      </c>
      <c r="G432" s="354" t="str">
        <f>IF(ISBLANK(DRAWING[[#This Row],[Base]]),"",DRAWING[[#This Row],[Base]]+DRAWING[[#This Row],[Index]])</f>
        <v/>
      </c>
      <c r="H432" s="354" t="str">
        <f>_xlfn.TEXTJOIN("-",,TEXT(DRAWING[[#This Row],[SubProject]],"00"),DRAWING[[#This Row],[Number]]&amp;"_.L0")</f>
        <v>01-_.L0</v>
      </c>
      <c r="I432" s="354" t="e">
        <f>_xlfn.TEXTJOIN(" ",,INDEX(IO[Address24V],MATCH(DRAWING[[#This Row],[Tag]],IO[IO_Tag],)),DRAWING[[#This Row],[Tag]])</f>
        <v>#N/A</v>
      </c>
      <c r="J432" s="354" t="e">
        <f>_xlfn.TEXTJOIN(" ",,INDEX(IO[Address0V],MATCH(DRAWING[[#This Row],[Tag]],IO[IO_Tag],)),DRAWING[[#This Row],[Tag]])</f>
        <v>#N/A</v>
      </c>
      <c r="K432" s="354" t="e">
        <f>_xlfn.TEXTJOIN(" ",,INDEX(IO[AddressIO],MATCH(DRAWING[[#This Row],[Tag]],IO[IO_Tag],)),DRAWING[[#This Row],[Tag]])</f>
        <v>#N/A</v>
      </c>
      <c r="L432" s="354" t="str">
        <f>_xlfn.TEXTJOIN("/",,DRAWING[[#This Row],[Tag]],"01")</f>
        <v>01</v>
      </c>
      <c r="N432" s="262" t="e">
        <f xml:space="preserve"> UPPER(TRIM( MID(#REF!,1,22)))</f>
        <v>#REF!</v>
      </c>
      <c r="O432" s="262"/>
      <c r="P432" s="262"/>
      <c r="Q432" s="262"/>
      <c r="R432" s="262"/>
      <c r="S432" s="262"/>
      <c r="T432" s="262"/>
      <c r="U432" s="262"/>
      <c r="V432" s="262"/>
    </row>
    <row r="433" spans="2:22" x14ac:dyDescent="0.4">
      <c r="B433" s="354" t="s">
        <v>2529</v>
      </c>
      <c r="C433" s="354" t="str">
        <f>_xlfn.TEXTJOIN("-",FALSE,jobNumber,DRAWING[[#This Row],[Type]])</f>
        <v>38025-ELE</v>
      </c>
      <c r="D433" s="354">
        <v>1</v>
      </c>
      <c r="F433" s="354">
        <v>430</v>
      </c>
      <c r="G433" s="354" t="str">
        <f>IF(ISBLANK(DRAWING[[#This Row],[Base]]),"",DRAWING[[#This Row],[Base]]+DRAWING[[#This Row],[Index]])</f>
        <v/>
      </c>
      <c r="H433" s="354" t="str">
        <f>_xlfn.TEXTJOIN("-",,TEXT(DRAWING[[#This Row],[SubProject]],"00"),DRAWING[[#This Row],[Number]]&amp;"_.L0")</f>
        <v>01-_.L0</v>
      </c>
      <c r="I433" s="354" t="e">
        <f>_xlfn.TEXTJOIN(" ",,INDEX(IO[Address24V],MATCH(DRAWING[[#This Row],[Tag]],IO[IO_Tag],)),DRAWING[[#This Row],[Tag]])</f>
        <v>#N/A</v>
      </c>
      <c r="J433" s="354" t="e">
        <f>_xlfn.TEXTJOIN(" ",,INDEX(IO[Address0V],MATCH(DRAWING[[#This Row],[Tag]],IO[IO_Tag],)),DRAWING[[#This Row],[Tag]])</f>
        <v>#N/A</v>
      </c>
      <c r="K433" s="354" t="e">
        <f>_xlfn.TEXTJOIN(" ",,INDEX(IO[AddressIO],MATCH(DRAWING[[#This Row],[Tag]],IO[IO_Tag],)),DRAWING[[#This Row],[Tag]])</f>
        <v>#N/A</v>
      </c>
      <c r="L433" s="354" t="str">
        <f>_xlfn.TEXTJOIN("/",,DRAWING[[#This Row],[Tag]],"01")</f>
        <v>01</v>
      </c>
      <c r="N433" s="262" t="e">
        <f xml:space="preserve"> UPPER(TRIM( MID(#REF!,1,22)))</f>
        <v>#REF!</v>
      </c>
      <c r="O433" s="262"/>
      <c r="P433" s="262"/>
      <c r="Q433" s="262"/>
      <c r="R433" s="262"/>
      <c r="S433" s="262"/>
      <c r="T433" s="262"/>
      <c r="U433" s="262"/>
      <c r="V433" s="262"/>
    </row>
    <row r="434" spans="2:22" x14ac:dyDescent="0.4">
      <c r="B434" s="354" t="s">
        <v>2529</v>
      </c>
      <c r="C434" s="354" t="str">
        <f>_xlfn.TEXTJOIN("-",FALSE,jobNumber,DRAWING[[#This Row],[Type]])</f>
        <v>38025-ELE</v>
      </c>
      <c r="D434" s="354">
        <v>1</v>
      </c>
      <c r="F434" s="354">
        <v>431</v>
      </c>
      <c r="G434" s="354" t="str">
        <f>IF(ISBLANK(DRAWING[[#This Row],[Base]]),"",DRAWING[[#This Row],[Base]]+DRAWING[[#This Row],[Index]])</f>
        <v/>
      </c>
      <c r="H434" s="354" t="str">
        <f>_xlfn.TEXTJOIN("-",,TEXT(DRAWING[[#This Row],[SubProject]],"00"),DRAWING[[#This Row],[Number]]&amp;"_.L0")</f>
        <v>01-_.L0</v>
      </c>
      <c r="I434" s="354" t="e">
        <f>_xlfn.TEXTJOIN(" ",,INDEX(IO[Address24V],MATCH(DRAWING[[#This Row],[Tag]],IO[IO_Tag],)),DRAWING[[#This Row],[Tag]])</f>
        <v>#N/A</v>
      </c>
      <c r="J434" s="354" t="e">
        <f>_xlfn.TEXTJOIN(" ",,INDEX(IO[Address0V],MATCH(DRAWING[[#This Row],[Tag]],IO[IO_Tag],)),DRAWING[[#This Row],[Tag]])</f>
        <v>#N/A</v>
      </c>
      <c r="K434" s="354" t="e">
        <f>_xlfn.TEXTJOIN(" ",,INDEX(IO[AddressIO],MATCH(DRAWING[[#This Row],[Tag]],IO[IO_Tag],)),DRAWING[[#This Row],[Tag]])</f>
        <v>#N/A</v>
      </c>
      <c r="L434" s="354" t="str">
        <f>_xlfn.TEXTJOIN("/",,DRAWING[[#This Row],[Tag]],"01")</f>
        <v>01</v>
      </c>
      <c r="N434" s="262" t="e">
        <f xml:space="preserve"> UPPER(TRIM( MID(#REF!,1,22)))</f>
        <v>#REF!</v>
      </c>
      <c r="O434" s="262"/>
      <c r="P434" s="262"/>
      <c r="Q434" s="262"/>
      <c r="R434" s="262"/>
      <c r="S434" s="262"/>
      <c r="T434" s="262"/>
      <c r="U434" s="262"/>
      <c r="V434" s="262"/>
    </row>
    <row r="435" spans="2:22" x14ac:dyDescent="0.4">
      <c r="B435" s="354" t="s">
        <v>2529</v>
      </c>
      <c r="C435" s="354" t="str">
        <f>_xlfn.TEXTJOIN("-",FALSE,jobNumber,DRAWING[[#This Row],[Type]])</f>
        <v>38025-ELE</v>
      </c>
      <c r="D435" s="354">
        <v>1</v>
      </c>
      <c r="F435" s="354">
        <v>432</v>
      </c>
      <c r="G435" s="354" t="str">
        <f>IF(ISBLANK(DRAWING[[#This Row],[Base]]),"",DRAWING[[#This Row],[Base]]+DRAWING[[#This Row],[Index]])</f>
        <v/>
      </c>
      <c r="H435" s="354" t="str">
        <f>_xlfn.TEXTJOIN("-",,TEXT(DRAWING[[#This Row],[SubProject]],"00"),DRAWING[[#This Row],[Number]]&amp;"_.L0")</f>
        <v>01-_.L0</v>
      </c>
      <c r="I435" s="354" t="e">
        <f>_xlfn.TEXTJOIN(" ",,INDEX(IO[Address24V],MATCH(DRAWING[[#This Row],[Tag]],IO[IO_Tag],)),DRAWING[[#This Row],[Tag]])</f>
        <v>#N/A</v>
      </c>
      <c r="J435" s="354" t="e">
        <f>_xlfn.TEXTJOIN(" ",,INDEX(IO[Address0V],MATCH(DRAWING[[#This Row],[Tag]],IO[IO_Tag],)),DRAWING[[#This Row],[Tag]])</f>
        <v>#N/A</v>
      </c>
      <c r="K435" s="354" t="e">
        <f>_xlfn.TEXTJOIN(" ",,INDEX(IO[AddressIO],MATCH(DRAWING[[#This Row],[Tag]],IO[IO_Tag],)),DRAWING[[#This Row],[Tag]])</f>
        <v>#N/A</v>
      </c>
      <c r="L435" s="354" t="str">
        <f>_xlfn.TEXTJOIN("/",,DRAWING[[#This Row],[Tag]],"01")</f>
        <v>01</v>
      </c>
      <c r="N435" s="262" t="e">
        <f xml:space="preserve"> UPPER(TRIM( MID(#REF!,1,22)))</f>
        <v>#REF!</v>
      </c>
      <c r="O435" s="262"/>
      <c r="P435" s="262"/>
      <c r="Q435" s="262"/>
      <c r="R435" s="262"/>
      <c r="S435" s="262"/>
      <c r="T435" s="262"/>
      <c r="U435" s="262"/>
      <c r="V435" s="262"/>
    </row>
    <row r="436" spans="2:22" x14ac:dyDescent="0.4">
      <c r="B436" s="354" t="s">
        <v>2529</v>
      </c>
      <c r="C436" s="354" t="str">
        <f>_xlfn.TEXTJOIN("-",FALSE,jobNumber,DRAWING[[#This Row],[Type]])</f>
        <v>38025-ELE</v>
      </c>
      <c r="D436" s="354">
        <v>1</v>
      </c>
      <c r="F436" s="354">
        <v>433</v>
      </c>
      <c r="G436" s="354" t="str">
        <f>IF(ISBLANK(DRAWING[[#This Row],[Base]]),"",DRAWING[[#This Row],[Base]]+DRAWING[[#This Row],[Index]])</f>
        <v/>
      </c>
      <c r="H436" s="354" t="str">
        <f>_xlfn.TEXTJOIN("-",,TEXT(DRAWING[[#This Row],[SubProject]],"00"),DRAWING[[#This Row],[Number]]&amp;"_.L0")</f>
        <v>01-_.L0</v>
      </c>
      <c r="I436" s="354" t="e">
        <f>_xlfn.TEXTJOIN(" ",,INDEX(IO[Address24V],MATCH(DRAWING[[#This Row],[Tag]],IO[IO_Tag],)),DRAWING[[#This Row],[Tag]])</f>
        <v>#N/A</v>
      </c>
      <c r="J436" s="354" t="e">
        <f>_xlfn.TEXTJOIN(" ",,INDEX(IO[Address0V],MATCH(DRAWING[[#This Row],[Tag]],IO[IO_Tag],)),DRAWING[[#This Row],[Tag]])</f>
        <v>#N/A</v>
      </c>
      <c r="K436" s="354" t="e">
        <f>_xlfn.TEXTJOIN(" ",,INDEX(IO[AddressIO],MATCH(DRAWING[[#This Row],[Tag]],IO[IO_Tag],)),DRAWING[[#This Row],[Tag]])</f>
        <v>#N/A</v>
      </c>
      <c r="L436" s="354" t="str">
        <f>_xlfn.TEXTJOIN("/",,DRAWING[[#This Row],[Tag]],"01")</f>
        <v>01</v>
      </c>
      <c r="N436" s="262" t="e">
        <f xml:space="preserve"> UPPER(TRIM( MID(#REF!,1,22)))</f>
        <v>#REF!</v>
      </c>
      <c r="O436" s="262"/>
      <c r="P436" s="262"/>
      <c r="Q436" s="262"/>
      <c r="R436" s="262"/>
      <c r="S436" s="262"/>
      <c r="T436" s="262"/>
      <c r="U436" s="262"/>
      <c r="V436" s="262"/>
    </row>
    <row r="437" spans="2:22" x14ac:dyDescent="0.4">
      <c r="B437" s="354" t="s">
        <v>2529</v>
      </c>
      <c r="C437" s="354" t="str">
        <f>_xlfn.TEXTJOIN("-",FALSE,jobNumber,DRAWING[[#This Row],[Type]])</f>
        <v>38025-ELE</v>
      </c>
      <c r="D437" s="354">
        <v>1</v>
      </c>
      <c r="F437" s="354">
        <v>434</v>
      </c>
      <c r="G437" s="354" t="str">
        <f>IF(ISBLANK(DRAWING[[#This Row],[Base]]),"",DRAWING[[#This Row],[Base]]+DRAWING[[#This Row],[Index]])</f>
        <v/>
      </c>
      <c r="H437" s="354" t="str">
        <f>_xlfn.TEXTJOIN("-",,TEXT(DRAWING[[#This Row],[SubProject]],"00"),DRAWING[[#This Row],[Number]]&amp;"_.L0")</f>
        <v>01-_.L0</v>
      </c>
      <c r="I437" s="354" t="e">
        <f>_xlfn.TEXTJOIN(" ",,INDEX(IO[Address24V],MATCH(DRAWING[[#This Row],[Tag]],IO[IO_Tag],)),DRAWING[[#This Row],[Tag]])</f>
        <v>#N/A</v>
      </c>
      <c r="J437" s="354" t="e">
        <f>_xlfn.TEXTJOIN(" ",,INDEX(IO[Address0V],MATCH(DRAWING[[#This Row],[Tag]],IO[IO_Tag],)),DRAWING[[#This Row],[Tag]])</f>
        <v>#N/A</v>
      </c>
      <c r="K437" s="354" t="e">
        <f>_xlfn.TEXTJOIN(" ",,INDEX(IO[AddressIO],MATCH(DRAWING[[#This Row],[Tag]],IO[IO_Tag],)),DRAWING[[#This Row],[Tag]])</f>
        <v>#N/A</v>
      </c>
      <c r="L437" s="354" t="str">
        <f>_xlfn.TEXTJOIN("/",,DRAWING[[#This Row],[Tag]],"01")</f>
        <v>01</v>
      </c>
      <c r="N437" s="262" t="e">
        <f xml:space="preserve"> UPPER(TRIM( MID(#REF!,1,22)))</f>
        <v>#REF!</v>
      </c>
      <c r="O437" s="262"/>
      <c r="P437" s="262"/>
      <c r="Q437" s="262"/>
      <c r="R437" s="262"/>
      <c r="S437" s="262"/>
      <c r="T437" s="262"/>
      <c r="U437" s="262"/>
      <c r="V437" s="262"/>
    </row>
    <row r="438" spans="2:22" x14ac:dyDescent="0.4">
      <c r="B438" s="354" t="s">
        <v>2529</v>
      </c>
      <c r="C438" s="354" t="str">
        <f>_xlfn.TEXTJOIN("-",FALSE,jobNumber,DRAWING[[#This Row],[Type]])</f>
        <v>38025-ELE</v>
      </c>
      <c r="D438" s="354">
        <v>1</v>
      </c>
      <c r="F438" s="354">
        <v>435</v>
      </c>
      <c r="G438" s="354" t="str">
        <f>IF(ISBLANK(DRAWING[[#This Row],[Base]]),"",DRAWING[[#This Row],[Base]]+DRAWING[[#This Row],[Index]])</f>
        <v/>
      </c>
      <c r="H438" s="354" t="str">
        <f>_xlfn.TEXTJOIN("-",,TEXT(DRAWING[[#This Row],[SubProject]],"00"),DRAWING[[#This Row],[Number]]&amp;"_.L0")</f>
        <v>01-_.L0</v>
      </c>
      <c r="I438" s="354" t="e">
        <f>_xlfn.TEXTJOIN(" ",,INDEX(IO[Address24V],MATCH(DRAWING[[#This Row],[Tag]],IO[IO_Tag],)),DRAWING[[#This Row],[Tag]])</f>
        <v>#N/A</v>
      </c>
      <c r="J438" s="354" t="e">
        <f>_xlfn.TEXTJOIN(" ",,INDEX(IO[Address0V],MATCH(DRAWING[[#This Row],[Tag]],IO[IO_Tag],)),DRAWING[[#This Row],[Tag]])</f>
        <v>#N/A</v>
      </c>
      <c r="K438" s="354" t="e">
        <f>_xlfn.TEXTJOIN(" ",,INDEX(IO[AddressIO],MATCH(DRAWING[[#This Row],[Tag]],IO[IO_Tag],)),DRAWING[[#This Row],[Tag]])</f>
        <v>#N/A</v>
      </c>
      <c r="L438" s="354" t="str">
        <f>_xlfn.TEXTJOIN("/",,DRAWING[[#This Row],[Tag]],"01")</f>
        <v>01</v>
      </c>
      <c r="N438" s="262" t="e">
        <f xml:space="preserve"> UPPER(TRIM( MID(#REF!,1,22)))</f>
        <v>#REF!</v>
      </c>
      <c r="O438" s="262"/>
      <c r="P438" s="262"/>
      <c r="Q438" s="262"/>
      <c r="R438" s="262"/>
      <c r="S438" s="262"/>
      <c r="T438" s="262"/>
      <c r="U438" s="262"/>
      <c r="V438" s="262"/>
    </row>
    <row r="439" spans="2:22" x14ac:dyDescent="0.4">
      <c r="B439" s="354" t="s">
        <v>2529</v>
      </c>
      <c r="C439" s="354" t="str">
        <f>_xlfn.TEXTJOIN("-",FALSE,jobNumber,DRAWING[[#This Row],[Type]])</f>
        <v>38025-ELE</v>
      </c>
      <c r="D439" s="354">
        <v>1</v>
      </c>
      <c r="F439" s="354">
        <v>436</v>
      </c>
      <c r="G439" s="354" t="str">
        <f>IF(ISBLANK(DRAWING[[#This Row],[Base]]),"",DRAWING[[#This Row],[Base]]+DRAWING[[#This Row],[Index]])</f>
        <v/>
      </c>
      <c r="H439" s="354" t="str">
        <f>_xlfn.TEXTJOIN("-",,TEXT(DRAWING[[#This Row],[SubProject]],"00"),DRAWING[[#This Row],[Number]]&amp;"_.L0")</f>
        <v>01-_.L0</v>
      </c>
      <c r="I439" s="354" t="e">
        <f>_xlfn.TEXTJOIN(" ",,INDEX(IO[Address24V],MATCH(DRAWING[[#This Row],[Tag]],IO[IO_Tag],)),DRAWING[[#This Row],[Tag]])</f>
        <v>#N/A</v>
      </c>
      <c r="J439" s="354" t="e">
        <f>_xlfn.TEXTJOIN(" ",,INDEX(IO[Address0V],MATCH(DRAWING[[#This Row],[Tag]],IO[IO_Tag],)),DRAWING[[#This Row],[Tag]])</f>
        <v>#N/A</v>
      </c>
      <c r="K439" s="354" t="e">
        <f>_xlfn.TEXTJOIN(" ",,INDEX(IO[AddressIO],MATCH(DRAWING[[#This Row],[Tag]],IO[IO_Tag],)),DRAWING[[#This Row],[Tag]])</f>
        <v>#N/A</v>
      </c>
      <c r="L439" s="354" t="str">
        <f>_xlfn.TEXTJOIN("/",,DRAWING[[#This Row],[Tag]],"01")</f>
        <v>01</v>
      </c>
      <c r="N439" s="262" t="e">
        <f xml:space="preserve"> UPPER(TRIM( MID(#REF!,1,22)))</f>
        <v>#REF!</v>
      </c>
      <c r="O439" s="262"/>
      <c r="P439" s="262"/>
      <c r="Q439" s="262"/>
      <c r="R439" s="262"/>
      <c r="S439" s="262"/>
      <c r="T439" s="262"/>
      <c r="U439" s="262"/>
      <c r="V439" s="262"/>
    </row>
    <row r="440" spans="2:22" x14ac:dyDescent="0.4">
      <c r="B440" s="354" t="s">
        <v>2529</v>
      </c>
      <c r="C440" s="354" t="str">
        <f>_xlfn.TEXTJOIN("-",FALSE,jobNumber,DRAWING[[#This Row],[Type]])</f>
        <v>38025-ELE</v>
      </c>
      <c r="D440" s="354">
        <v>1</v>
      </c>
      <c r="F440" s="354">
        <v>437</v>
      </c>
      <c r="G440" s="354" t="str">
        <f>IF(ISBLANK(DRAWING[[#This Row],[Base]]),"",DRAWING[[#This Row],[Base]]+DRAWING[[#This Row],[Index]])</f>
        <v/>
      </c>
      <c r="H440" s="354" t="str">
        <f>_xlfn.TEXTJOIN("-",,TEXT(DRAWING[[#This Row],[SubProject]],"00"),DRAWING[[#This Row],[Number]]&amp;"_.L0")</f>
        <v>01-_.L0</v>
      </c>
      <c r="I440" s="354" t="e">
        <f>_xlfn.TEXTJOIN(" ",,INDEX(IO[Address24V],MATCH(DRAWING[[#This Row],[Tag]],IO[IO_Tag],)),DRAWING[[#This Row],[Tag]])</f>
        <v>#N/A</v>
      </c>
      <c r="J440" s="354" t="e">
        <f>_xlfn.TEXTJOIN(" ",,INDEX(IO[Address0V],MATCH(DRAWING[[#This Row],[Tag]],IO[IO_Tag],)),DRAWING[[#This Row],[Tag]])</f>
        <v>#N/A</v>
      </c>
      <c r="K440" s="354" t="e">
        <f>_xlfn.TEXTJOIN(" ",,INDEX(IO[AddressIO],MATCH(DRAWING[[#This Row],[Tag]],IO[IO_Tag],)),DRAWING[[#This Row],[Tag]])</f>
        <v>#N/A</v>
      </c>
      <c r="L440" s="354" t="str">
        <f>_xlfn.TEXTJOIN("/",,DRAWING[[#This Row],[Tag]],"01")</f>
        <v>01</v>
      </c>
      <c r="N440" s="262" t="e">
        <f xml:space="preserve"> UPPER(TRIM( MID(#REF!,1,22)))</f>
        <v>#REF!</v>
      </c>
      <c r="O440" s="262"/>
      <c r="P440" s="262"/>
      <c r="Q440" s="262"/>
      <c r="R440" s="262"/>
      <c r="S440" s="262"/>
      <c r="T440" s="262"/>
      <c r="U440" s="262"/>
      <c r="V440" s="262"/>
    </row>
    <row r="441" spans="2:22" x14ac:dyDescent="0.4">
      <c r="B441" s="354" t="s">
        <v>2529</v>
      </c>
      <c r="C441" s="354" t="str">
        <f>_xlfn.TEXTJOIN("-",FALSE,jobNumber,DRAWING[[#This Row],[Type]])</f>
        <v>38025-ELE</v>
      </c>
      <c r="D441" s="354">
        <v>1</v>
      </c>
      <c r="F441" s="354">
        <v>438</v>
      </c>
      <c r="G441" s="354" t="str">
        <f>IF(ISBLANK(DRAWING[[#This Row],[Base]]),"",DRAWING[[#This Row],[Base]]+DRAWING[[#This Row],[Index]])</f>
        <v/>
      </c>
      <c r="H441" s="354" t="str">
        <f>_xlfn.TEXTJOIN("-",,TEXT(DRAWING[[#This Row],[SubProject]],"00"),DRAWING[[#This Row],[Number]]&amp;"_.L0")</f>
        <v>01-_.L0</v>
      </c>
      <c r="I441" s="354" t="e">
        <f>_xlfn.TEXTJOIN(" ",,INDEX(IO[Address24V],MATCH(DRAWING[[#This Row],[Tag]],IO[IO_Tag],)),DRAWING[[#This Row],[Tag]])</f>
        <v>#N/A</v>
      </c>
      <c r="J441" s="354" t="e">
        <f>_xlfn.TEXTJOIN(" ",,INDEX(IO[Address0V],MATCH(DRAWING[[#This Row],[Tag]],IO[IO_Tag],)),DRAWING[[#This Row],[Tag]])</f>
        <v>#N/A</v>
      </c>
      <c r="K441" s="354" t="e">
        <f>_xlfn.TEXTJOIN(" ",,INDEX(IO[AddressIO],MATCH(DRAWING[[#This Row],[Tag]],IO[IO_Tag],)),DRAWING[[#This Row],[Tag]])</f>
        <v>#N/A</v>
      </c>
      <c r="L441" s="354" t="str">
        <f>_xlfn.TEXTJOIN("/",,DRAWING[[#This Row],[Tag]],"01")</f>
        <v>01</v>
      </c>
      <c r="N441" s="262" t="e">
        <f xml:space="preserve"> UPPER(TRIM( MID(#REF!,1,22)))</f>
        <v>#REF!</v>
      </c>
      <c r="O441" s="262"/>
      <c r="P441" s="262"/>
      <c r="Q441" s="262"/>
      <c r="R441" s="262"/>
      <c r="S441" s="262"/>
      <c r="T441" s="262"/>
      <c r="U441" s="262"/>
      <c r="V441" s="262"/>
    </row>
    <row r="442" spans="2:22" x14ac:dyDescent="0.4">
      <c r="B442" s="354" t="s">
        <v>2529</v>
      </c>
      <c r="C442" s="354" t="str">
        <f>_xlfn.TEXTJOIN("-",FALSE,jobNumber,DRAWING[[#This Row],[Type]])</f>
        <v>38025-ELE</v>
      </c>
      <c r="D442" s="354">
        <v>1</v>
      </c>
      <c r="F442" s="354">
        <v>439</v>
      </c>
      <c r="G442" s="354" t="str">
        <f>IF(ISBLANK(DRAWING[[#This Row],[Base]]),"",DRAWING[[#This Row],[Base]]+DRAWING[[#This Row],[Index]])</f>
        <v/>
      </c>
      <c r="H442" s="354" t="str">
        <f>_xlfn.TEXTJOIN("-",,TEXT(DRAWING[[#This Row],[SubProject]],"00"),DRAWING[[#This Row],[Number]]&amp;"_.L0")</f>
        <v>01-_.L0</v>
      </c>
      <c r="I442" s="354" t="e">
        <f>_xlfn.TEXTJOIN(" ",,INDEX(IO[Address24V],MATCH(DRAWING[[#This Row],[Tag]],IO[IO_Tag],)),DRAWING[[#This Row],[Tag]])</f>
        <v>#N/A</v>
      </c>
      <c r="J442" s="354" t="e">
        <f>_xlfn.TEXTJOIN(" ",,INDEX(IO[Address0V],MATCH(DRAWING[[#This Row],[Tag]],IO[IO_Tag],)),DRAWING[[#This Row],[Tag]])</f>
        <v>#N/A</v>
      </c>
      <c r="K442" s="354" t="e">
        <f>_xlfn.TEXTJOIN(" ",,INDEX(IO[AddressIO],MATCH(DRAWING[[#This Row],[Tag]],IO[IO_Tag],)),DRAWING[[#This Row],[Tag]])</f>
        <v>#N/A</v>
      </c>
      <c r="L442" s="354" t="str">
        <f>_xlfn.TEXTJOIN("/",,DRAWING[[#This Row],[Tag]],"01")</f>
        <v>01</v>
      </c>
      <c r="N442" s="262" t="e">
        <f xml:space="preserve"> UPPER(TRIM( MID(#REF!,1,22)))</f>
        <v>#REF!</v>
      </c>
      <c r="O442" s="262"/>
      <c r="P442" s="262"/>
      <c r="Q442" s="262"/>
      <c r="R442" s="262"/>
      <c r="S442" s="262"/>
      <c r="T442" s="262"/>
      <c r="U442" s="262"/>
      <c r="V442" s="262"/>
    </row>
    <row r="443" spans="2:22" x14ac:dyDescent="0.4">
      <c r="B443" s="354" t="s">
        <v>2529</v>
      </c>
      <c r="C443" s="354" t="str">
        <f>_xlfn.TEXTJOIN("-",FALSE,jobNumber,DRAWING[[#This Row],[Type]])</f>
        <v>38025-ELE</v>
      </c>
      <c r="D443" s="354">
        <v>1</v>
      </c>
      <c r="F443" s="354">
        <v>440</v>
      </c>
      <c r="G443" s="354" t="str">
        <f>IF(ISBLANK(DRAWING[[#This Row],[Base]]),"",DRAWING[[#This Row],[Base]]+DRAWING[[#This Row],[Index]])</f>
        <v/>
      </c>
      <c r="H443" s="354" t="str">
        <f>_xlfn.TEXTJOIN("-",,TEXT(DRAWING[[#This Row],[SubProject]],"00"),DRAWING[[#This Row],[Number]]&amp;"_.L0")</f>
        <v>01-_.L0</v>
      </c>
      <c r="I443" s="354" t="e">
        <f>_xlfn.TEXTJOIN(" ",,INDEX(IO[Address24V],MATCH(DRAWING[[#This Row],[Tag]],IO[IO_Tag],)),DRAWING[[#This Row],[Tag]])</f>
        <v>#N/A</v>
      </c>
      <c r="J443" s="354" t="e">
        <f>_xlfn.TEXTJOIN(" ",,INDEX(IO[Address0V],MATCH(DRAWING[[#This Row],[Tag]],IO[IO_Tag],)),DRAWING[[#This Row],[Tag]])</f>
        <v>#N/A</v>
      </c>
      <c r="K443" s="354" t="e">
        <f>_xlfn.TEXTJOIN(" ",,INDEX(IO[AddressIO],MATCH(DRAWING[[#This Row],[Tag]],IO[IO_Tag],)),DRAWING[[#This Row],[Tag]])</f>
        <v>#N/A</v>
      </c>
      <c r="L443" s="354" t="str">
        <f>_xlfn.TEXTJOIN("/",,DRAWING[[#This Row],[Tag]],"01")</f>
        <v>01</v>
      </c>
      <c r="N443" s="262" t="e">
        <f xml:space="preserve"> UPPER(TRIM( MID(#REF!,1,22)))</f>
        <v>#REF!</v>
      </c>
      <c r="O443" s="262"/>
      <c r="P443" s="262"/>
      <c r="Q443" s="262"/>
      <c r="R443" s="262"/>
      <c r="S443" s="262"/>
      <c r="T443" s="262"/>
      <c r="U443" s="262"/>
      <c r="V443" s="262"/>
    </row>
    <row r="444" spans="2:22" x14ac:dyDescent="0.4">
      <c r="B444" s="354" t="s">
        <v>2529</v>
      </c>
      <c r="C444" s="354" t="str">
        <f>_xlfn.TEXTJOIN("-",FALSE,jobNumber,DRAWING[[#This Row],[Type]])</f>
        <v>38025-ELE</v>
      </c>
      <c r="D444" s="354">
        <v>1</v>
      </c>
      <c r="F444" s="354">
        <v>441</v>
      </c>
      <c r="G444" s="354" t="str">
        <f>IF(ISBLANK(DRAWING[[#This Row],[Base]]),"",DRAWING[[#This Row],[Base]]+DRAWING[[#This Row],[Index]])</f>
        <v/>
      </c>
      <c r="H444" s="354" t="str">
        <f>_xlfn.TEXTJOIN("-",,TEXT(DRAWING[[#This Row],[SubProject]],"00"),DRAWING[[#This Row],[Number]]&amp;"_.L0")</f>
        <v>01-_.L0</v>
      </c>
      <c r="I444" s="354" t="e">
        <f>_xlfn.TEXTJOIN(" ",,INDEX(IO[Address24V],MATCH(DRAWING[[#This Row],[Tag]],IO[IO_Tag],)),DRAWING[[#This Row],[Tag]])</f>
        <v>#N/A</v>
      </c>
      <c r="J444" s="354" t="e">
        <f>_xlfn.TEXTJOIN(" ",,INDEX(IO[Address0V],MATCH(DRAWING[[#This Row],[Tag]],IO[IO_Tag],)),DRAWING[[#This Row],[Tag]])</f>
        <v>#N/A</v>
      </c>
      <c r="K444" s="354" t="e">
        <f>_xlfn.TEXTJOIN(" ",,INDEX(IO[AddressIO],MATCH(DRAWING[[#This Row],[Tag]],IO[IO_Tag],)),DRAWING[[#This Row],[Tag]])</f>
        <v>#N/A</v>
      </c>
      <c r="L444" s="354" t="str">
        <f>_xlfn.TEXTJOIN("/",,DRAWING[[#This Row],[Tag]],"01")</f>
        <v>01</v>
      </c>
      <c r="N444" s="262" t="e">
        <f xml:space="preserve"> UPPER(TRIM( MID(#REF!,1,22)))</f>
        <v>#REF!</v>
      </c>
      <c r="O444" s="262"/>
      <c r="P444" s="262"/>
      <c r="Q444" s="262"/>
      <c r="R444" s="262"/>
      <c r="S444" s="262"/>
      <c r="T444" s="262"/>
      <c r="U444" s="262"/>
      <c r="V444" s="262"/>
    </row>
    <row r="445" spans="2:22" x14ac:dyDescent="0.4">
      <c r="B445" s="354" t="s">
        <v>2529</v>
      </c>
      <c r="C445" s="354" t="str">
        <f>_xlfn.TEXTJOIN("-",FALSE,jobNumber,DRAWING[[#This Row],[Type]])</f>
        <v>38025-ELE</v>
      </c>
      <c r="D445" s="354">
        <v>1</v>
      </c>
      <c r="F445" s="354">
        <v>442</v>
      </c>
      <c r="G445" s="354" t="str">
        <f>IF(ISBLANK(DRAWING[[#This Row],[Base]]),"",DRAWING[[#This Row],[Base]]+DRAWING[[#This Row],[Index]])</f>
        <v/>
      </c>
      <c r="H445" s="354" t="str">
        <f>_xlfn.TEXTJOIN("-",,TEXT(DRAWING[[#This Row],[SubProject]],"00"),DRAWING[[#This Row],[Number]]&amp;"_.L0")</f>
        <v>01-_.L0</v>
      </c>
      <c r="I445" s="354" t="e">
        <f>_xlfn.TEXTJOIN(" ",,INDEX(IO[Address24V],MATCH(DRAWING[[#This Row],[Tag]],IO[IO_Tag],)),DRAWING[[#This Row],[Tag]])</f>
        <v>#N/A</v>
      </c>
      <c r="J445" s="354" t="e">
        <f>_xlfn.TEXTJOIN(" ",,INDEX(IO[Address0V],MATCH(DRAWING[[#This Row],[Tag]],IO[IO_Tag],)),DRAWING[[#This Row],[Tag]])</f>
        <v>#N/A</v>
      </c>
      <c r="K445" s="354" t="e">
        <f>_xlfn.TEXTJOIN(" ",,INDEX(IO[AddressIO],MATCH(DRAWING[[#This Row],[Tag]],IO[IO_Tag],)),DRAWING[[#This Row],[Tag]])</f>
        <v>#N/A</v>
      </c>
      <c r="L445" s="354" t="str">
        <f>_xlfn.TEXTJOIN("/",,DRAWING[[#This Row],[Tag]],"01")</f>
        <v>01</v>
      </c>
      <c r="N445" s="262" t="e">
        <f xml:space="preserve"> UPPER(TRIM( MID(#REF!,1,22)))</f>
        <v>#REF!</v>
      </c>
      <c r="O445" s="262"/>
      <c r="P445" s="262"/>
      <c r="Q445" s="262"/>
      <c r="R445" s="262"/>
      <c r="S445" s="262"/>
      <c r="T445" s="262"/>
      <c r="U445" s="262"/>
      <c r="V445" s="262"/>
    </row>
    <row r="446" spans="2:22" x14ac:dyDescent="0.4">
      <c r="B446" s="354" t="s">
        <v>2529</v>
      </c>
      <c r="C446" s="354" t="str">
        <f>_xlfn.TEXTJOIN("-",FALSE,jobNumber,DRAWING[[#This Row],[Type]])</f>
        <v>38025-ELE</v>
      </c>
      <c r="D446" s="354">
        <v>1</v>
      </c>
      <c r="F446" s="354">
        <v>443</v>
      </c>
      <c r="G446" s="354" t="str">
        <f>IF(ISBLANK(DRAWING[[#This Row],[Base]]),"",DRAWING[[#This Row],[Base]]+DRAWING[[#This Row],[Index]])</f>
        <v/>
      </c>
      <c r="H446" s="354" t="str">
        <f>_xlfn.TEXTJOIN("-",,TEXT(DRAWING[[#This Row],[SubProject]],"00"),DRAWING[[#This Row],[Number]]&amp;"_.L0")</f>
        <v>01-_.L0</v>
      </c>
      <c r="I446" s="354" t="e">
        <f>_xlfn.TEXTJOIN(" ",,INDEX(IO[Address24V],MATCH(DRAWING[[#This Row],[Tag]],IO[IO_Tag],)),DRAWING[[#This Row],[Tag]])</f>
        <v>#N/A</v>
      </c>
      <c r="J446" s="354" t="e">
        <f>_xlfn.TEXTJOIN(" ",,INDEX(IO[Address0V],MATCH(DRAWING[[#This Row],[Tag]],IO[IO_Tag],)),DRAWING[[#This Row],[Tag]])</f>
        <v>#N/A</v>
      </c>
      <c r="K446" s="354" t="e">
        <f>_xlfn.TEXTJOIN(" ",,INDEX(IO[AddressIO],MATCH(DRAWING[[#This Row],[Tag]],IO[IO_Tag],)),DRAWING[[#This Row],[Tag]])</f>
        <v>#N/A</v>
      </c>
      <c r="L446" s="354" t="str">
        <f>_xlfn.TEXTJOIN("/",,DRAWING[[#This Row],[Tag]],"01")</f>
        <v>01</v>
      </c>
      <c r="N446" s="262" t="e">
        <f xml:space="preserve"> UPPER(TRIM( MID(#REF!,1,22)))</f>
        <v>#REF!</v>
      </c>
      <c r="O446" s="262"/>
      <c r="P446" s="262"/>
      <c r="Q446" s="262"/>
      <c r="R446" s="262"/>
      <c r="S446" s="262"/>
      <c r="T446" s="262"/>
      <c r="U446" s="262"/>
      <c r="V446" s="262"/>
    </row>
    <row r="447" spans="2:22" x14ac:dyDescent="0.4">
      <c r="B447" s="354" t="s">
        <v>2529</v>
      </c>
      <c r="C447" s="354" t="str">
        <f>_xlfn.TEXTJOIN("-",FALSE,jobNumber,DRAWING[[#This Row],[Type]])</f>
        <v>38025-ELE</v>
      </c>
      <c r="D447" s="354">
        <v>1</v>
      </c>
      <c r="F447" s="354">
        <v>444</v>
      </c>
      <c r="G447" s="354" t="str">
        <f>IF(ISBLANK(DRAWING[[#This Row],[Base]]),"",DRAWING[[#This Row],[Base]]+DRAWING[[#This Row],[Index]])</f>
        <v/>
      </c>
      <c r="H447" s="354" t="str">
        <f>_xlfn.TEXTJOIN("-",,TEXT(DRAWING[[#This Row],[SubProject]],"00"),DRAWING[[#This Row],[Number]]&amp;"_.L0")</f>
        <v>01-_.L0</v>
      </c>
      <c r="I447" s="354" t="e">
        <f>_xlfn.TEXTJOIN(" ",,INDEX(IO[Address24V],MATCH(DRAWING[[#This Row],[Tag]],IO[IO_Tag],)),DRAWING[[#This Row],[Tag]])</f>
        <v>#N/A</v>
      </c>
      <c r="J447" s="354" t="e">
        <f>_xlfn.TEXTJOIN(" ",,INDEX(IO[Address0V],MATCH(DRAWING[[#This Row],[Tag]],IO[IO_Tag],)),DRAWING[[#This Row],[Tag]])</f>
        <v>#N/A</v>
      </c>
      <c r="K447" s="354" t="e">
        <f>_xlfn.TEXTJOIN(" ",,INDEX(IO[AddressIO],MATCH(DRAWING[[#This Row],[Tag]],IO[IO_Tag],)),DRAWING[[#This Row],[Tag]])</f>
        <v>#N/A</v>
      </c>
      <c r="L447" s="354" t="str">
        <f>_xlfn.TEXTJOIN("/",,DRAWING[[#This Row],[Tag]],"01")</f>
        <v>01</v>
      </c>
      <c r="N447" s="262" t="e">
        <f xml:space="preserve"> UPPER(TRIM( MID(#REF!,1,22)))</f>
        <v>#REF!</v>
      </c>
      <c r="O447" s="262"/>
      <c r="P447" s="262"/>
      <c r="Q447" s="262"/>
      <c r="R447" s="262"/>
      <c r="S447" s="262"/>
      <c r="T447" s="262"/>
      <c r="U447" s="262"/>
      <c r="V447" s="262"/>
    </row>
    <row r="448" spans="2:22" x14ac:dyDescent="0.4">
      <c r="B448" s="354" t="s">
        <v>2529</v>
      </c>
      <c r="C448" s="354" t="str">
        <f>_xlfn.TEXTJOIN("-",FALSE,jobNumber,DRAWING[[#This Row],[Type]])</f>
        <v>38025-ELE</v>
      </c>
      <c r="D448" s="354">
        <v>1</v>
      </c>
      <c r="F448" s="354">
        <v>445</v>
      </c>
      <c r="G448" s="354" t="str">
        <f>IF(ISBLANK(DRAWING[[#This Row],[Base]]),"",DRAWING[[#This Row],[Base]]+DRAWING[[#This Row],[Index]])</f>
        <v/>
      </c>
      <c r="H448" s="354" t="str">
        <f>_xlfn.TEXTJOIN("-",,TEXT(DRAWING[[#This Row],[SubProject]],"00"),DRAWING[[#This Row],[Number]]&amp;"_.L0")</f>
        <v>01-_.L0</v>
      </c>
      <c r="I448" s="354" t="e">
        <f>_xlfn.TEXTJOIN(" ",,INDEX(IO[Address24V],MATCH(DRAWING[[#This Row],[Tag]],IO[IO_Tag],)),DRAWING[[#This Row],[Tag]])</f>
        <v>#N/A</v>
      </c>
      <c r="J448" s="354" t="e">
        <f>_xlfn.TEXTJOIN(" ",,INDEX(IO[Address0V],MATCH(DRAWING[[#This Row],[Tag]],IO[IO_Tag],)),DRAWING[[#This Row],[Tag]])</f>
        <v>#N/A</v>
      </c>
      <c r="K448" s="354" t="e">
        <f>_xlfn.TEXTJOIN(" ",,INDEX(IO[AddressIO],MATCH(DRAWING[[#This Row],[Tag]],IO[IO_Tag],)),DRAWING[[#This Row],[Tag]])</f>
        <v>#N/A</v>
      </c>
      <c r="L448" s="354" t="str">
        <f>_xlfn.TEXTJOIN("/",,DRAWING[[#This Row],[Tag]],"01")</f>
        <v>01</v>
      </c>
      <c r="N448" s="262" t="e">
        <f xml:space="preserve"> UPPER(TRIM( MID(#REF!,1,22)))</f>
        <v>#REF!</v>
      </c>
      <c r="O448" s="262"/>
      <c r="P448" s="262"/>
      <c r="Q448" s="262"/>
      <c r="R448" s="262"/>
      <c r="S448" s="262"/>
      <c r="T448" s="262"/>
      <c r="U448" s="262"/>
      <c r="V448" s="262"/>
    </row>
    <row r="449" spans="2:22" x14ac:dyDescent="0.4">
      <c r="B449" s="354" t="s">
        <v>2529</v>
      </c>
      <c r="C449" s="354" t="str">
        <f>_xlfn.TEXTJOIN("-",FALSE,jobNumber,DRAWING[[#This Row],[Type]])</f>
        <v>38025-ELE</v>
      </c>
      <c r="D449" s="354">
        <v>1</v>
      </c>
      <c r="F449" s="354">
        <v>446</v>
      </c>
      <c r="G449" s="354" t="str">
        <f>IF(ISBLANK(DRAWING[[#This Row],[Base]]),"",DRAWING[[#This Row],[Base]]+DRAWING[[#This Row],[Index]])</f>
        <v/>
      </c>
      <c r="H449" s="354" t="str">
        <f>_xlfn.TEXTJOIN("-",,TEXT(DRAWING[[#This Row],[SubProject]],"00"),DRAWING[[#This Row],[Number]]&amp;"_.L0")</f>
        <v>01-_.L0</v>
      </c>
      <c r="I449" s="354" t="e">
        <f>_xlfn.TEXTJOIN(" ",,INDEX(IO[Address24V],MATCH(DRAWING[[#This Row],[Tag]],IO[IO_Tag],)),DRAWING[[#This Row],[Tag]])</f>
        <v>#N/A</v>
      </c>
      <c r="J449" s="354" t="e">
        <f>_xlfn.TEXTJOIN(" ",,INDEX(IO[Address0V],MATCH(DRAWING[[#This Row],[Tag]],IO[IO_Tag],)),DRAWING[[#This Row],[Tag]])</f>
        <v>#N/A</v>
      </c>
      <c r="K449" s="354" t="e">
        <f>_xlfn.TEXTJOIN(" ",,INDEX(IO[AddressIO],MATCH(DRAWING[[#This Row],[Tag]],IO[IO_Tag],)),DRAWING[[#This Row],[Tag]])</f>
        <v>#N/A</v>
      </c>
      <c r="L449" s="354" t="str">
        <f>_xlfn.TEXTJOIN("/",,DRAWING[[#This Row],[Tag]],"01")</f>
        <v>01</v>
      </c>
      <c r="N449" s="262" t="e">
        <f xml:space="preserve"> UPPER(TRIM( MID(#REF!,1,22)))</f>
        <v>#REF!</v>
      </c>
      <c r="O449" s="262"/>
      <c r="P449" s="262"/>
      <c r="Q449" s="262"/>
      <c r="R449" s="262"/>
      <c r="S449" s="262"/>
      <c r="T449" s="262"/>
      <c r="U449" s="262"/>
      <c r="V449" s="262"/>
    </row>
    <row r="450" spans="2:22" x14ac:dyDescent="0.4">
      <c r="B450" s="354" t="s">
        <v>2529</v>
      </c>
      <c r="C450" s="354" t="str">
        <f>_xlfn.TEXTJOIN("-",FALSE,jobNumber,DRAWING[[#This Row],[Type]])</f>
        <v>38025-ELE</v>
      </c>
      <c r="D450" s="354">
        <v>1</v>
      </c>
      <c r="F450" s="354">
        <v>447</v>
      </c>
      <c r="G450" s="354" t="str">
        <f>IF(ISBLANK(DRAWING[[#This Row],[Base]]),"",DRAWING[[#This Row],[Base]]+DRAWING[[#This Row],[Index]])</f>
        <v/>
      </c>
      <c r="H450" s="354" t="str">
        <f>_xlfn.TEXTJOIN("-",,TEXT(DRAWING[[#This Row],[SubProject]],"00"),DRAWING[[#This Row],[Number]]&amp;"_.L0")</f>
        <v>01-_.L0</v>
      </c>
      <c r="I450" s="354" t="e">
        <f>_xlfn.TEXTJOIN(" ",,INDEX(IO[Address24V],MATCH(DRAWING[[#This Row],[Tag]],IO[IO_Tag],)),DRAWING[[#This Row],[Tag]])</f>
        <v>#N/A</v>
      </c>
      <c r="J450" s="354" t="e">
        <f>_xlfn.TEXTJOIN(" ",,INDEX(IO[Address0V],MATCH(DRAWING[[#This Row],[Tag]],IO[IO_Tag],)),DRAWING[[#This Row],[Tag]])</f>
        <v>#N/A</v>
      </c>
      <c r="K450" s="354" t="e">
        <f>_xlfn.TEXTJOIN(" ",,INDEX(IO[AddressIO],MATCH(DRAWING[[#This Row],[Tag]],IO[IO_Tag],)),DRAWING[[#This Row],[Tag]])</f>
        <v>#N/A</v>
      </c>
      <c r="L450" s="354" t="str">
        <f>_xlfn.TEXTJOIN("/",,DRAWING[[#This Row],[Tag]],"01")</f>
        <v>01</v>
      </c>
      <c r="N450" s="262" t="e">
        <f xml:space="preserve"> UPPER(TRIM( MID(#REF!,1,22)))</f>
        <v>#REF!</v>
      </c>
      <c r="O450" s="262"/>
      <c r="P450" s="262"/>
      <c r="Q450" s="262"/>
      <c r="R450" s="262"/>
      <c r="S450" s="262"/>
      <c r="T450" s="262"/>
      <c r="U450" s="262"/>
      <c r="V450" s="262"/>
    </row>
    <row r="451" spans="2:22" x14ac:dyDescent="0.4">
      <c r="B451" s="354" t="s">
        <v>2529</v>
      </c>
      <c r="C451" s="354" t="str">
        <f>_xlfn.TEXTJOIN("-",FALSE,jobNumber,DRAWING[[#This Row],[Type]])</f>
        <v>38025-ELE</v>
      </c>
      <c r="D451" s="354">
        <v>1</v>
      </c>
      <c r="F451" s="354">
        <v>448</v>
      </c>
      <c r="G451" s="354" t="str">
        <f>IF(ISBLANK(DRAWING[[#This Row],[Base]]),"",DRAWING[[#This Row],[Base]]+DRAWING[[#This Row],[Index]])</f>
        <v/>
      </c>
      <c r="H451" s="354" t="str">
        <f>_xlfn.TEXTJOIN("-",,TEXT(DRAWING[[#This Row],[SubProject]],"00"),DRAWING[[#This Row],[Number]]&amp;"_.L0")</f>
        <v>01-_.L0</v>
      </c>
      <c r="I451" s="354" t="e">
        <f>_xlfn.TEXTJOIN(" ",,INDEX(IO[Address24V],MATCH(DRAWING[[#This Row],[Tag]],IO[IO_Tag],)),DRAWING[[#This Row],[Tag]])</f>
        <v>#N/A</v>
      </c>
      <c r="J451" s="354" t="e">
        <f>_xlfn.TEXTJOIN(" ",,INDEX(IO[Address0V],MATCH(DRAWING[[#This Row],[Tag]],IO[IO_Tag],)),DRAWING[[#This Row],[Tag]])</f>
        <v>#N/A</v>
      </c>
      <c r="K451" s="354" t="e">
        <f>_xlfn.TEXTJOIN(" ",,INDEX(IO[AddressIO],MATCH(DRAWING[[#This Row],[Tag]],IO[IO_Tag],)),DRAWING[[#This Row],[Tag]])</f>
        <v>#N/A</v>
      </c>
      <c r="L451" s="354" t="str">
        <f>_xlfn.TEXTJOIN("/",,DRAWING[[#This Row],[Tag]],"01")</f>
        <v>01</v>
      </c>
      <c r="N451" s="262" t="e">
        <f xml:space="preserve"> UPPER(TRIM( MID(#REF!,1,22)))</f>
        <v>#REF!</v>
      </c>
      <c r="O451" s="262"/>
      <c r="P451" s="262"/>
      <c r="Q451" s="262"/>
      <c r="R451" s="262"/>
      <c r="S451" s="262"/>
      <c r="T451" s="262"/>
      <c r="U451" s="262"/>
      <c r="V451" s="262"/>
    </row>
    <row r="452" spans="2:22" x14ac:dyDescent="0.4">
      <c r="B452" s="354" t="s">
        <v>2529</v>
      </c>
      <c r="C452" s="354" t="str">
        <f>_xlfn.TEXTJOIN("-",FALSE,jobNumber,DRAWING[[#This Row],[Type]])</f>
        <v>38025-ELE</v>
      </c>
      <c r="D452" s="354">
        <v>1</v>
      </c>
      <c r="F452" s="354">
        <v>449</v>
      </c>
      <c r="G452" s="354" t="str">
        <f>IF(ISBLANK(DRAWING[[#This Row],[Base]]),"",DRAWING[[#This Row],[Base]]+DRAWING[[#This Row],[Index]])</f>
        <v/>
      </c>
      <c r="H452" s="354" t="str">
        <f>_xlfn.TEXTJOIN("-",,TEXT(DRAWING[[#This Row],[SubProject]],"00"),DRAWING[[#This Row],[Number]]&amp;"_.L0")</f>
        <v>01-_.L0</v>
      </c>
      <c r="I452" s="354" t="e">
        <f>_xlfn.TEXTJOIN(" ",,INDEX(IO[Address24V],MATCH(DRAWING[[#This Row],[Tag]],IO[IO_Tag],)),DRAWING[[#This Row],[Tag]])</f>
        <v>#N/A</v>
      </c>
      <c r="J452" s="354" t="e">
        <f>_xlfn.TEXTJOIN(" ",,INDEX(IO[Address0V],MATCH(DRAWING[[#This Row],[Tag]],IO[IO_Tag],)),DRAWING[[#This Row],[Tag]])</f>
        <v>#N/A</v>
      </c>
      <c r="K452" s="354" t="e">
        <f>_xlfn.TEXTJOIN(" ",,INDEX(IO[AddressIO],MATCH(DRAWING[[#This Row],[Tag]],IO[IO_Tag],)),DRAWING[[#This Row],[Tag]])</f>
        <v>#N/A</v>
      </c>
      <c r="L452" s="354" t="str">
        <f>_xlfn.TEXTJOIN("/",,DRAWING[[#This Row],[Tag]],"01")</f>
        <v>01</v>
      </c>
      <c r="N452" s="262" t="e">
        <f xml:space="preserve"> UPPER(TRIM( MID(#REF!,1,22)))</f>
        <v>#REF!</v>
      </c>
      <c r="O452" s="262"/>
      <c r="P452" s="262"/>
      <c r="Q452" s="262"/>
      <c r="R452" s="262"/>
      <c r="S452" s="262"/>
      <c r="T452" s="262"/>
      <c r="U452" s="262"/>
      <c r="V452" s="262"/>
    </row>
    <row r="453" spans="2:22" x14ac:dyDescent="0.4">
      <c r="B453" s="354" t="s">
        <v>2529</v>
      </c>
      <c r="C453" s="354" t="str">
        <f>_xlfn.TEXTJOIN("-",FALSE,jobNumber,DRAWING[[#This Row],[Type]])</f>
        <v>38025-ELE</v>
      </c>
      <c r="D453" s="354">
        <v>1</v>
      </c>
      <c r="F453" s="354">
        <v>450</v>
      </c>
      <c r="G453" s="354" t="str">
        <f>IF(ISBLANK(DRAWING[[#This Row],[Base]]),"",DRAWING[[#This Row],[Base]]+DRAWING[[#This Row],[Index]])</f>
        <v/>
      </c>
      <c r="H453" s="354" t="str">
        <f>_xlfn.TEXTJOIN("-",,TEXT(DRAWING[[#This Row],[SubProject]],"00"),DRAWING[[#This Row],[Number]]&amp;"_.L0")</f>
        <v>01-_.L0</v>
      </c>
      <c r="I453" s="354" t="e">
        <f>_xlfn.TEXTJOIN(" ",,INDEX(IO[Address24V],MATCH(DRAWING[[#This Row],[Tag]],IO[IO_Tag],)),DRAWING[[#This Row],[Tag]])</f>
        <v>#N/A</v>
      </c>
      <c r="J453" s="354" t="e">
        <f>_xlfn.TEXTJOIN(" ",,INDEX(IO[Address0V],MATCH(DRAWING[[#This Row],[Tag]],IO[IO_Tag],)),DRAWING[[#This Row],[Tag]])</f>
        <v>#N/A</v>
      </c>
      <c r="K453" s="354" t="e">
        <f>_xlfn.TEXTJOIN(" ",,INDEX(IO[AddressIO],MATCH(DRAWING[[#This Row],[Tag]],IO[IO_Tag],)),DRAWING[[#This Row],[Tag]])</f>
        <v>#N/A</v>
      </c>
      <c r="L453" s="354" t="str">
        <f>_xlfn.TEXTJOIN("/",,DRAWING[[#This Row],[Tag]],"01")</f>
        <v>01</v>
      </c>
      <c r="N453" s="262" t="e">
        <f xml:space="preserve"> UPPER(TRIM( MID(#REF!,1,22)))</f>
        <v>#REF!</v>
      </c>
      <c r="O453" s="262"/>
      <c r="P453" s="262"/>
      <c r="Q453" s="262"/>
      <c r="R453" s="262"/>
      <c r="S453" s="262"/>
      <c r="T453" s="262"/>
      <c r="U453" s="262"/>
      <c r="V453" s="262"/>
    </row>
    <row r="454" spans="2:22" x14ac:dyDescent="0.4">
      <c r="B454" s="354" t="s">
        <v>2529</v>
      </c>
      <c r="C454" s="354" t="str">
        <f>_xlfn.TEXTJOIN("-",FALSE,jobNumber,DRAWING[[#This Row],[Type]])</f>
        <v>38025-ELE</v>
      </c>
      <c r="D454" s="354">
        <v>1</v>
      </c>
      <c r="F454" s="354">
        <v>451</v>
      </c>
      <c r="G454" s="354" t="str">
        <f>IF(ISBLANK(DRAWING[[#This Row],[Base]]),"",DRAWING[[#This Row],[Base]]+DRAWING[[#This Row],[Index]])</f>
        <v/>
      </c>
      <c r="H454" s="354" t="str">
        <f>_xlfn.TEXTJOIN("-",,TEXT(DRAWING[[#This Row],[SubProject]],"00"),DRAWING[[#This Row],[Number]]&amp;"_.L0")</f>
        <v>01-_.L0</v>
      </c>
      <c r="I454" s="354" t="e">
        <f>_xlfn.TEXTJOIN(" ",,INDEX(IO[Address24V],MATCH(DRAWING[[#This Row],[Tag]],IO[IO_Tag],)),DRAWING[[#This Row],[Tag]])</f>
        <v>#N/A</v>
      </c>
      <c r="J454" s="354" t="e">
        <f>_xlfn.TEXTJOIN(" ",,INDEX(IO[Address0V],MATCH(DRAWING[[#This Row],[Tag]],IO[IO_Tag],)),DRAWING[[#This Row],[Tag]])</f>
        <v>#N/A</v>
      </c>
      <c r="K454" s="354" t="e">
        <f>_xlfn.TEXTJOIN(" ",,INDEX(IO[AddressIO],MATCH(DRAWING[[#This Row],[Tag]],IO[IO_Tag],)),DRAWING[[#This Row],[Tag]])</f>
        <v>#N/A</v>
      </c>
      <c r="L454" s="354" t="str">
        <f>_xlfn.TEXTJOIN("/",,DRAWING[[#This Row],[Tag]],"01")</f>
        <v>01</v>
      </c>
      <c r="N454" s="262" t="e">
        <f xml:space="preserve"> UPPER(TRIM( MID(#REF!,1,22)))</f>
        <v>#REF!</v>
      </c>
      <c r="O454" s="262"/>
      <c r="P454" s="262"/>
      <c r="Q454" s="262"/>
      <c r="R454" s="262"/>
      <c r="S454" s="262"/>
      <c r="T454" s="262"/>
      <c r="U454" s="262"/>
      <c r="V454" s="262"/>
    </row>
    <row r="455" spans="2:22" x14ac:dyDescent="0.4">
      <c r="B455" s="354" t="s">
        <v>2529</v>
      </c>
      <c r="C455" s="354" t="str">
        <f>_xlfn.TEXTJOIN("-",FALSE,jobNumber,DRAWING[[#This Row],[Type]])</f>
        <v>38025-ELE</v>
      </c>
      <c r="D455" s="354">
        <v>1</v>
      </c>
      <c r="F455" s="354">
        <v>452</v>
      </c>
      <c r="G455" s="354" t="str">
        <f>IF(ISBLANK(DRAWING[[#This Row],[Base]]),"",DRAWING[[#This Row],[Base]]+DRAWING[[#This Row],[Index]])</f>
        <v/>
      </c>
      <c r="H455" s="354" t="str">
        <f>_xlfn.TEXTJOIN("-",,TEXT(DRAWING[[#This Row],[SubProject]],"00"),DRAWING[[#This Row],[Number]]&amp;"_.L0")</f>
        <v>01-_.L0</v>
      </c>
      <c r="I455" s="354" t="e">
        <f>_xlfn.TEXTJOIN(" ",,INDEX(IO[Address24V],MATCH(DRAWING[[#This Row],[Tag]],IO[IO_Tag],)),DRAWING[[#This Row],[Tag]])</f>
        <v>#N/A</v>
      </c>
      <c r="J455" s="354" t="e">
        <f>_xlfn.TEXTJOIN(" ",,INDEX(IO[Address0V],MATCH(DRAWING[[#This Row],[Tag]],IO[IO_Tag],)),DRAWING[[#This Row],[Tag]])</f>
        <v>#N/A</v>
      </c>
      <c r="K455" s="354" t="e">
        <f>_xlfn.TEXTJOIN(" ",,INDEX(IO[AddressIO],MATCH(DRAWING[[#This Row],[Tag]],IO[IO_Tag],)),DRAWING[[#This Row],[Tag]])</f>
        <v>#N/A</v>
      </c>
      <c r="L455" s="354" t="str">
        <f>_xlfn.TEXTJOIN("/",,DRAWING[[#This Row],[Tag]],"01")</f>
        <v>01</v>
      </c>
      <c r="N455" s="262" t="e">
        <f xml:space="preserve"> UPPER(TRIM( MID(#REF!,1,22)))</f>
        <v>#REF!</v>
      </c>
      <c r="O455" s="262"/>
      <c r="P455" s="262"/>
      <c r="Q455" s="262"/>
      <c r="R455" s="262"/>
      <c r="S455" s="262"/>
      <c r="T455" s="262"/>
      <c r="U455" s="262"/>
      <c r="V455" s="262"/>
    </row>
    <row r="456" spans="2:22" x14ac:dyDescent="0.4">
      <c r="B456" s="354" t="s">
        <v>2529</v>
      </c>
      <c r="C456" s="354" t="str">
        <f>_xlfn.TEXTJOIN("-",FALSE,jobNumber,DRAWING[[#This Row],[Type]])</f>
        <v>38025-ELE</v>
      </c>
      <c r="D456" s="354">
        <v>1</v>
      </c>
      <c r="F456" s="354">
        <v>453</v>
      </c>
      <c r="G456" s="354" t="str">
        <f>IF(ISBLANK(DRAWING[[#This Row],[Base]]),"",DRAWING[[#This Row],[Base]]+DRAWING[[#This Row],[Index]])</f>
        <v/>
      </c>
      <c r="H456" s="354" t="str">
        <f>_xlfn.TEXTJOIN("-",,TEXT(DRAWING[[#This Row],[SubProject]],"00"),DRAWING[[#This Row],[Number]]&amp;"_.L0")</f>
        <v>01-_.L0</v>
      </c>
      <c r="I456" s="354" t="e">
        <f>_xlfn.TEXTJOIN(" ",,INDEX(IO[Address24V],MATCH(DRAWING[[#This Row],[Tag]],IO[IO_Tag],)),DRAWING[[#This Row],[Tag]])</f>
        <v>#N/A</v>
      </c>
      <c r="J456" s="354" t="e">
        <f>_xlfn.TEXTJOIN(" ",,INDEX(IO[Address0V],MATCH(DRAWING[[#This Row],[Tag]],IO[IO_Tag],)),DRAWING[[#This Row],[Tag]])</f>
        <v>#N/A</v>
      </c>
      <c r="K456" s="354" t="e">
        <f>_xlfn.TEXTJOIN(" ",,INDEX(IO[AddressIO],MATCH(DRAWING[[#This Row],[Tag]],IO[IO_Tag],)),DRAWING[[#This Row],[Tag]])</f>
        <v>#N/A</v>
      </c>
      <c r="L456" s="354" t="str">
        <f>_xlfn.TEXTJOIN("/",,DRAWING[[#This Row],[Tag]],"01")</f>
        <v>01</v>
      </c>
      <c r="N456" s="262" t="e">
        <f xml:space="preserve"> UPPER(TRIM( MID(#REF!,1,22)))</f>
        <v>#REF!</v>
      </c>
      <c r="O456" s="262"/>
      <c r="P456" s="262"/>
      <c r="Q456" s="262"/>
      <c r="R456" s="262"/>
      <c r="S456" s="262"/>
      <c r="T456" s="262"/>
      <c r="U456" s="262"/>
      <c r="V456" s="262"/>
    </row>
    <row r="457" spans="2:22" x14ac:dyDescent="0.4">
      <c r="B457" s="354" t="s">
        <v>2529</v>
      </c>
      <c r="C457" s="354" t="str">
        <f>_xlfn.TEXTJOIN("-",FALSE,jobNumber,DRAWING[[#This Row],[Type]])</f>
        <v>38025-ELE</v>
      </c>
      <c r="D457" s="354">
        <v>1</v>
      </c>
      <c r="F457" s="354">
        <v>454</v>
      </c>
      <c r="G457" s="354" t="str">
        <f>IF(ISBLANK(DRAWING[[#This Row],[Base]]),"",DRAWING[[#This Row],[Base]]+DRAWING[[#This Row],[Index]])</f>
        <v/>
      </c>
      <c r="H457" s="354" t="str">
        <f>_xlfn.TEXTJOIN("-",,TEXT(DRAWING[[#This Row],[SubProject]],"00"),DRAWING[[#This Row],[Number]]&amp;"_.L0")</f>
        <v>01-_.L0</v>
      </c>
      <c r="I457" s="354" t="e">
        <f>_xlfn.TEXTJOIN(" ",,INDEX(IO[Address24V],MATCH(DRAWING[[#This Row],[Tag]],IO[IO_Tag],)),DRAWING[[#This Row],[Tag]])</f>
        <v>#N/A</v>
      </c>
      <c r="J457" s="354" t="e">
        <f>_xlfn.TEXTJOIN(" ",,INDEX(IO[Address0V],MATCH(DRAWING[[#This Row],[Tag]],IO[IO_Tag],)),DRAWING[[#This Row],[Tag]])</f>
        <v>#N/A</v>
      </c>
      <c r="K457" s="354" t="e">
        <f>_xlfn.TEXTJOIN(" ",,INDEX(IO[AddressIO],MATCH(DRAWING[[#This Row],[Tag]],IO[IO_Tag],)),DRAWING[[#This Row],[Tag]])</f>
        <v>#N/A</v>
      </c>
      <c r="L457" s="354" t="str">
        <f>_xlfn.TEXTJOIN("/",,DRAWING[[#This Row],[Tag]],"01")</f>
        <v>01</v>
      </c>
      <c r="N457" s="262" t="e">
        <f xml:space="preserve"> UPPER(TRIM( MID(#REF!,1,22)))</f>
        <v>#REF!</v>
      </c>
      <c r="O457" s="262"/>
      <c r="P457" s="262"/>
      <c r="Q457" s="262"/>
      <c r="R457" s="262"/>
      <c r="S457" s="262"/>
      <c r="T457" s="262"/>
      <c r="U457" s="262"/>
      <c r="V457" s="262"/>
    </row>
    <row r="458" spans="2:22" x14ac:dyDescent="0.4">
      <c r="B458" s="354" t="s">
        <v>2529</v>
      </c>
      <c r="C458" s="354" t="str">
        <f>_xlfn.TEXTJOIN("-",FALSE,jobNumber,DRAWING[[#This Row],[Type]])</f>
        <v>38025-ELE</v>
      </c>
      <c r="D458" s="354">
        <v>1</v>
      </c>
      <c r="F458" s="354">
        <v>455</v>
      </c>
      <c r="G458" s="354" t="str">
        <f>IF(ISBLANK(DRAWING[[#This Row],[Base]]),"",DRAWING[[#This Row],[Base]]+DRAWING[[#This Row],[Index]])</f>
        <v/>
      </c>
      <c r="H458" s="354" t="str">
        <f>_xlfn.TEXTJOIN("-",,TEXT(DRAWING[[#This Row],[SubProject]],"00"),DRAWING[[#This Row],[Number]]&amp;"_.L0")</f>
        <v>01-_.L0</v>
      </c>
      <c r="I458" s="354" t="e">
        <f>_xlfn.TEXTJOIN(" ",,INDEX(IO[Address24V],MATCH(DRAWING[[#This Row],[Tag]],IO[IO_Tag],)),DRAWING[[#This Row],[Tag]])</f>
        <v>#N/A</v>
      </c>
      <c r="J458" s="354" t="e">
        <f>_xlfn.TEXTJOIN(" ",,INDEX(IO[Address0V],MATCH(DRAWING[[#This Row],[Tag]],IO[IO_Tag],)),DRAWING[[#This Row],[Tag]])</f>
        <v>#N/A</v>
      </c>
      <c r="K458" s="354" t="e">
        <f>_xlfn.TEXTJOIN(" ",,INDEX(IO[AddressIO],MATCH(DRAWING[[#This Row],[Tag]],IO[IO_Tag],)),DRAWING[[#This Row],[Tag]])</f>
        <v>#N/A</v>
      </c>
      <c r="L458" s="354" t="str">
        <f>_xlfn.TEXTJOIN("/",,DRAWING[[#This Row],[Tag]],"01")</f>
        <v>01</v>
      </c>
      <c r="N458" s="262" t="e">
        <f xml:space="preserve"> UPPER(TRIM( MID(#REF!,1,22)))</f>
        <v>#REF!</v>
      </c>
      <c r="O458" s="262"/>
      <c r="P458" s="262"/>
      <c r="Q458" s="262"/>
      <c r="R458" s="262"/>
      <c r="S458" s="262"/>
      <c r="T458" s="262"/>
      <c r="U458" s="262"/>
      <c r="V458" s="262"/>
    </row>
  </sheetData>
  <phoneticPr fontId="6" type="noConversion"/>
  <conditionalFormatting sqref="A3:A141">
    <cfRule type="duplicateValues" dxfId="158" priority="2"/>
  </conditionalFormatting>
  <conditionalFormatting sqref="K3:K458">
    <cfRule type="containsErrors" dxfId="157" priority="1">
      <formula>ISERROR(K3)</formula>
    </cfRule>
  </conditionalFormatting>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sheetPr>
    <tabColor theme="7"/>
  </sheetPr>
  <dimension ref="A1:K17"/>
  <sheetViews>
    <sheetView workbookViewId="0">
      <selection activeCell="C27" sqref="C27"/>
    </sheetView>
  </sheetViews>
  <sheetFormatPr defaultColWidth="8.6328125" defaultRowHeight="16" x14ac:dyDescent="0.4"/>
  <cols>
    <col min="1" max="1" width="22.08984375" style="268" bestFit="1" customWidth="1"/>
    <col min="2" max="2" width="33" style="268" bestFit="1" customWidth="1"/>
    <col min="3" max="3" width="33" style="268" customWidth="1"/>
    <col min="4" max="16384" width="8.6328125" style="268"/>
  </cols>
  <sheetData>
    <row r="1" spans="1:11" x14ac:dyDescent="0.4">
      <c r="A1" s="267" t="s">
        <v>2445</v>
      </c>
    </row>
    <row r="2" spans="1:11" x14ac:dyDescent="0.4">
      <c r="B2" s="267"/>
    </row>
    <row r="3" spans="1:11" x14ac:dyDescent="0.4">
      <c r="B3" s="267"/>
    </row>
    <row r="5" spans="1:11" x14ac:dyDescent="0.4">
      <c r="A5" s="268" t="s">
        <v>42</v>
      </c>
      <c r="B5" s="268" t="s">
        <v>2321</v>
      </c>
      <c r="C5" s="268" t="s">
        <v>2446</v>
      </c>
      <c r="D5" s="268" t="s">
        <v>22</v>
      </c>
      <c r="E5" s="268" t="s">
        <v>21</v>
      </c>
      <c r="F5" s="268" t="s">
        <v>24</v>
      </c>
      <c r="G5" s="268" t="s">
        <v>23</v>
      </c>
      <c r="H5" s="268" t="s">
        <v>26</v>
      </c>
      <c r="I5" s="268" t="s">
        <v>25</v>
      </c>
      <c r="J5" s="268" t="s">
        <v>28</v>
      </c>
      <c r="K5" s="268" t="s">
        <v>27</v>
      </c>
    </row>
    <row r="6" spans="1:11" x14ac:dyDescent="0.4">
      <c r="A6" s="268" t="s">
        <v>2323</v>
      </c>
      <c r="B6" s="268" t="s">
        <v>2447</v>
      </c>
      <c r="C6" s="268">
        <f>COUNTIFS([1]!_INSTRUMENTS[CABINET],PANEL[[#This Row],[TAG]])</f>
        <v>485</v>
      </c>
      <c r="D6" s="268" t="s">
        <v>2448</v>
      </c>
      <c r="E6" s="268" t="s">
        <v>2448</v>
      </c>
      <c r="F6" s="268" t="s">
        <v>2448</v>
      </c>
      <c r="G6" s="268" t="s">
        <v>2448</v>
      </c>
      <c r="H6" s="268" t="s">
        <v>2448</v>
      </c>
      <c r="I6" s="268" t="s">
        <v>2448</v>
      </c>
      <c r="J6" s="268" t="s">
        <v>2448</v>
      </c>
      <c r="K6" s="268" t="s">
        <v>2448</v>
      </c>
    </row>
    <row r="7" spans="1:11" x14ac:dyDescent="0.4">
      <c r="A7" s="268" t="s">
        <v>2449</v>
      </c>
      <c r="B7" s="268" t="s">
        <v>2450</v>
      </c>
      <c r="C7" s="268">
        <f>COUNTIFS([1]!_INSTRUMENTS[CABINET],PANEL[[#This Row],[TAG]])</f>
        <v>0</v>
      </c>
      <c r="D7" s="268" t="s">
        <v>2448</v>
      </c>
      <c r="E7" s="268" t="s">
        <v>2448</v>
      </c>
      <c r="F7" s="268" t="s">
        <v>2448</v>
      </c>
      <c r="G7" s="268" t="s">
        <v>2448</v>
      </c>
      <c r="H7" s="268" t="s">
        <v>2448</v>
      </c>
      <c r="I7" s="268" t="s">
        <v>2448</v>
      </c>
      <c r="J7" s="268" t="s">
        <v>2448</v>
      </c>
      <c r="K7" s="268" t="s">
        <v>2448</v>
      </c>
    </row>
    <row r="8" spans="1:11" x14ac:dyDescent="0.4">
      <c r="A8" s="268" t="s">
        <v>2451</v>
      </c>
      <c r="B8" s="268" t="s">
        <v>2452</v>
      </c>
      <c r="C8" s="268">
        <f>COUNTIFS([1]!_INSTRUMENTS[CABINET],PANEL[[#This Row],[TAG]])</f>
        <v>0</v>
      </c>
      <c r="D8" s="268" t="s">
        <v>2448</v>
      </c>
      <c r="E8" s="268" t="s">
        <v>2448</v>
      </c>
      <c r="F8" s="268" t="s">
        <v>2448</v>
      </c>
      <c r="G8" s="268" t="s">
        <v>2448</v>
      </c>
      <c r="H8" s="268" t="s">
        <v>2448</v>
      </c>
      <c r="I8" s="268" t="s">
        <v>2448</v>
      </c>
      <c r="J8" s="268" t="s">
        <v>2448</v>
      </c>
      <c r="K8" s="268" t="s">
        <v>2448</v>
      </c>
    </row>
    <row r="9" spans="1:11" x14ac:dyDescent="0.4">
      <c r="A9" s="268" t="s">
        <v>2453</v>
      </c>
      <c r="B9" s="268" t="s">
        <v>2454</v>
      </c>
      <c r="C9" s="268">
        <f>COUNTIFS([1]!_INSTRUMENTS[CABINET],PANEL[[#This Row],[TAG]])</f>
        <v>0</v>
      </c>
      <c r="D9" s="268" t="s">
        <v>2448</v>
      </c>
      <c r="E9" s="268" t="s">
        <v>2448</v>
      </c>
      <c r="F9" s="268" t="s">
        <v>2448</v>
      </c>
      <c r="G9" s="268" t="s">
        <v>2448</v>
      </c>
      <c r="H9" s="268" t="s">
        <v>2448</v>
      </c>
      <c r="I9" s="268" t="s">
        <v>2448</v>
      </c>
      <c r="J9" s="268" t="s">
        <v>2448</v>
      </c>
      <c r="K9" s="268" t="s">
        <v>2448</v>
      </c>
    </row>
    <row r="10" spans="1:11" x14ac:dyDescent="0.4">
      <c r="A10" s="268" t="s">
        <v>2455</v>
      </c>
      <c r="B10" s="268" t="s">
        <v>2456</v>
      </c>
      <c r="C10" s="268">
        <f>COUNTIFS([1]!_INSTRUMENTS[CABINET],PANEL[[#This Row],[TAG]])</f>
        <v>0</v>
      </c>
      <c r="D10" s="268" t="s">
        <v>2448</v>
      </c>
      <c r="E10" s="268" t="s">
        <v>2448</v>
      </c>
      <c r="F10" s="268" t="s">
        <v>2448</v>
      </c>
      <c r="G10" s="268" t="s">
        <v>2448</v>
      </c>
      <c r="H10" s="268" t="s">
        <v>2448</v>
      </c>
      <c r="I10" s="268" t="s">
        <v>2448</v>
      </c>
      <c r="J10" s="268" t="s">
        <v>2448</v>
      </c>
      <c r="K10" s="268" t="s">
        <v>2448</v>
      </c>
    </row>
    <row r="11" spans="1:11" x14ac:dyDescent="0.4">
      <c r="A11" s="268" t="s">
        <v>2457</v>
      </c>
      <c r="B11" s="268" t="s">
        <v>2458</v>
      </c>
      <c r="C11" s="268">
        <f>COUNTIFS([1]!_INSTRUMENTS[CABINET],PANEL[[#This Row],[TAG]])</f>
        <v>0</v>
      </c>
      <c r="D11" s="268" t="s">
        <v>2448</v>
      </c>
      <c r="E11" s="268" t="s">
        <v>2448</v>
      </c>
      <c r="F11" s="268" t="s">
        <v>2448</v>
      </c>
      <c r="G11" s="268" t="s">
        <v>2448</v>
      </c>
      <c r="H11" s="268" t="s">
        <v>2448</v>
      </c>
      <c r="I11" s="268" t="s">
        <v>2448</v>
      </c>
      <c r="J11" s="268" t="s">
        <v>2448</v>
      </c>
      <c r="K11" s="268" t="s">
        <v>2448</v>
      </c>
    </row>
    <row r="12" spans="1:11" x14ac:dyDescent="0.4">
      <c r="A12" s="268" t="s">
        <v>2324</v>
      </c>
      <c r="B12" s="268" t="s">
        <v>2459</v>
      </c>
      <c r="C12" s="268">
        <f>COUNTIFS([1]!_INSTRUMENTS[CABINET],PANEL[[#This Row],[TAG]])</f>
        <v>132</v>
      </c>
      <c r="D12" s="268" t="s">
        <v>2448</v>
      </c>
      <c r="E12" s="268" t="s">
        <v>2448</v>
      </c>
      <c r="F12" s="268" t="s">
        <v>2448</v>
      </c>
      <c r="G12" s="268" t="s">
        <v>2448</v>
      </c>
      <c r="H12" s="268" t="s">
        <v>2448</v>
      </c>
      <c r="I12" s="268" t="s">
        <v>2448</v>
      </c>
      <c r="J12" s="268" t="s">
        <v>2448</v>
      </c>
      <c r="K12" s="268" t="s">
        <v>2448</v>
      </c>
    </row>
    <row r="13" spans="1:11" x14ac:dyDescent="0.4">
      <c r="A13" s="268" t="s">
        <v>2327</v>
      </c>
      <c r="B13" s="268" t="s">
        <v>2460</v>
      </c>
      <c r="C13" s="268">
        <f>COUNTIFS([1]!_INSTRUMENTS[CABINET],PANEL[[#This Row],[TAG]])</f>
        <v>0</v>
      </c>
      <c r="D13" s="268" t="s">
        <v>2448</v>
      </c>
      <c r="E13" s="268" t="s">
        <v>2448</v>
      </c>
      <c r="F13" s="268" t="s">
        <v>2448</v>
      </c>
      <c r="G13" s="268" t="s">
        <v>2448</v>
      </c>
      <c r="H13" s="268" t="s">
        <v>2448</v>
      </c>
      <c r="I13" s="268" t="s">
        <v>2448</v>
      </c>
      <c r="J13" s="268" t="s">
        <v>2448</v>
      </c>
      <c r="K13" s="268" t="s">
        <v>2448</v>
      </c>
    </row>
    <row r="14" spans="1:11" x14ac:dyDescent="0.4">
      <c r="A14" s="268" t="s">
        <v>2325</v>
      </c>
      <c r="B14" s="268" t="s">
        <v>2461</v>
      </c>
      <c r="C14" s="268">
        <f>COUNTIFS([1]!_INSTRUMENTS[CABINET],PANEL[[#This Row],[TAG]])</f>
        <v>87</v>
      </c>
      <c r="D14" s="268" t="s">
        <v>2448</v>
      </c>
      <c r="E14" s="268" t="s">
        <v>2448</v>
      </c>
      <c r="F14" s="268" t="s">
        <v>2448</v>
      </c>
      <c r="G14" s="268" t="s">
        <v>2448</v>
      </c>
      <c r="H14" s="268" t="s">
        <v>2448</v>
      </c>
      <c r="I14" s="268" t="s">
        <v>2448</v>
      </c>
      <c r="J14" s="268" t="s">
        <v>2448</v>
      </c>
      <c r="K14" s="268" t="s">
        <v>2448</v>
      </c>
    </row>
    <row r="15" spans="1:11" x14ac:dyDescent="0.4">
      <c r="A15" s="268" t="s">
        <v>2326</v>
      </c>
      <c r="B15" s="268" t="s">
        <v>2462</v>
      </c>
      <c r="C15" s="268">
        <f>COUNTIFS([1]!_INSTRUMENTS[CABINET],PANEL[[#This Row],[TAG]])</f>
        <v>8</v>
      </c>
      <c r="D15" s="268" t="s">
        <v>2448</v>
      </c>
      <c r="E15" s="268" t="s">
        <v>2448</v>
      </c>
      <c r="F15" s="268" t="s">
        <v>2448</v>
      </c>
      <c r="G15" s="268" t="s">
        <v>2448</v>
      </c>
      <c r="H15" s="268" t="s">
        <v>2448</v>
      </c>
      <c r="I15" s="268" t="s">
        <v>2448</v>
      </c>
      <c r="J15" s="268" t="s">
        <v>2448</v>
      </c>
      <c r="K15" s="268" t="s">
        <v>2448</v>
      </c>
    </row>
    <row r="16" spans="1:11" x14ac:dyDescent="0.4">
      <c r="A16" s="268" t="s">
        <v>2463</v>
      </c>
      <c r="B16" s="268" t="s">
        <v>2464</v>
      </c>
      <c r="C16" s="268">
        <f>COUNTIFS([1]!_INSTRUMENTS[CABINET],PANEL[[#This Row],[TAG]])</f>
        <v>0</v>
      </c>
      <c r="D16" s="268" t="s">
        <v>2448</v>
      </c>
      <c r="E16" s="268" t="s">
        <v>2448</v>
      </c>
      <c r="F16" s="268" t="s">
        <v>2448</v>
      </c>
      <c r="G16" s="268" t="s">
        <v>2448</v>
      </c>
      <c r="H16" s="268" t="s">
        <v>2448</v>
      </c>
      <c r="I16" s="268" t="s">
        <v>2448</v>
      </c>
      <c r="J16" s="268" t="s">
        <v>2448</v>
      </c>
      <c r="K16" s="268" t="s">
        <v>2448</v>
      </c>
    </row>
    <row r="17" spans="1:11" x14ac:dyDescent="0.4">
      <c r="A17" s="270"/>
      <c r="B17" s="270"/>
      <c r="C17" s="270">
        <f>COUNTIFS([1]!_INSTRUMENTS[CABINET],PANEL[[#This Row],[TAG]])</f>
        <v>0</v>
      </c>
      <c r="D17" s="270"/>
      <c r="E17" s="270"/>
      <c r="F17" s="270"/>
      <c r="G17" s="270"/>
      <c r="H17" s="270"/>
      <c r="I17" s="270"/>
      <c r="J17" s="270"/>
      <c r="K17" s="270"/>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5"/>
  </sheetPr>
  <dimension ref="A1:AO458"/>
  <sheetViews>
    <sheetView zoomScale="145" zoomScaleNormal="145" workbookViewId="0">
      <pane xSplit="1" topLeftCell="B1" activePane="topRight" state="frozen"/>
      <selection pane="topRight" activeCell="L6" sqref="L6"/>
    </sheetView>
  </sheetViews>
  <sheetFormatPr defaultColWidth="0" defaultRowHeight="15" outlineLevelCol="1" x14ac:dyDescent="0.4"/>
  <cols>
    <col min="1" max="1" width="12.453125" style="262" customWidth="1" collapsed="1"/>
    <col min="2" max="2" width="13.453125" style="262" bestFit="1" customWidth="1"/>
    <col min="4" max="4" width="14.08984375" style="288" bestFit="1" customWidth="1"/>
    <col min="5" max="5" width="8.453125" style="286" hidden="1" customWidth="1" outlineLevel="1"/>
    <col min="6" max="6" width="9.453125" style="286" hidden="1" customWidth="1" outlineLevel="1"/>
    <col min="7" max="7" width="7.6328125" style="289" hidden="1" customWidth="1" outlineLevel="1"/>
    <col min="8" max="10" width="12.453125" style="286" hidden="1" customWidth="1" outlineLevel="1"/>
    <col min="11" max="11" width="12" style="289" hidden="1" customWidth="1" outlineLevel="1"/>
    <col min="12" max="12" width="15.90625" style="286" bestFit="1" customWidth="1" collapsed="1"/>
    <col min="13" max="13" width="15.08984375" bestFit="1" customWidth="1"/>
    <col min="14" max="14" width="14.90625" style="287" bestFit="1" customWidth="1"/>
    <col min="15" max="16" width="14.90625" style="286" customWidth="1"/>
    <col min="17" max="17" width="9.1796875" bestFit="1" customWidth="1"/>
    <col min="18" max="18" width="15.36328125" style="262" bestFit="1" customWidth="1"/>
    <col min="19" max="19" width="32.54296875" style="262" hidden="1" customWidth="1" outlineLevel="1"/>
    <col min="20" max="20" width="23.36328125" style="262" customWidth="1" collapsed="1"/>
    <col min="21" max="21" width="16.453125" customWidth="1"/>
    <col min="22" max="22" width="16.453125" style="262" hidden="1" customWidth="1"/>
    <col min="23" max="23" width="32.1796875" style="262" hidden="1" customWidth="1"/>
    <col min="24" max="24" width="15.36328125" style="262" hidden="1" customWidth="1"/>
    <col min="25" max="25" width="10.453125" style="262" hidden="1" customWidth="1"/>
    <col min="26" max="30" width="8.90625" style="263" hidden="1" customWidth="1"/>
    <col min="31" max="32" width="12.453125" style="262" hidden="1" customWidth="1"/>
    <col min="33" max="33" width="15.1796875" style="262" hidden="1" customWidth="1"/>
    <col min="34" max="34" width="8.90625" style="262" hidden="1" customWidth="1"/>
    <col min="35" max="36" width="12.453125" style="262" hidden="1" customWidth="1"/>
    <col min="37" max="37" width="15.1796875" style="262" hidden="1" customWidth="1"/>
    <col min="38" max="38" width="8.90625" style="262" hidden="1" customWidth="1"/>
    <col min="39" max="39" width="12.453125" style="262" hidden="1" customWidth="1"/>
    <col min="40" max="41" width="15.1796875" style="262" hidden="1" customWidth="1"/>
    <col min="42" max="16384" width="8.90625" style="262" hidden="1"/>
  </cols>
  <sheetData>
    <row r="1" spans="1:30" x14ac:dyDescent="0.4">
      <c r="A1" s="300"/>
      <c r="B1" s="295" t="s">
        <v>1561</v>
      </c>
      <c r="C1" s="296" t="s">
        <v>1559</v>
      </c>
      <c r="D1" s="297"/>
      <c r="E1" s="297"/>
      <c r="F1" s="297"/>
      <c r="G1" s="297"/>
      <c r="H1" s="297"/>
      <c r="I1" s="298"/>
      <c r="J1" s="298"/>
      <c r="K1" s="298"/>
      <c r="L1" s="299"/>
      <c r="M1" s="321"/>
      <c r="N1" s="321"/>
      <c r="O1" s="318"/>
      <c r="P1" s="318"/>
      <c r="Q1" s="300"/>
      <c r="R1" s="366" t="s">
        <v>2549</v>
      </c>
      <c r="S1" s="366"/>
      <c r="T1" s="366"/>
      <c r="U1" s="345"/>
      <c r="Z1" s="262"/>
      <c r="AA1" s="262"/>
      <c r="AB1" s="262"/>
      <c r="AC1" s="262"/>
      <c r="AD1" s="262"/>
    </row>
    <row r="2" spans="1:30" x14ac:dyDescent="0.4">
      <c r="A2" s="283" t="s">
        <v>1562</v>
      </c>
      <c r="B2" s="283" t="s">
        <v>1561</v>
      </c>
      <c r="C2" s="292" t="s">
        <v>1557</v>
      </c>
      <c r="D2" s="293" t="s">
        <v>1554</v>
      </c>
      <c r="E2" s="293" t="s">
        <v>2550</v>
      </c>
      <c r="F2" s="293" t="s">
        <v>2551</v>
      </c>
      <c r="G2" s="293" t="s">
        <v>2552</v>
      </c>
      <c r="H2" s="293" t="s">
        <v>2545</v>
      </c>
      <c r="I2" s="293" t="s">
        <v>57</v>
      </c>
      <c r="J2" s="293" t="s">
        <v>58</v>
      </c>
      <c r="K2" s="293" t="s">
        <v>1558</v>
      </c>
      <c r="L2" s="294" t="s">
        <v>2562</v>
      </c>
      <c r="M2" s="293" t="s">
        <v>2563</v>
      </c>
      <c r="N2" s="293" t="s">
        <v>2564</v>
      </c>
      <c r="O2" s="283" t="s">
        <v>2565</v>
      </c>
      <c r="P2" s="283" t="s">
        <v>2566</v>
      </c>
      <c r="Q2" s="283" t="s">
        <v>2567</v>
      </c>
      <c r="R2" s="283" t="s">
        <v>2546</v>
      </c>
      <c r="S2" s="283" t="s">
        <v>2547</v>
      </c>
      <c r="T2" s="283" t="s">
        <v>2548</v>
      </c>
      <c r="U2" s="344" t="s">
        <v>1149</v>
      </c>
      <c r="Z2" s="262"/>
      <c r="AA2" s="262"/>
      <c r="AB2" s="262"/>
      <c r="AC2" s="262"/>
      <c r="AD2" s="262"/>
    </row>
    <row r="3" spans="1:30" x14ac:dyDescent="0.4">
      <c r="A3" s="262" t="s">
        <v>1945</v>
      </c>
      <c r="B3" s="262">
        <v>1</v>
      </c>
      <c r="C3" s="285" t="s">
        <v>2323</v>
      </c>
      <c r="D3" s="286" t="s">
        <v>2587</v>
      </c>
      <c r="E3" s="286">
        <v>1</v>
      </c>
      <c r="F3" s="286">
        <v>1</v>
      </c>
      <c r="G3" s="286">
        <v>0</v>
      </c>
      <c r="H3" s="286" t="s">
        <v>21</v>
      </c>
      <c r="I3" s="286" t="str">
        <f>TEXT(IO[[#This Row],[RackRaw]],"00")</f>
        <v>01</v>
      </c>
      <c r="J3" s="286" t="str">
        <f>TEXT(IO[[#This Row],[SlotRaw]],"00")</f>
        <v>01</v>
      </c>
      <c r="K3" s="286" t="str">
        <f>TEXT(IO[[#This Row],[ChannelRaw]],"00")</f>
        <v>00</v>
      </c>
      <c r="L3" s="287" t="str">
        <f>_xlfn.TEXTJOIN("",,IO[[#This Row],[PLC]],IO[[#This Row],[Rack]],":",IO[[#This Row],[Slot]],".",IO[[#This Row],[Type]],":",IO[[#This Row],[Channel]])</f>
        <v>RIO_01:01.DI:00</v>
      </c>
      <c r="M3" s="287" t="str">
        <f>_xlfn.TEXTJOIN("",,IO[[#This Row],[PLC]],IO[[#This Row],[Rack]],":",IO[[#This Row],[Slot]],".",IO[[#This Row],[Type]],":V+")</f>
        <v>RIO_01:01.DI:V+</v>
      </c>
      <c r="N3" s="287" t="str">
        <f>_xlfn.TEXTJOIN("",,IO[[#This Row],[PLC]],IO[[#This Row],[Rack]],":",IO[[#This Row],[Slot]],".",IO[[#This Row],[Type]],":V-")</f>
        <v>RIO_01:01.DI:V-</v>
      </c>
      <c r="O3" s="326" t="str">
        <f>TEXT(IO[[#This Row],[ChannelRaw]]+1,"00")</f>
        <v>01</v>
      </c>
      <c r="P3" s="326">
        <v>6</v>
      </c>
      <c r="Q3" s="326">
        <v>4</v>
      </c>
      <c r="R3" s="266" t="s">
        <v>2533</v>
      </c>
      <c r="S3" s="266" t="s">
        <v>2534</v>
      </c>
      <c r="T3" s="266" t="s">
        <v>2532</v>
      </c>
      <c r="U3" s="343"/>
      <c r="Z3" s="262"/>
      <c r="AA3" s="262"/>
      <c r="AB3" s="262"/>
      <c r="AC3" s="262"/>
      <c r="AD3" s="262"/>
    </row>
    <row r="4" spans="1:30" x14ac:dyDescent="0.4">
      <c r="A4" s="262" t="s">
        <v>1003</v>
      </c>
      <c r="B4" s="262">
        <v>2</v>
      </c>
      <c r="C4" s="285" t="s">
        <v>2323</v>
      </c>
      <c r="D4" s="286" t="s">
        <v>2587</v>
      </c>
      <c r="E4" s="286">
        <v>1</v>
      </c>
      <c r="F4" s="286">
        <f>F3</f>
        <v>1</v>
      </c>
      <c r="G4" s="286">
        <f>G3+1</f>
        <v>1</v>
      </c>
      <c r="H4" s="286" t="s">
        <v>21</v>
      </c>
      <c r="I4" s="286" t="str">
        <f>TEXT(IO[[#This Row],[RackRaw]],"00")</f>
        <v>01</v>
      </c>
      <c r="J4" s="286" t="str">
        <f>TEXT(IO[[#This Row],[SlotRaw]],"00")</f>
        <v>01</v>
      </c>
      <c r="K4" s="286" t="str">
        <f>TEXT(IO[[#This Row],[ChannelRaw]],"00")</f>
        <v>01</v>
      </c>
      <c r="L4" s="287" t="str">
        <f>_xlfn.TEXTJOIN("",,IO[[#This Row],[PLC]],IO[[#This Row],[Rack]],":",IO[[#This Row],[Slot]],".",IO[[#This Row],[Type]],":",IO[[#This Row],[Channel]])</f>
        <v>RIO_01:01.DI:01</v>
      </c>
      <c r="M4" s="286" t="str">
        <f>_xlfn.TEXTJOIN("",,IO[[#This Row],[PLC]],IO[[#This Row],[Rack]],":",IO[[#This Row],[Slot]],".",IO[[#This Row],[Type]],":V+")</f>
        <v>RIO_01:01.DI:V+</v>
      </c>
      <c r="N4" s="286" t="str">
        <f>_xlfn.TEXTJOIN("",,IO[[#This Row],[PLC]],IO[[#This Row],[Rack]],":",IO[[#This Row],[Slot]],".",IO[[#This Row],[Type]],":V-")</f>
        <v>RIO_01:01.DI:V-</v>
      </c>
      <c r="O4" s="326" t="str">
        <f>TEXT(IO[[#This Row],[ChannelRaw]]+1,"00")</f>
        <v>02</v>
      </c>
      <c r="P4" s="326">
        <v>6</v>
      </c>
      <c r="Q4" s="326">
        <v>4</v>
      </c>
      <c r="R4" s="266" t="s">
        <v>2533</v>
      </c>
      <c r="S4" s="266" t="s">
        <v>2534</v>
      </c>
      <c r="T4" s="266" t="s">
        <v>2532</v>
      </c>
      <c r="U4" s="343"/>
      <c r="Z4" s="262"/>
      <c r="AA4" s="262"/>
      <c r="AB4" s="262"/>
      <c r="AC4" s="262"/>
      <c r="AD4" s="262"/>
    </row>
    <row r="5" spans="1:30" x14ac:dyDescent="0.4">
      <c r="A5" s="262" t="s">
        <v>161</v>
      </c>
      <c r="B5" s="262">
        <v>3</v>
      </c>
      <c r="C5" s="285" t="s">
        <v>2323</v>
      </c>
      <c r="D5" s="286" t="s">
        <v>2587</v>
      </c>
      <c r="E5" s="286">
        <v>1</v>
      </c>
      <c r="F5" s="286">
        <f t="shared" ref="F5:F18" si="0">F4</f>
        <v>1</v>
      </c>
      <c r="G5" s="286">
        <f t="shared" ref="G5:G34" si="1">G4+1</f>
        <v>2</v>
      </c>
      <c r="H5" s="286" t="s">
        <v>21</v>
      </c>
      <c r="I5" s="286" t="str">
        <f>TEXT(IO[[#This Row],[RackRaw]],"00")</f>
        <v>01</v>
      </c>
      <c r="J5" s="286" t="str">
        <f>TEXT(IO[[#This Row],[SlotRaw]],"00")</f>
        <v>01</v>
      </c>
      <c r="K5" s="286" t="str">
        <f>TEXT(IO[[#This Row],[ChannelRaw]],"00")</f>
        <v>02</v>
      </c>
      <c r="L5" s="287" t="str">
        <f>_xlfn.TEXTJOIN("",,IO[[#This Row],[PLC]],IO[[#This Row],[Rack]],":",IO[[#This Row],[Slot]],".",IO[[#This Row],[Type]],":",IO[[#This Row],[Channel]])</f>
        <v>RIO_01:01.DI:02</v>
      </c>
      <c r="M5" s="286" t="str">
        <f>_xlfn.TEXTJOIN("",,IO[[#This Row],[PLC]],IO[[#This Row],[Rack]],":",IO[[#This Row],[Slot]],".",IO[[#This Row],[Type]],":V+")</f>
        <v>RIO_01:01.DI:V+</v>
      </c>
      <c r="N5" s="286" t="str">
        <f>_xlfn.TEXTJOIN("",,IO[[#This Row],[PLC]],IO[[#This Row],[Rack]],":",IO[[#This Row],[Slot]],".",IO[[#This Row],[Type]],":V-")</f>
        <v>RIO_01:01.DI:V-</v>
      </c>
      <c r="O5" s="326" t="str">
        <f>TEXT(IO[[#This Row],[ChannelRaw]]+1,"00")</f>
        <v>03</v>
      </c>
      <c r="P5" s="326">
        <v>6</v>
      </c>
      <c r="Q5" s="326">
        <v>4</v>
      </c>
      <c r="R5" s="266" t="s">
        <v>2533</v>
      </c>
      <c r="S5" s="266" t="s">
        <v>2534</v>
      </c>
      <c r="T5" s="266" t="s">
        <v>2532</v>
      </c>
      <c r="U5" s="343"/>
      <c r="Z5" s="262"/>
      <c r="AA5" s="262"/>
      <c r="AB5" s="262"/>
      <c r="AC5" s="262"/>
      <c r="AD5" s="262"/>
    </row>
    <row r="6" spans="1:30" x14ac:dyDescent="0.4">
      <c r="A6" s="262" t="s">
        <v>168</v>
      </c>
      <c r="B6" s="262">
        <v>4</v>
      </c>
      <c r="C6" s="285" t="s">
        <v>2323</v>
      </c>
      <c r="D6" s="286" t="s">
        <v>2587</v>
      </c>
      <c r="E6" s="286">
        <v>1</v>
      </c>
      <c r="F6" s="286">
        <f t="shared" si="0"/>
        <v>1</v>
      </c>
      <c r="G6" s="286">
        <f t="shared" si="1"/>
        <v>3</v>
      </c>
      <c r="H6" s="286" t="s">
        <v>21</v>
      </c>
      <c r="I6" s="286" t="str">
        <f>TEXT(IO[[#This Row],[RackRaw]],"00")</f>
        <v>01</v>
      </c>
      <c r="J6" s="286" t="str">
        <f>TEXT(IO[[#This Row],[SlotRaw]],"00")</f>
        <v>01</v>
      </c>
      <c r="K6" s="286" t="str">
        <f>TEXT(IO[[#This Row],[ChannelRaw]],"00")</f>
        <v>03</v>
      </c>
      <c r="L6" s="287" t="str">
        <f>_xlfn.TEXTJOIN("",,IO[[#This Row],[PLC]],IO[[#This Row],[Rack]],":",IO[[#This Row],[Slot]],".",IO[[#This Row],[Type]],":",IO[[#This Row],[Channel]])</f>
        <v>RIO_01:01.DI:03</v>
      </c>
      <c r="M6" s="286" t="str">
        <f>_xlfn.TEXTJOIN("",,IO[[#This Row],[PLC]],IO[[#This Row],[Rack]],":",IO[[#This Row],[Slot]],".",IO[[#This Row],[Type]],":V+")</f>
        <v>RIO_01:01.DI:V+</v>
      </c>
      <c r="N6" s="286" t="str">
        <f>_xlfn.TEXTJOIN("",,IO[[#This Row],[PLC]],IO[[#This Row],[Rack]],":",IO[[#This Row],[Slot]],".",IO[[#This Row],[Type]],":V-")</f>
        <v>RIO_01:01.DI:V-</v>
      </c>
      <c r="O6" s="326" t="str">
        <f>TEXT(IO[[#This Row],[ChannelRaw]]+1,"00")</f>
        <v>04</v>
      </c>
      <c r="P6" s="326">
        <v>6</v>
      </c>
      <c r="Q6" s="326">
        <v>4</v>
      </c>
      <c r="R6" s="266" t="s">
        <v>2533</v>
      </c>
      <c r="S6" s="266" t="s">
        <v>2534</v>
      </c>
      <c r="T6" s="266" t="s">
        <v>2532</v>
      </c>
      <c r="U6" s="343"/>
      <c r="Z6" s="262"/>
      <c r="AA6" s="262"/>
      <c r="AB6" s="262"/>
      <c r="AC6" s="262"/>
      <c r="AD6" s="262"/>
    </row>
    <row r="7" spans="1:30" x14ac:dyDescent="0.4">
      <c r="A7" s="262" t="s">
        <v>150</v>
      </c>
      <c r="B7" s="262">
        <v>5</v>
      </c>
      <c r="C7" s="285" t="s">
        <v>2323</v>
      </c>
      <c r="D7" s="286" t="s">
        <v>2587</v>
      </c>
      <c r="E7" s="286">
        <v>1</v>
      </c>
      <c r="F7" s="286">
        <f t="shared" si="0"/>
        <v>1</v>
      </c>
      <c r="G7" s="286">
        <f t="shared" si="1"/>
        <v>4</v>
      </c>
      <c r="H7" s="286" t="s">
        <v>21</v>
      </c>
      <c r="I7" s="286" t="str">
        <f>TEXT(IO[[#This Row],[RackRaw]],"00")</f>
        <v>01</v>
      </c>
      <c r="J7" s="286" t="str">
        <f>TEXT(IO[[#This Row],[SlotRaw]],"00")</f>
        <v>01</v>
      </c>
      <c r="K7" s="286" t="str">
        <f>TEXT(IO[[#This Row],[ChannelRaw]],"00")</f>
        <v>04</v>
      </c>
      <c r="L7" s="287" t="str">
        <f>_xlfn.TEXTJOIN("",,IO[[#This Row],[PLC]],IO[[#This Row],[Rack]],":",IO[[#This Row],[Slot]],".",IO[[#This Row],[Type]],":",IO[[#This Row],[Channel]])</f>
        <v>RIO_01:01.DI:04</v>
      </c>
      <c r="M7" s="286" t="str">
        <f>_xlfn.TEXTJOIN("",,IO[[#This Row],[PLC]],IO[[#This Row],[Rack]],":",IO[[#This Row],[Slot]],".",IO[[#This Row],[Type]],":V+")</f>
        <v>RIO_01:01.DI:V+</v>
      </c>
      <c r="N7" s="286" t="str">
        <f>_xlfn.TEXTJOIN("",,IO[[#This Row],[PLC]],IO[[#This Row],[Rack]],":",IO[[#This Row],[Slot]],".",IO[[#This Row],[Type]],":V-")</f>
        <v>RIO_01:01.DI:V-</v>
      </c>
      <c r="O7" s="326" t="str">
        <f>TEXT(IO[[#This Row],[ChannelRaw]]+1,"00")</f>
        <v>05</v>
      </c>
      <c r="P7" s="326">
        <v>6</v>
      </c>
      <c r="Q7" s="326">
        <v>4</v>
      </c>
      <c r="R7" s="266" t="s">
        <v>2533</v>
      </c>
      <c r="S7" s="266" t="s">
        <v>2534</v>
      </c>
      <c r="T7" s="266" t="s">
        <v>2532</v>
      </c>
      <c r="U7" s="343"/>
      <c r="Z7" s="262"/>
      <c r="AA7" s="262"/>
      <c r="AB7" s="262"/>
      <c r="AC7" s="262"/>
      <c r="AD7" s="262"/>
    </row>
    <row r="8" spans="1:30" x14ac:dyDescent="0.4">
      <c r="A8" s="262" t="s">
        <v>142</v>
      </c>
      <c r="B8" s="262">
        <v>6</v>
      </c>
      <c r="C8" s="285" t="s">
        <v>2323</v>
      </c>
      <c r="D8" s="286" t="s">
        <v>2587</v>
      </c>
      <c r="E8" s="286">
        <v>1</v>
      </c>
      <c r="F8" s="286">
        <f t="shared" si="0"/>
        <v>1</v>
      </c>
      <c r="G8" s="286">
        <f t="shared" si="1"/>
        <v>5</v>
      </c>
      <c r="H8" s="286" t="s">
        <v>21</v>
      </c>
      <c r="I8" s="286" t="str">
        <f>TEXT(IO[[#This Row],[RackRaw]],"00")</f>
        <v>01</v>
      </c>
      <c r="J8" s="286" t="str">
        <f>TEXT(IO[[#This Row],[SlotRaw]],"00")</f>
        <v>01</v>
      </c>
      <c r="K8" s="286" t="str">
        <f>TEXT(IO[[#This Row],[ChannelRaw]],"00")</f>
        <v>05</v>
      </c>
      <c r="L8" s="287" t="str">
        <f>_xlfn.TEXTJOIN("",,IO[[#This Row],[PLC]],IO[[#This Row],[Rack]],":",IO[[#This Row],[Slot]],".",IO[[#This Row],[Type]],":",IO[[#This Row],[Channel]])</f>
        <v>RIO_01:01.DI:05</v>
      </c>
      <c r="M8" s="286" t="str">
        <f>_xlfn.TEXTJOIN("",,IO[[#This Row],[PLC]],IO[[#This Row],[Rack]],":",IO[[#This Row],[Slot]],".",IO[[#This Row],[Type]],":V+")</f>
        <v>RIO_01:01.DI:V+</v>
      </c>
      <c r="N8" s="286" t="str">
        <f>_xlfn.TEXTJOIN("",,IO[[#This Row],[PLC]],IO[[#This Row],[Rack]],":",IO[[#This Row],[Slot]],".",IO[[#This Row],[Type]],":V-")</f>
        <v>RIO_01:01.DI:V-</v>
      </c>
      <c r="O8" s="326" t="str">
        <f>TEXT(IO[[#This Row],[ChannelRaw]]+1,"00")</f>
        <v>06</v>
      </c>
      <c r="P8" s="326">
        <v>6</v>
      </c>
      <c r="Q8" s="326">
        <v>4</v>
      </c>
      <c r="R8" s="266" t="s">
        <v>2533</v>
      </c>
      <c r="S8" s="266" t="s">
        <v>2534</v>
      </c>
      <c r="T8" s="266" t="s">
        <v>2532</v>
      </c>
      <c r="U8" s="343"/>
      <c r="Z8" s="262"/>
      <c r="AA8" s="262"/>
      <c r="AB8" s="262"/>
      <c r="AC8" s="262"/>
      <c r="AD8" s="262"/>
    </row>
    <row r="9" spans="1:30" x14ac:dyDescent="0.4">
      <c r="A9" s="262" t="s">
        <v>178</v>
      </c>
      <c r="B9" s="262">
        <v>7</v>
      </c>
      <c r="C9" s="285" t="s">
        <v>2323</v>
      </c>
      <c r="D9" s="286" t="s">
        <v>2587</v>
      </c>
      <c r="E9" s="286">
        <v>1</v>
      </c>
      <c r="F9" s="286">
        <f t="shared" si="0"/>
        <v>1</v>
      </c>
      <c r="G9" s="286">
        <f t="shared" si="1"/>
        <v>6</v>
      </c>
      <c r="H9" s="286" t="s">
        <v>21</v>
      </c>
      <c r="I9" s="286" t="str">
        <f>TEXT(IO[[#This Row],[RackRaw]],"00")</f>
        <v>01</v>
      </c>
      <c r="J9" s="286" t="str">
        <f>TEXT(IO[[#This Row],[SlotRaw]],"00")</f>
        <v>01</v>
      </c>
      <c r="K9" s="286" t="str">
        <f>TEXT(IO[[#This Row],[ChannelRaw]],"00")</f>
        <v>06</v>
      </c>
      <c r="L9" s="287" t="str">
        <f>_xlfn.TEXTJOIN("",,IO[[#This Row],[PLC]],IO[[#This Row],[Rack]],":",IO[[#This Row],[Slot]],".",IO[[#This Row],[Type]],":",IO[[#This Row],[Channel]])</f>
        <v>RIO_01:01.DI:06</v>
      </c>
      <c r="M9" s="286" t="str">
        <f>_xlfn.TEXTJOIN("",,IO[[#This Row],[PLC]],IO[[#This Row],[Rack]],":",IO[[#This Row],[Slot]],".",IO[[#This Row],[Type]],":V+")</f>
        <v>RIO_01:01.DI:V+</v>
      </c>
      <c r="N9" s="286" t="str">
        <f>_xlfn.TEXTJOIN("",,IO[[#This Row],[PLC]],IO[[#This Row],[Rack]],":",IO[[#This Row],[Slot]],".",IO[[#This Row],[Type]],":V-")</f>
        <v>RIO_01:01.DI:V-</v>
      </c>
      <c r="O9" s="326" t="str">
        <f>TEXT(IO[[#This Row],[ChannelRaw]]+1,"00")</f>
        <v>07</v>
      </c>
      <c r="P9" s="326">
        <v>6</v>
      </c>
      <c r="Q9" s="326">
        <v>4</v>
      </c>
      <c r="R9" s="266" t="s">
        <v>2533</v>
      </c>
      <c r="S9" s="266" t="s">
        <v>2534</v>
      </c>
      <c r="T9" s="266" t="s">
        <v>2532</v>
      </c>
      <c r="U9" s="343"/>
      <c r="Z9" s="262"/>
      <c r="AA9" s="262"/>
      <c r="AB9" s="262"/>
      <c r="AC9" s="262"/>
      <c r="AD9" s="262"/>
    </row>
    <row r="10" spans="1:30" x14ac:dyDescent="0.4">
      <c r="A10" s="262" t="s">
        <v>180</v>
      </c>
      <c r="B10" s="262">
        <v>8</v>
      </c>
      <c r="C10" s="285" t="s">
        <v>2323</v>
      </c>
      <c r="D10" s="286" t="s">
        <v>2587</v>
      </c>
      <c r="E10" s="286">
        <v>1</v>
      </c>
      <c r="F10" s="286">
        <f t="shared" si="0"/>
        <v>1</v>
      </c>
      <c r="G10" s="286">
        <f t="shared" si="1"/>
        <v>7</v>
      </c>
      <c r="H10" s="286" t="s">
        <v>21</v>
      </c>
      <c r="I10" s="286" t="str">
        <f>TEXT(IO[[#This Row],[RackRaw]],"00")</f>
        <v>01</v>
      </c>
      <c r="J10" s="286" t="str">
        <f>TEXT(IO[[#This Row],[SlotRaw]],"00")</f>
        <v>01</v>
      </c>
      <c r="K10" s="286" t="str">
        <f>TEXT(IO[[#This Row],[ChannelRaw]],"00")</f>
        <v>07</v>
      </c>
      <c r="L10" s="287" t="str">
        <f>_xlfn.TEXTJOIN("",,IO[[#This Row],[PLC]],IO[[#This Row],[Rack]],":",IO[[#This Row],[Slot]],".",IO[[#This Row],[Type]],":",IO[[#This Row],[Channel]])</f>
        <v>RIO_01:01.DI:07</v>
      </c>
      <c r="M10" s="286" t="str">
        <f>_xlfn.TEXTJOIN("",,IO[[#This Row],[PLC]],IO[[#This Row],[Rack]],":",IO[[#This Row],[Slot]],".",IO[[#This Row],[Type]],":V+")</f>
        <v>RIO_01:01.DI:V+</v>
      </c>
      <c r="N10" s="286" t="str">
        <f>_xlfn.TEXTJOIN("",,IO[[#This Row],[PLC]],IO[[#This Row],[Rack]],":",IO[[#This Row],[Slot]],".",IO[[#This Row],[Type]],":V-")</f>
        <v>RIO_01:01.DI:V-</v>
      </c>
      <c r="O10" s="326" t="str">
        <f>TEXT(IO[[#This Row],[ChannelRaw]]+1,"00")</f>
        <v>08</v>
      </c>
      <c r="P10" s="326">
        <v>6</v>
      </c>
      <c r="Q10" s="326">
        <v>4</v>
      </c>
      <c r="R10" s="266" t="s">
        <v>2533</v>
      </c>
      <c r="S10" s="266" t="s">
        <v>2534</v>
      </c>
      <c r="T10" s="266" t="s">
        <v>2532</v>
      </c>
      <c r="U10" s="343"/>
      <c r="Z10" s="262"/>
      <c r="AA10" s="262"/>
      <c r="AB10" s="262"/>
      <c r="AC10" s="262"/>
      <c r="AD10" s="262"/>
    </row>
    <row r="11" spans="1:30" x14ac:dyDescent="0.4">
      <c r="A11" s="262" t="s">
        <v>181</v>
      </c>
      <c r="B11" s="262">
        <v>9</v>
      </c>
      <c r="C11" s="285" t="s">
        <v>2323</v>
      </c>
      <c r="D11" s="286" t="s">
        <v>2587</v>
      </c>
      <c r="E11" s="286">
        <v>1</v>
      </c>
      <c r="F11" s="286">
        <f>F10+1</f>
        <v>2</v>
      </c>
      <c r="G11" s="286">
        <v>0</v>
      </c>
      <c r="H11" s="286" t="s">
        <v>21</v>
      </c>
      <c r="I11" s="286" t="str">
        <f>TEXT(IO[[#This Row],[RackRaw]],"00")</f>
        <v>01</v>
      </c>
      <c r="J11" s="286" t="str">
        <f>TEXT(IO[[#This Row],[SlotRaw]],"00")</f>
        <v>02</v>
      </c>
      <c r="K11" s="286" t="str">
        <f>TEXT(IO[[#This Row],[ChannelRaw]],"00")</f>
        <v>00</v>
      </c>
      <c r="L11" s="287" t="str">
        <f>_xlfn.TEXTJOIN("",,IO[[#This Row],[PLC]],IO[[#This Row],[Rack]],":",IO[[#This Row],[Slot]],".",IO[[#This Row],[Type]],":",IO[[#This Row],[Channel]])</f>
        <v>RIO_01:02.DI:00</v>
      </c>
      <c r="M11" s="286" t="str">
        <f>_xlfn.TEXTJOIN("",,IO[[#This Row],[PLC]],IO[[#This Row],[Rack]],":",IO[[#This Row],[Slot]],".",IO[[#This Row],[Type]],":V+")</f>
        <v>RIO_01:02.DI:V+</v>
      </c>
      <c r="N11" s="286" t="str">
        <f>_xlfn.TEXTJOIN("",,IO[[#This Row],[PLC]],IO[[#This Row],[Rack]],":",IO[[#This Row],[Slot]],".",IO[[#This Row],[Type]],":V-")</f>
        <v>RIO_01:02.DI:V-</v>
      </c>
      <c r="O11" s="326" t="str">
        <f>TEXT(IO[[#This Row],[ChannelRaw]]+1,"00")</f>
        <v>01</v>
      </c>
      <c r="P11" s="326">
        <v>6</v>
      </c>
      <c r="Q11" s="326">
        <v>4</v>
      </c>
      <c r="R11" s="266" t="s">
        <v>2533</v>
      </c>
      <c r="S11" s="266" t="s">
        <v>2534</v>
      </c>
      <c r="T11" s="266" t="s">
        <v>2532</v>
      </c>
      <c r="U11" s="343"/>
      <c r="Z11" s="262"/>
      <c r="AA11" s="262"/>
      <c r="AB11" s="262"/>
      <c r="AC11" s="262"/>
      <c r="AD11" s="262"/>
    </row>
    <row r="12" spans="1:30" x14ac:dyDescent="0.4">
      <c r="A12" s="262" t="s">
        <v>184</v>
      </c>
      <c r="B12" s="262">
        <v>10</v>
      </c>
      <c r="C12" s="285" t="s">
        <v>2323</v>
      </c>
      <c r="D12" s="286" t="s">
        <v>2587</v>
      </c>
      <c r="E12" s="286">
        <v>1</v>
      </c>
      <c r="F12" s="286">
        <f>F11</f>
        <v>2</v>
      </c>
      <c r="G12" s="286">
        <f>G11+1</f>
        <v>1</v>
      </c>
      <c r="H12" s="286" t="s">
        <v>21</v>
      </c>
      <c r="I12" s="286" t="str">
        <f>TEXT(IO[[#This Row],[RackRaw]],"00")</f>
        <v>01</v>
      </c>
      <c r="J12" s="286" t="str">
        <f>TEXT(IO[[#This Row],[SlotRaw]],"00")</f>
        <v>02</v>
      </c>
      <c r="K12" s="286" t="str">
        <f>TEXT(IO[[#This Row],[ChannelRaw]],"00")</f>
        <v>01</v>
      </c>
      <c r="L12" s="287" t="str">
        <f>_xlfn.TEXTJOIN("",,IO[[#This Row],[PLC]],IO[[#This Row],[Rack]],":",IO[[#This Row],[Slot]],".",IO[[#This Row],[Type]],":",IO[[#This Row],[Channel]])</f>
        <v>RIO_01:02.DI:01</v>
      </c>
      <c r="M12" s="286" t="str">
        <f>_xlfn.TEXTJOIN("",,IO[[#This Row],[PLC]],IO[[#This Row],[Rack]],":",IO[[#This Row],[Slot]],".",IO[[#This Row],[Type]],":V+")</f>
        <v>RIO_01:02.DI:V+</v>
      </c>
      <c r="N12" s="286" t="str">
        <f>_xlfn.TEXTJOIN("",,IO[[#This Row],[PLC]],IO[[#This Row],[Rack]],":",IO[[#This Row],[Slot]],".",IO[[#This Row],[Type]],":V-")</f>
        <v>RIO_01:02.DI:V-</v>
      </c>
      <c r="O12" s="326" t="str">
        <f>TEXT(IO[[#This Row],[ChannelRaw]]+1,"00")</f>
        <v>02</v>
      </c>
      <c r="P12" s="326">
        <v>6</v>
      </c>
      <c r="Q12" s="326">
        <v>4</v>
      </c>
      <c r="R12" s="266" t="s">
        <v>2533</v>
      </c>
      <c r="S12" s="266" t="s">
        <v>2534</v>
      </c>
      <c r="T12" s="266" t="s">
        <v>2532</v>
      </c>
      <c r="U12" s="343"/>
      <c r="Z12" s="262"/>
      <c r="AA12" s="262"/>
      <c r="AB12" s="262"/>
      <c r="AC12" s="262"/>
      <c r="AD12" s="262"/>
    </row>
    <row r="13" spans="1:30" x14ac:dyDescent="0.4">
      <c r="A13" s="262" t="s">
        <v>187</v>
      </c>
      <c r="B13" s="262">
        <v>11</v>
      </c>
      <c r="C13" s="285" t="s">
        <v>2323</v>
      </c>
      <c r="D13" s="286" t="s">
        <v>2587</v>
      </c>
      <c r="E13" s="286">
        <v>1</v>
      </c>
      <c r="F13" s="286">
        <f t="shared" si="0"/>
        <v>2</v>
      </c>
      <c r="G13" s="286">
        <f t="shared" si="1"/>
        <v>2</v>
      </c>
      <c r="H13" s="286" t="s">
        <v>21</v>
      </c>
      <c r="I13" s="286" t="str">
        <f>TEXT(IO[[#This Row],[RackRaw]],"00")</f>
        <v>01</v>
      </c>
      <c r="J13" s="286" t="str">
        <f>TEXT(IO[[#This Row],[SlotRaw]],"00")</f>
        <v>02</v>
      </c>
      <c r="K13" s="286" t="str">
        <f>TEXT(IO[[#This Row],[ChannelRaw]],"00")</f>
        <v>02</v>
      </c>
      <c r="L13" s="287" t="str">
        <f>_xlfn.TEXTJOIN("",,IO[[#This Row],[PLC]],IO[[#This Row],[Rack]],":",IO[[#This Row],[Slot]],".",IO[[#This Row],[Type]],":",IO[[#This Row],[Channel]])</f>
        <v>RIO_01:02.DI:02</v>
      </c>
      <c r="M13" s="286" t="str">
        <f>_xlfn.TEXTJOIN("",,IO[[#This Row],[PLC]],IO[[#This Row],[Rack]],":",IO[[#This Row],[Slot]],".",IO[[#This Row],[Type]],":V+")</f>
        <v>RIO_01:02.DI:V+</v>
      </c>
      <c r="N13" s="286" t="str">
        <f>_xlfn.TEXTJOIN("",,IO[[#This Row],[PLC]],IO[[#This Row],[Rack]],":",IO[[#This Row],[Slot]],".",IO[[#This Row],[Type]],":V-")</f>
        <v>RIO_01:02.DI:V-</v>
      </c>
      <c r="O13" s="326" t="str">
        <f>TEXT(IO[[#This Row],[ChannelRaw]]+1,"00")</f>
        <v>03</v>
      </c>
      <c r="P13" s="326">
        <v>6</v>
      </c>
      <c r="Q13" s="326">
        <v>4</v>
      </c>
      <c r="R13" s="266" t="s">
        <v>2533</v>
      </c>
      <c r="S13" s="266" t="s">
        <v>2534</v>
      </c>
      <c r="T13" s="266" t="s">
        <v>2532</v>
      </c>
      <c r="U13" s="343"/>
      <c r="Z13" s="262"/>
      <c r="AA13" s="262"/>
      <c r="AB13" s="262"/>
      <c r="AC13" s="262"/>
      <c r="AD13" s="262"/>
    </row>
    <row r="14" spans="1:30" x14ac:dyDescent="0.4">
      <c r="A14" s="262" t="s">
        <v>190</v>
      </c>
      <c r="B14" s="262">
        <v>12</v>
      </c>
      <c r="C14" s="285" t="s">
        <v>2323</v>
      </c>
      <c r="D14" s="286" t="s">
        <v>2587</v>
      </c>
      <c r="E14" s="286">
        <v>1</v>
      </c>
      <c r="F14" s="286">
        <f t="shared" si="0"/>
        <v>2</v>
      </c>
      <c r="G14" s="286">
        <f t="shared" si="1"/>
        <v>3</v>
      </c>
      <c r="H14" s="286" t="s">
        <v>21</v>
      </c>
      <c r="I14" s="286" t="str">
        <f>TEXT(IO[[#This Row],[RackRaw]],"00")</f>
        <v>01</v>
      </c>
      <c r="J14" s="286" t="str">
        <f>TEXT(IO[[#This Row],[SlotRaw]],"00")</f>
        <v>02</v>
      </c>
      <c r="K14" s="286" t="str">
        <f>TEXT(IO[[#This Row],[ChannelRaw]],"00")</f>
        <v>03</v>
      </c>
      <c r="L14" s="287" t="str">
        <f>_xlfn.TEXTJOIN("",,IO[[#This Row],[PLC]],IO[[#This Row],[Rack]],":",IO[[#This Row],[Slot]],".",IO[[#This Row],[Type]],":",IO[[#This Row],[Channel]])</f>
        <v>RIO_01:02.DI:03</v>
      </c>
      <c r="M14" s="286" t="str">
        <f>_xlfn.TEXTJOIN("",,IO[[#This Row],[PLC]],IO[[#This Row],[Rack]],":",IO[[#This Row],[Slot]],".",IO[[#This Row],[Type]],":V+")</f>
        <v>RIO_01:02.DI:V+</v>
      </c>
      <c r="N14" s="286" t="str">
        <f>_xlfn.TEXTJOIN("",,IO[[#This Row],[PLC]],IO[[#This Row],[Rack]],":",IO[[#This Row],[Slot]],".",IO[[#This Row],[Type]],":V-")</f>
        <v>RIO_01:02.DI:V-</v>
      </c>
      <c r="O14" s="326" t="str">
        <f>TEXT(IO[[#This Row],[ChannelRaw]]+1,"00")</f>
        <v>04</v>
      </c>
      <c r="P14" s="326">
        <v>6</v>
      </c>
      <c r="Q14" s="326">
        <v>4</v>
      </c>
      <c r="R14" s="266" t="s">
        <v>2533</v>
      </c>
      <c r="S14" s="266" t="s">
        <v>2534</v>
      </c>
      <c r="T14" s="266" t="s">
        <v>2532</v>
      </c>
      <c r="U14" s="343"/>
      <c r="Z14" s="262"/>
      <c r="AA14" s="262"/>
      <c r="AB14" s="262"/>
      <c r="AC14" s="262"/>
      <c r="AD14" s="262"/>
    </row>
    <row r="15" spans="1:30" x14ac:dyDescent="0.4">
      <c r="A15" s="262" t="s">
        <v>1219</v>
      </c>
      <c r="B15" s="262">
        <v>13</v>
      </c>
      <c r="C15" s="285" t="s">
        <v>2323</v>
      </c>
      <c r="D15" s="286" t="s">
        <v>2587</v>
      </c>
      <c r="E15" s="286">
        <v>1</v>
      </c>
      <c r="F15" s="286">
        <f t="shared" si="0"/>
        <v>2</v>
      </c>
      <c r="G15" s="286">
        <f t="shared" si="1"/>
        <v>4</v>
      </c>
      <c r="H15" s="286" t="s">
        <v>21</v>
      </c>
      <c r="I15" s="286" t="str">
        <f>TEXT(IO[[#This Row],[RackRaw]],"00")</f>
        <v>01</v>
      </c>
      <c r="J15" s="286" t="str">
        <f>TEXT(IO[[#This Row],[SlotRaw]],"00")</f>
        <v>02</v>
      </c>
      <c r="K15" s="286" t="str">
        <f>TEXT(IO[[#This Row],[ChannelRaw]],"00")</f>
        <v>04</v>
      </c>
      <c r="L15" s="287" t="str">
        <f>_xlfn.TEXTJOIN("",,IO[[#This Row],[PLC]],IO[[#This Row],[Rack]],":",IO[[#This Row],[Slot]],".",IO[[#This Row],[Type]],":",IO[[#This Row],[Channel]])</f>
        <v>RIO_01:02.DI:04</v>
      </c>
      <c r="M15" s="286" t="str">
        <f>_xlfn.TEXTJOIN("",,IO[[#This Row],[PLC]],IO[[#This Row],[Rack]],":",IO[[#This Row],[Slot]],".",IO[[#This Row],[Type]],":V+")</f>
        <v>RIO_01:02.DI:V+</v>
      </c>
      <c r="N15" s="286" t="str">
        <f>_xlfn.TEXTJOIN("",,IO[[#This Row],[PLC]],IO[[#This Row],[Rack]],":",IO[[#This Row],[Slot]],".",IO[[#This Row],[Type]],":V-")</f>
        <v>RIO_01:02.DI:V-</v>
      </c>
      <c r="O15" s="326" t="str">
        <f>TEXT(IO[[#This Row],[ChannelRaw]]+1,"00")</f>
        <v>05</v>
      </c>
      <c r="P15" s="326">
        <v>6</v>
      </c>
      <c r="Q15" s="326">
        <v>4</v>
      </c>
      <c r="R15" s="266" t="s">
        <v>2533</v>
      </c>
      <c r="S15" s="266" t="s">
        <v>2534</v>
      </c>
      <c r="T15" s="266" t="s">
        <v>2532</v>
      </c>
      <c r="U15" s="343"/>
      <c r="Z15" s="262"/>
      <c r="AA15" s="262"/>
      <c r="AB15" s="262"/>
      <c r="AC15" s="262"/>
      <c r="AD15" s="262"/>
    </row>
    <row r="16" spans="1:30" x14ac:dyDescent="0.4">
      <c r="A16" s="262" t="s">
        <v>1221</v>
      </c>
      <c r="B16" s="262">
        <v>14</v>
      </c>
      <c r="C16" s="285" t="s">
        <v>2323</v>
      </c>
      <c r="D16" s="286" t="s">
        <v>2587</v>
      </c>
      <c r="E16" s="286">
        <v>1</v>
      </c>
      <c r="F16" s="286">
        <f t="shared" si="0"/>
        <v>2</v>
      </c>
      <c r="G16" s="286">
        <f t="shared" si="1"/>
        <v>5</v>
      </c>
      <c r="H16" s="286" t="s">
        <v>21</v>
      </c>
      <c r="I16" s="286" t="str">
        <f>TEXT(IO[[#This Row],[RackRaw]],"00")</f>
        <v>01</v>
      </c>
      <c r="J16" s="286" t="str">
        <f>TEXT(IO[[#This Row],[SlotRaw]],"00")</f>
        <v>02</v>
      </c>
      <c r="K16" s="286" t="str">
        <f>TEXT(IO[[#This Row],[ChannelRaw]],"00")</f>
        <v>05</v>
      </c>
      <c r="L16" s="287" t="str">
        <f>_xlfn.TEXTJOIN("",,IO[[#This Row],[PLC]],IO[[#This Row],[Rack]],":",IO[[#This Row],[Slot]],".",IO[[#This Row],[Type]],":",IO[[#This Row],[Channel]])</f>
        <v>RIO_01:02.DI:05</v>
      </c>
      <c r="M16" s="286" t="str">
        <f>_xlfn.TEXTJOIN("",,IO[[#This Row],[PLC]],IO[[#This Row],[Rack]],":",IO[[#This Row],[Slot]],".",IO[[#This Row],[Type]],":V+")</f>
        <v>RIO_01:02.DI:V+</v>
      </c>
      <c r="N16" s="286" t="str">
        <f>_xlfn.TEXTJOIN("",,IO[[#This Row],[PLC]],IO[[#This Row],[Rack]],":",IO[[#This Row],[Slot]],".",IO[[#This Row],[Type]],":V-")</f>
        <v>RIO_01:02.DI:V-</v>
      </c>
      <c r="O16" s="326" t="str">
        <f>TEXT(IO[[#This Row],[ChannelRaw]]+1,"00")</f>
        <v>06</v>
      </c>
      <c r="P16" s="326">
        <v>6</v>
      </c>
      <c r="Q16" s="326">
        <v>4</v>
      </c>
      <c r="R16" s="266" t="s">
        <v>2533</v>
      </c>
      <c r="S16" s="266" t="s">
        <v>2534</v>
      </c>
      <c r="T16" s="266" t="s">
        <v>2532</v>
      </c>
      <c r="U16" s="343"/>
      <c r="Z16" s="262"/>
      <c r="AA16" s="262"/>
      <c r="AB16" s="262"/>
      <c r="AC16" s="262"/>
      <c r="AD16" s="262"/>
    </row>
    <row r="17" spans="1:30" x14ac:dyDescent="0.4">
      <c r="A17" s="262" t="s">
        <v>1090</v>
      </c>
      <c r="B17" s="262">
        <v>15</v>
      </c>
      <c r="C17" s="285" t="s">
        <v>2323</v>
      </c>
      <c r="D17" s="286" t="s">
        <v>2587</v>
      </c>
      <c r="E17" s="286">
        <v>1</v>
      </c>
      <c r="F17" s="286">
        <f t="shared" si="0"/>
        <v>2</v>
      </c>
      <c r="G17" s="286">
        <f t="shared" si="1"/>
        <v>6</v>
      </c>
      <c r="H17" s="286" t="s">
        <v>21</v>
      </c>
      <c r="I17" s="286" t="str">
        <f>TEXT(IO[[#This Row],[RackRaw]],"00")</f>
        <v>01</v>
      </c>
      <c r="J17" s="286" t="str">
        <f>TEXT(IO[[#This Row],[SlotRaw]],"00")</f>
        <v>02</v>
      </c>
      <c r="K17" s="286" t="str">
        <f>TEXT(IO[[#This Row],[ChannelRaw]],"00")</f>
        <v>06</v>
      </c>
      <c r="L17" s="287" t="str">
        <f>_xlfn.TEXTJOIN("",,IO[[#This Row],[PLC]],IO[[#This Row],[Rack]],":",IO[[#This Row],[Slot]],".",IO[[#This Row],[Type]],":",IO[[#This Row],[Channel]])</f>
        <v>RIO_01:02.DI:06</v>
      </c>
      <c r="M17" s="286" t="str">
        <f>_xlfn.TEXTJOIN("",,IO[[#This Row],[PLC]],IO[[#This Row],[Rack]],":",IO[[#This Row],[Slot]],".",IO[[#This Row],[Type]],":V+")</f>
        <v>RIO_01:02.DI:V+</v>
      </c>
      <c r="N17" s="286" t="str">
        <f>_xlfn.TEXTJOIN("",,IO[[#This Row],[PLC]],IO[[#This Row],[Rack]],":",IO[[#This Row],[Slot]],".",IO[[#This Row],[Type]],":V-")</f>
        <v>RIO_01:02.DI:V-</v>
      </c>
      <c r="O17" s="326" t="str">
        <f>TEXT(IO[[#This Row],[ChannelRaw]]+1,"00")</f>
        <v>07</v>
      </c>
      <c r="P17" s="326">
        <v>6</v>
      </c>
      <c r="Q17" s="326">
        <v>4</v>
      </c>
      <c r="R17" s="266" t="s">
        <v>2533</v>
      </c>
      <c r="S17" s="266" t="s">
        <v>2534</v>
      </c>
      <c r="T17" s="266" t="s">
        <v>2532</v>
      </c>
      <c r="U17" s="343"/>
      <c r="Z17" s="262"/>
      <c r="AA17" s="262"/>
      <c r="AB17" s="262"/>
      <c r="AC17" s="262"/>
      <c r="AD17" s="262"/>
    </row>
    <row r="18" spans="1:30" x14ac:dyDescent="0.4">
      <c r="A18" s="262" t="s">
        <v>293</v>
      </c>
      <c r="B18" s="262">
        <v>16</v>
      </c>
      <c r="C18" s="285" t="s">
        <v>2323</v>
      </c>
      <c r="D18" s="286" t="s">
        <v>2587</v>
      </c>
      <c r="E18" s="286">
        <v>1</v>
      </c>
      <c r="F18" s="286">
        <f t="shared" si="0"/>
        <v>2</v>
      </c>
      <c r="G18" s="286">
        <f t="shared" si="1"/>
        <v>7</v>
      </c>
      <c r="H18" s="286" t="s">
        <v>21</v>
      </c>
      <c r="I18" s="286" t="str">
        <f>TEXT(IO[[#This Row],[RackRaw]],"00")</f>
        <v>01</v>
      </c>
      <c r="J18" s="286" t="str">
        <f>TEXT(IO[[#This Row],[SlotRaw]],"00")</f>
        <v>02</v>
      </c>
      <c r="K18" s="286" t="str">
        <f>TEXT(IO[[#This Row],[ChannelRaw]],"00")</f>
        <v>07</v>
      </c>
      <c r="L18" s="287" t="str">
        <f>_xlfn.TEXTJOIN("",,IO[[#This Row],[PLC]],IO[[#This Row],[Rack]],":",IO[[#This Row],[Slot]],".",IO[[#This Row],[Type]],":",IO[[#This Row],[Channel]])</f>
        <v>RIO_01:02.DI:07</v>
      </c>
      <c r="M18" s="286" t="str">
        <f>_xlfn.TEXTJOIN("",,IO[[#This Row],[PLC]],IO[[#This Row],[Rack]],":",IO[[#This Row],[Slot]],".",IO[[#This Row],[Type]],":V+")</f>
        <v>RIO_01:02.DI:V+</v>
      </c>
      <c r="N18" s="286" t="str">
        <f>_xlfn.TEXTJOIN("",,IO[[#This Row],[PLC]],IO[[#This Row],[Rack]],":",IO[[#This Row],[Slot]],".",IO[[#This Row],[Type]],":V-")</f>
        <v>RIO_01:02.DI:V-</v>
      </c>
      <c r="O18" s="326" t="str">
        <f>TEXT(IO[[#This Row],[ChannelRaw]]+1,"00")</f>
        <v>08</v>
      </c>
      <c r="P18" s="326">
        <v>6</v>
      </c>
      <c r="Q18" s="326">
        <v>4</v>
      </c>
      <c r="R18" s="266" t="s">
        <v>2533</v>
      </c>
      <c r="S18" s="266" t="s">
        <v>2534</v>
      </c>
      <c r="T18" s="266" t="s">
        <v>2532</v>
      </c>
      <c r="U18" s="343"/>
      <c r="Z18" s="262"/>
      <c r="AA18" s="262"/>
      <c r="AB18" s="262"/>
      <c r="AC18" s="262"/>
      <c r="AD18" s="262"/>
    </row>
    <row r="19" spans="1:30" x14ac:dyDescent="0.4">
      <c r="A19" s="262" t="s">
        <v>295</v>
      </c>
      <c r="B19" s="262">
        <v>17</v>
      </c>
      <c r="C19" s="285" t="s">
        <v>2323</v>
      </c>
      <c r="D19" s="286" t="s">
        <v>2587</v>
      </c>
      <c r="E19" s="286">
        <v>1</v>
      </c>
      <c r="F19" s="286">
        <f>F18+1</f>
        <v>3</v>
      </c>
      <c r="G19" s="286">
        <v>0</v>
      </c>
      <c r="H19" s="286" t="s">
        <v>21</v>
      </c>
      <c r="I19" s="286" t="str">
        <f>TEXT(IO[[#This Row],[RackRaw]],"00")</f>
        <v>01</v>
      </c>
      <c r="J19" s="286" t="str">
        <f>TEXT(IO[[#This Row],[SlotRaw]],"00")</f>
        <v>03</v>
      </c>
      <c r="K19" s="286" t="str">
        <f>TEXT(IO[[#This Row],[ChannelRaw]],"00")</f>
        <v>00</v>
      </c>
      <c r="L19" s="287" t="str">
        <f>_xlfn.TEXTJOIN("",,IO[[#This Row],[PLC]],IO[[#This Row],[Rack]],":",IO[[#This Row],[Slot]],".",IO[[#This Row],[Type]],":",IO[[#This Row],[Channel]])</f>
        <v>RIO_01:03.DI:00</v>
      </c>
      <c r="M19" s="286" t="str">
        <f>_xlfn.TEXTJOIN("",,IO[[#This Row],[PLC]],IO[[#This Row],[Rack]],":",IO[[#This Row],[Slot]],".",IO[[#This Row],[Type]],":V+")</f>
        <v>RIO_01:03.DI:V+</v>
      </c>
      <c r="N19" s="286" t="str">
        <f>_xlfn.TEXTJOIN("",,IO[[#This Row],[PLC]],IO[[#This Row],[Rack]],":",IO[[#This Row],[Slot]],".",IO[[#This Row],[Type]],":V-")</f>
        <v>RIO_01:03.DI:V-</v>
      </c>
      <c r="O19" s="326" t="str">
        <f>TEXT(IO[[#This Row],[ChannelRaw]]+1,"00")</f>
        <v>01</v>
      </c>
      <c r="P19" s="326">
        <v>6</v>
      </c>
      <c r="Q19" s="326">
        <v>4</v>
      </c>
      <c r="R19" s="266" t="s">
        <v>2533</v>
      </c>
      <c r="S19" s="266" t="s">
        <v>2534</v>
      </c>
      <c r="T19" s="266" t="s">
        <v>2532</v>
      </c>
      <c r="U19" s="343"/>
      <c r="Z19" s="262"/>
      <c r="AA19" s="262"/>
      <c r="AB19" s="262"/>
      <c r="AC19" s="262"/>
      <c r="AD19" s="262"/>
    </row>
    <row r="20" spans="1:30" x14ac:dyDescent="0.4">
      <c r="A20" s="262" t="s">
        <v>297</v>
      </c>
      <c r="B20" s="262">
        <v>18</v>
      </c>
      <c r="C20" s="285" t="s">
        <v>2323</v>
      </c>
      <c r="D20" s="286" t="s">
        <v>2587</v>
      </c>
      <c r="E20" s="286">
        <v>1</v>
      </c>
      <c r="F20" s="286">
        <f>F19</f>
        <v>3</v>
      </c>
      <c r="G20" s="286">
        <f>G19+1</f>
        <v>1</v>
      </c>
      <c r="H20" s="286" t="s">
        <v>21</v>
      </c>
      <c r="I20" s="286" t="str">
        <f>TEXT(IO[[#This Row],[RackRaw]],"00")</f>
        <v>01</v>
      </c>
      <c r="J20" s="286" t="str">
        <f>TEXT(IO[[#This Row],[SlotRaw]],"00")</f>
        <v>03</v>
      </c>
      <c r="K20" s="286" t="str">
        <f>TEXT(IO[[#This Row],[ChannelRaw]],"00")</f>
        <v>01</v>
      </c>
      <c r="L20" s="287" t="str">
        <f>_xlfn.TEXTJOIN("",,IO[[#This Row],[PLC]],IO[[#This Row],[Rack]],":",IO[[#This Row],[Slot]],".",IO[[#This Row],[Type]],":",IO[[#This Row],[Channel]])</f>
        <v>RIO_01:03.DI:01</v>
      </c>
      <c r="M20" s="286" t="str">
        <f>_xlfn.TEXTJOIN("",,IO[[#This Row],[PLC]],IO[[#This Row],[Rack]],":",IO[[#This Row],[Slot]],".",IO[[#This Row],[Type]],":V+")</f>
        <v>RIO_01:03.DI:V+</v>
      </c>
      <c r="N20" s="286" t="str">
        <f>_xlfn.TEXTJOIN("",,IO[[#This Row],[PLC]],IO[[#This Row],[Rack]],":",IO[[#This Row],[Slot]],".",IO[[#This Row],[Type]],":V-")</f>
        <v>RIO_01:03.DI:V-</v>
      </c>
      <c r="O20" s="326" t="str">
        <f>TEXT(IO[[#This Row],[ChannelRaw]]+1,"00")</f>
        <v>02</v>
      </c>
      <c r="P20" s="326">
        <v>6</v>
      </c>
      <c r="Q20" s="326">
        <v>4</v>
      </c>
      <c r="R20" s="266" t="s">
        <v>2533</v>
      </c>
      <c r="S20" s="266" t="s">
        <v>2534</v>
      </c>
      <c r="T20" s="266" t="s">
        <v>2532</v>
      </c>
      <c r="U20" s="343"/>
      <c r="Z20" s="262"/>
      <c r="AA20" s="262"/>
      <c r="AB20" s="262"/>
      <c r="AC20" s="262"/>
      <c r="AD20" s="262"/>
    </row>
    <row r="21" spans="1:30" x14ac:dyDescent="0.4">
      <c r="A21" s="262" t="s">
        <v>300</v>
      </c>
      <c r="B21" s="262">
        <v>19</v>
      </c>
      <c r="C21" s="285" t="s">
        <v>2323</v>
      </c>
      <c r="D21" s="286" t="s">
        <v>2587</v>
      </c>
      <c r="E21" s="286">
        <v>1</v>
      </c>
      <c r="F21" s="286">
        <f t="shared" ref="F21:F26" si="2">F20</f>
        <v>3</v>
      </c>
      <c r="G21" s="286">
        <f t="shared" si="1"/>
        <v>2</v>
      </c>
      <c r="H21" s="286" t="s">
        <v>21</v>
      </c>
      <c r="I21" s="286" t="str">
        <f>TEXT(IO[[#This Row],[RackRaw]],"00")</f>
        <v>01</v>
      </c>
      <c r="J21" s="286" t="str">
        <f>TEXT(IO[[#This Row],[SlotRaw]],"00")</f>
        <v>03</v>
      </c>
      <c r="K21" s="286" t="str">
        <f>TEXT(IO[[#This Row],[ChannelRaw]],"00")</f>
        <v>02</v>
      </c>
      <c r="L21" s="287" t="str">
        <f>_xlfn.TEXTJOIN("",,IO[[#This Row],[PLC]],IO[[#This Row],[Rack]],":",IO[[#This Row],[Slot]],".",IO[[#This Row],[Type]],":",IO[[#This Row],[Channel]])</f>
        <v>RIO_01:03.DI:02</v>
      </c>
      <c r="M21" s="286" t="str">
        <f>_xlfn.TEXTJOIN("",,IO[[#This Row],[PLC]],IO[[#This Row],[Rack]],":",IO[[#This Row],[Slot]],".",IO[[#This Row],[Type]],":V+")</f>
        <v>RIO_01:03.DI:V+</v>
      </c>
      <c r="N21" s="286" t="str">
        <f>_xlfn.TEXTJOIN("",,IO[[#This Row],[PLC]],IO[[#This Row],[Rack]],":",IO[[#This Row],[Slot]],".",IO[[#This Row],[Type]],":V-")</f>
        <v>RIO_01:03.DI:V-</v>
      </c>
      <c r="O21" s="326" t="str">
        <f>TEXT(IO[[#This Row],[ChannelRaw]]+1,"00")</f>
        <v>03</v>
      </c>
      <c r="P21" s="326">
        <v>6</v>
      </c>
      <c r="Q21" s="326">
        <v>4</v>
      </c>
      <c r="R21" s="266" t="s">
        <v>2533</v>
      </c>
      <c r="S21" s="266" t="s">
        <v>2534</v>
      </c>
      <c r="T21" s="266" t="s">
        <v>2532</v>
      </c>
      <c r="U21" s="343"/>
      <c r="Z21" s="262"/>
      <c r="AA21" s="262"/>
      <c r="AB21" s="262"/>
      <c r="AC21" s="262"/>
      <c r="AD21" s="262"/>
    </row>
    <row r="22" spans="1:30" x14ac:dyDescent="0.4">
      <c r="A22" s="262" t="s">
        <v>303</v>
      </c>
      <c r="B22" s="262">
        <v>20</v>
      </c>
      <c r="C22" s="285" t="s">
        <v>2323</v>
      </c>
      <c r="D22" s="286" t="s">
        <v>2587</v>
      </c>
      <c r="E22" s="286">
        <v>1</v>
      </c>
      <c r="F22" s="286">
        <f t="shared" si="2"/>
        <v>3</v>
      </c>
      <c r="G22" s="286">
        <f t="shared" si="1"/>
        <v>3</v>
      </c>
      <c r="H22" s="286" t="s">
        <v>21</v>
      </c>
      <c r="I22" s="286" t="str">
        <f>TEXT(IO[[#This Row],[RackRaw]],"00")</f>
        <v>01</v>
      </c>
      <c r="J22" s="286" t="str">
        <f>TEXT(IO[[#This Row],[SlotRaw]],"00")</f>
        <v>03</v>
      </c>
      <c r="K22" s="286" t="str">
        <f>TEXT(IO[[#This Row],[ChannelRaw]],"00")</f>
        <v>03</v>
      </c>
      <c r="L22" s="287" t="str">
        <f>_xlfn.TEXTJOIN("",,IO[[#This Row],[PLC]],IO[[#This Row],[Rack]],":",IO[[#This Row],[Slot]],".",IO[[#This Row],[Type]],":",IO[[#This Row],[Channel]])</f>
        <v>RIO_01:03.DI:03</v>
      </c>
      <c r="M22" s="286" t="str">
        <f>_xlfn.TEXTJOIN("",,IO[[#This Row],[PLC]],IO[[#This Row],[Rack]],":",IO[[#This Row],[Slot]],".",IO[[#This Row],[Type]],":V+")</f>
        <v>RIO_01:03.DI:V+</v>
      </c>
      <c r="N22" s="286" t="str">
        <f>_xlfn.TEXTJOIN("",,IO[[#This Row],[PLC]],IO[[#This Row],[Rack]],":",IO[[#This Row],[Slot]],".",IO[[#This Row],[Type]],":V-")</f>
        <v>RIO_01:03.DI:V-</v>
      </c>
      <c r="O22" s="326" t="str">
        <f>TEXT(IO[[#This Row],[ChannelRaw]]+1,"00")</f>
        <v>04</v>
      </c>
      <c r="P22" s="326">
        <v>6</v>
      </c>
      <c r="Q22" s="326">
        <v>4</v>
      </c>
      <c r="R22" s="266" t="s">
        <v>2533</v>
      </c>
      <c r="S22" s="266" t="s">
        <v>2534</v>
      </c>
      <c r="T22" s="266" t="s">
        <v>2532</v>
      </c>
      <c r="U22" s="343"/>
      <c r="Z22" s="262"/>
      <c r="AA22" s="262"/>
      <c r="AB22" s="262"/>
      <c r="AC22" s="262"/>
      <c r="AD22" s="262"/>
    </row>
    <row r="23" spans="1:30" x14ac:dyDescent="0.4">
      <c r="A23" s="262" t="s">
        <v>306</v>
      </c>
      <c r="B23" s="262">
        <v>21</v>
      </c>
      <c r="C23" s="285" t="s">
        <v>2323</v>
      </c>
      <c r="D23" s="286" t="s">
        <v>2587</v>
      </c>
      <c r="E23" s="286">
        <v>1</v>
      </c>
      <c r="F23" s="286">
        <f t="shared" si="2"/>
        <v>3</v>
      </c>
      <c r="G23" s="286">
        <f t="shared" si="1"/>
        <v>4</v>
      </c>
      <c r="H23" s="286" t="s">
        <v>21</v>
      </c>
      <c r="I23" s="286" t="str">
        <f>TEXT(IO[[#This Row],[RackRaw]],"00")</f>
        <v>01</v>
      </c>
      <c r="J23" s="286" t="str">
        <f>TEXT(IO[[#This Row],[SlotRaw]],"00")</f>
        <v>03</v>
      </c>
      <c r="K23" s="286" t="str">
        <f>TEXT(IO[[#This Row],[ChannelRaw]],"00")</f>
        <v>04</v>
      </c>
      <c r="L23" s="287" t="str">
        <f>_xlfn.TEXTJOIN("",,IO[[#This Row],[PLC]],IO[[#This Row],[Rack]],":",IO[[#This Row],[Slot]],".",IO[[#This Row],[Type]],":",IO[[#This Row],[Channel]])</f>
        <v>RIO_01:03.DI:04</v>
      </c>
      <c r="M23" s="286" t="str">
        <f>_xlfn.TEXTJOIN("",,IO[[#This Row],[PLC]],IO[[#This Row],[Rack]],":",IO[[#This Row],[Slot]],".",IO[[#This Row],[Type]],":V+")</f>
        <v>RIO_01:03.DI:V+</v>
      </c>
      <c r="N23" s="286" t="str">
        <f>_xlfn.TEXTJOIN("",,IO[[#This Row],[PLC]],IO[[#This Row],[Rack]],":",IO[[#This Row],[Slot]],".",IO[[#This Row],[Type]],":V-")</f>
        <v>RIO_01:03.DI:V-</v>
      </c>
      <c r="O23" s="326" t="str">
        <f>TEXT(IO[[#This Row],[ChannelRaw]]+1,"00")</f>
        <v>05</v>
      </c>
      <c r="P23" s="326">
        <v>6</v>
      </c>
      <c r="Q23" s="326">
        <v>4</v>
      </c>
      <c r="R23" s="266" t="s">
        <v>2533</v>
      </c>
      <c r="S23" s="266" t="s">
        <v>2534</v>
      </c>
      <c r="T23" s="266" t="s">
        <v>2532</v>
      </c>
      <c r="U23" s="343"/>
      <c r="Z23" s="262"/>
      <c r="AA23" s="262"/>
      <c r="AB23" s="262"/>
      <c r="AC23" s="262"/>
      <c r="AD23" s="262"/>
    </row>
    <row r="24" spans="1:30" x14ac:dyDescent="0.4">
      <c r="A24" s="262" t="s">
        <v>309</v>
      </c>
      <c r="B24" s="262">
        <v>22</v>
      </c>
      <c r="C24" s="285" t="s">
        <v>2323</v>
      </c>
      <c r="D24" s="286" t="s">
        <v>2587</v>
      </c>
      <c r="E24" s="286">
        <v>1</v>
      </c>
      <c r="F24" s="286">
        <f t="shared" si="2"/>
        <v>3</v>
      </c>
      <c r="G24" s="286">
        <f t="shared" si="1"/>
        <v>5</v>
      </c>
      <c r="H24" s="286" t="s">
        <v>21</v>
      </c>
      <c r="I24" s="286" t="str">
        <f>TEXT(IO[[#This Row],[RackRaw]],"00")</f>
        <v>01</v>
      </c>
      <c r="J24" s="286" t="str">
        <f>TEXT(IO[[#This Row],[SlotRaw]],"00")</f>
        <v>03</v>
      </c>
      <c r="K24" s="286" t="str">
        <f>TEXT(IO[[#This Row],[ChannelRaw]],"00")</f>
        <v>05</v>
      </c>
      <c r="L24" s="287" t="str">
        <f>_xlfn.TEXTJOIN("",,IO[[#This Row],[PLC]],IO[[#This Row],[Rack]],":",IO[[#This Row],[Slot]],".",IO[[#This Row],[Type]],":",IO[[#This Row],[Channel]])</f>
        <v>RIO_01:03.DI:05</v>
      </c>
      <c r="M24" s="286" t="str">
        <f>_xlfn.TEXTJOIN("",,IO[[#This Row],[PLC]],IO[[#This Row],[Rack]],":",IO[[#This Row],[Slot]],".",IO[[#This Row],[Type]],":V+")</f>
        <v>RIO_01:03.DI:V+</v>
      </c>
      <c r="N24" s="286" t="str">
        <f>_xlfn.TEXTJOIN("",,IO[[#This Row],[PLC]],IO[[#This Row],[Rack]],":",IO[[#This Row],[Slot]],".",IO[[#This Row],[Type]],":V-")</f>
        <v>RIO_01:03.DI:V-</v>
      </c>
      <c r="O24" s="326" t="str">
        <f>TEXT(IO[[#This Row],[ChannelRaw]]+1,"00")</f>
        <v>06</v>
      </c>
      <c r="P24" s="326">
        <v>6</v>
      </c>
      <c r="Q24" s="326">
        <v>4</v>
      </c>
      <c r="R24" s="266" t="s">
        <v>2533</v>
      </c>
      <c r="S24" s="266" t="s">
        <v>2534</v>
      </c>
      <c r="T24" s="266" t="s">
        <v>2532</v>
      </c>
      <c r="U24" s="343"/>
      <c r="Z24" s="262"/>
      <c r="AA24" s="262"/>
      <c r="AB24" s="262"/>
      <c r="AC24" s="262"/>
      <c r="AD24" s="262"/>
    </row>
    <row r="25" spans="1:30" x14ac:dyDescent="0.4">
      <c r="A25" s="262" t="s">
        <v>312</v>
      </c>
      <c r="B25" s="262">
        <v>23</v>
      </c>
      <c r="C25" s="285" t="s">
        <v>2323</v>
      </c>
      <c r="D25" s="286" t="s">
        <v>2587</v>
      </c>
      <c r="E25" s="286">
        <v>1</v>
      </c>
      <c r="F25" s="286">
        <f t="shared" si="2"/>
        <v>3</v>
      </c>
      <c r="G25" s="286">
        <f t="shared" si="1"/>
        <v>6</v>
      </c>
      <c r="H25" s="286" t="s">
        <v>21</v>
      </c>
      <c r="I25" s="286" t="str">
        <f>TEXT(IO[[#This Row],[RackRaw]],"00")</f>
        <v>01</v>
      </c>
      <c r="J25" s="286" t="str">
        <f>TEXT(IO[[#This Row],[SlotRaw]],"00")</f>
        <v>03</v>
      </c>
      <c r="K25" s="286" t="str">
        <f>TEXT(IO[[#This Row],[ChannelRaw]],"00")</f>
        <v>06</v>
      </c>
      <c r="L25" s="287" t="str">
        <f>_xlfn.TEXTJOIN("",,IO[[#This Row],[PLC]],IO[[#This Row],[Rack]],":",IO[[#This Row],[Slot]],".",IO[[#This Row],[Type]],":",IO[[#This Row],[Channel]])</f>
        <v>RIO_01:03.DI:06</v>
      </c>
      <c r="M25" s="286" t="str">
        <f>_xlfn.TEXTJOIN("",,IO[[#This Row],[PLC]],IO[[#This Row],[Rack]],":",IO[[#This Row],[Slot]],".",IO[[#This Row],[Type]],":V+")</f>
        <v>RIO_01:03.DI:V+</v>
      </c>
      <c r="N25" s="286" t="str">
        <f>_xlfn.TEXTJOIN("",,IO[[#This Row],[PLC]],IO[[#This Row],[Rack]],":",IO[[#This Row],[Slot]],".",IO[[#This Row],[Type]],":V-")</f>
        <v>RIO_01:03.DI:V-</v>
      </c>
      <c r="O25" s="326" t="str">
        <f>TEXT(IO[[#This Row],[ChannelRaw]]+1,"00")</f>
        <v>07</v>
      </c>
      <c r="P25" s="326">
        <v>6</v>
      </c>
      <c r="Q25" s="326">
        <v>4</v>
      </c>
      <c r="R25" s="266" t="s">
        <v>2533</v>
      </c>
      <c r="S25" s="266" t="s">
        <v>2534</v>
      </c>
      <c r="T25" s="266" t="s">
        <v>2532</v>
      </c>
      <c r="U25" s="343"/>
      <c r="Z25" s="262"/>
      <c r="AA25" s="262"/>
      <c r="AB25" s="262"/>
      <c r="AC25" s="262"/>
      <c r="AD25" s="262"/>
    </row>
    <row r="26" spans="1:30" x14ac:dyDescent="0.4">
      <c r="A26" s="262" t="s">
        <v>315</v>
      </c>
      <c r="B26" s="262">
        <v>24</v>
      </c>
      <c r="C26" s="285" t="s">
        <v>2323</v>
      </c>
      <c r="D26" s="286" t="s">
        <v>2587</v>
      </c>
      <c r="E26" s="286">
        <v>1</v>
      </c>
      <c r="F26" s="286">
        <f t="shared" si="2"/>
        <v>3</v>
      </c>
      <c r="G26" s="286">
        <f t="shared" si="1"/>
        <v>7</v>
      </c>
      <c r="H26" s="286" t="s">
        <v>21</v>
      </c>
      <c r="I26" s="286" t="str">
        <f>TEXT(IO[[#This Row],[RackRaw]],"00")</f>
        <v>01</v>
      </c>
      <c r="J26" s="286" t="str">
        <f>TEXT(IO[[#This Row],[SlotRaw]],"00")</f>
        <v>03</v>
      </c>
      <c r="K26" s="286" t="str">
        <f>TEXT(IO[[#This Row],[ChannelRaw]],"00")</f>
        <v>07</v>
      </c>
      <c r="L26" s="287" t="str">
        <f>_xlfn.TEXTJOIN("",,IO[[#This Row],[PLC]],IO[[#This Row],[Rack]],":",IO[[#This Row],[Slot]],".",IO[[#This Row],[Type]],":",IO[[#This Row],[Channel]])</f>
        <v>RIO_01:03.DI:07</v>
      </c>
      <c r="M26" s="286" t="str">
        <f>_xlfn.TEXTJOIN("",,IO[[#This Row],[PLC]],IO[[#This Row],[Rack]],":",IO[[#This Row],[Slot]],".",IO[[#This Row],[Type]],":V+")</f>
        <v>RIO_01:03.DI:V+</v>
      </c>
      <c r="N26" s="286" t="str">
        <f>_xlfn.TEXTJOIN("",,IO[[#This Row],[PLC]],IO[[#This Row],[Rack]],":",IO[[#This Row],[Slot]],".",IO[[#This Row],[Type]],":V-")</f>
        <v>RIO_01:03.DI:V-</v>
      </c>
      <c r="O26" s="326" t="str">
        <f>TEXT(IO[[#This Row],[ChannelRaw]]+1,"00")</f>
        <v>08</v>
      </c>
      <c r="P26" s="326">
        <v>6</v>
      </c>
      <c r="Q26" s="326">
        <v>4</v>
      </c>
      <c r="R26" s="266" t="s">
        <v>2533</v>
      </c>
      <c r="S26" s="266" t="s">
        <v>2534</v>
      </c>
      <c r="T26" s="266" t="s">
        <v>2532</v>
      </c>
      <c r="U26" s="343"/>
      <c r="Z26" s="262"/>
      <c r="AA26" s="262"/>
      <c r="AB26" s="262"/>
      <c r="AC26" s="262"/>
      <c r="AD26" s="262"/>
    </row>
    <row r="27" spans="1:30" x14ac:dyDescent="0.4">
      <c r="A27" s="262" t="s">
        <v>318</v>
      </c>
      <c r="B27" s="262">
        <v>25</v>
      </c>
      <c r="C27" s="285" t="s">
        <v>2323</v>
      </c>
      <c r="D27" s="286" t="s">
        <v>2587</v>
      </c>
      <c r="E27" s="286">
        <v>1</v>
      </c>
      <c r="F27" s="286">
        <f>F26+1</f>
        <v>4</v>
      </c>
      <c r="G27" s="286">
        <v>0</v>
      </c>
      <c r="H27" s="286" t="s">
        <v>21</v>
      </c>
      <c r="I27" s="286" t="str">
        <f>TEXT(IO[[#This Row],[RackRaw]],"00")</f>
        <v>01</v>
      </c>
      <c r="J27" s="286" t="str">
        <f>TEXT(IO[[#This Row],[SlotRaw]],"00")</f>
        <v>04</v>
      </c>
      <c r="K27" s="286" t="str">
        <f>TEXT(IO[[#This Row],[ChannelRaw]],"00")</f>
        <v>00</v>
      </c>
      <c r="L27" s="287" t="str">
        <f>_xlfn.TEXTJOIN("",,IO[[#This Row],[PLC]],IO[[#This Row],[Rack]],":",IO[[#This Row],[Slot]],".",IO[[#This Row],[Type]],":",IO[[#This Row],[Channel]])</f>
        <v>RIO_01:04.DI:00</v>
      </c>
      <c r="M27" s="286" t="str">
        <f>_xlfn.TEXTJOIN("",,IO[[#This Row],[PLC]],IO[[#This Row],[Rack]],":",IO[[#This Row],[Slot]],".",IO[[#This Row],[Type]],":V+")</f>
        <v>RIO_01:04.DI:V+</v>
      </c>
      <c r="N27" s="286" t="str">
        <f>_xlfn.TEXTJOIN("",,IO[[#This Row],[PLC]],IO[[#This Row],[Rack]],":",IO[[#This Row],[Slot]],".",IO[[#This Row],[Type]],":V-")</f>
        <v>RIO_01:04.DI:V-</v>
      </c>
      <c r="O27" s="326" t="str">
        <f>TEXT(IO[[#This Row],[ChannelRaw]]+1,"00")</f>
        <v>01</v>
      </c>
      <c r="P27" s="326">
        <v>6</v>
      </c>
      <c r="Q27" s="326">
        <v>4</v>
      </c>
      <c r="R27" s="266" t="s">
        <v>2533</v>
      </c>
      <c r="S27" s="266" t="s">
        <v>2534</v>
      </c>
      <c r="T27" s="266" t="s">
        <v>2532</v>
      </c>
      <c r="U27" s="343"/>
      <c r="Z27" s="262"/>
      <c r="AA27" s="262"/>
      <c r="AB27" s="262"/>
      <c r="AC27" s="262"/>
      <c r="AD27" s="262"/>
    </row>
    <row r="28" spans="1:30" x14ac:dyDescent="0.4">
      <c r="A28" s="262" t="s">
        <v>321</v>
      </c>
      <c r="B28" s="262">
        <v>26</v>
      </c>
      <c r="C28" s="285" t="s">
        <v>2323</v>
      </c>
      <c r="D28" s="286" t="s">
        <v>2587</v>
      </c>
      <c r="E28" s="286">
        <v>1</v>
      </c>
      <c r="F28" s="286">
        <f>F27</f>
        <v>4</v>
      </c>
      <c r="G28" s="286">
        <f>G27+1</f>
        <v>1</v>
      </c>
      <c r="H28" s="286" t="s">
        <v>21</v>
      </c>
      <c r="I28" s="286" t="str">
        <f>TEXT(IO[[#This Row],[RackRaw]],"00")</f>
        <v>01</v>
      </c>
      <c r="J28" s="286" t="str">
        <f>TEXT(IO[[#This Row],[SlotRaw]],"00")</f>
        <v>04</v>
      </c>
      <c r="K28" s="286" t="str">
        <f>TEXT(IO[[#This Row],[ChannelRaw]],"00")</f>
        <v>01</v>
      </c>
      <c r="L28" s="287" t="str">
        <f>_xlfn.TEXTJOIN("",,IO[[#This Row],[PLC]],IO[[#This Row],[Rack]],":",IO[[#This Row],[Slot]],".",IO[[#This Row],[Type]],":",IO[[#This Row],[Channel]])</f>
        <v>RIO_01:04.DI:01</v>
      </c>
      <c r="M28" s="286" t="str">
        <f>_xlfn.TEXTJOIN("",,IO[[#This Row],[PLC]],IO[[#This Row],[Rack]],":",IO[[#This Row],[Slot]],".",IO[[#This Row],[Type]],":V+")</f>
        <v>RIO_01:04.DI:V+</v>
      </c>
      <c r="N28" s="286" t="str">
        <f>_xlfn.TEXTJOIN("",,IO[[#This Row],[PLC]],IO[[#This Row],[Rack]],":",IO[[#This Row],[Slot]],".",IO[[#This Row],[Type]],":V-")</f>
        <v>RIO_01:04.DI:V-</v>
      </c>
      <c r="O28" s="326" t="str">
        <f>TEXT(IO[[#This Row],[ChannelRaw]]+1,"00")</f>
        <v>02</v>
      </c>
      <c r="P28" s="326">
        <v>6</v>
      </c>
      <c r="Q28" s="326">
        <v>4</v>
      </c>
      <c r="R28" s="266" t="s">
        <v>2533</v>
      </c>
      <c r="S28" s="266" t="s">
        <v>2534</v>
      </c>
      <c r="T28" s="266" t="s">
        <v>2532</v>
      </c>
      <c r="U28" s="343"/>
      <c r="Z28" s="262"/>
      <c r="AA28" s="262"/>
      <c r="AB28" s="262"/>
      <c r="AC28" s="262"/>
      <c r="AD28" s="262"/>
    </row>
    <row r="29" spans="1:30" x14ac:dyDescent="0.4">
      <c r="A29" s="262" t="s">
        <v>324</v>
      </c>
      <c r="B29" s="262">
        <v>27</v>
      </c>
      <c r="C29" s="285" t="s">
        <v>2323</v>
      </c>
      <c r="D29" s="286" t="s">
        <v>2587</v>
      </c>
      <c r="E29" s="286">
        <v>1</v>
      </c>
      <c r="F29" s="286">
        <f t="shared" ref="F29:F34" si="3">F28</f>
        <v>4</v>
      </c>
      <c r="G29" s="286">
        <f t="shared" si="1"/>
        <v>2</v>
      </c>
      <c r="H29" s="286" t="s">
        <v>21</v>
      </c>
      <c r="I29" s="286" t="str">
        <f>TEXT(IO[[#This Row],[RackRaw]],"00")</f>
        <v>01</v>
      </c>
      <c r="J29" s="286" t="str">
        <f>TEXT(IO[[#This Row],[SlotRaw]],"00")</f>
        <v>04</v>
      </c>
      <c r="K29" s="286" t="str">
        <f>TEXT(IO[[#This Row],[ChannelRaw]],"00")</f>
        <v>02</v>
      </c>
      <c r="L29" s="287" t="str">
        <f>_xlfn.TEXTJOIN("",,IO[[#This Row],[PLC]],IO[[#This Row],[Rack]],":",IO[[#This Row],[Slot]],".",IO[[#This Row],[Type]],":",IO[[#This Row],[Channel]])</f>
        <v>RIO_01:04.DI:02</v>
      </c>
      <c r="M29" s="286" t="str">
        <f>_xlfn.TEXTJOIN("",,IO[[#This Row],[PLC]],IO[[#This Row],[Rack]],":",IO[[#This Row],[Slot]],".",IO[[#This Row],[Type]],":V+")</f>
        <v>RIO_01:04.DI:V+</v>
      </c>
      <c r="N29" s="286" t="str">
        <f>_xlfn.TEXTJOIN("",,IO[[#This Row],[PLC]],IO[[#This Row],[Rack]],":",IO[[#This Row],[Slot]],".",IO[[#This Row],[Type]],":V-")</f>
        <v>RIO_01:04.DI:V-</v>
      </c>
      <c r="O29" s="326" t="str">
        <f>TEXT(IO[[#This Row],[ChannelRaw]]+1,"00")</f>
        <v>03</v>
      </c>
      <c r="P29" s="326">
        <v>6</v>
      </c>
      <c r="Q29" s="326">
        <v>4</v>
      </c>
      <c r="R29" s="266" t="s">
        <v>2533</v>
      </c>
      <c r="S29" s="266" t="s">
        <v>2534</v>
      </c>
      <c r="T29" s="266" t="s">
        <v>2532</v>
      </c>
      <c r="U29" s="343"/>
      <c r="Z29" s="262"/>
      <c r="AA29" s="262"/>
      <c r="AB29" s="262"/>
      <c r="AC29" s="262"/>
      <c r="AD29" s="262"/>
    </row>
    <row r="30" spans="1:30" x14ac:dyDescent="0.4">
      <c r="A30" s="262" t="s">
        <v>328</v>
      </c>
      <c r="B30" s="262">
        <v>28</v>
      </c>
      <c r="C30" s="285" t="s">
        <v>2323</v>
      </c>
      <c r="D30" s="286" t="s">
        <v>2587</v>
      </c>
      <c r="E30" s="286">
        <v>1</v>
      </c>
      <c r="F30" s="286">
        <f t="shared" si="3"/>
        <v>4</v>
      </c>
      <c r="G30" s="286">
        <f t="shared" si="1"/>
        <v>3</v>
      </c>
      <c r="H30" s="286" t="s">
        <v>21</v>
      </c>
      <c r="I30" s="286" t="str">
        <f>TEXT(IO[[#This Row],[RackRaw]],"00")</f>
        <v>01</v>
      </c>
      <c r="J30" s="286" t="str">
        <f>TEXT(IO[[#This Row],[SlotRaw]],"00")</f>
        <v>04</v>
      </c>
      <c r="K30" s="286" t="str">
        <f>TEXT(IO[[#This Row],[ChannelRaw]],"00")</f>
        <v>03</v>
      </c>
      <c r="L30" s="287" t="str">
        <f>_xlfn.TEXTJOIN("",,IO[[#This Row],[PLC]],IO[[#This Row],[Rack]],":",IO[[#This Row],[Slot]],".",IO[[#This Row],[Type]],":",IO[[#This Row],[Channel]])</f>
        <v>RIO_01:04.DI:03</v>
      </c>
      <c r="M30" s="286" t="str">
        <f>_xlfn.TEXTJOIN("",,IO[[#This Row],[PLC]],IO[[#This Row],[Rack]],":",IO[[#This Row],[Slot]],".",IO[[#This Row],[Type]],":V+")</f>
        <v>RIO_01:04.DI:V+</v>
      </c>
      <c r="N30" s="286" t="str">
        <f>_xlfn.TEXTJOIN("",,IO[[#This Row],[PLC]],IO[[#This Row],[Rack]],":",IO[[#This Row],[Slot]],".",IO[[#This Row],[Type]],":V-")</f>
        <v>RIO_01:04.DI:V-</v>
      </c>
      <c r="O30" s="326" t="str">
        <f>TEXT(IO[[#This Row],[ChannelRaw]]+1,"00")</f>
        <v>04</v>
      </c>
      <c r="P30" s="326">
        <v>6</v>
      </c>
      <c r="Q30" s="326">
        <v>4</v>
      </c>
      <c r="R30" s="266" t="s">
        <v>2533</v>
      </c>
      <c r="S30" s="266" t="s">
        <v>2534</v>
      </c>
      <c r="T30" s="266" t="s">
        <v>2532</v>
      </c>
      <c r="U30" s="343"/>
      <c r="Z30" s="262"/>
      <c r="AA30" s="262"/>
      <c r="AB30" s="262"/>
      <c r="AC30" s="262"/>
      <c r="AD30" s="262"/>
    </row>
    <row r="31" spans="1:30" x14ac:dyDescent="0.4">
      <c r="A31" s="262" t="s">
        <v>331</v>
      </c>
      <c r="B31" s="262">
        <v>29</v>
      </c>
      <c r="C31" s="285" t="s">
        <v>2323</v>
      </c>
      <c r="D31" s="286" t="s">
        <v>2587</v>
      </c>
      <c r="E31" s="286">
        <v>1</v>
      </c>
      <c r="F31" s="286">
        <f t="shared" si="3"/>
        <v>4</v>
      </c>
      <c r="G31" s="286">
        <f t="shared" si="1"/>
        <v>4</v>
      </c>
      <c r="H31" s="286" t="s">
        <v>21</v>
      </c>
      <c r="I31" s="286" t="str">
        <f>TEXT(IO[[#This Row],[RackRaw]],"00")</f>
        <v>01</v>
      </c>
      <c r="J31" s="286" t="str">
        <f>TEXT(IO[[#This Row],[SlotRaw]],"00")</f>
        <v>04</v>
      </c>
      <c r="K31" s="286" t="str">
        <f>TEXT(IO[[#This Row],[ChannelRaw]],"00")</f>
        <v>04</v>
      </c>
      <c r="L31" s="287" t="str">
        <f>_xlfn.TEXTJOIN("",,IO[[#This Row],[PLC]],IO[[#This Row],[Rack]],":",IO[[#This Row],[Slot]],".",IO[[#This Row],[Type]],":",IO[[#This Row],[Channel]])</f>
        <v>RIO_01:04.DI:04</v>
      </c>
      <c r="M31" s="286" t="str">
        <f>_xlfn.TEXTJOIN("",,IO[[#This Row],[PLC]],IO[[#This Row],[Rack]],":",IO[[#This Row],[Slot]],".",IO[[#This Row],[Type]],":V+")</f>
        <v>RIO_01:04.DI:V+</v>
      </c>
      <c r="N31" s="286" t="str">
        <f>_xlfn.TEXTJOIN("",,IO[[#This Row],[PLC]],IO[[#This Row],[Rack]],":",IO[[#This Row],[Slot]],".",IO[[#This Row],[Type]],":V-")</f>
        <v>RIO_01:04.DI:V-</v>
      </c>
      <c r="O31" s="326" t="str">
        <f>TEXT(IO[[#This Row],[ChannelRaw]]+1,"00")</f>
        <v>05</v>
      </c>
      <c r="P31" s="326">
        <v>6</v>
      </c>
      <c r="Q31" s="326">
        <v>4</v>
      </c>
      <c r="R31" s="266" t="s">
        <v>2533</v>
      </c>
      <c r="S31" s="266" t="s">
        <v>2534</v>
      </c>
      <c r="T31" s="266" t="s">
        <v>2532</v>
      </c>
      <c r="U31" s="343"/>
      <c r="Z31" s="262"/>
      <c r="AA31" s="262"/>
      <c r="AB31" s="262"/>
      <c r="AC31" s="262"/>
      <c r="AD31" s="262"/>
    </row>
    <row r="32" spans="1:30" x14ac:dyDescent="0.4">
      <c r="A32" s="262" t="s">
        <v>547</v>
      </c>
      <c r="B32" s="262">
        <v>30</v>
      </c>
      <c r="C32" s="285" t="s">
        <v>2323</v>
      </c>
      <c r="D32" s="286" t="s">
        <v>2587</v>
      </c>
      <c r="E32" s="286">
        <v>1</v>
      </c>
      <c r="F32" s="286">
        <f t="shared" si="3"/>
        <v>4</v>
      </c>
      <c r="G32" s="286">
        <f t="shared" si="1"/>
        <v>5</v>
      </c>
      <c r="H32" s="286" t="s">
        <v>21</v>
      </c>
      <c r="I32" s="286" t="str">
        <f>TEXT(IO[[#This Row],[RackRaw]],"00")</f>
        <v>01</v>
      </c>
      <c r="J32" s="286" t="str">
        <f>TEXT(IO[[#This Row],[SlotRaw]],"00")</f>
        <v>04</v>
      </c>
      <c r="K32" s="286" t="str">
        <f>TEXT(IO[[#This Row],[ChannelRaw]],"00")</f>
        <v>05</v>
      </c>
      <c r="L32" s="287" t="str">
        <f>_xlfn.TEXTJOIN("",,IO[[#This Row],[PLC]],IO[[#This Row],[Rack]],":",IO[[#This Row],[Slot]],".",IO[[#This Row],[Type]],":",IO[[#This Row],[Channel]])</f>
        <v>RIO_01:04.DI:05</v>
      </c>
      <c r="M32" s="286" t="str">
        <f>_xlfn.TEXTJOIN("",,IO[[#This Row],[PLC]],IO[[#This Row],[Rack]],":",IO[[#This Row],[Slot]],".",IO[[#This Row],[Type]],":V+")</f>
        <v>RIO_01:04.DI:V+</v>
      </c>
      <c r="N32" s="286" t="str">
        <f>_xlfn.TEXTJOIN("",,IO[[#This Row],[PLC]],IO[[#This Row],[Rack]],":",IO[[#This Row],[Slot]],".",IO[[#This Row],[Type]],":V-")</f>
        <v>RIO_01:04.DI:V-</v>
      </c>
      <c r="O32" s="326" t="str">
        <f>TEXT(IO[[#This Row],[ChannelRaw]]+1,"00")</f>
        <v>06</v>
      </c>
      <c r="P32" s="326">
        <v>6</v>
      </c>
      <c r="Q32" s="326">
        <v>4</v>
      </c>
      <c r="R32" s="266" t="s">
        <v>2533</v>
      </c>
      <c r="S32" s="266" t="s">
        <v>2534</v>
      </c>
      <c r="T32" s="266" t="s">
        <v>2532</v>
      </c>
      <c r="U32" s="343"/>
      <c r="Z32" s="262"/>
      <c r="AA32" s="262"/>
      <c r="AB32" s="262"/>
      <c r="AC32" s="262"/>
      <c r="AD32" s="262"/>
    </row>
    <row r="33" spans="1:30" x14ac:dyDescent="0.4">
      <c r="A33" s="262" t="s">
        <v>550</v>
      </c>
      <c r="B33" s="262">
        <v>31</v>
      </c>
      <c r="C33" s="285" t="s">
        <v>2323</v>
      </c>
      <c r="D33" s="286" t="s">
        <v>2587</v>
      </c>
      <c r="E33" s="286">
        <v>1</v>
      </c>
      <c r="F33" s="286">
        <f t="shared" si="3"/>
        <v>4</v>
      </c>
      <c r="G33" s="286">
        <f t="shared" si="1"/>
        <v>6</v>
      </c>
      <c r="H33" s="286" t="s">
        <v>21</v>
      </c>
      <c r="I33" s="286" t="str">
        <f>TEXT(IO[[#This Row],[RackRaw]],"00")</f>
        <v>01</v>
      </c>
      <c r="J33" s="286" t="str">
        <f>TEXT(IO[[#This Row],[SlotRaw]],"00")</f>
        <v>04</v>
      </c>
      <c r="K33" s="286" t="str">
        <f>TEXT(IO[[#This Row],[ChannelRaw]],"00")</f>
        <v>06</v>
      </c>
      <c r="L33" s="287" t="str">
        <f>_xlfn.TEXTJOIN("",,IO[[#This Row],[PLC]],IO[[#This Row],[Rack]],":",IO[[#This Row],[Slot]],".",IO[[#This Row],[Type]],":",IO[[#This Row],[Channel]])</f>
        <v>RIO_01:04.DI:06</v>
      </c>
      <c r="M33" s="286" t="str">
        <f>_xlfn.TEXTJOIN("",,IO[[#This Row],[PLC]],IO[[#This Row],[Rack]],":",IO[[#This Row],[Slot]],".",IO[[#This Row],[Type]],":V+")</f>
        <v>RIO_01:04.DI:V+</v>
      </c>
      <c r="N33" s="286" t="str">
        <f>_xlfn.TEXTJOIN("",,IO[[#This Row],[PLC]],IO[[#This Row],[Rack]],":",IO[[#This Row],[Slot]],".",IO[[#This Row],[Type]],":V-")</f>
        <v>RIO_01:04.DI:V-</v>
      </c>
      <c r="O33" s="326" t="str">
        <f>TEXT(IO[[#This Row],[ChannelRaw]]+1,"00")</f>
        <v>07</v>
      </c>
      <c r="P33" s="326">
        <v>6</v>
      </c>
      <c r="Q33" s="326">
        <v>4</v>
      </c>
      <c r="R33" s="266" t="s">
        <v>2533</v>
      </c>
      <c r="S33" s="266" t="s">
        <v>2534</v>
      </c>
      <c r="T33" s="266" t="s">
        <v>2532</v>
      </c>
      <c r="U33" s="343"/>
      <c r="Z33" s="262"/>
      <c r="AA33" s="262"/>
      <c r="AB33" s="262"/>
      <c r="AC33" s="262"/>
      <c r="AD33" s="262"/>
    </row>
    <row r="34" spans="1:30" x14ac:dyDescent="0.4">
      <c r="A34" s="262" t="s">
        <v>396</v>
      </c>
      <c r="B34" s="262">
        <v>32</v>
      </c>
      <c r="C34" s="285" t="s">
        <v>2323</v>
      </c>
      <c r="D34" s="286" t="s">
        <v>2587</v>
      </c>
      <c r="E34" s="286">
        <v>1</v>
      </c>
      <c r="F34" s="286">
        <f t="shared" si="3"/>
        <v>4</v>
      </c>
      <c r="G34" s="286">
        <f t="shared" si="1"/>
        <v>7</v>
      </c>
      <c r="H34" s="286" t="s">
        <v>21</v>
      </c>
      <c r="I34" s="286" t="str">
        <f>TEXT(IO[[#This Row],[RackRaw]],"00")</f>
        <v>01</v>
      </c>
      <c r="J34" s="286" t="str">
        <f>TEXT(IO[[#This Row],[SlotRaw]],"00")</f>
        <v>04</v>
      </c>
      <c r="K34" s="286" t="str">
        <f>TEXT(IO[[#This Row],[ChannelRaw]],"00")</f>
        <v>07</v>
      </c>
      <c r="L34" s="287" t="str">
        <f>_xlfn.TEXTJOIN("",,IO[[#This Row],[PLC]],IO[[#This Row],[Rack]],":",IO[[#This Row],[Slot]],".",IO[[#This Row],[Type]],":",IO[[#This Row],[Channel]])</f>
        <v>RIO_01:04.DI:07</v>
      </c>
      <c r="M34" s="286" t="str">
        <f>_xlfn.TEXTJOIN("",,IO[[#This Row],[PLC]],IO[[#This Row],[Rack]],":",IO[[#This Row],[Slot]],".",IO[[#This Row],[Type]],":V+")</f>
        <v>RIO_01:04.DI:V+</v>
      </c>
      <c r="N34" s="286" t="str">
        <f>_xlfn.TEXTJOIN("",,IO[[#This Row],[PLC]],IO[[#This Row],[Rack]],":",IO[[#This Row],[Slot]],".",IO[[#This Row],[Type]],":V-")</f>
        <v>RIO_01:04.DI:V-</v>
      </c>
      <c r="O34" s="326" t="str">
        <f>TEXT(IO[[#This Row],[ChannelRaw]]+1,"00")</f>
        <v>08</v>
      </c>
      <c r="P34" s="326">
        <v>6</v>
      </c>
      <c r="Q34" s="326">
        <v>4</v>
      </c>
      <c r="R34" s="266" t="s">
        <v>2533</v>
      </c>
      <c r="S34" s="266" t="s">
        <v>2534</v>
      </c>
      <c r="T34" s="266" t="s">
        <v>2532</v>
      </c>
      <c r="U34" s="343"/>
      <c r="Z34" s="262"/>
      <c r="AA34" s="262"/>
      <c r="AB34" s="262"/>
      <c r="AC34" s="262"/>
      <c r="AD34" s="262"/>
    </row>
    <row r="35" spans="1:30" x14ac:dyDescent="0.4">
      <c r="A35" s="262" t="s">
        <v>399</v>
      </c>
      <c r="B35" s="262">
        <v>33</v>
      </c>
      <c r="C35" s="285" t="s">
        <v>2323</v>
      </c>
      <c r="D35" s="286" t="s">
        <v>2587</v>
      </c>
      <c r="E35" s="286">
        <v>1</v>
      </c>
      <c r="F35" s="286">
        <f>F34+1</f>
        <v>5</v>
      </c>
      <c r="G35" s="286">
        <v>0</v>
      </c>
      <c r="H35" s="286" t="s">
        <v>21</v>
      </c>
      <c r="I35" s="286" t="str">
        <f>TEXT(IO[[#This Row],[RackRaw]],"00")</f>
        <v>01</v>
      </c>
      <c r="J35" s="286" t="str">
        <f>TEXT(IO[[#This Row],[SlotRaw]],"00")</f>
        <v>05</v>
      </c>
      <c r="K35" s="286" t="str">
        <f>TEXT(IO[[#This Row],[ChannelRaw]],"00")</f>
        <v>00</v>
      </c>
      <c r="L35" s="287" t="str">
        <f>_xlfn.TEXTJOIN("",,IO[[#This Row],[PLC]],IO[[#This Row],[Rack]],":",IO[[#This Row],[Slot]],".",IO[[#This Row],[Type]],":",IO[[#This Row],[Channel]])</f>
        <v>RIO_01:05.DI:00</v>
      </c>
      <c r="M35" s="286" t="str">
        <f>_xlfn.TEXTJOIN("",,IO[[#This Row],[PLC]],IO[[#This Row],[Rack]],":",IO[[#This Row],[Slot]],".",IO[[#This Row],[Type]],":V+")</f>
        <v>RIO_01:05.DI:V+</v>
      </c>
      <c r="N35" s="286" t="str">
        <f>_xlfn.TEXTJOIN("",,IO[[#This Row],[PLC]],IO[[#This Row],[Rack]],":",IO[[#This Row],[Slot]],".",IO[[#This Row],[Type]],":V-")</f>
        <v>RIO_01:05.DI:V-</v>
      </c>
      <c r="O35" s="326" t="str">
        <f>TEXT(IO[[#This Row],[ChannelRaw]]+1,"00")</f>
        <v>01</v>
      </c>
      <c r="P35" s="326">
        <v>6</v>
      </c>
      <c r="Q35" s="326">
        <v>4</v>
      </c>
      <c r="R35" s="266" t="s">
        <v>2533</v>
      </c>
      <c r="S35" s="266" t="s">
        <v>2534</v>
      </c>
      <c r="T35" s="266" t="s">
        <v>2532</v>
      </c>
      <c r="U35" s="343"/>
      <c r="Z35" s="262"/>
      <c r="AA35" s="262"/>
      <c r="AB35" s="262"/>
      <c r="AC35" s="262"/>
      <c r="AD35" s="262"/>
    </row>
    <row r="36" spans="1:30" x14ac:dyDescent="0.4">
      <c r="A36" s="262" t="s">
        <v>405</v>
      </c>
      <c r="B36" s="262">
        <v>34</v>
      </c>
      <c r="C36" s="285" t="s">
        <v>2323</v>
      </c>
      <c r="D36" s="286" t="s">
        <v>2587</v>
      </c>
      <c r="E36" s="286">
        <v>1</v>
      </c>
      <c r="F36" s="286">
        <f>F35</f>
        <v>5</v>
      </c>
      <c r="G36" s="286">
        <f>G35+1</f>
        <v>1</v>
      </c>
      <c r="H36" s="286" t="s">
        <v>21</v>
      </c>
      <c r="I36" s="286" t="str">
        <f>TEXT(IO[[#This Row],[RackRaw]],"00")</f>
        <v>01</v>
      </c>
      <c r="J36" s="286" t="str">
        <f>TEXT(IO[[#This Row],[SlotRaw]],"00")</f>
        <v>05</v>
      </c>
      <c r="K36" s="286" t="str">
        <f>TEXT(IO[[#This Row],[ChannelRaw]],"00")</f>
        <v>01</v>
      </c>
      <c r="L36" s="287" t="str">
        <f>_xlfn.TEXTJOIN("",,IO[[#This Row],[PLC]],IO[[#This Row],[Rack]],":",IO[[#This Row],[Slot]],".",IO[[#This Row],[Type]],":",IO[[#This Row],[Channel]])</f>
        <v>RIO_01:05.DI:01</v>
      </c>
      <c r="M36" s="286" t="str">
        <f>_xlfn.TEXTJOIN("",,IO[[#This Row],[PLC]],IO[[#This Row],[Rack]],":",IO[[#This Row],[Slot]],".",IO[[#This Row],[Type]],":V+")</f>
        <v>RIO_01:05.DI:V+</v>
      </c>
      <c r="N36" s="286" t="str">
        <f>_xlfn.TEXTJOIN("",,IO[[#This Row],[PLC]],IO[[#This Row],[Rack]],":",IO[[#This Row],[Slot]],".",IO[[#This Row],[Type]],":V-")</f>
        <v>RIO_01:05.DI:V-</v>
      </c>
      <c r="O36" s="326" t="str">
        <f>TEXT(IO[[#This Row],[ChannelRaw]]+1,"00")</f>
        <v>02</v>
      </c>
      <c r="P36" s="326">
        <v>6</v>
      </c>
      <c r="Q36" s="326">
        <v>4</v>
      </c>
      <c r="R36" s="266" t="s">
        <v>2533</v>
      </c>
      <c r="S36" s="266" t="s">
        <v>2534</v>
      </c>
      <c r="T36" s="266" t="s">
        <v>2532</v>
      </c>
      <c r="U36" s="343"/>
      <c r="Z36" s="262"/>
      <c r="AA36" s="262"/>
      <c r="AB36" s="262"/>
      <c r="AC36" s="262"/>
      <c r="AD36" s="262"/>
    </row>
    <row r="37" spans="1:30" x14ac:dyDescent="0.4">
      <c r="A37" s="262" t="s">
        <v>402</v>
      </c>
      <c r="B37" s="262">
        <v>35</v>
      </c>
      <c r="C37" s="285" t="s">
        <v>2323</v>
      </c>
      <c r="D37" s="286" t="s">
        <v>2587</v>
      </c>
      <c r="E37" s="286">
        <v>1</v>
      </c>
      <c r="F37" s="286">
        <f t="shared" ref="F37:F42" si="4">F36</f>
        <v>5</v>
      </c>
      <c r="G37" s="286">
        <f t="shared" ref="G37:G66" si="5">G36+1</f>
        <v>2</v>
      </c>
      <c r="H37" s="286" t="s">
        <v>21</v>
      </c>
      <c r="I37" s="286" t="str">
        <f>TEXT(IO[[#This Row],[RackRaw]],"00")</f>
        <v>01</v>
      </c>
      <c r="J37" s="286" t="str">
        <f>TEXT(IO[[#This Row],[SlotRaw]],"00")</f>
        <v>05</v>
      </c>
      <c r="K37" s="286" t="str">
        <f>TEXT(IO[[#This Row],[ChannelRaw]],"00")</f>
        <v>02</v>
      </c>
      <c r="L37" s="287" t="str">
        <f>_xlfn.TEXTJOIN("",,IO[[#This Row],[PLC]],IO[[#This Row],[Rack]],":",IO[[#This Row],[Slot]],".",IO[[#This Row],[Type]],":",IO[[#This Row],[Channel]])</f>
        <v>RIO_01:05.DI:02</v>
      </c>
      <c r="M37" s="286" t="str">
        <f>_xlfn.TEXTJOIN("",,IO[[#This Row],[PLC]],IO[[#This Row],[Rack]],":",IO[[#This Row],[Slot]],".",IO[[#This Row],[Type]],":V+")</f>
        <v>RIO_01:05.DI:V+</v>
      </c>
      <c r="N37" s="286" t="str">
        <f>_xlfn.TEXTJOIN("",,IO[[#This Row],[PLC]],IO[[#This Row],[Rack]],":",IO[[#This Row],[Slot]],".",IO[[#This Row],[Type]],":V-")</f>
        <v>RIO_01:05.DI:V-</v>
      </c>
      <c r="O37" s="326" t="str">
        <f>TEXT(IO[[#This Row],[ChannelRaw]]+1,"00")</f>
        <v>03</v>
      </c>
      <c r="P37" s="326">
        <v>6</v>
      </c>
      <c r="Q37" s="326">
        <v>4</v>
      </c>
      <c r="R37" s="266" t="s">
        <v>2533</v>
      </c>
      <c r="S37" s="266" t="s">
        <v>2534</v>
      </c>
      <c r="T37" s="266" t="s">
        <v>2532</v>
      </c>
      <c r="U37" s="343"/>
      <c r="Z37" s="262"/>
      <c r="AA37" s="262"/>
      <c r="AB37" s="262"/>
      <c r="AC37" s="262"/>
      <c r="AD37" s="262"/>
    </row>
    <row r="38" spans="1:30" x14ac:dyDescent="0.4">
      <c r="A38" s="262" t="s">
        <v>276</v>
      </c>
      <c r="B38" s="262">
        <v>36</v>
      </c>
      <c r="C38" s="285" t="s">
        <v>2323</v>
      </c>
      <c r="D38" s="286" t="s">
        <v>2587</v>
      </c>
      <c r="E38" s="286">
        <v>1</v>
      </c>
      <c r="F38" s="286">
        <f t="shared" si="4"/>
        <v>5</v>
      </c>
      <c r="G38" s="286">
        <f t="shared" si="5"/>
        <v>3</v>
      </c>
      <c r="H38" s="286" t="s">
        <v>21</v>
      </c>
      <c r="I38" s="286" t="str">
        <f>TEXT(IO[[#This Row],[RackRaw]],"00")</f>
        <v>01</v>
      </c>
      <c r="J38" s="286" t="str">
        <f>TEXT(IO[[#This Row],[SlotRaw]],"00")</f>
        <v>05</v>
      </c>
      <c r="K38" s="286" t="str">
        <f>TEXT(IO[[#This Row],[ChannelRaw]],"00")</f>
        <v>03</v>
      </c>
      <c r="L38" s="287" t="str">
        <f>_xlfn.TEXTJOIN("",,IO[[#This Row],[PLC]],IO[[#This Row],[Rack]],":",IO[[#This Row],[Slot]],".",IO[[#This Row],[Type]],":",IO[[#This Row],[Channel]])</f>
        <v>RIO_01:05.DI:03</v>
      </c>
      <c r="M38" s="286" t="str">
        <f>_xlfn.TEXTJOIN("",,IO[[#This Row],[PLC]],IO[[#This Row],[Rack]],":",IO[[#This Row],[Slot]],".",IO[[#This Row],[Type]],":V+")</f>
        <v>RIO_01:05.DI:V+</v>
      </c>
      <c r="N38" s="286" t="str">
        <f>_xlfn.TEXTJOIN("",,IO[[#This Row],[PLC]],IO[[#This Row],[Rack]],":",IO[[#This Row],[Slot]],".",IO[[#This Row],[Type]],":V-")</f>
        <v>RIO_01:05.DI:V-</v>
      </c>
      <c r="O38" s="326" t="str">
        <f>TEXT(IO[[#This Row],[ChannelRaw]]+1,"00")</f>
        <v>04</v>
      </c>
      <c r="P38" s="326">
        <v>6</v>
      </c>
      <c r="Q38" s="326">
        <v>4</v>
      </c>
      <c r="R38" s="266" t="s">
        <v>2533</v>
      </c>
      <c r="S38" s="266" t="s">
        <v>2534</v>
      </c>
      <c r="T38" s="266" t="s">
        <v>2532</v>
      </c>
      <c r="U38" s="343"/>
      <c r="Z38" s="262"/>
      <c r="AA38" s="262"/>
      <c r="AB38" s="262"/>
      <c r="AC38" s="262"/>
      <c r="AD38" s="262"/>
    </row>
    <row r="39" spans="1:30" x14ac:dyDescent="0.4">
      <c r="A39" s="262" t="s">
        <v>279</v>
      </c>
      <c r="B39" s="262">
        <v>37</v>
      </c>
      <c r="C39" s="285" t="s">
        <v>2323</v>
      </c>
      <c r="D39" s="286" t="s">
        <v>2587</v>
      </c>
      <c r="E39" s="286">
        <v>1</v>
      </c>
      <c r="F39" s="286">
        <f t="shared" si="4"/>
        <v>5</v>
      </c>
      <c r="G39" s="286">
        <f t="shared" si="5"/>
        <v>4</v>
      </c>
      <c r="H39" s="286" t="s">
        <v>21</v>
      </c>
      <c r="I39" s="286" t="str">
        <f>TEXT(IO[[#This Row],[RackRaw]],"00")</f>
        <v>01</v>
      </c>
      <c r="J39" s="286" t="str">
        <f>TEXT(IO[[#This Row],[SlotRaw]],"00")</f>
        <v>05</v>
      </c>
      <c r="K39" s="286" t="str">
        <f>TEXT(IO[[#This Row],[ChannelRaw]],"00")</f>
        <v>04</v>
      </c>
      <c r="L39" s="287" t="str">
        <f>_xlfn.TEXTJOIN("",,IO[[#This Row],[PLC]],IO[[#This Row],[Rack]],":",IO[[#This Row],[Slot]],".",IO[[#This Row],[Type]],":",IO[[#This Row],[Channel]])</f>
        <v>RIO_01:05.DI:04</v>
      </c>
      <c r="M39" s="286" t="str">
        <f>_xlfn.TEXTJOIN("",,IO[[#This Row],[PLC]],IO[[#This Row],[Rack]],":",IO[[#This Row],[Slot]],".",IO[[#This Row],[Type]],":V+")</f>
        <v>RIO_01:05.DI:V+</v>
      </c>
      <c r="N39" s="286" t="str">
        <f>_xlfn.TEXTJOIN("",,IO[[#This Row],[PLC]],IO[[#This Row],[Rack]],":",IO[[#This Row],[Slot]],".",IO[[#This Row],[Type]],":V-")</f>
        <v>RIO_01:05.DI:V-</v>
      </c>
      <c r="O39" s="326" t="str">
        <f>TEXT(IO[[#This Row],[ChannelRaw]]+1,"00")</f>
        <v>05</v>
      </c>
      <c r="P39" s="326">
        <v>6</v>
      </c>
      <c r="Q39" s="326">
        <v>4</v>
      </c>
      <c r="R39" s="266" t="s">
        <v>2533</v>
      </c>
      <c r="S39" s="266" t="s">
        <v>2534</v>
      </c>
      <c r="T39" s="266" t="s">
        <v>2532</v>
      </c>
      <c r="U39" s="343"/>
      <c r="Z39" s="262"/>
      <c r="AA39" s="262"/>
      <c r="AB39" s="262"/>
      <c r="AC39" s="262"/>
      <c r="AD39" s="262"/>
    </row>
    <row r="40" spans="1:30" x14ac:dyDescent="0.4">
      <c r="A40" s="262" t="s">
        <v>282</v>
      </c>
      <c r="B40" s="262">
        <v>38</v>
      </c>
      <c r="C40" s="285" t="s">
        <v>2323</v>
      </c>
      <c r="D40" s="286" t="s">
        <v>2587</v>
      </c>
      <c r="E40" s="286">
        <v>1</v>
      </c>
      <c r="F40" s="286">
        <f t="shared" si="4"/>
        <v>5</v>
      </c>
      <c r="G40" s="286">
        <f t="shared" si="5"/>
        <v>5</v>
      </c>
      <c r="H40" s="286" t="s">
        <v>21</v>
      </c>
      <c r="I40" s="286" t="str">
        <f>TEXT(IO[[#This Row],[RackRaw]],"00")</f>
        <v>01</v>
      </c>
      <c r="J40" s="286" t="str">
        <f>TEXT(IO[[#This Row],[SlotRaw]],"00")</f>
        <v>05</v>
      </c>
      <c r="K40" s="286" t="str">
        <f>TEXT(IO[[#This Row],[ChannelRaw]],"00")</f>
        <v>05</v>
      </c>
      <c r="L40" s="287" t="str">
        <f>_xlfn.TEXTJOIN("",,IO[[#This Row],[PLC]],IO[[#This Row],[Rack]],":",IO[[#This Row],[Slot]],".",IO[[#This Row],[Type]],":",IO[[#This Row],[Channel]])</f>
        <v>RIO_01:05.DI:05</v>
      </c>
      <c r="M40" s="286" t="str">
        <f>_xlfn.TEXTJOIN("",,IO[[#This Row],[PLC]],IO[[#This Row],[Rack]],":",IO[[#This Row],[Slot]],".",IO[[#This Row],[Type]],":V+")</f>
        <v>RIO_01:05.DI:V+</v>
      </c>
      <c r="N40" s="286" t="str">
        <f>_xlfn.TEXTJOIN("",,IO[[#This Row],[PLC]],IO[[#This Row],[Rack]],":",IO[[#This Row],[Slot]],".",IO[[#This Row],[Type]],":V-")</f>
        <v>RIO_01:05.DI:V-</v>
      </c>
      <c r="O40" s="326" t="str">
        <f>TEXT(IO[[#This Row],[ChannelRaw]]+1,"00")</f>
        <v>06</v>
      </c>
      <c r="P40" s="326">
        <v>6</v>
      </c>
      <c r="Q40" s="326">
        <v>4</v>
      </c>
      <c r="R40" s="266" t="s">
        <v>2533</v>
      </c>
      <c r="S40" s="266" t="s">
        <v>2534</v>
      </c>
      <c r="T40" s="266" t="s">
        <v>2532</v>
      </c>
      <c r="U40" s="343"/>
      <c r="Z40" s="262"/>
      <c r="AA40" s="262"/>
      <c r="AB40" s="262"/>
      <c r="AC40" s="262"/>
      <c r="AD40" s="262"/>
    </row>
    <row r="41" spans="1:30" x14ac:dyDescent="0.4">
      <c r="A41" s="262" t="s">
        <v>285</v>
      </c>
      <c r="B41" s="262">
        <v>39</v>
      </c>
      <c r="C41" s="285" t="s">
        <v>2323</v>
      </c>
      <c r="D41" s="286" t="s">
        <v>2587</v>
      </c>
      <c r="E41" s="286">
        <v>1</v>
      </c>
      <c r="F41" s="286">
        <f t="shared" si="4"/>
        <v>5</v>
      </c>
      <c r="G41" s="286">
        <f t="shared" si="5"/>
        <v>6</v>
      </c>
      <c r="H41" s="286" t="s">
        <v>21</v>
      </c>
      <c r="I41" s="286" t="str">
        <f>TEXT(IO[[#This Row],[RackRaw]],"00")</f>
        <v>01</v>
      </c>
      <c r="J41" s="286" t="str">
        <f>TEXT(IO[[#This Row],[SlotRaw]],"00")</f>
        <v>05</v>
      </c>
      <c r="K41" s="286" t="str">
        <f>TEXT(IO[[#This Row],[ChannelRaw]],"00")</f>
        <v>06</v>
      </c>
      <c r="L41" s="287" t="str">
        <f>_xlfn.TEXTJOIN("",,IO[[#This Row],[PLC]],IO[[#This Row],[Rack]],":",IO[[#This Row],[Slot]],".",IO[[#This Row],[Type]],":",IO[[#This Row],[Channel]])</f>
        <v>RIO_01:05.DI:06</v>
      </c>
      <c r="M41" s="286" t="str">
        <f>_xlfn.TEXTJOIN("",,IO[[#This Row],[PLC]],IO[[#This Row],[Rack]],":",IO[[#This Row],[Slot]],".",IO[[#This Row],[Type]],":V+")</f>
        <v>RIO_01:05.DI:V+</v>
      </c>
      <c r="N41" s="286" t="str">
        <f>_xlfn.TEXTJOIN("",,IO[[#This Row],[PLC]],IO[[#This Row],[Rack]],":",IO[[#This Row],[Slot]],".",IO[[#This Row],[Type]],":V-")</f>
        <v>RIO_01:05.DI:V-</v>
      </c>
      <c r="O41" s="326" t="str">
        <f>TEXT(IO[[#This Row],[ChannelRaw]]+1,"00")</f>
        <v>07</v>
      </c>
      <c r="P41" s="326">
        <v>6</v>
      </c>
      <c r="Q41" s="326">
        <v>4</v>
      </c>
      <c r="R41" s="266" t="s">
        <v>2533</v>
      </c>
      <c r="S41" s="266" t="s">
        <v>2534</v>
      </c>
      <c r="T41" s="266" t="s">
        <v>2532</v>
      </c>
      <c r="U41" s="343"/>
      <c r="Z41" s="262"/>
      <c r="AA41" s="262"/>
      <c r="AB41" s="262"/>
      <c r="AC41" s="262"/>
      <c r="AD41" s="262"/>
    </row>
    <row r="42" spans="1:30" x14ac:dyDescent="0.4">
      <c r="A42" s="262" t="s">
        <v>288</v>
      </c>
      <c r="B42" s="262">
        <v>40</v>
      </c>
      <c r="C42" s="285" t="s">
        <v>2323</v>
      </c>
      <c r="D42" s="286" t="s">
        <v>2587</v>
      </c>
      <c r="E42" s="286">
        <v>1</v>
      </c>
      <c r="F42" s="286">
        <f t="shared" si="4"/>
        <v>5</v>
      </c>
      <c r="G42" s="286">
        <f t="shared" si="5"/>
        <v>7</v>
      </c>
      <c r="H42" s="286" t="s">
        <v>21</v>
      </c>
      <c r="I42" s="286" t="str">
        <f>TEXT(IO[[#This Row],[RackRaw]],"00")</f>
        <v>01</v>
      </c>
      <c r="J42" s="286" t="str">
        <f>TEXT(IO[[#This Row],[SlotRaw]],"00")</f>
        <v>05</v>
      </c>
      <c r="K42" s="286" t="str">
        <f>TEXT(IO[[#This Row],[ChannelRaw]],"00")</f>
        <v>07</v>
      </c>
      <c r="L42" s="287" t="str">
        <f>_xlfn.TEXTJOIN("",,IO[[#This Row],[PLC]],IO[[#This Row],[Rack]],":",IO[[#This Row],[Slot]],".",IO[[#This Row],[Type]],":",IO[[#This Row],[Channel]])</f>
        <v>RIO_01:05.DI:07</v>
      </c>
      <c r="M42" s="286" t="str">
        <f>_xlfn.TEXTJOIN("",,IO[[#This Row],[PLC]],IO[[#This Row],[Rack]],":",IO[[#This Row],[Slot]],".",IO[[#This Row],[Type]],":V+")</f>
        <v>RIO_01:05.DI:V+</v>
      </c>
      <c r="N42" s="286" t="str">
        <f>_xlfn.TEXTJOIN("",,IO[[#This Row],[PLC]],IO[[#This Row],[Rack]],":",IO[[#This Row],[Slot]],".",IO[[#This Row],[Type]],":V-")</f>
        <v>RIO_01:05.DI:V-</v>
      </c>
      <c r="O42" s="326" t="str">
        <f>TEXT(IO[[#This Row],[ChannelRaw]]+1,"00")</f>
        <v>08</v>
      </c>
      <c r="P42" s="326">
        <v>6</v>
      </c>
      <c r="Q42" s="326">
        <v>4</v>
      </c>
      <c r="R42" s="266" t="s">
        <v>2533</v>
      </c>
      <c r="S42" s="266" t="s">
        <v>2534</v>
      </c>
      <c r="T42" s="266" t="s">
        <v>2532</v>
      </c>
      <c r="U42" s="343"/>
      <c r="Z42" s="262"/>
      <c r="AA42" s="262"/>
      <c r="AB42" s="262"/>
      <c r="AC42" s="262"/>
      <c r="AD42" s="262"/>
    </row>
    <row r="43" spans="1:30" x14ac:dyDescent="0.4">
      <c r="A43" s="262" t="s">
        <v>291</v>
      </c>
      <c r="B43" s="262">
        <v>41</v>
      </c>
      <c r="C43" s="285" t="s">
        <v>2323</v>
      </c>
      <c r="D43" s="286" t="s">
        <v>2587</v>
      </c>
      <c r="E43" s="286">
        <v>1</v>
      </c>
      <c r="F43" s="286">
        <f>F42+1</f>
        <v>6</v>
      </c>
      <c r="G43" s="286">
        <v>0</v>
      </c>
      <c r="H43" s="286" t="s">
        <v>21</v>
      </c>
      <c r="I43" s="286" t="str">
        <f>TEXT(IO[[#This Row],[RackRaw]],"00")</f>
        <v>01</v>
      </c>
      <c r="J43" s="286" t="str">
        <f>TEXT(IO[[#This Row],[SlotRaw]],"00")</f>
        <v>06</v>
      </c>
      <c r="K43" s="286" t="str">
        <f>TEXT(IO[[#This Row],[ChannelRaw]],"00")</f>
        <v>00</v>
      </c>
      <c r="L43" s="287" t="str">
        <f>_xlfn.TEXTJOIN("",,IO[[#This Row],[PLC]],IO[[#This Row],[Rack]],":",IO[[#This Row],[Slot]],".",IO[[#This Row],[Type]],":",IO[[#This Row],[Channel]])</f>
        <v>RIO_01:06.DI:00</v>
      </c>
      <c r="M43" s="286" t="str">
        <f>_xlfn.TEXTJOIN("",,IO[[#This Row],[PLC]],IO[[#This Row],[Rack]],":",IO[[#This Row],[Slot]],".",IO[[#This Row],[Type]],":V+")</f>
        <v>RIO_01:06.DI:V+</v>
      </c>
      <c r="N43" s="286" t="str">
        <f>_xlfn.TEXTJOIN("",,IO[[#This Row],[PLC]],IO[[#This Row],[Rack]],":",IO[[#This Row],[Slot]],".",IO[[#This Row],[Type]],":V-")</f>
        <v>RIO_01:06.DI:V-</v>
      </c>
      <c r="O43" s="326" t="str">
        <f>TEXT(IO[[#This Row],[ChannelRaw]]+1,"00")</f>
        <v>01</v>
      </c>
      <c r="P43" s="326">
        <v>6</v>
      </c>
      <c r="Q43" s="326">
        <v>4</v>
      </c>
      <c r="R43" s="266" t="s">
        <v>2533</v>
      </c>
      <c r="S43" s="266" t="s">
        <v>2534</v>
      </c>
      <c r="T43" s="266" t="s">
        <v>2532</v>
      </c>
      <c r="U43" s="343"/>
      <c r="Z43" s="262"/>
      <c r="AA43" s="262"/>
      <c r="AB43" s="262"/>
      <c r="AC43" s="262"/>
      <c r="AD43" s="262"/>
    </row>
    <row r="44" spans="1:30" x14ac:dyDescent="0.4">
      <c r="A44" s="262" t="s">
        <v>338</v>
      </c>
      <c r="B44" s="262">
        <v>42</v>
      </c>
      <c r="C44" s="285" t="s">
        <v>2323</v>
      </c>
      <c r="D44" s="286" t="s">
        <v>2587</v>
      </c>
      <c r="E44" s="286">
        <v>1</v>
      </c>
      <c r="F44" s="286">
        <f>F43</f>
        <v>6</v>
      </c>
      <c r="G44" s="286">
        <f>G43+1</f>
        <v>1</v>
      </c>
      <c r="H44" s="286" t="s">
        <v>21</v>
      </c>
      <c r="I44" s="286" t="str">
        <f>TEXT(IO[[#This Row],[RackRaw]],"00")</f>
        <v>01</v>
      </c>
      <c r="J44" s="286" t="str">
        <f>TEXT(IO[[#This Row],[SlotRaw]],"00")</f>
        <v>06</v>
      </c>
      <c r="K44" s="286" t="str">
        <f>TEXT(IO[[#This Row],[ChannelRaw]],"00")</f>
        <v>01</v>
      </c>
      <c r="L44" s="287" t="str">
        <f>_xlfn.TEXTJOIN("",,IO[[#This Row],[PLC]],IO[[#This Row],[Rack]],":",IO[[#This Row],[Slot]],".",IO[[#This Row],[Type]],":",IO[[#This Row],[Channel]])</f>
        <v>RIO_01:06.DI:01</v>
      </c>
      <c r="M44" s="286" t="str">
        <f>_xlfn.TEXTJOIN("",,IO[[#This Row],[PLC]],IO[[#This Row],[Rack]],":",IO[[#This Row],[Slot]],".",IO[[#This Row],[Type]],":V+")</f>
        <v>RIO_01:06.DI:V+</v>
      </c>
      <c r="N44" s="286" t="str">
        <f>_xlfn.TEXTJOIN("",,IO[[#This Row],[PLC]],IO[[#This Row],[Rack]],":",IO[[#This Row],[Slot]],".",IO[[#This Row],[Type]],":V-")</f>
        <v>RIO_01:06.DI:V-</v>
      </c>
      <c r="O44" s="326" t="str">
        <f>TEXT(IO[[#This Row],[ChannelRaw]]+1,"00")</f>
        <v>02</v>
      </c>
      <c r="P44" s="326">
        <v>6</v>
      </c>
      <c r="Q44" s="326">
        <v>4</v>
      </c>
      <c r="R44" s="266" t="s">
        <v>2533</v>
      </c>
      <c r="S44" s="266" t="s">
        <v>2534</v>
      </c>
      <c r="T44" s="266" t="s">
        <v>2532</v>
      </c>
      <c r="U44" s="343"/>
      <c r="Z44" s="262"/>
      <c r="AA44" s="262"/>
      <c r="AB44" s="262"/>
      <c r="AC44" s="262"/>
      <c r="AD44" s="262"/>
    </row>
    <row r="45" spans="1:30" x14ac:dyDescent="0.4">
      <c r="A45" s="262" t="s">
        <v>341</v>
      </c>
      <c r="B45" s="262">
        <v>43</v>
      </c>
      <c r="C45" s="285" t="s">
        <v>2323</v>
      </c>
      <c r="D45" s="286" t="s">
        <v>2587</v>
      </c>
      <c r="E45" s="286">
        <v>1</v>
      </c>
      <c r="F45" s="286">
        <f t="shared" ref="F45:F50" si="6">F44</f>
        <v>6</v>
      </c>
      <c r="G45" s="286">
        <f t="shared" si="5"/>
        <v>2</v>
      </c>
      <c r="H45" s="286" t="s">
        <v>21</v>
      </c>
      <c r="I45" s="286" t="str">
        <f>TEXT(IO[[#This Row],[RackRaw]],"00")</f>
        <v>01</v>
      </c>
      <c r="J45" s="286" t="str">
        <f>TEXT(IO[[#This Row],[SlotRaw]],"00")</f>
        <v>06</v>
      </c>
      <c r="K45" s="286" t="str">
        <f>TEXT(IO[[#This Row],[ChannelRaw]],"00")</f>
        <v>02</v>
      </c>
      <c r="L45" s="287" t="str">
        <f>_xlfn.TEXTJOIN("",,IO[[#This Row],[PLC]],IO[[#This Row],[Rack]],":",IO[[#This Row],[Slot]],".",IO[[#This Row],[Type]],":",IO[[#This Row],[Channel]])</f>
        <v>RIO_01:06.DI:02</v>
      </c>
      <c r="M45" s="286" t="str">
        <f>_xlfn.TEXTJOIN("",,IO[[#This Row],[PLC]],IO[[#This Row],[Rack]],":",IO[[#This Row],[Slot]],".",IO[[#This Row],[Type]],":V+")</f>
        <v>RIO_01:06.DI:V+</v>
      </c>
      <c r="N45" s="286" t="str">
        <f>_xlfn.TEXTJOIN("",,IO[[#This Row],[PLC]],IO[[#This Row],[Rack]],":",IO[[#This Row],[Slot]],".",IO[[#This Row],[Type]],":V-")</f>
        <v>RIO_01:06.DI:V-</v>
      </c>
      <c r="O45" s="326" t="str">
        <f>TEXT(IO[[#This Row],[ChannelRaw]]+1,"00")</f>
        <v>03</v>
      </c>
      <c r="P45" s="326">
        <v>6</v>
      </c>
      <c r="Q45" s="326">
        <v>4</v>
      </c>
      <c r="R45" s="266" t="s">
        <v>2533</v>
      </c>
      <c r="S45" s="266" t="s">
        <v>2534</v>
      </c>
      <c r="T45" s="266" t="s">
        <v>2532</v>
      </c>
      <c r="U45" s="343"/>
      <c r="Z45" s="262"/>
      <c r="AA45" s="262"/>
      <c r="AB45" s="262"/>
      <c r="AC45" s="262"/>
      <c r="AD45" s="262"/>
    </row>
    <row r="46" spans="1:30" x14ac:dyDescent="0.4">
      <c r="A46" s="262" t="s">
        <v>1249</v>
      </c>
      <c r="B46" s="262">
        <v>44</v>
      </c>
      <c r="C46" s="285" t="s">
        <v>2323</v>
      </c>
      <c r="D46" s="286" t="s">
        <v>2587</v>
      </c>
      <c r="E46" s="286">
        <v>1</v>
      </c>
      <c r="F46" s="286">
        <f t="shared" si="6"/>
        <v>6</v>
      </c>
      <c r="G46" s="286">
        <f t="shared" si="5"/>
        <v>3</v>
      </c>
      <c r="H46" s="286" t="s">
        <v>21</v>
      </c>
      <c r="I46" s="286" t="str">
        <f>TEXT(IO[[#This Row],[RackRaw]],"00")</f>
        <v>01</v>
      </c>
      <c r="J46" s="286" t="str">
        <f>TEXT(IO[[#This Row],[SlotRaw]],"00")</f>
        <v>06</v>
      </c>
      <c r="K46" s="286" t="str">
        <f>TEXT(IO[[#This Row],[ChannelRaw]],"00")</f>
        <v>03</v>
      </c>
      <c r="L46" s="287" t="str">
        <f>_xlfn.TEXTJOIN("",,IO[[#This Row],[PLC]],IO[[#This Row],[Rack]],":",IO[[#This Row],[Slot]],".",IO[[#This Row],[Type]],":",IO[[#This Row],[Channel]])</f>
        <v>RIO_01:06.DI:03</v>
      </c>
      <c r="M46" s="286" t="str">
        <f>_xlfn.TEXTJOIN("",,IO[[#This Row],[PLC]],IO[[#This Row],[Rack]],":",IO[[#This Row],[Slot]],".",IO[[#This Row],[Type]],":V+")</f>
        <v>RIO_01:06.DI:V+</v>
      </c>
      <c r="N46" s="286" t="str">
        <f>_xlfn.TEXTJOIN("",,IO[[#This Row],[PLC]],IO[[#This Row],[Rack]],":",IO[[#This Row],[Slot]],".",IO[[#This Row],[Type]],":V-")</f>
        <v>RIO_01:06.DI:V-</v>
      </c>
      <c r="O46" s="326" t="str">
        <f>TEXT(IO[[#This Row],[ChannelRaw]]+1,"00")</f>
        <v>04</v>
      </c>
      <c r="P46" s="326">
        <v>6</v>
      </c>
      <c r="Q46" s="326">
        <v>4</v>
      </c>
      <c r="R46" s="266" t="s">
        <v>2533</v>
      </c>
      <c r="S46" s="266" t="s">
        <v>2534</v>
      </c>
      <c r="T46" s="266" t="s">
        <v>2532</v>
      </c>
      <c r="U46" s="343"/>
      <c r="Z46" s="262"/>
      <c r="AA46" s="262"/>
      <c r="AB46" s="262"/>
      <c r="AC46" s="262"/>
      <c r="AD46" s="262"/>
    </row>
    <row r="47" spans="1:30" x14ac:dyDescent="0.4">
      <c r="A47" s="262" t="s">
        <v>1245</v>
      </c>
      <c r="B47" s="262">
        <v>45</v>
      </c>
      <c r="C47" s="285" t="s">
        <v>2323</v>
      </c>
      <c r="D47" s="286" t="s">
        <v>2587</v>
      </c>
      <c r="E47" s="286">
        <v>1</v>
      </c>
      <c r="F47" s="286">
        <f t="shared" si="6"/>
        <v>6</v>
      </c>
      <c r="G47" s="286">
        <f t="shared" si="5"/>
        <v>4</v>
      </c>
      <c r="H47" s="286" t="s">
        <v>21</v>
      </c>
      <c r="I47" s="286" t="str">
        <f>TEXT(IO[[#This Row],[RackRaw]],"00")</f>
        <v>01</v>
      </c>
      <c r="J47" s="286" t="str">
        <f>TEXT(IO[[#This Row],[SlotRaw]],"00")</f>
        <v>06</v>
      </c>
      <c r="K47" s="286" t="str">
        <f>TEXT(IO[[#This Row],[ChannelRaw]],"00")</f>
        <v>04</v>
      </c>
      <c r="L47" s="287" t="str">
        <f>_xlfn.TEXTJOIN("",,IO[[#This Row],[PLC]],IO[[#This Row],[Rack]],":",IO[[#This Row],[Slot]],".",IO[[#This Row],[Type]],":",IO[[#This Row],[Channel]])</f>
        <v>RIO_01:06.DI:04</v>
      </c>
      <c r="M47" s="286" t="str">
        <f>_xlfn.TEXTJOIN("",,IO[[#This Row],[PLC]],IO[[#This Row],[Rack]],":",IO[[#This Row],[Slot]],".",IO[[#This Row],[Type]],":V+")</f>
        <v>RIO_01:06.DI:V+</v>
      </c>
      <c r="N47" s="286" t="str">
        <f>_xlfn.TEXTJOIN("",,IO[[#This Row],[PLC]],IO[[#This Row],[Rack]],":",IO[[#This Row],[Slot]],".",IO[[#This Row],[Type]],":V-")</f>
        <v>RIO_01:06.DI:V-</v>
      </c>
      <c r="O47" s="326" t="str">
        <f>TEXT(IO[[#This Row],[ChannelRaw]]+1,"00")</f>
        <v>05</v>
      </c>
      <c r="P47" s="326">
        <v>6</v>
      </c>
      <c r="Q47" s="326">
        <v>4</v>
      </c>
      <c r="R47" s="266" t="s">
        <v>2533</v>
      </c>
      <c r="S47" s="266" t="s">
        <v>2534</v>
      </c>
      <c r="T47" s="266" t="s">
        <v>2532</v>
      </c>
      <c r="U47" s="343"/>
      <c r="Z47" s="262"/>
      <c r="AA47" s="262"/>
      <c r="AB47" s="262"/>
      <c r="AC47" s="262"/>
      <c r="AD47" s="262"/>
    </row>
    <row r="48" spans="1:30" x14ac:dyDescent="0.4">
      <c r="A48" s="262" t="s">
        <v>1258</v>
      </c>
      <c r="B48" s="262">
        <v>46</v>
      </c>
      <c r="C48" s="285" t="s">
        <v>2323</v>
      </c>
      <c r="D48" s="286" t="s">
        <v>2587</v>
      </c>
      <c r="E48" s="286">
        <v>1</v>
      </c>
      <c r="F48" s="286">
        <f t="shared" si="6"/>
        <v>6</v>
      </c>
      <c r="G48" s="286">
        <f t="shared" si="5"/>
        <v>5</v>
      </c>
      <c r="H48" s="286" t="s">
        <v>21</v>
      </c>
      <c r="I48" s="286" t="str">
        <f>TEXT(IO[[#This Row],[RackRaw]],"00")</f>
        <v>01</v>
      </c>
      <c r="J48" s="286" t="str">
        <f>TEXT(IO[[#This Row],[SlotRaw]],"00")</f>
        <v>06</v>
      </c>
      <c r="K48" s="286" t="str">
        <f>TEXT(IO[[#This Row],[ChannelRaw]],"00")</f>
        <v>05</v>
      </c>
      <c r="L48" s="287" t="str">
        <f>_xlfn.TEXTJOIN("",,IO[[#This Row],[PLC]],IO[[#This Row],[Rack]],":",IO[[#This Row],[Slot]],".",IO[[#This Row],[Type]],":",IO[[#This Row],[Channel]])</f>
        <v>RIO_01:06.DI:05</v>
      </c>
      <c r="M48" s="286" t="str">
        <f>_xlfn.TEXTJOIN("",,IO[[#This Row],[PLC]],IO[[#This Row],[Rack]],":",IO[[#This Row],[Slot]],".",IO[[#This Row],[Type]],":V+")</f>
        <v>RIO_01:06.DI:V+</v>
      </c>
      <c r="N48" s="286" t="str">
        <f>_xlfn.TEXTJOIN("",,IO[[#This Row],[PLC]],IO[[#This Row],[Rack]],":",IO[[#This Row],[Slot]],".",IO[[#This Row],[Type]],":V-")</f>
        <v>RIO_01:06.DI:V-</v>
      </c>
      <c r="O48" s="326" t="str">
        <f>TEXT(IO[[#This Row],[ChannelRaw]]+1,"00")</f>
        <v>06</v>
      </c>
      <c r="P48" s="326">
        <v>6</v>
      </c>
      <c r="Q48" s="326">
        <v>4</v>
      </c>
      <c r="R48" s="266" t="s">
        <v>2533</v>
      </c>
      <c r="S48" s="266" t="s">
        <v>2534</v>
      </c>
      <c r="T48" s="266" t="s">
        <v>2532</v>
      </c>
      <c r="U48" s="343"/>
      <c r="Z48" s="262"/>
      <c r="AA48" s="262"/>
      <c r="AB48" s="262"/>
      <c r="AC48" s="262"/>
      <c r="AD48" s="262"/>
    </row>
    <row r="49" spans="1:30" x14ac:dyDescent="0.4">
      <c r="A49" s="262" t="s">
        <v>1255</v>
      </c>
      <c r="B49" s="262">
        <v>47</v>
      </c>
      <c r="C49" s="285" t="s">
        <v>2323</v>
      </c>
      <c r="D49" s="286" t="s">
        <v>2587</v>
      </c>
      <c r="E49" s="286">
        <v>1</v>
      </c>
      <c r="F49" s="286">
        <f t="shared" si="6"/>
        <v>6</v>
      </c>
      <c r="G49" s="286">
        <f t="shared" si="5"/>
        <v>6</v>
      </c>
      <c r="H49" s="286" t="s">
        <v>21</v>
      </c>
      <c r="I49" s="286" t="str">
        <f>TEXT(IO[[#This Row],[RackRaw]],"00")</f>
        <v>01</v>
      </c>
      <c r="J49" s="286" t="str">
        <f>TEXT(IO[[#This Row],[SlotRaw]],"00")</f>
        <v>06</v>
      </c>
      <c r="K49" s="286" t="str">
        <f>TEXT(IO[[#This Row],[ChannelRaw]],"00")</f>
        <v>06</v>
      </c>
      <c r="L49" s="287" t="str">
        <f>_xlfn.TEXTJOIN("",,IO[[#This Row],[PLC]],IO[[#This Row],[Rack]],":",IO[[#This Row],[Slot]],".",IO[[#This Row],[Type]],":",IO[[#This Row],[Channel]])</f>
        <v>RIO_01:06.DI:06</v>
      </c>
      <c r="M49" s="286" t="str">
        <f>_xlfn.TEXTJOIN("",,IO[[#This Row],[PLC]],IO[[#This Row],[Rack]],":",IO[[#This Row],[Slot]],".",IO[[#This Row],[Type]],":V+")</f>
        <v>RIO_01:06.DI:V+</v>
      </c>
      <c r="N49" s="286" t="str">
        <f>_xlfn.TEXTJOIN("",,IO[[#This Row],[PLC]],IO[[#This Row],[Rack]],":",IO[[#This Row],[Slot]],".",IO[[#This Row],[Type]],":V-")</f>
        <v>RIO_01:06.DI:V-</v>
      </c>
      <c r="O49" s="326" t="str">
        <f>TEXT(IO[[#This Row],[ChannelRaw]]+1,"00")</f>
        <v>07</v>
      </c>
      <c r="P49" s="326">
        <v>6</v>
      </c>
      <c r="Q49" s="326">
        <v>4</v>
      </c>
      <c r="R49" s="266" t="s">
        <v>2533</v>
      </c>
      <c r="S49" s="266" t="s">
        <v>2534</v>
      </c>
      <c r="T49" s="266" t="s">
        <v>2532</v>
      </c>
      <c r="U49" s="343"/>
      <c r="Z49" s="262"/>
      <c r="AA49" s="262"/>
      <c r="AB49" s="262"/>
      <c r="AC49" s="262"/>
      <c r="AD49" s="262"/>
    </row>
    <row r="50" spans="1:30" x14ac:dyDescent="0.4">
      <c r="A50" s="262" t="s">
        <v>671</v>
      </c>
      <c r="B50" s="262">
        <v>48</v>
      </c>
      <c r="C50" s="285" t="s">
        <v>2323</v>
      </c>
      <c r="D50" s="286" t="s">
        <v>2587</v>
      </c>
      <c r="E50" s="286">
        <v>1</v>
      </c>
      <c r="F50" s="286">
        <f t="shared" si="6"/>
        <v>6</v>
      </c>
      <c r="G50" s="286">
        <f t="shared" si="5"/>
        <v>7</v>
      </c>
      <c r="H50" s="286" t="s">
        <v>21</v>
      </c>
      <c r="I50" s="286" t="str">
        <f>TEXT(IO[[#This Row],[RackRaw]],"00")</f>
        <v>01</v>
      </c>
      <c r="J50" s="286" t="str">
        <f>TEXT(IO[[#This Row],[SlotRaw]],"00")</f>
        <v>06</v>
      </c>
      <c r="K50" s="286" t="str">
        <f>TEXT(IO[[#This Row],[ChannelRaw]],"00")</f>
        <v>07</v>
      </c>
      <c r="L50" s="287" t="str">
        <f>_xlfn.TEXTJOIN("",,IO[[#This Row],[PLC]],IO[[#This Row],[Rack]],":",IO[[#This Row],[Slot]],".",IO[[#This Row],[Type]],":",IO[[#This Row],[Channel]])</f>
        <v>RIO_01:06.DI:07</v>
      </c>
      <c r="M50" s="286" t="str">
        <f>_xlfn.TEXTJOIN("",,IO[[#This Row],[PLC]],IO[[#This Row],[Rack]],":",IO[[#This Row],[Slot]],".",IO[[#This Row],[Type]],":V+")</f>
        <v>RIO_01:06.DI:V+</v>
      </c>
      <c r="N50" s="286" t="str">
        <f>_xlfn.TEXTJOIN("",,IO[[#This Row],[PLC]],IO[[#This Row],[Rack]],":",IO[[#This Row],[Slot]],".",IO[[#This Row],[Type]],":V-")</f>
        <v>RIO_01:06.DI:V-</v>
      </c>
      <c r="O50" s="326" t="str">
        <f>TEXT(IO[[#This Row],[ChannelRaw]]+1,"00")</f>
        <v>08</v>
      </c>
      <c r="P50" s="326">
        <v>6</v>
      </c>
      <c r="Q50" s="326">
        <v>4</v>
      </c>
      <c r="R50" s="266" t="s">
        <v>2533</v>
      </c>
      <c r="S50" s="266" t="s">
        <v>2534</v>
      </c>
      <c r="T50" s="266" t="s">
        <v>2532</v>
      </c>
      <c r="U50" s="343"/>
      <c r="Z50" s="262"/>
      <c r="AA50" s="262"/>
      <c r="AB50" s="262"/>
      <c r="AC50" s="262"/>
      <c r="AD50" s="262"/>
    </row>
    <row r="51" spans="1:30" x14ac:dyDescent="0.4">
      <c r="A51" s="262" t="s">
        <v>622</v>
      </c>
      <c r="B51" s="262">
        <v>49</v>
      </c>
      <c r="C51" s="285" t="s">
        <v>2323</v>
      </c>
      <c r="D51" s="286" t="s">
        <v>2587</v>
      </c>
      <c r="E51" s="286">
        <v>1</v>
      </c>
      <c r="F51" s="286">
        <f>F50+1</f>
        <v>7</v>
      </c>
      <c r="G51" s="286">
        <v>0</v>
      </c>
      <c r="H51" s="286" t="s">
        <v>21</v>
      </c>
      <c r="I51" s="286" t="str">
        <f>TEXT(IO[[#This Row],[RackRaw]],"00")</f>
        <v>01</v>
      </c>
      <c r="J51" s="286" t="str">
        <f>TEXT(IO[[#This Row],[SlotRaw]],"00")</f>
        <v>07</v>
      </c>
      <c r="K51" s="286" t="str">
        <f>TEXT(IO[[#This Row],[ChannelRaw]],"00")</f>
        <v>00</v>
      </c>
      <c r="L51" s="287" t="str">
        <f>_xlfn.TEXTJOIN("",,IO[[#This Row],[PLC]],IO[[#This Row],[Rack]],":",IO[[#This Row],[Slot]],".",IO[[#This Row],[Type]],":",IO[[#This Row],[Channel]])</f>
        <v>RIO_01:07.DI:00</v>
      </c>
      <c r="M51" s="286" t="str">
        <f>_xlfn.TEXTJOIN("",,IO[[#This Row],[PLC]],IO[[#This Row],[Rack]],":",IO[[#This Row],[Slot]],".",IO[[#This Row],[Type]],":V+")</f>
        <v>RIO_01:07.DI:V+</v>
      </c>
      <c r="N51" s="286" t="str">
        <f>_xlfn.TEXTJOIN("",,IO[[#This Row],[PLC]],IO[[#This Row],[Rack]],":",IO[[#This Row],[Slot]],".",IO[[#This Row],[Type]],":V-")</f>
        <v>RIO_01:07.DI:V-</v>
      </c>
      <c r="O51" s="326" t="str">
        <f>TEXT(IO[[#This Row],[ChannelRaw]]+1,"00")</f>
        <v>01</v>
      </c>
      <c r="P51" s="326">
        <v>6</v>
      </c>
      <c r="Q51" s="326">
        <v>4</v>
      </c>
      <c r="R51" s="266" t="s">
        <v>2533</v>
      </c>
      <c r="S51" s="266" t="s">
        <v>2534</v>
      </c>
      <c r="T51" s="266" t="s">
        <v>2532</v>
      </c>
      <c r="U51" s="343"/>
      <c r="Z51" s="262"/>
      <c r="AA51" s="262"/>
      <c r="AB51" s="262"/>
      <c r="AC51" s="262"/>
      <c r="AD51" s="262"/>
    </row>
    <row r="52" spans="1:30" x14ac:dyDescent="0.4">
      <c r="A52" s="262" t="s">
        <v>608</v>
      </c>
      <c r="B52" s="262">
        <v>50</v>
      </c>
      <c r="C52" s="285" t="s">
        <v>2323</v>
      </c>
      <c r="D52" s="286" t="s">
        <v>2587</v>
      </c>
      <c r="E52" s="286">
        <v>1</v>
      </c>
      <c r="F52" s="286">
        <f>F51</f>
        <v>7</v>
      </c>
      <c r="G52" s="286">
        <f>G51+1</f>
        <v>1</v>
      </c>
      <c r="H52" s="286" t="s">
        <v>21</v>
      </c>
      <c r="I52" s="286" t="str">
        <f>TEXT(IO[[#This Row],[RackRaw]],"00")</f>
        <v>01</v>
      </c>
      <c r="J52" s="286" t="str">
        <f>TEXT(IO[[#This Row],[SlotRaw]],"00")</f>
        <v>07</v>
      </c>
      <c r="K52" s="286" t="str">
        <f>TEXT(IO[[#This Row],[ChannelRaw]],"00")</f>
        <v>01</v>
      </c>
      <c r="L52" s="287" t="str">
        <f>_xlfn.TEXTJOIN("",,IO[[#This Row],[PLC]],IO[[#This Row],[Rack]],":",IO[[#This Row],[Slot]],".",IO[[#This Row],[Type]],":",IO[[#This Row],[Channel]])</f>
        <v>RIO_01:07.DI:01</v>
      </c>
      <c r="M52" s="286" t="str">
        <f>_xlfn.TEXTJOIN("",,IO[[#This Row],[PLC]],IO[[#This Row],[Rack]],":",IO[[#This Row],[Slot]],".",IO[[#This Row],[Type]],":V+")</f>
        <v>RIO_01:07.DI:V+</v>
      </c>
      <c r="N52" s="286" t="str">
        <f>_xlfn.TEXTJOIN("",,IO[[#This Row],[PLC]],IO[[#This Row],[Rack]],":",IO[[#This Row],[Slot]],".",IO[[#This Row],[Type]],":V-")</f>
        <v>RIO_01:07.DI:V-</v>
      </c>
      <c r="O52" s="326" t="str">
        <f>TEXT(IO[[#This Row],[ChannelRaw]]+1,"00")</f>
        <v>02</v>
      </c>
      <c r="P52" s="326">
        <v>6</v>
      </c>
      <c r="Q52" s="326">
        <v>4</v>
      </c>
      <c r="R52" s="266" t="s">
        <v>2533</v>
      </c>
      <c r="S52" s="266" t="s">
        <v>2534</v>
      </c>
      <c r="T52" s="266" t="s">
        <v>2532</v>
      </c>
      <c r="U52" s="343"/>
      <c r="Z52" s="262"/>
      <c r="AA52" s="262"/>
      <c r="AB52" s="262"/>
      <c r="AC52" s="262"/>
      <c r="AD52" s="262"/>
    </row>
    <row r="53" spans="1:30" x14ac:dyDescent="0.4">
      <c r="A53" s="262" t="s">
        <v>597</v>
      </c>
      <c r="B53" s="262">
        <v>51</v>
      </c>
      <c r="C53" s="285" t="s">
        <v>2323</v>
      </c>
      <c r="D53" s="286" t="s">
        <v>2587</v>
      </c>
      <c r="E53" s="286">
        <v>1</v>
      </c>
      <c r="F53" s="286">
        <f t="shared" ref="F53:F58" si="7">F52</f>
        <v>7</v>
      </c>
      <c r="G53" s="286">
        <f t="shared" si="5"/>
        <v>2</v>
      </c>
      <c r="H53" s="286" t="s">
        <v>21</v>
      </c>
      <c r="I53" s="286" t="str">
        <f>TEXT(IO[[#This Row],[RackRaw]],"00")</f>
        <v>01</v>
      </c>
      <c r="J53" s="286" t="str">
        <f>TEXT(IO[[#This Row],[SlotRaw]],"00")</f>
        <v>07</v>
      </c>
      <c r="K53" s="286" t="str">
        <f>TEXT(IO[[#This Row],[ChannelRaw]],"00")</f>
        <v>02</v>
      </c>
      <c r="L53" s="287" t="str">
        <f>_xlfn.TEXTJOIN("",,IO[[#This Row],[PLC]],IO[[#This Row],[Rack]],":",IO[[#This Row],[Slot]],".",IO[[#This Row],[Type]],":",IO[[#This Row],[Channel]])</f>
        <v>RIO_01:07.DI:02</v>
      </c>
      <c r="M53" s="286" t="str">
        <f>_xlfn.TEXTJOIN("",,IO[[#This Row],[PLC]],IO[[#This Row],[Rack]],":",IO[[#This Row],[Slot]],".",IO[[#This Row],[Type]],":V+")</f>
        <v>RIO_01:07.DI:V+</v>
      </c>
      <c r="N53" s="286" t="str">
        <f>_xlfn.TEXTJOIN("",,IO[[#This Row],[PLC]],IO[[#This Row],[Rack]],":",IO[[#This Row],[Slot]],".",IO[[#This Row],[Type]],":V-")</f>
        <v>RIO_01:07.DI:V-</v>
      </c>
      <c r="O53" s="326" t="str">
        <f>TEXT(IO[[#This Row],[ChannelRaw]]+1,"00")</f>
        <v>03</v>
      </c>
      <c r="P53" s="326">
        <v>6</v>
      </c>
      <c r="Q53" s="326">
        <v>4</v>
      </c>
      <c r="R53" s="266" t="s">
        <v>2533</v>
      </c>
      <c r="S53" s="266" t="s">
        <v>2534</v>
      </c>
      <c r="T53" s="266" t="s">
        <v>2532</v>
      </c>
      <c r="U53" s="343"/>
      <c r="Z53" s="262"/>
      <c r="AA53" s="262"/>
      <c r="AB53" s="262"/>
      <c r="AC53" s="262"/>
      <c r="AD53" s="262"/>
    </row>
    <row r="54" spans="1:30" x14ac:dyDescent="0.4">
      <c r="A54" s="262" t="s">
        <v>663</v>
      </c>
      <c r="B54" s="262">
        <v>52</v>
      </c>
      <c r="C54" s="285" t="s">
        <v>2323</v>
      </c>
      <c r="D54" s="286" t="s">
        <v>2587</v>
      </c>
      <c r="E54" s="286">
        <v>1</v>
      </c>
      <c r="F54" s="286">
        <f t="shared" si="7"/>
        <v>7</v>
      </c>
      <c r="G54" s="286">
        <f t="shared" si="5"/>
        <v>3</v>
      </c>
      <c r="H54" s="286" t="s">
        <v>21</v>
      </c>
      <c r="I54" s="286" t="str">
        <f>TEXT(IO[[#This Row],[RackRaw]],"00")</f>
        <v>01</v>
      </c>
      <c r="J54" s="286" t="str">
        <f>TEXT(IO[[#This Row],[SlotRaw]],"00")</f>
        <v>07</v>
      </c>
      <c r="K54" s="286" t="str">
        <f>TEXT(IO[[#This Row],[ChannelRaw]],"00")</f>
        <v>03</v>
      </c>
      <c r="L54" s="287" t="str">
        <f>_xlfn.TEXTJOIN("",,IO[[#This Row],[PLC]],IO[[#This Row],[Rack]],":",IO[[#This Row],[Slot]],".",IO[[#This Row],[Type]],":",IO[[#This Row],[Channel]])</f>
        <v>RIO_01:07.DI:03</v>
      </c>
      <c r="M54" s="286" t="str">
        <f>_xlfn.TEXTJOIN("",,IO[[#This Row],[PLC]],IO[[#This Row],[Rack]],":",IO[[#This Row],[Slot]],".",IO[[#This Row],[Type]],":V+")</f>
        <v>RIO_01:07.DI:V+</v>
      </c>
      <c r="N54" s="286" t="str">
        <f>_xlfn.TEXTJOIN("",,IO[[#This Row],[PLC]],IO[[#This Row],[Rack]],":",IO[[#This Row],[Slot]],".",IO[[#This Row],[Type]],":V-")</f>
        <v>RIO_01:07.DI:V-</v>
      </c>
      <c r="O54" s="326" t="str">
        <f>TEXT(IO[[#This Row],[ChannelRaw]]+1,"00")</f>
        <v>04</v>
      </c>
      <c r="P54" s="326">
        <v>6</v>
      </c>
      <c r="Q54" s="326">
        <v>4</v>
      </c>
      <c r="R54" s="266" t="s">
        <v>2533</v>
      </c>
      <c r="S54" s="266" t="s">
        <v>2534</v>
      </c>
      <c r="T54" s="266" t="s">
        <v>2532</v>
      </c>
      <c r="U54" s="343"/>
      <c r="Z54" s="262"/>
      <c r="AA54" s="262"/>
      <c r="AB54" s="262"/>
      <c r="AC54" s="262"/>
      <c r="AD54" s="262"/>
    </row>
    <row r="55" spans="1:30" x14ac:dyDescent="0.4">
      <c r="A55" s="262" t="s">
        <v>617</v>
      </c>
      <c r="B55" s="262">
        <v>53</v>
      </c>
      <c r="C55" s="285" t="s">
        <v>2323</v>
      </c>
      <c r="D55" s="286" t="s">
        <v>2587</v>
      </c>
      <c r="E55" s="286">
        <v>1</v>
      </c>
      <c r="F55" s="286">
        <f t="shared" si="7"/>
        <v>7</v>
      </c>
      <c r="G55" s="286">
        <f t="shared" si="5"/>
        <v>4</v>
      </c>
      <c r="H55" s="286" t="s">
        <v>21</v>
      </c>
      <c r="I55" s="286" t="str">
        <f>TEXT(IO[[#This Row],[RackRaw]],"00")</f>
        <v>01</v>
      </c>
      <c r="J55" s="286" t="str">
        <f>TEXT(IO[[#This Row],[SlotRaw]],"00")</f>
        <v>07</v>
      </c>
      <c r="K55" s="286" t="str">
        <f>TEXT(IO[[#This Row],[ChannelRaw]],"00")</f>
        <v>04</v>
      </c>
      <c r="L55" s="287" t="str">
        <f>_xlfn.TEXTJOIN("",,IO[[#This Row],[PLC]],IO[[#This Row],[Rack]],":",IO[[#This Row],[Slot]],".",IO[[#This Row],[Type]],":",IO[[#This Row],[Channel]])</f>
        <v>RIO_01:07.DI:04</v>
      </c>
      <c r="M55" s="286" t="str">
        <f>_xlfn.TEXTJOIN("",,IO[[#This Row],[PLC]],IO[[#This Row],[Rack]],":",IO[[#This Row],[Slot]],".",IO[[#This Row],[Type]],":V+")</f>
        <v>RIO_01:07.DI:V+</v>
      </c>
      <c r="N55" s="286" t="str">
        <f>_xlfn.TEXTJOIN("",,IO[[#This Row],[PLC]],IO[[#This Row],[Rack]],":",IO[[#This Row],[Slot]],".",IO[[#This Row],[Type]],":V-")</f>
        <v>RIO_01:07.DI:V-</v>
      </c>
      <c r="O55" s="326" t="str">
        <f>TEXT(IO[[#This Row],[ChannelRaw]]+1,"00")</f>
        <v>05</v>
      </c>
      <c r="P55" s="326">
        <v>6</v>
      </c>
      <c r="Q55" s="326">
        <v>4</v>
      </c>
      <c r="R55" s="266" t="s">
        <v>2533</v>
      </c>
      <c r="S55" s="266" t="s">
        <v>2534</v>
      </c>
      <c r="T55" s="266" t="s">
        <v>2532</v>
      </c>
      <c r="U55" s="343"/>
      <c r="Z55" s="262"/>
      <c r="AA55" s="262"/>
      <c r="AB55" s="262"/>
      <c r="AC55" s="262"/>
      <c r="AD55" s="262"/>
    </row>
    <row r="56" spans="1:30" x14ac:dyDescent="0.4">
      <c r="A56" s="262" t="s">
        <v>572</v>
      </c>
      <c r="B56" s="262">
        <v>54</v>
      </c>
      <c r="C56" s="285" t="s">
        <v>2323</v>
      </c>
      <c r="D56" s="286" t="s">
        <v>2587</v>
      </c>
      <c r="E56" s="286">
        <v>1</v>
      </c>
      <c r="F56" s="286">
        <f t="shared" si="7"/>
        <v>7</v>
      </c>
      <c r="G56" s="286">
        <f t="shared" si="5"/>
        <v>5</v>
      </c>
      <c r="H56" s="286" t="s">
        <v>21</v>
      </c>
      <c r="I56" s="286" t="str">
        <f>TEXT(IO[[#This Row],[RackRaw]],"00")</f>
        <v>01</v>
      </c>
      <c r="J56" s="286" t="str">
        <f>TEXT(IO[[#This Row],[SlotRaw]],"00")</f>
        <v>07</v>
      </c>
      <c r="K56" s="286" t="str">
        <f>TEXT(IO[[#This Row],[ChannelRaw]],"00")</f>
        <v>05</v>
      </c>
      <c r="L56" s="287" t="str">
        <f>_xlfn.TEXTJOIN("",,IO[[#This Row],[PLC]],IO[[#This Row],[Rack]],":",IO[[#This Row],[Slot]],".",IO[[#This Row],[Type]],":",IO[[#This Row],[Channel]])</f>
        <v>RIO_01:07.DI:05</v>
      </c>
      <c r="M56" s="286" t="str">
        <f>_xlfn.TEXTJOIN("",,IO[[#This Row],[PLC]],IO[[#This Row],[Rack]],":",IO[[#This Row],[Slot]],".",IO[[#This Row],[Type]],":V+")</f>
        <v>RIO_01:07.DI:V+</v>
      </c>
      <c r="N56" s="286" t="str">
        <f>_xlfn.TEXTJOIN("",,IO[[#This Row],[PLC]],IO[[#This Row],[Rack]],":",IO[[#This Row],[Slot]],".",IO[[#This Row],[Type]],":V-")</f>
        <v>RIO_01:07.DI:V-</v>
      </c>
      <c r="O56" s="326" t="str">
        <f>TEXT(IO[[#This Row],[ChannelRaw]]+1,"00")</f>
        <v>06</v>
      </c>
      <c r="P56" s="326">
        <v>6</v>
      </c>
      <c r="Q56" s="326">
        <v>4</v>
      </c>
      <c r="R56" s="266" t="s">
        <v>2533</v>
      </c>
      <c r="S56" s="266" t="s">
        <v>2534</v>
      </c>
      <c r="T56" s="266" t="s">
        <v>2532</v>
      </c>
      <c r="U56" s="343"/>
      <c r="Z56" s="262"/>
      <c r="AA56" s="262"/>
      <c r="AB56" s="262"/>
      <c r="AC56" s="262"/>
      <c r="AD56" s="262"/>
    </row>
    <row r="57" spans="1:30" x14ac:dyDescent="0.4">
      <c r="A57" s="262" t="s">
        <v>614</v>
      </c>
      <c r="B57" s="262">
        <v>55</v>
      </c>
      <c r="C57" s="285" t="s">
        <v>2323</v>
      </c>
      <c r="D57" s="286" t="s">
        <v>2587</v>
      </c>
      <c r="E57" s="286">
        <v>1</v>
      </c>
      <c r="F57" s="286">
        <f t="shared" si="7"/>
        <v>7</v>
      </c>
      <c r="G57" s="286">
        <f t="shared" si="5"/>
        <v>6</v>
      </c>
      <c r="H57" s="286" t="s">
        <v>21</v>
      </c>
      <c r="I57" s="286" t="str">
        <f>TEXT(IO[[#This Row],[RackRaw]],"00")</f>
        <v>01</v>
      </c>
      <c r="J57" s="286" t="str">
        <f>TEXT(IO[[#This Row],[SlotRaw]],"00")</f>
        <v>07</v>
      </c>
      <c r="K57" s="286" t="str">
        <f>TEXT(IO[[#This Row],[ChannelRaw]],"00")</f>
        <v>06</v>
      </c>
      <c r="L57" s="287" t="str">
        <f>_xlfn.TEXTJOIN("",,IO[[#This Row],[PLC]],IO[[#This Row],[Rack]],":",IO[[#This Row],[Slot]],".",IO[[#This Row],[Type]],":",IO[[#This Row],[Channel]])</f>
        <v>RIO_01:07.DI:06</v>
      </c>
      <c r="M57" s="286" t="str">
        <f>_xlfn.TEXTJOIN("",,IO[[#This Row],[PLC]],IO[[#This Row],[Rack]],":",IO[[#This Row],[Slot]],".",IO[[#This Row],[Type]],":V+")</f>
        <v>RIO_01:07.DI:V+</v>
      </c>
      <c r="N57" s="286" t="str">
        <f>_xlfn.TEXTJOIN("",,IO[[#This Row],[PLC]],IO[[#This Row],[Rack]],":",IO[[#This Row],[Slot]],".",IO[[#This Row],[Type]],":V-")</f>
        <v>RIO_01:07.DI:V-</v>
      </c>
      <c r="O57" s="326" t="str">
        <f>TEXT(IO[[#This Row],[ChannelRaw]]+1,"00")</f>
        <v>07</v>
      </c>
      <c r="P57" s="326">
        <v>6</v>
      </c>
      <c r="Q57" s="326">
        <v>4</v>
      </c>
      <c r="R57" s="266" t="s">
        <v>2533</v>
      </c>
      <c r="S57" s="266" t="s">
        <v>2534</v>
      </c>
      <c r="T57" s="266" t="s">
        <v>2532</v>
      </c>
      <c r="U57" s="343"/>
      <c r="Z57" s="262"/>
      <c r="AA57" s="262"/>
      <c r="AB57" s="262"/>
      <c r="AC57" s="262"/>
      <c r="AD57" s="262"/>
    </row>
    <row r="58" spans="1:30" x14ac:dyDescent="0.4">
      <c r="A58" s="262" t="s">
        <v>660</v>
      </c>
      <c r="B58" s="262">
        <v>56</v>
      </c>
      <c r="C58" s="285" t="s">
        <v>2323</v>
      </c>
      <c r="D58" s="286" t="s">
        <v>2587</v>
      </c>
      <c r="E58" s="286">
        <v>1</v>
      </c>
      <c r="F58" s="286">
        <f t="shared" si="7"/>
        <v>7</v>
      </c>
      <c r="G58" s="286">
        <f t="shared" si="5"/>
        <v>7</v>
      </c>
      <c r="H58" s="286" t="s">
        <v>21</v>
      </c>
      <c r="I58" s="286" t="str">
        <f>TEXT(IO[[#This Row],[RackRaw]],"00")</f>
        <v>01</v>
      </c>
      <c r="J58" s="286" t="str">
        <f>TEXT(IO[[#This Row],[SlotRaw]],"00")</f>
        <v>07</v>
      </c>
      <c r="K58" s="286" t="str">
        <f>TEXT(IO[[#This Row],[ChannelRaw]],"00")</f>
        <v>07</v>
      </c>
      <c r="L58" s="287" t="str">
        <f>_xlfn.TEXTJOIN("",,IO[[#This Row],[PLC]],IO[[#This Row],[Rack]],":",IO[[#This Row],[Slot]],".",IO[[#This Row],[Type]],":",IO[[#This Row],[Channel]])</f>
        <v>RIO_01:07.DI:07</v>
      </c>
      <c r="M58" s="286" t="str">
        <f>_xlfn.TEXTJOIN("",,IO[[#This Row],[PLC]],IO[[#This Row],[Rack]],":",IO[[#This Row],[Slot]],".",IO[[#This Row],[Type]],":V+")</f>
        <v>RIO_01:07.DI:V+</v>
      </c>
      <c r="N58" s="286" t="str">
        <f>_xlfn.TEXTJOIN("",,IO[[#This Row],[PLC]],IO[[#This Row],[Rack]],":",IO[[#This Row],[Slot]],".",IO[[#This Row],[Type]],":V-")</f>
        <v>RIO_01:07.DI:V-</v>
      </c>
      <c r="O58" s="326" t="str">
        <f>TEXT(IO[[#This Row],[ChannelRaw]]+1,"00")</f>
        <v>08</v>
      </c>
      <c r="P58" s="326">
        <v>6</v>
      </c>
      <c r="Q58" s="326">
        <v>4</v>
      </c>
      <c r="R58" s="266" t="s">
        <v>2533</v>
      </c>
      <c r="S58" s="266" t="s">
        <v>2534</v>
      </c>
      <c r="T58" s="266" t="s">
        <v>2532</v>
      </c>
      <c r="U58" s="343"/>
      <c r="Z58" s="262"/>
      <c r="AA58" s="262"/>
      <c r="AB58" s="262"/>
      <c r="AC58" s="262"/>
      <c r="AD58" s="262"/>
    </row>
    <row r="59" spans="1:30" x14ac:dyDescent="0.4">
      <c r="A59" s="262" t="s">
        <v>634</v>
      </c>
      <c r="B59" s="262">
        <v>57</v>
      </c>
      <c r="C59" s="285" t="s">
        <v>2323</v>
      </c>
      <c r="D59" s="286" t="s">
        <v>2587</v>
      </c>
      <c r="E59" s="286">
        <v>1</v>
      </c>
      <c r="F59" s="286">
        <f>F58+1</f>
        <v>8</v>
      </c>
      <c r="G59" s="286">
        <v>0</v>
      </c>
      <c r="H59" s="286" t="s">
        <v>21</v>
      </c>
      <c r="I59" s="286" t="str">
        <f>TEXT(IO[[#This Row],[RackRaw]],"00")</f>
        <v>01</v>
      </c>
      <c r="J59" s="286" t="str">
        <f>TEXT(IO[[#This Row],[SlotRaw]],"00")</f>
        <v>08</v>
      </c>
      <c r="K59" s="286" t="str">
        <f>TEXT(IO[[#This Row],[ChannelRaw]],"00")</f>
        <v>00</v>
      </c>
      <c r="L59" s="287" t="str">
        <f>_xlfn.TEXTJOIN("",,IO[[#This Row],[PLC]],IO[[#This Row],[Rack]],":",IO[[#This Row],[Slot]],".",IO[[#This Row],[Type]],":",IO[[#This Row],[Channel]])</f>
        <v>RIO_01:08.DI:00</v>
      </c>
      <c r="M59" s="286" t="str">
        <f>_xlfn.TEXTJOIN("",,IO[[#This Row],[PLC]],IO[[#This Row],[Rack]],":",IO[[#This Row],[Slot]],".",IO[[#This Row],[Type]],":V+")</f>
        <v>RIO_01:08.DI:V+</v>
      </c>
      <c r="N59" s="286" t="str">
        <f>_xlfn.TEXTJOIN("",,IO[[#This Row],[PLC]],IO[[#This Row],[Rack]],":",IO[[#This Row],[Slot]],".",IO[[#This Row],[Type]],":V-")</f>
        <v>RIO_01:08.DI:V-</v>
      </c>
      <c r="O59" s="326" t="str">
        <f>TEXT(IO[[#This Row],[ChannelRaw]]+1,"00")</f>
        <v>01</v>
      </c>
      <c r="P59" s="326">
        <v>6</v>
      </c>
      <c r="Q59" s="326">
        <v>4</v>
      </c>
      <c r="R59" s="266" t="s">
        <v>2533</v>
      </c>
      <c r="S59" s="266" t="s">
        <v>2534</v>
      </c>
      <c r="T59" s="266" t="s">
        <v>2532</v>
      </c>
      <c r="U59" s="343"/>
      <c r="Z59" s="262"/>
      <c r="AA59" s="262"/>
      <c r="AB59" s="262"/>
      <c r="AC59" s="262"/>
      <c r="AD59" s="262"/>
    </row>
    <row r="60" spans="1:30" x14ac:dyDescent="0.4">
      <c r="A60" s="262" t="s">
        <v>679</v>
      </c>
      <c r="B60" s="262">
        <v>58</v>
      </c>
      <c r="C60" s="285" t="s">
        <v>2323</v>
      </c>
      <c r="D60" s="286" t="s">
        <v>2587</v>
      </c>
      <c r="E60" s="286">
        <v>1</v>
      </c>
      <c r="F60" s="286">
        <f>F59</f>
        <v>8</v>
      </c>
      <c r="G60" s="286">
        <f>G59+1</f>
        <v>1</v>
      </c>
      <c r="H60" s="286" t="s">
        <v>21</v>
      </c>
      <c r="I60" s="286" t="str">
        <f>TEXT(IO[[#This Row],[RackRaw]],"00")</f>
        <v>01</v>
      </c>
      <c r="J60" s="286" t="str">
        <f>TEXT(IO[[#This Row],[SlotRaw]],"00")</f>
        <v>08</v>
      </c>
      <c r="K60" s="286" t="str">
        <f>TEXT(IO[[#This Row],[ChannelRaw]],"00")</f>
        <v>01</v>
      </c>
      <c r="L60" s="287" t="str">
        <f>_xlfn.TEXTJOIN("",,IO[[#This Row],[PLC]],IO[[#This Row],[Rack]],":",IO[[#This Row],[Slot]],".",IO[[#This Row],[Type]],":",IO[[#This Row],[Channel]])</f>
        <v>RIO_01:08.DI:01</v>
      </c>
      <c r="M60" s="286" t="str">
        <f>_xlfn.TEXTJOIN("",,IO[[#This Row],[PLC]],IO[[#This Row],[Rack]],":",IO[[#This Row],[Slot]],".",IO[[#This Row],[Type]],":V+")</f>
        <v>RIO_01:08.DI:V+</v>
      </c>
      <c r="N60" s="286" t="str">
        <f>_xlfn.TEXTJOIN("",,IO[[#This Row],[PLC]],IO[[#This Row],[Rack]],":",IO[[#This Row],[Slot]],".",IO[[#This Row],[Type]],":V-")</f>
        <v>RIO_01:08.DI:V-</v>
      </c>
      <c r="O60" s="326" t="str">
        <f>TEXT(IO[[#This Row],[ChannelRaw]]+1,"00")</f>
        <v>02</v>
      </c>
      <c r="P60" s="326">
        <v>6</v>
      </c>
      <c r="Q60" s="326">
        <v>4</v>
      </c>
      <c r="R60" s="266" t="s">
        <v>2533</v>
      </c>
      <c r="S60" s="266" t="s">
        <v>2534</v>
      </c>
      <c r="T60" s="266" t="s">
        <v>2532</v>
      </c>
      <c r="U60" s="343"/>
      <c r="Z60" s="262"/>
      <c r="AA60" s="262"/>
      <c r="AB60" s="262"/>
      <c r="AC60" s="262"/>
      <c r="AD60" s="262"/>
    </row>
    <row r="61" spans="1:30" x14ac:dyDescent="0.4">
      <c r="A61" s="262" t="s">
        <v>569</v>
      </c>
      <c r="B61" s="262">
        <v>59</v>
      </c>
      <c r="C61" s="285" t="s">
        <v>2323</v>
      </c>
      <c r="D61" s="286" t="s">
        <v>2587</v>
      </c>
      <c r="E61" s="286">
        <v>1</v>
      </c>
      <c r="F61" s="286">
        <f t="shared" ref="F61:F74" si="8">F60</f>
        <v>8</v>
      </c>
      <c r="G61" s="286">
        <f t="shared" si="5"/>
        <v>2</v>
      </c>
      <c r="H61" s="286" t="s">
        <v>21</v>
      </c>
      <c r="I61" s="286" t="str">
        <f>TEXT(IO[[#This Row],[RackRaw]],"00")</f>
        <v>01</v>
      </c>
      <c r="J61" s="286" t="str">
        <f>TEXT(IO[[#This Row],[SlotRaw]],"00")</f>
        <v>08</v>
      </c>
      <c r="K61" s="286" t="str">
        <f>TEXT(IO[[#This Row],[ChannelRaw]],"00")</f>
        <v>02</v>
      </c>
      <c r="L61" s="287" t="str">
        <f>_xlfn.TEXTJOIN("",,IO[[#This Row],[PLC]],IO[[#This Row],[Rack]],":",IO[[#This Row],[Slot]],".",IO[[#This Row],[Type]],":",IO[[#This Row],[Channel]])</f>
        <v>RIO_01:08.DI:02</v>
      </c>
      <c r="M61" s="286" t="str">
        <f>_xlfn.TEXTJOIN("",,IO[[#This Row],[PLC]],IO[[#This Row],[Rack]],":",IO[[#This Row],[Slot]],".",IO[[#This Row],[Type]],":V+")</f>
        <v>RIO_01:08.DI:V+</v>
      </c>
      <c r="N61" s="286" t="str">
        <f>_xlfn.TEXTJOIN("",,IO[[#This Row],[PLC]],IO[[#This Row],[Rack]],":",IO[[#This Row],[Slot]],".",IO[[#This Row],[Type]],":V-")</f>
        <v>RIO_01:08.DI:V-</v>
      </c>
      <c r="O61" s="326" t="str">
        <f>TEXT(IO[[#This Row],[ChannelRaw]]+1,"00")</f>
        <v>03</v>
      </c>
      <c r="P61" s="326">
        <v>6</v>
      </c>
      <c r="Q61" s="326">
        <v>4</v>
      </c>
      <c r="R61" s="266" t="s">
        <v>2533</v>
      </c>
      <c r="S61" s="266" t="s">
        <v>2534</v>
      </c>
      <c r="T61" s="266" t="s">
        <v>2532</v>
      </c>
      <c r="U61" s="343"/>
      <c r="Z61" s="262"/>
      <c r="AA61" s="262"/>
      <c r="AB61" s="262"/>
      <c r="AC61" s="262"/>
      <c r="AD61" s="262"/>
    </row>
    <row r="62" spans="1:30" x14ac:dyDescent="0.4">
      <c r="A62" s="262" t="s">
        <v>644</v>
      </c>
      <c r="B62" s="262">
        <v>60</v>
      </c>
      <c r="C62" s="285" t="s">
        <v>2323</v>
      </c>
      <c r="D62" s="286" t="s">
        <v>2587</v>
      </c>
      <c r="E62" s="286">
        <v>1</v>
      </c>
      <c r="F62" s="286">
        <f t="shared" si="8"/>
        <v>8</v>
      </c>
      <c r="G62" s="286">
        <f t="shared" si="5"/>
        <v>3</v>
      </c>
      <c r="H62" s="286" t="s">
        <v>21</v>
      </c>
      <c r="I62" s="286" t="str">
        <f>TEXT(IO[[#This Row],[RackRaw]],"00")</f>
        <v>01</v>
      </c>
      <c r="J62" s="286" t="str">
        <f>TEXT(IO[[#This Row],[SlotRaw]],"00")</f>
        <v>08</v>
      </c>
      <c r="K62" s="286" t="str">
        <f>TEXT(IO[[#This Row],[ChannelRaw]],"00")</f>
        <v>03</v>
      </c>
      <c r="L62" s="287" t="str">
        <f>_xlfn.TEXTJOIN("",,IO[[#This Row],[PLC]],IO[[#This Row],[Rack]],":",IO[[#This Row],[Slot]],".",IO[[#This Row],[Type]],":",IO[[#This Row],[Channel]])</f>
        <v>RIO_01:08.DI:03</v>
      </c>
      <c r="M62" s="286" t="str">
        <f>_xlfn.TEXTJOIN("",,IO[[#This Row],[PLC]],IO[[#This Row],[Rack]],":",IO[[#This Row],[Slot]],".",IO[[#This Row],[Type]],":V+")</f>
        <v>RIO_01:08.DI:V+</v>
      </c>
      <c r="N62" s="286" t="str">
        <f>_xlfn.TEXTJOIN("",,IO[[#This Row],[PLC]],IO[[#This Row],[Rack]],":",IO[[#This Row],[Slot]],".",IO[[#This Row],[Type]],":V-")</f>
        <v>RIO_01:08.DI:V-</v>
      </c>
      <c r="O62" s="326" t="str">
        <f>TEXT(IO[[#This Row],[ChannelRaw]]+1,"00")</f>
        <v>04</v>
      </c>
      <c r="P62" s="326">
        <v>6</v>
      </c>
      <c r="Q62" s="326">
        <v>4</v>
      </c>
      <c r="R62" s="266" t="s">
        <v>2533</v>
      </c>
      <c r="S62" s="266" t="s">
        <v>2534</v>
      </c>
      <c r="T62" s="266" t="s">
        <v>2532</v>
      </c>
      <c r="U62" s="343"/>
      <c r="Z62" s="262"/>
      <c r="AA62" s="262"/>
      <c r="AB62" s="262"/>
      <c r="AC62" s="262"/>
      <c r="AD62" s="262"/>
    </row>
    <row r="63" spans="1:30" x14ac:dyDescent="0.4">
      <c r="A63" s="262" t="s">
        <v>650</v>
      </c>
      <c r="B63" s="262">
        <v>61</v>
      </c>
      <c r="C63" s="285" t="s">
        <v>2323</v>
      </c>
      <c r="D63" s="286" t="s">
        <v>2587</v>
      </c>
      <c r="E63" s="286">
        <v>1</v>
      </c>
      <c r="F63" s="286">
        <f t="shared" si="8"/>
        <v>8</v>
      </c>
      <c r="G63" s="286">
        <f t="shared" si="5"/>
        <v>4</v>
      </c>
      <c r="H63" s="286" t="s">
        <v>21</v>
      </c>
      <c r="I63" s="286" t="str">
        <f>TEXT(IO[[#This Row],[RackRaw]],"00")</f>
        <v>01</v>
      </c>
      <c r="J63" s="286" t="str">
        <f>TEXT(IO[[#This Row],[SlotRaw]],"00")</f>
        <v>08</v>
      </c>
      <c r="K63" s="286" t="str">
        <f>TEXT(IO[[#This Row],[ChannelRaw]],"00")</f>
        <v>04</v>
      </c>
      <c r="L63" s="287" t="str">
        <f>_xlfn.TEXTJOIN("",,IO[[#This Row],[PLC]],IO[[#This Row],[Rack]],":",IO[[#This Row],[Slot]],".",IO[[#This Row],[Type]],":",IO[[#This Row],[Channel]])</f>
        <v>RIO_01:08.DI:04</v>
      </c>
      <c r="M63" s="286" t="str">
        <f>_xlfn.TEXTJOIN("",,IO[[#This Row],[PLC]],IO[[#This Row],[Rack]],":",IO[[#This Row],[Slot]],".",IO[[#This Row],[Type]],":V+")</f>
        <v>RIO_01:08.DI:V+</v>
      </c>
      <c r="N63" s="286" t="str">
        <f>_xlfn.TEXTJOIN("",,IO[[#This Row],[PLC]],IO[[#This Row],[Rack]],":",IO[[#This Row],[Slot]],".",IO[[#This Row],[Type]],":V-")</f>
        <v>RIO_01:08.DI:V-</v>
      </c>
      <c r="O63" s="326" t="str">
        <f>TEXT(IO[[#This Row],[ChannelRaw]]+1,"00")</f>
        <v>05</v>
      </c>
      <c r="P63" s="326">
        <v>6</v>
      </c>
      <c r="Q63" s="326">
        <v>4</v>
      </c>
      <c r="R63" s="266" t="s">
        <v>2533</v>
      </c>
      <c r="S63" s="266" t="s">
        <v>2534</v>
      </c>
      <c r="T63" s="266" t="s">
        <v>2532</v>
      </c>
      <c r="U63" s="343"/>
      <c r="Z63" s="262"/>
      <c r="AA63" s="262"/>
      <c r="AB63" s="262"/>
      <c r="AC63" s="262"/>
      <c r="AD63" s="262"/>
    </row>
    <row r="64" spans="1:30" x14ac:dyDescent="0.4">
      <c r="A64" s="262" t="s">
        <v>575</v>
      </c>
      <c r="B64" s="262">
        <v>62</v>
      </c>
      <c r="C64" s="285" t="s">
        <v>2323</v>
      </c>
      <c r="D64" s="286" t="s">
        <v>2587</v>
      </c>
      <c r="E64" s="286">
        <v>1</v>
      </c>
      <c r="F64" s="286">
        <f t="shared" si="8"/>
        <v>8</v>
      </c>
      <c r="G64" s="286">
        <f t="shared" si="5"/>
        <v>5</v>
      </c>
      <c r="H64" s="286" t="s">
        <v>21</v>
      </c>
      <c r="I64" s="286" t="str">
        <f>TEXT(IO[[#This Row],[RackRaw]],"00")</f>
        <v>01</v>
      </c>
      <c r="J64" s="286" t="str">
        <f>TEXT(IO[[#This Row],[SlotRaw]],"00")</f>
        <v>08</v>
      </c>
      <c r="K64" s="286" t="str">
        <f>TEXT(IO[[#This Row],[ChannelRaw]],"00")</f>
        <v>05</v>
      </c>
      <c r="L64" s="287" t="str">
        <f>_xlfn.TEXTJOIN("",,IO[[#This Row],[PLC]],IO[[#This Row],[Rack]],":",IO[[#This Row],[Slot]],".",IO[[#This Row],[Type]],":",IO[[#This Row],[Channel]])</f>
        <v>RIO_01:08.DI:05</v>
      </c>
      <c r="M64" s="286" t="str">
        <f>_xlfn.TEXTJOIN("",,IO[[#This Row],[PLC]],IO[[#This Row],[Rack]],":",IO[[#This Row],[Slot]],".",IO[[#This Row],[Type]],":V+")</f>
        <v>RIO_01:08.DI:V+</v>
      </c>
      <c r="N64" s="286" t="str">
        <f>_xlfn.TEXTJOIN("",,IO[[#This Row],[PLC]],IO[[#This Row],[Rack]],":",IO[[#This Row],[Slot]],".",IO[[#This Row],[Type]],":V-")</f>
        <v>RIO_01:08.DI:V-</v>
      </c>
      <c r="O64" s="326" t="str">
        <f>TEXT(IO[[#This Row],[ChannelRaw]]+1,"00")</f>
        <v>06</v>
      </c>
      <c r="P64" s="326">
        <v>6</v>
      </c>
      <c r="Q64" s="326">
        <v>4</v>
      </c>
      <c r="R64" s="266" t="s">
        <v>2533</v>
      </c>
      <c r="S64" s="266" t="s">
        <v>2534</v>
      </c>
      <c r="T64" s="266" t="s">
        <v>2532</v>
      </c>
      <c r="U64" s="343"/>
      <c r="Z64" s="262"/>
      <c r="AA64" s="262"/>
      <c r="AB64" s="262"/>
      <c r="AC64" s="262"/>
      <c r="AD64" s="262"/>
    </row>
    <row r="65" spans="1:30" x14ac:dyDescent="0.4">
      <c r="A65" s="262" t="s">
        <v>588</v>
      </c>
      <c r="B65" s="262">
        <v>63</v>
      </c>
      <c r="C65" s="285" t="s">
        <v>2323</v>
      </c>
      <c r="D65" s="286" t="s">
        <v>2587</v>
      </c>
      <c r="E65" s="286">
        <v>1</v>
      </c>
      <c r="F65" s="286">
        <f t="shared" si="8"/>
        <v>8</v>
      </c>
      <c r="G65" s="286">
        <f t="shared" si="5"/>
        <v>6</v>
      </c>
      <c r="H65" s="286" t="s">
        <v>21</v>
      </c>
      <c r="I65" s="286" t="str">
        <f>TEXT(IO[[#This Row],[RackRaw]],"00")</f>
        <v>01</v>
      </c>
      <c r="J65" s="286" t="str">
        <f>TEXT(IO[[#This Row],[SlotRaw]],"00")</f>
        <v>08</v>
      </c>
      <c r="K65" s="286" t="str">
        <f>TEXT(IO[[#This Row],[ChannelRaw]],"00")</f>
        <v>06</v>
      </c>
      <c r="L65" s="287" t="str">
        <f>_xlfn.TEXTJOIN("",,IO[[#This Row],[PLC]],IO[[#This Row],[Rack]],":",IO[[#This Row],[Slot]],".",IO[[#This Row],[Type]],":",IO[[#This Row],[Channel]])</f>
        <v>RIO_01:08.DI:06</v>
      </c>
      <c r="M65" s="286" t="str">
        <f>_xlfn.TEXTJOIN("",,IO[[#This Row],[PLC]],IO[[#This Row],[Rack]],":",IO[[#This Row],[Slot]],".",IO[[#This Row],[Type]],":V+")</f>
        <v>RIO_01:08.DI:V+</v>
      </c>
      <c r="N65" s="286" t="str">
        <f>_xlfn.TEXTJOIN("",,IO[[#This Row],[PLC]],IO[[#This Row],[Rack]],":",IO[[#This Row],[Slot]],".",IO[[#This Row],[Type]],":V-")</f>
        <v>RIO_01:08.DI:V-</v>
      </c>
      <c r="O65" s="326" t="str">
        <f>TEXT(IO[[#This Row],[ChannelRaw]]+1,"00")</f>
        <v>07</v>
      </c>
      <c r="P65" s="326">
        <v>6</v>
      </c>
      <c r="Q65" s="326">
        <v>4</v>
      </c>
      <c r="R65" s="266" t="s">
        <v>2533</v>
      </c>
      <c r="S65" s="266" t="s">
        <v>2534</v>
      </c>
      <c r="T65" s="266" t="s">
        <v>2532</v>
      </c>
      <c r="U65" s="343"/>
      <c r="Z65" s="262"/>
      <c r="AA65" s="262"/>
      <c r="AB65" s="262"/>
      <c r="AC65" s="262"/>
      <c r="AD65" s="262"/>
    </row>
    <row r="66" spans="1:30" x14ac:dyDescent="0.4">
      <c r="A66" s="262" t="s">
        <v>669</v>
      </c>
      <c r="B66" s="262">
        <v>64</v>
      </c>
      <c r="C66" s="285" t="s">
        <v>2323</v>
      </c>
      <c r="D66" s="286" t="s">
        <v>2587</v>
      </c>
      <c r="E66" s="286">
        <v>1</v>
      </c>
      <c r="F66" s="286">
        <f t="shared" si="8"/>
        <v>8</v>
      </c>
      <c r="G66" s="286">
        <f t="shared" si="5"/>
        <v>7</v>
      </c>
      <c r="H66" s="286" t="s">
        <v>21</v>
      </c>
      <c r="I66" s="286" t="str">
        <f>TEXT(IO[[#This Row],[RackRaw]],"00")</f>
        <v>01</v>
      </c>
      <c r="J66" s="286" t="str">
        <f>TEXT(IO[[#This Row],[SlotRaw]],"00")</f>
        <v>08</v>
      </c>
      <c r="K66" s="286" t="str">
        <f>TEXT(IO[[#This Row],[ChannelRaw]],"00")</f>
        <v>07</v>
      </c>
      <c r="L66" s="287" t="str">
        <f>_xlfn.TEXTJOIN("",,IO[[#This Row],[PLC]],IO[[#This Row],[Rack]],":",IO[[#This Row],[Slot]],".",IO[[#This Row],[Type]],":",IO[[#This Row],[Channel]])</f>
        <v>RIO_01:08.DI:07</v>
      </c>
      <c r="M66" s="286" t="str">
        <f>_xlfn.TEXTJOIN("",,IO[[#This Row],[PLC]],IO[[#This Row],[Rack]],":",IO[[#This Row],[Slot]],".",IO[[#This Row],[Type]],":V+")</f>
        <v>RIO_01:08.DI:V+</v>
      </c>
      <c r="N66" s="286" t="str">
        <f>_xlfn.TEXTJOIN("",,IO[[#This Row],[PLC]],IO[[#This Row],[Rack]],":",IO[[#This Row],[Slot]],".",IO[[#This Row],[Type]],":V-")</f>
        <v>RIO_01:08.DI:V-</v>
      </c>
      <c r="O66" s="326" t="str">
        <f>TEXT(IO[[#This Row],[ChannelRaw]]+1,"00")</f>
        <v>08</v>
      </c>
      <c r="P66" s="326">
        <v>6</v>
      </c>
      <c r="Q66" s="326">
        <v>4</v>
      </c>
      <c r="R66" s="266" t="s">
        <v>2533</v>
      </c>
      <c r="S66" s="266" t="s">
        <v>2534</v>
      </c>
      <c r="T66" s="266" t="s">
        <v>2532</v>
      </c>
      <c r="U66" s="343"/>
      <c r="Z66" s="262"/>
      <c r="AA66" s="262"/>
      <c r="AB66" s="262"/>
      <c r="AC66" s="262"/>
      <c r="AD66" s="262"/>
    </row>
    <row r="67" spans="1:30" x14ac:dyDescent="0.4">
      <c r="A67" s="262" t="s">
        <v>639</v>
      </c>
      <c r="B67" s="262">
        <v>65</v>
      </c>
      <c r="C67" s="285" t="s">
        <v>2323</v>
      </c>
      <c r="D67" s="286" t="s">
        <v>2587</v>
      </c>
      <c r="E67" s="286">
        <v>1</v>
      </c>
      <c r="F67" s="286">
        <f>F66+1</f>
        <v>9</v>
      </c>
      <c r="G67" s="286">
        <v>0</v>
      </c>
      <c r="H67" s="286" t="s">
        <v>21</v>
      </c>
      <c r="I67" s="286" t="str">
        <f>TEXT(IO[[#This Row],[RackRaw]],"00")</f>
        <v>01</v>
      </c>
      <c r="J67" s="286" t="str">
        <f>TEXT(IO[[#This Row],[SlotRaw]],"00")</f>
        <v>09</v>
      </c>
      <c r="K67" s="286" t="str">
        <f>TEXT(IO[[#This Row],[ChannelRaw]],"00")</f>
        <v>00</v>
      </c>
      <c r="L67" s="287" t="str">
        <f>_xlfn.TEXTJOIN("",,IO[[#This Row],[PLC]],IO[[#This Row],[Rack]],":",IO[[#This Row],[Slot]],".",IO[[#This Row],[Type]],":",IO[[#This Row],[Channel]])</f>
        <v>RIO_01:09.DI:00</v>
      </c>
      <c r="M67" s="286" t="str">
        <f>_xlfn.TEXTJOIN("",,IO[[#This Row],[PLC]],IO[[#This Row],[Rack]],":",IO[[#This Row],[Slot]],".",IO[[#This Row],[Type]],":V+")</f>
        <v>RIO_01:09.DI:V+</v>
      </c>
      <c r="N67" s="286" t="str">
        <f>_xlfn.TEXTJOIN("",,IO[[#This Row],[PLC]],IO[[#This Row],[Rack]],":",IO[[#This Row],[Slot]],".",IO[[#This Row],[Type]],":V-")</f>
        <v>RIO_01:09.DI:V-</v>
      </c>
      <c r="O67" s="326" t="str">
        <f>TEXT(IO[[#This Row],[ChannelRaw]]+1,"00")</f>
        <v>01</v>
      </c>
      <c r="P67" s="326">
        <v>6</v>
      </c>
      <c r="Q67" s="326">
        <v>4</v>
      </c>
      <c r="R67" s="266" t="s">
        <v>2533</v>
      </c>
      <c r="S67" s="266" t="s">
        <v>2534</v>
      </c>
      <c r="T67" s="266" t="s">
        <v>2532</v>
      </c>
      <c r="U67" s="343"/>
      <c r="Z67" s="262"/>
      <c r="AA67" s="262"/>
      <c r="AB67" s="262"/>
      <c r="AC67" s="262"/>
      <c r="AD67" s="262"/>
    </row>
    <row r="68" spans="1:30" x14ac:dyDescent="0.4">
      <c r="A68" s="262" t="s">
        <v>656</v>
      </c>
      <c r="B68" s="262">
        <v>66</v>
      </c>
      <c r="C68" s="285" t="s">
        <v>2323</v>
      </c>
      <c r="D68" s="286" t="s">
        <v>2587</v>
      </c>
      <c r="E68" s="286">
        <v>1</v>
      </c>
      <c r="F68" s="286">
        <f>F67</f>
        <v>9</v>
      </c>
      <c r="G68" s="286">
        <f>G67+1</f>
        <v>1</v>
      </c>
      <c r="H68" s="286" t="s">
        <v>21</v>
      </c>
      <c r="I68" s="286" t="str">
        <f>TEXT(IO[[#This Row],[RackRaw]],"00")</f>
        <v>01</v>
      </c>
      <c r="J68" s="286" t="str">
        <f>TEXT(IO[[#This Row],[SlotRaw]],"00")</f>
        <v>09</v>
      </c>
      <c r="K68" s="286" t="str">
        <f>TEXT(IO[[#This Row],[ChannelRaw]],"00")</f>
        <v>01</v>
      </c>
      <c r="L68" s="287" t="str">
        <f>_xlfn.TEXTJOIN("",,IO[[#This Row],[PLC]],IO[[#This Row],[Rack]],":",IO[[#This Row],[Slot]],".",IO[[#This Row],[Type]],":",IO[[#This Row],[Channel]])</f>
        <v>RIO_01:09.DI:01</v>
      </c>
      <c r="M68" s="286" t="str">
        <f>_xlfn.TEXTJOIN("",,IO[[#This Row],[PLC]],IO[[#This Row],[Rack]],":",IO[[#This Row],[Slot]],".",IO[[#This Row],[Type]],":V+")</f>
        <v>RIO_01:09.DI:V+</v>
      </c>
      <c r="N68" s="286" t="str">
        <f>_xlfn.TEXTJOIN("",,IO[[#This Row],[PLC]],IO[[#This Row],[Rack]],":",IO[[#This Row],[Slot]],".",IO[[#This Row],[Type]],":V-")</f>
        <v>RIO_01:09.DI:V-</v>
      </c>
      <c r="O68" s="326" t="str">
        <f>TEXT(IO[[#This Row],[ChannelRaw]]+1,"00")</f>
        <v>02</v>
      </c>
      <c r="P68" s="326">
        <v>6</v>
      </c>
      <c r="Q68" s="326">
        <v>4</v>
      </c>
      <c r="R68" s="266" t="s">
        <v>2533</v>
      </c>
      <c r="S68" s="266" t="s">
        <v>2534</v>
      </c>
      <c r="T68" s="266" t="s">
        <v>2532</v>
      </c>
      <c r="U68" s="343"/>
      <c r="Z68" s="262"/>
      <c r="AA68" s="262"/>
      <c r="AB68" s="262"/>
      <c r="AC68" s="262"/>
      <c r="AD68" s="262"/>
    </row>
    <row r="69" spans="1:30" x14ac:dyDescent="0.4">
      <c r="A69" s="262" t="s">
        <v>578</v>
      </c>
      <c r="B69" s="262">
        <v>67</v>
      </c>
      <c r="C69" s="285" t="s">
        <v>2323</v>
      </c>
      <c r="D69" s="286" t="s">
        <v>2587</v>
      </c>
      <c r="E69" s="286">
        <v>1</v>
      </c>
      <c r="F69" s="286">
        <f t="shared" si="8"/>
        <v>9</v>
      </c>
      <c r="G69" s="286">
        <f t="shared" ref="G69:G98" si="9">G68+1</f>
        <v>2</v>
      </c>
      <c r="H69" s="286" t="s">
        <v>21</v>
      </c>
      <c r="I69" s="286" t="str">
        <f>TEXT(IO[[#This Row],[RackRaw]],"00")</f>
        <v>01</v>
      </c>
      <c r="J69" s="286" t="str">
        <f>TEXT(IO[[#This Row],[SlotRaw]],"00")</f>
        <v>09</v>
      </c>
      <c r="K69" s="286" t="str">
        <f>TEXT(IO[[#This Row],[ChannelRaw]],"00")</f>
        <v>02</v>
      </c>
      <c r="L69" s="287" t="str">
        <f>_xlfn.TEXTJOIN("",,IO[[#This Row],[PLC]],IO[[#This Row],[Rack]],":",IO[[#This Row],[Slot]],".",IO[[#This Row],[Type]],":",IO[[#This Row],[Channel]])</f>
        <v>RIO_01:09.DI:02</v>
      </c>
      <c r="M69" s="286" t="str">
        <f>_xlfn.TEXTJOIN("",,IO[[#This Row],[PLC]],IO[[#This Row],[Rack]],":",IO[[#This Row],[Slot]],".",IO[[#This Row],[Type]],":V+")</f>
        <v>RIO_01:09.DI:V+</v>
      </c>
      <c r="N69" s="286" t="str">
        <f>_xlfn.TEXTJOIN("",,IO[[#This Row],[PLC]],IO[[#This Row],[Rack]],":",IO[[#This Row],[Slot]],".",IO[[#This Row],[Type]],":V-")</f>
        <v>RIO_01:09.DI:V-</v>
      </c>
      <c r="O69" s="326" t="str">
        <f>TEXT(IO[[#This Row],[ChannelRaw]]+1,"00")</f>
        <v>03</v>
      </c>
      <c r="P69" s="326">
        <v>6</v>
      </c>
      <c r="Q69" s="326">
        <v>4</v>
      </c>
      <c r="R69" s="266" t="s">
        <v>2533</v>
      </c>
      <c r="S69" s="266" t="s">
        <v>2534</v>
      </c>
      <c r="T69" s="266" t="s">
        <v>2532</v>
      </c>
      <c r="U69" s="343"/>
      <c r="Z69" s="262"/>
      <c r="AA69" s="262"/>
      <c r="AB69" s="262"/>
      <c r="AC69" s="262"/>
      <c r="AD69" s="262"/>
    </row>
    <row r="70" spans="1:30" x14ac:dyDescent="0.4">
      <c r="A70" s="262" t="s">
        <v>653</v>
      </c>
      <c r="B70" s="262">
        <v>68</v>
      </c>
      <c r="C70" s="285" t="s">
        <v>2323</v>
      </c>
      <c r="D70" s="286" t="s">
        <v>2587</v>
      </c>
      <c r="E70" s="286">
        <v>1</v>
      </c>
      <c r="F70" s="286">
        <f t="shared" si="8"/>
        <v>9</v>
      </c>
      <c r="G70" s="286">
        <f t="shared" si="9"/>
        <v>3</v>
      </c>
      <c r="H70" s="286" t="s">
        <v>21</v>
      </c>
      <c r="I70" s="286" t="str">
        <f>TEXT(IO[[#This Row],[RackRaw]],"00")</f>
        <v>01</v>
      </c>
      <c r="J70" s="286" t="str">
        <f>TEXT(IO[[#This Row],[SlotRaw]],"00")</f>
        <v>09</v>
      </c>
      <c r="K70" s="286" t="str">
        <f>TEXT(IO[[#This Row],[ChannelRaw]],"00")</f>
        <v>03</v>
      </c>
      <c r="L70" s="287" t="str">
        <f>_xlfn.TEXTJOIN("",,IO[[#This Row],[PLC]],IO[[#This Row],[Rack]],":",IO[[#This Row],[Slot]],".",IO[[#This Row],[Type]],":",IO[[#This Row],[Channel]])</f>
        <v>RIO_01:09.DI:03</v>
      </c>
      <c r="M70" s="286" t="str">
        <f>_xlfn.TEXTJOIN("",,IO[[#This Row],[PLC]],IO[[#This Row],[Rack]],":",IO[[#This Row],[Slot]],".",IO[[#This Row],[Type]],":V+")</f>
        <v>RIO_01:09.DI:V+</v>
      </c>
      <c r="N70" s="286" t="str">
        <f>_xlfn.TEXTJOIN("",,IO[[#This Row],[PLC]],IO[[#This Row],[Rack]],":",IO[[#This Row],[Slot]],".",IO[[#This Row],[Type]],":V-")</f>
        <v>RIO_01:09.DI:V-</v>
      </c>
      <c r="O70" s="326" t="str">
        <f>TEXT(IO[[#This Row],[ChannelRaw]]+1,"00")</f>
        <v>04</v>
      </c>
      <c r="P70" s="326">
        <v>6</v>
      </c>
      <c r="Q70" s="326">
        <v>4</v>
      </c>
      <c r="R70" s="266" t="s">
        <v>2533</v>
      </c>
      <c r="S70" s="266" t="s">
        <v>2534</v>
      </c>
      <c r="T70" s="266" t="s">
        <v>2532</v>
      </c>
      <c r="U70" s="343"/>
      <c r="Z70" s="262"/>
      <c r="AA70" s="262"/>
      <c r="AB70" s="262"/>
      <c r="AC70" s="262"/>
      <c r="AD70" s="262"/>
    </row>
    <row r="71" spans="1:30" x14ac:dyDescent="0.4">
      <c r="A71" s="262" t="s">
        <v>565</v>
      </c>
      <c r="B71" s="262">
        <v>69</v>
      </c>
      <c r="C71" s="285" t="s">
        <v>2323</v>
      </c>
      <c r="D71" s="286" t="s">
        <v>2587</v>
      </c>
      <c r="E71" s="286">
        <v>1</v>
      </c>
      <c r="F71" s="286">
        <f t="shared" si="8"/>
        <v>9</v>
      </c>
      <c r="G71" s="286">
        <f t="shared" si="9"/>
        <v>4</v>
      </c>
      <c r="H71" s="286" t="s">
        <v>21</v>
      </c>
      <c r="I71" s="286" t="str">
        <f>TEXT(IO[[#This Row],[RackRaw]],"00")</f>
        <v>01</v>
      </c>
      <c r="J71" s="286" t="str">
        <f>TEXT(IO[[#This Row],[SlotRaw]],"00")</f>
        <v>09</v>
      </c>
      <c r="K71" s="286" t="str">
        <f>TEXT(IO[[#This Row],[ChannelRaw]],"00")</f>
        <v>04</v>
      </c>
      <c r="L71" s="287" t="str">
        <f>_xlfn.TEXTJOIN("",,IO[[#This Row],[PLC]],IO[[#This Row],[Rack]],":",IO[[#This Row],[Slot]],".",IO[[#This Row],[Type]],":",IO[[#This Row],[Channel]])</f>
        <v>RIO_01:09.DI:04</v>
      </c>
      <c r="M71" s="286" t="str">
        <f>_xlfn.TEXTJOIN("",,IO[[#This Row],[PLC]],IO[[#This Row],[Rack]],":",IO[[#This Row],[Slot]],".",IO[[#This Row],[Type]],":V+")</f>
        <v>RIO_01:09.DI:V+</v>
      </c>
      <c r="N71" s="286" t="str">
        <f>_xlfn.TEXTJOIN("",,IO[[#This Row],[PLC]],IO[[#This Row],[Rack]],":",IO[[#This Row],[Slot]],".",IO[[#This Row],[Type]],":V-")</f>
        <v>RIO_01:09.DI:V-</v>
      </c>
      <c r="O71" s="326" t="str">
        <f>TEXT(IO[[#This Row],[ChannelRaw]]+1,"00")</f>
        <v>05</v>
      </c>
      <c r="P71" s="326">
        <v>6</v>
      </c>
      <c r="Q71" s="326">
        <v>4</v>
      </c>
      <c r="R71" s="266" t="s">
        <v>2533</v>
      </c>
      <c r="S71" s="266" t="s">
        <v>2534</v>
      </c>
      <c r="T71" s="266" t="s">
        <v>2532</v>
      </c>
      <c r="U71" s="343"/>
      <c r="Z71" s="262"/>
      <c r="AA71" s="262"/>
      <c r="AB71" s="262"/>
      <c r="AC71" s="262"/>
      <c r="AD71" s="262"/>
    </row>
    <row r="72" spans="1:30" x14ac:dyDescent="0.4">
      <c r="A72" s="262" t="s">
        <v>606</v>
      </c>
      <c r="B72" s="262">
        <v>70</v>
      </c>
      <c r="C72" s="285" t="s">
        <v>2323</v>
      </c>
      <c r="D72" s="286" t="s">
        <v>2587</v>
      </c>
      <c r="E72" s="286">
        <v>1</v>
      </c>
      <c r="F72" s="286">
        <f t="shared" si="8"/>
        <v>9</v>
      </c>
      <c r="G72" s="286">
        <f t="shared" si="9"/>
        <v>5</v>
      </c>
      <c r="H72" s="286" t="s">
        <v>21</v>
      </c>
      <c r="I72" s="286" t="str">
        <f>TEXT(IO[[#This Row],[RackRaw]],"00")</f>
        <v>01</v>
      </c>
      <c r="J72" s="286" t="str">
        <f>TEXT(IO[[#This Row],[SlotRaw]],"00")</f>
        <v>09</v>
      </c>
      <c r="K72" s="286" t="str">
        <f>TEXT(IO[[#This Row],[ChannelRaw]],"00")</f>
        <v>05</v>
      </c>
      <c r="L72" s="287" t="str">
        <f>_xlfn.TEXTJOIN("",,IO[[#This Row],[PLC]],IO[[#This Row],[Rack]],":",IO[[#This Row],[Slot]],".",IO[[#This Row],[Type]],":",IO[[#This Row],[Channel]])</f>
        <v>RIO_01:09.DI:05</v>
      </c>
      <c r="M72" s="286" t="str">
        <f>_xlfn.TEXTJOIN("",,IO[[#This Row],[PLC]],IO[[#This Row],[Rack]],":",IO[[#This Row],[Slot]],".",IO[[#This Row],[Type]],":V+")</f>
        <v>RIO_01:09.DI:V+</v>
      </c>
      <c r="N72" s="286" t="str">
        <f>_xlfn.TEXTJOIN("",,IO[[#This Row],[PLC]],IO[[#This Row],[Rack]],":",IO[[#This Row],[Slot]],".",IO[[#This Row],[Type]],":V-")</f>
        <v>RIO_01:09.DI:V-</v>
      </c>
      <c r="O72" s="326" t="str">
        <f>TEXT(IO[[#This Row],[ChannelRaw]]+1,"00")</f>
        <v>06</v>
      </c>
      <c r="P72" s="326">
        <v>6</v>
      </c>
      <c r="Q72" s="326">
        <v>4</v>
      </c>
      <c r="R72" s="266" t="s">
        <v>2533</v>
      </c>
      <c r="S72" s="266" t="s">
        <v>2534</v>
      </c>
      <c r="T72" s="266" t="s">
        <v>2532</v>
      </c>
      <c r="U72" s="343"/>
      <c r="Z72" s="262"/>
      <c r="AA72" s="262"/>
      <c r="AB72" s="262"/>
      <c r="AC72" s="262"/>
      <c r="AD72" s="262"/>
    </row>
    <row r="73" spans="1:30" x14ac:dyDescent="0.4">
      <c r="A73" s="262" t="s">
        <v>591</v>
      </c>
      <c r="B73" s="262">
        <v>71</v>
      </c>
      <c r="C73" s="285" t="s">
        <v>2323</v>
      </c>
      <c r="D73" s="286" t="s">
        <v>2587</v>
      </c>
      <c r="E73" s="286">
        <v>1</v>
      </c>
      <c r="F73" s="286">
        <f t="shared" si="8"/>
        <v>9</v>
      </c>
      <c r="G73" s="286">
        <f t="shared" si="9"/>
        <v>6</v>
      </c>
      <c r="H73" s="286" t="s">
        <v>21</v>
      </c>
      <c r="I73" s="286" t="str">
        <f>TEXT(IO[[#This Row],[RackRaw]],"00")</f>
        <v>01</v>
      </c>
      <c r="J73" s="286" t="str">
        <f>TEXT(IO[[#This Row],[SlotRaw]],"00")</f>
        <v>09</v>
      </c>
      <c r="K73" s="286" t="str">
        <f>TEXT(IO[[#This Row],[ChannelRaw]],"00")</f>
        <v>06</v>
      </c>
      <c r="L73" s="287" t="str">
        <f>_xlfn.TEXTJOIN("",,IO[[#This Row],[PLC]],IO[[#This Row],[Rack]],":",IO[[#This Row],[Slot]],".",IO[[#This Row],[Type]],":",IO[[#This Row],[Channel]])</f>
        <v>RIO_01:09.DI:06</v>
      </c>
      <c r="M73" s="286" t="str">
        <f>_xlfn.TEXTJOIN("",,IO[[#This Row],[PLC]],IO[[#This Row],[Rack]],":",IO[[#This Row],[Slot]],".",IO[[#This Row],[Type]],":V+")</f>
        <v>RIO_01:09.DI:V+</v>
      </c>
      <c r="N73" s="286" t="str">
        <f>_xlfn.TEXTJOIN("",,IO[[#This Row],[PLC]],IO[[#This Row],[Rack]],":",IO[[#This Row],[Slot]],".",IO[[#This Row],[Type]],":V-")</f>
        <v>RIO_01:09.DI:V-</v>
      </c>
      <c r="O73" s="326" t="str">
        <f>TEXT(IO[[#This Row],[ChannelRaw]]+1,"00")</f>
        <v>07</v>
      </c>
      <c r="P73" s="326">
        <v>6</v>
      </c>
      <c r="Q73" s="326">
        <v>4</v>
      </c>
      <c r="R73" s="266" t="s">
        <v>2533</v>
      </c>
      <c r="S73" s="266" t="s">
        <v>2534</v>
      </c>
      <c r="T73" s="266" t="s">
        <v>2532</v>
      </c>
      <c r="U73" s="343"/>
      <c r="Z73" s="262"/>
      <c r="AA73" s="262"/>
      <c r="AB73" s="262"/>
      <c r="AC73" s="262"/>
      <c r="AD73" s="262"/>
    </row>
    <row r="74" spans="1:30" x14ac:dyDescent="0.4">
      <c r="A74" s="262" t="s">
        <v>603</v>
      </c>
      <c r="B74" s="262">
        <v>72</v>
      </c>
      <c r="C74" s="285" t="s">
        <v>2323</v>
      </c>
      <c r="D74" s="286" t="s">
        <v>2587</v>
      </c>
      <c r="E74" s="286">
        <v>1</v>
      </c>
      <c r="F74" s="286">
        <f t="shared" si="8"/>
        <v>9</v>
      </c>
      <c r="G74" s="286">
        <f t="shared" si="9"/>
        <v>7</v>
      </c>
      <c r="H74" s="286" t="s">
        <v>21</v>
      </c>
      <c r="I74" s="286" t="str">
        <f>TEXT(IO[[#This Row],[RackRaw]],"00")</f>
        <v>01</v>
      </c>
      <c r="J74" s="286" t="str">
        <f>TEXT(IO[[#This Row],[SlotRaw]],"00")</f>
        <v>09</v>
      </c>
      <c r="K74" s="286" t="str">
        <f>TEXT(IO[[#This Row],[ChannelRaw]],"00")</f>
        <v>07</v>
      </c>
      <c r="L74" s="287" t="str">
        <f>_xlfn.TEXTJOIN("",,IO[[#This Row],[PLC]],IO[[#This Row],[Rack]],":",IO[[#This Row],[Slot]],".",IO[[#This Row],[Type]],":",IO[[#This Row],[Channel]])</f>
        <v>RIO_01:09.DI:07</v>
      </c>
      <c r="M74" s="286" t="str">
        <f>_xlfn.TEXTJOIN("",,IO[[#This Row],[PLC]],IO[[#This Row],[Rack]],":",IO[[#This Row],[Slot]],".",IO[[#This Row],[Type]],":V+")</f>
        <v>RIO_01:09.DI:V+</v>
      </c>
      <c r="N74" s="286" t="str">
        <f>_xlfn.TEXTJOIN("",,IO[[#This Row],[PLC]],IO[[#This Row],[Rack]],":",IO[[#This Row],[Slot]],".",IO[[#This Row],[Type]],":V-")</f>
        <v>RIO_01:09.DI:V-</v>
      </c>
      <c r="O74" s="326" t="str">
        <f>TEXT(IO[[#This Row],[ChannelRaw]]+1,"00")</f>
        <v>08</v>
      </c>
      <c r="P74" s="326">
        <v>6</v>
      </c>
      <c r="Q74" s="326">
        <v>4</v>
      </c>
      <c r="R74" s="266" t="s">
        <v>2533</v>
      </c>
      <c r="S74" s="266" t="s">
        <v>2534</v>
      </c>
      <c r="T74" s="266" t="s">
        <v>2532</v>
      </c>
      <c r="U74" s="343"/>
      <c r="Z74" s="262"/>
      <c r="AA74" s="262"/>
      <c r="AB74" s="262"/>
      <c r="AC74" s="262"/>
      <c r="AD74" s="262"/>
    </row>
    <row r="75" spans="1:30" x14ac:dyDescent="0.4">
      <c r="A75" s="262" t="s">
        <v>581</v>
      </c>
      <c r="B75" s="262">
        <v>73</v>
      </c>
      <c r="C75" s="285" t="s">
        <v>2323</v>
      </c>
      <c r="D75" s="286" t="s">
        <v>2587</v>
      </c>
      <c r="E75" s="286">
        <v>1</v>
      </c>
      <c r="F75" s="286">
        <f>F74+1</f>
        <v>10</v>
      </c>
      <c r="G75" s="286">
        <v>0</v>
      </c>
      <c r="H75" s="286" t="s">
        <v>21</v>
      </c>
      <c r="I75" s="286" t="str">
        <f>TEXT(IO[[#This Row],[RackRaw]],"00")</f>
        <v>01</v>
      </c>
      <c r="J75" s="286" t="str">
        <f>TEXT(IO[[#This Row],[SlotRaw]],"00")</f>
        <v>10</v>
      </c>
      <c r="K75" s="286" t="str">
        <f>TEXT(IO[[#This Row],[ChannelRaw]],"00")</f>
        <v>00</v>
      </c>
      <c r="L75" s="287" t="str">
        <f>_xlfn.TEXTJOIN("",,IO[[#This Row],[PLC]],IO[[#This Row],[Rack]],":",IO[[#This Row],[Slot]],".",IO[[#This Row],[Type]],":",IO[[#This Row],[Channel]])</f>
        <v>RIO_01:10.DI:00</v>
      </c>
      <c r="M75" s="286" t="str">
        <f>_xlfn.TEXTJOIN("",,IO[[#This Row],[PLC]],IO[[#This Row],[Rack]],":",IO[[#This Row],[Slot]],".",IO[[#This Row],[Type]],":V+")</f>
        <v>RIO_01:10.DI:V+</v>
      </c>
      <c r="N75" s="286" t="str">
        <f>_xlfn.TEXTJOIN("",,IO[[#This Row],[PLC]],IO[[#This Row],[Rack]],":",IO[[#This Row],[Slot]],".",IO[[#This Row],[Type]],":V-")</f>
        <v>RIO_01:10.DI:V-</v>
      </c>
      <c r="O75" s="326" t="str">
        <f>TEXT(IO[[#This Row],[ChannelRaw]]+1,"00")</f>
        <v>01</v>
      </c>
      <c r="P75" s="326">
        <v>6</v>
      </c>
      <c r="Q75" s="326">
        <v>4</v>
      </c>
      <c r="R75" s="266" t="s">
        <v>2533</v>
      </c>
      <c r="S75" s="266" t="s">
        <v>2534</v>
      </c>
      <c r="T75" s="266" t="s">
        <v>2532</v>
      </c>
      <c r="U75" s="343"/>
      <c r="Z75" s="262"/>
      <c r="AA75" s="262"/>
      <c r="AB75" s="262"/>
      <c r="AC75" s="262"/>
      <c r="AD75" s="262"/>
    </row>
    <row r="76" spans="1:30" x14ac:dyDescent="0.4">
      <c r="A76" s="262" t="s">
        <v>770</v>
      </c>
      <c r="B76" s="262">
        <v>74</v>
      </c>
      <c r="C76" s="285" t="s">
        <v>2323</v>
      </c>
      <c r="D76" s="286" t="s">
        <v>2587</v>
      </c>
      <c r="E76" s="286">
        <v>1</v>
      </c>
      <c r="F76" s="286">
        <f>F75</f>
        <v>10</v>
      </c>
      <c r="G76" s="286">
        <f>G75+1</f>
        <v>1</v>
      </c>
      <c r="H76" s="286" t="s">
        <v>21</v>
      </c>
      <c r="I76" s="286" t="str">
        <f>TEXT(IO[[#This Row],[RackRaw]],"00")</f>
        <v>01</v>
      </c>
      <c r="J76" s="286" t="str">
        <f>TEXT(IO[[#This Row],[SlotRaw]],"00")</f>
        <v>10</v>
      </c>
      <c r="K76" s="286" t="str">
        <f>TEXT(IO[[#This Row],[ChannelRaw]],"00")</f>
        <v>01</v>
      </c>
      <c r="L76" s="287" t="str">
        <f>_xlfn.TEXTJOIN("",,IO[[#This Row],[PLC]],IO[[#This Row],[Rack]],":",IO[[#This Row],[Slot]],".",IO[[#This Row],[Type]],":",IO[[#This Row],[Channel]])</f>
        <v>RIO_01:10.DI:01</v>
      </c>
      <c r="M76" s="286" t="str">
        <f>_xlfn.TEXTJOIN("",,IO[[#This Row],[PLC]],IO[[#This Row],[Rack]],":",IO[[#This Row],[Slot]],".",IO[[#This Row],[Type]],":V+")</f>
        <v>RIO_01:10.DI:V+</v>
      </c>
      <c r="N76" s="286" t="str">
        <f>_xlfn.TEXTJOIN("",,IO[[#This Row],[PLC]],IO[[#This Row],[Rack]],":",IO[[#This Row],[Slot]],".",IO[[#This Row],[Type]],":V-")</f>
        <v>RIO_01:10.DI:V-</v>
      </c>
      <c r="O76" s="326" t="str">
        <f>TEXT(IO[[#This Row],[ChannelRaw]]+1,"00")</f>
        <v>02</v>
      </c>
      <c r="P76" s="326">
        <v>6</v>
      </c>
      <c r="Q76" s="326">
        <v>4</v>
      </c>
      <c r="R76" s="266" t="s">
        <v>2533</v>
      </c>
      <c r="S76" s="266" t="s">
        <v>2534</v>
      </c>
      <c r="T76" s="266" t="s">
        <v>2532</v>
      </c>
      <c r="U76" s="343"/>
      <c r="Z76" s="262"/>
      <c r="AA76" s="262"/>
      <c r="AB76" s="262"/>
      <c r="AC76" s="262"/>
      <c r="AD76" s="262"/>
    </row>
    <row r="77" spans="1:30" x14ac:dyDescent="0.4">
      <c r="A77" s="262" t="s">
        <v>773</v>
      </c>
      <c r="B77" s="262">
        <v>75</v>
      </c>
      <c r="C77" s="285" t="s">
        <v>2323</v>
      </c>
      <c r="D77" s="286" t="s">
        <v>2587</v>
      </c>
      <c r="E77" s="286">
        <v>1</v>
      </c>
      <c r="F77" s="286">
        <f t="shared" ref="F77:F82" si="10">F76</f>
        <v>10</v>
      </c>
      <c r="G77" s="286">
        <f t="shared" si="9"/>
        <v>2</v>
      </c>
      <c r="H77" s="286" t="s">
        <v>21</v>
      </c>
      <c r="I77" s="286" t="str">
        <f>TEXT(IO[[#This Row],[RackRaw]],"00")</f>
        <v>01</v>
      </c>
      <c r="J77" s="286" t="str">
        <f>TEXT(IO[[#This Row],[SlotRaw]],"00")</f>
        <v>10</v>
      </c>
      <c r="K77" s="286" t="str">
        <f>TEXT(IO[[#This Row],[ChannelRaw]],"00")</f>
        <v>02</v>
      </c>
      <c r="L77" s="287" t="str">
        <f>_xlfn.TEXTJOIN("",,IO[[#This Row],[PLC]],IO[[#This Row],[Rack]],":",IO[[#This Row],[Slot]],".",IO[[#This Row],[Type]],":",IO[[#This Row],[Channel]])</f>
        <v>RIO_01:10.DI:02</v>
      </c>
      <c r="M77" s="286" t="str">
        <f>_xlfn.TEXTJOIN("",,IO[[#This Row],[PLC]],IO[[#This Row],[Rack]],":",IO[[#This Row],[Slot]],".",IO[[#This Row],[Type]],":V+")</f>
        <v>RIO_01:10.DI:V+</v>
      </c>
      <c r="N77" s="286" t="str">
        <f>_xlfn.TEXTJOIN("",,IO[[#This Row],[PLC]],IO[[#This Row],[Rack]],":",IO[[#This Row],[Slot]],".",IO[[#This Row],[Type]],":V-")</f>
        <v>RIO_01:10.DI:V-</v>
      </c>
      <c r="O77" s="326" t="str">
        <f>TEXT(IO[[#This Row],[ChannelRaw]]+1,"00")</f>
        <v>03</v>
      </c>
      <c r="P77" s="326">
        <v>6</v>
      </c>
      <c r="Q77" s="326">
        <v>4</v>
      </c>
      <c r="R77" s="266" t="s">
        <v>2533</v>
      </c>
      <c r="S77" s="266" t="s">
        <v>2534</v>
      </c>
      <c r="T77" s="266" t="s">
        <v>2532</v>
      </c>
      <c r="U77" s="343"/>
      <c r="Z77" s="262"/>
      <c r="AA77" s="262"/>
      <c r="AB77" s="262"/>
      <c r="AC77" s="262"/>
      <c r="AD77" s="262"/>
    </row>
    <row r="78" spans="1:30" x14ac:dyDescent="0.4">
      <c r="A78" s="262" t="s">
        <v>775</v>
      </c>
      <c r="B78" s="262">
        <v>76</v>
      </c>
      <c r="C78" s="285" t="s">
        <v>2323</v>
      </c>
      <c r="D78" s="286" t="s">
        <v>2587</v>
      </c>
      <c r="E78" s="286">
        <v>1</v>
      </c>
      <c r="F78" s="286">
        <f t="shared" si="10"/>
        <v>10</v>
      </c>
      <c r="G78" s="286">
        <f t="shared" si="9"/>
        <v>3</v>
      </c>
      <c r="H78" s="286" t="s">
        <v>21</v>
      </c>
      <c r="I78" s="286" t="str">
        <f>TEXT(IO[[#This Row],[RackRaw]],"00")</f>
        <v>01</v>
      </c>
      <c r="J78" s="286" t="str">
        <f>TEXT(IO[[#This Row],[SlotRaw]],"00")</f>
        <v>10</v>
      </c>
      <c r="K78" s="286" t="str">
        <f>TEXT(IO[[#This Row],[ChannelRaw]],"00")</f>
        <v>03</v>
      </c>
      <c r="L78" s="287" t="str">
        <f>_xlfn.TEXTJOIN("",,IO[[#This Row],[PLC]],IO[[#This Row],[Rack]],":",IO[[#This Row],[Slot]],".",IO[[#This Row],[Type]],":",IO[[#This Row],[Channel]])</f>
        <v>RIO_01:10.DI:03</v>
      </c>
      <c r="M78" s="286" t="str">
        <f>_xlfn.TEXTJOIN("",,IO[[#This Row],[PLC]],IO[[#This Row],[Rack]],":",IO[[#This Row],[Slot]],".",IO[[#This Row],[Type]],":V+")</f>
        <v>RIO_01:10.DI:V+</v>
      </c>
      <c r="N78" s="286" t="str">
        <f>_xlfn.TEXTJOIN("",,IO[[#This Row],[PLC]],IO[[#This Row],[Rack]],":",IO[[#This Row],[Slot]],".",IO[[#This Row],[Type]],":V-")</f>
        <v>RIO_01:10.DI:V-</v>
      </c>
      <c r="O78" s="326" t="str">
        <f>TEXT(IO[[#This Row],[ChannelRaw]]+1,"00")</f>
        <v>04</v>
      </c>
      <c r="P78" s="326">
        <v>6</v>
      </c>
      <c r="Q78" s="326">
        <v>4</v>
      </c>
      <c r="R78" s="266" t="s">
        <v>2533</v>
      </c>
      <c r="S78" s="266" t="s">
        <v>2534</v>
      </c>
      <c r="T78" s="266" t="s">
        <v>2532</v>
      </c>
      <c r="U78" s="343"/>
      <c r="Z78" s="262"/>
      <c r="AA78" s="262"/>
      <c r="AB78" s="262"/>
      <c r="AC78" s="262"/>
      <c r="AD78" s="262"/>
    </row>
    <row r="79" spans="1:30" x14ac:dyDescent="0.4">
      <c r="A79" s="262" t="s">
        <v>777</v>
      </c>
      <c r="B79" s="262">
        <v>77</v>
      </c>
      <c r="C79" s="285" t="s">
        <v>2323</v>
      </c>
      <c r="D79" s="286" t="s">
        <v>2587</v>
      </c>
      <c r="E79" s="286">
        <v>1</v>
      </c>
      <c r="F79" s="286">
        <f t="shared" si="10"/>
        <v>10</v>
      </c>
      <c r="G79" s="286">
        <f t="shared" si="9"/>
        <v>4</v>
      </c>
      <c r="H79" s="286" t="s">
        <v>21</v>
      </c>
      <c r="I79" s="286" t="str">
        <f>TEXT(IO[[#This Row],[RackRaw]],"00")</f>
        <v>01</v>
      </c>
      <c r="J79" s="286" t="str">
        <f>TEXT(IO[[#This Row],[SlotRaw]],"00")</f>
        <v>10</v>
      </c>
      <c r="K79" s="286" t="str">
        <f>TEXT(IO[[#This Row],[ChannelRaw]],"00")</f>
        <v>04</v>
      </c>
      <c r="L79" s="287" t="str">
        <f>_xlfn.TEXTJOIN("",,IO[[#This Row],[PLC]],IO[[#This Row],[Rack]],":",IO[[#This Row],[Slot]],".",IO[[#This Row],[Type]],":",IO[[#This Row],[Channel]])</f>
        <v>RIO_01:10.DI:04</v>
      </c>
      <c r="M79" s="286" t="str">
        <f>_xlfn.TEXTJOIN("",,IO[[#This Row],[PLC]],IO[[#This Row],[Rack]],":",IO[[#This Row],[Slot]],".",IO[[#This Row],[Type]],":V+")</f>
        <v>RIO_01:10.DI:V+</v>
      </c>
      <c r="N79" s="286" t="str">
        <f>_xlfn.TEXTJOIN("",,IO[[#This Row],[PLC]],IO[[#This Row],[Rack]],":",IO[[#This Row],[Slot]],".",IO[[#This Row],[Type]],":V-")</f>
        <v>RIO_01:10.DI:V-</v>
      </c>
      <c r="O79" s="326" t="str">
        <f>TEXT(IO[[#This Row],[ChannelRaw]]+1,"00")</f>
        <v>05</v>
      </c>
      <c r="P79" s="326">
        <v>6</v>
      </c>
      <c r="Q79" s="326">
        <v>4</v>
      </c>
      <c r="R79" s="266" t="s">
        <v>2533</v>
      </c>
      <c r="S79" s="266" t="s">
        <v>2534</v>
      </c>
      <c r="T79" s="266" t="s">
        <v>2532</v>
      </c>
      <c r="U79" s="343"/>
      <c r="Z79" s="262"/>
      <c r="AA79" s="262"/>
      <c r="AB79" s="262"/>
      <c r="AC79" s="262"/>
      <c r="AD79" s="262"/>
    </row>
    <row r="80" spans="1:30" x14ac:dyDescent="0.4">
      <c r="A80" s="262" t="s">
        <v>1452</v>
      </c>
      <c r="B80" s="262">
        <v>78</v>
      </c>
      <c r="C80" s="285" t="s">
        <v>2323</v>
      </c>
      <c r="D80" s="286" t="s">
        <v>2587</v>
      </c>
      <c r="E80" s="286">
        <v>1</v>
      </c>
      <c r="F80" s="286">
        <f t="shared" si="10"/>
        <v>10</v>
      </c>
      <c r="G80" s="286">
        <f t="shared" si="9"/>
        <v>5</v>
      </c>
      <c r="H80" s="286" t="s">
        <v>21</v>
      </c>
      <c r="I80" s="286" t="str">
        <f>TEXT(IO[[#This Row],[RackRaw]],"00")</f>
        <v>01</v>
      </c>
      <c r="J80" s="286" t="str">
        <f>TEXT(IO[[#This Row],[SlotRaw]],"00")</f>
        <v>10</v>
      </c>
      <c r="K80" s="286" t="str">
        <f>TEXT(IO[[#This Row],[ChannelRaw]],"00")</f>
        <v>05</v>
      </c>
      <c r="L80" s="287" t="str">
        <f>_xlfn.TEXTJOIN("",,IO[[#This Row],[PLC]],IO[[#This Row],[Rack]],":",IO[[#This Row],[Slot]],".",IO[[#This Row],[Type]],":",IO[[#This Row],[Channel]])</f>
        <v>RIO_01:10.DI:05</v>
      </c>
      <c r="M80" s="286" t="str">
        <f>_xlfn.TEXTJOIN("",,IO[[#This Row],[PLC]],IO[[#This Row],[Rack]],":",IO[[#This Row],[Slot]],".",IO[[#This Row],[Type]],":V+")</f>
        <v>RIO_01:10.DI:V+</v>
      </c>
      <c r="N80" s="286" t="str">
        <f>_xlfn.TEXTJOIN("",,IO[[#This Row],[PLC]],IO[[#This Row],[Rack]],":",IO[[#This Row],[Slot]],".",IO[[#This Row],[Type]],":V-")</f>
        <v>RIO_01:10.DI:V-</v>
      </c>
      <c r="O80" s="326" t="str">
        <f>TEXT(IO[[#This Row],[ChannelRaw]]+1,"00")</f>
        <v>06</v>
      </c>
      <c r="P80" s="326">
        <v>6</v>
      </c>
      <c r="Q80" s="326">
        <v>4</v>
      </c>
      <c r="R80" s="266" t="s">
        <v>2533</v>
      </c>
      <c r="S80" s="266" t="s">
        <v>2534</v>
      </c>
      <c r="T80" s="266" t="s">
        <v>2532</v>
      </c>
      <c r="U80" s="343"/>
      <c r="Z80" s="262"/>
      <c r="AA80" s="262"/>
      <c r="AB80" s="262"/>
      <c r="AC80" s="262"/>
      <c r="AD80" s="262"/>
    </row>
    <row r="81" spans="1:30" x14ac:dyDescent="0.4">
      <c r="A81" s="262" t="s">
        <v>1400</v>
      </c>
      <c r="B81" s="262">
        <v>79</v>
      </c>
      <c r="C81" s="285" t="s">
        <v>2323</v>
      </c>
      <c r="D81" s="286" t="s">
        <v>2587</v>
      </c>
      <c r="E81" s="286">
        <v>1</v>
      </c>
      <c r="F81" s="286">
        <f t="shared" si="10"/>
        <v>10</v>
      </c>
      <c r="G81" s="286">
        <f t="shared" si="9"/>
        <v>6</v>
      </c>
      <c r="H81" s="286" t="s">
        <v>21</v>
      </c>
      <c r="I81" s="286" t="str">
        <f>TEXT(IO[[#This Row],[RackRaw]],"00")</f>
        <v>01</v>
      </c>
      <c r="J81" s="286" t="str">
        <f>TEXT(IO[[#This Row],[SlotRaw]],"00")</f>
        <v>10</v>
      </c>
      <c r="K81" s="286" t="str">
        <f>TEXT(IO[[#This Row],[ChannelRaw]],"00")</f>
        <v>06</v>
      </c>
      <c r="L81" s="287" t="str">
        <f>_xlfn.TEXTJOIN("",,IO[[#This Row],[PLC]],IO[[#This Row],[Rack]],":",IO[[#This Row],[Slot]],".",IO[[#This Row],[Type]],":",IO[[#This Row],[Channel]])</f>
        <v>RIO_01:10.DI:06</v>
      </c>
      <c r="M81" s="286" t="str">
        <f>_xlfn.TEXTJOIN("",,IO[[#This Row],[PLC]],IO[[#This Row],[Rack]],":",IO[[#This Row],[Slot]],".",IO[[#This Row],[Type]],":V+")</f>
        <v>RIO_01:10.DI:V+</v>
      </c>
      <c r="N81" s="286" t="str">
        <f>_xlfn.TEXTJOIN("",,IO[[#This Row],[PLC]],IO[[#This Row],[Rack]],":",IO[[#This Row],[Slot]],".",IO[[#This Row],[Type]],":V-")</f>
        <v>RIO_01:10.DI:V-</v>
      </c>
      <c r="O81" s="326" t="str">
        <f>TEXT(IO[[#This Row],[ChannelRaw]]+1,"00")</f>
        <v>07</v>
      </c>
      <c r="P81" s="326">
        <v>6</v>
      </c>
      <c r="Q81" s="326">
        <v>4</v>
      </c>
      <c r="R81" s="266" t="s">
        <v>2533</v>
      </c>
      <c r="S81" s="266" t="s">
        <v>2534</v>
      </c>
      <c r="T81" s="266" t="s">
        <v>2532</v>
      </c>
      <c r="U81" s="343"/>
      <c r="Z81" s="262"/>
      <c r="AA81" s="262"/>
      <c r="AB81" s="262"/>
      <c r="AC81" s="262"/>
      <c r="AD81" s="262"/>
    </row>
    <row r="82" spans="1:30" x14ac:dyDescent="0.4">
      <c r="A82" s="262" t="s">
        <v>1404</v>
      </c>
      <c r="B82" s="262">
        <v>80</v>
      </c>
      <c r="C82" s="285" t="s">
        <v>2323</v>
      </c>
      <c r="D82" s="286" t="s">
        <v>2587</v>
      </c>
      <c r="E82" s="286">
        <v>1</v>
      </c>
      <c r="F82" s="286">
        <f t="shared" si="10"/>
        <v>10</v>
      </c>
      <c r="G82" s="286">
        <f t="shared" si="9"/>
        <v>7</v>
      </c>
      <c r="H82" s="286" t="s">
        <v>21</v>
      </c>
      <c r="I82" s="286" t="str">
        <f>TEXT(IO[[#This Row],[RackRaw]],"00")</f>
        <v>01</v>
      </c>
      <c r="J82" s="286" t="str">
        <f>TEXT(IO[[#This Row],[SlotRaw]],"00")</f>
        <v>10</v>
      </c>
      <c r="K82" s="286" t="str">
        <f>TEXT(IO[[#This Row],[ChannelRaw]],"00")</f>
        <v>07</v>
      </c>
      <c r="L82" s="287" t="str">
        <f>_xlfn.TEXTJOIN("",,IO[[#This Row],[PLC]],IO[[#This Row],[Rack]],":",IO[[#This Row],[Slot]],".",IO[[#This Row],[Type]],":",IO[[#This Row],[Channel]])</f>
        <v>RIO_01:10.DI:07</v>
      </c>
      <c r="M82" s="286" t="str">
        <f>_xlfn.TEXTJOIN("",,IO[[#This Row],[PLC]],IO[[#This Row],[Rack]],":",IO[[#This Row],[Slot]],".",IO[[#This Row],[Type]],":V+")</f>
        <v>RIO_01:10.DI:V+</v>
      </c>
      <c r="N82" s="286" t="str">
        <f>_xlfn.TEXTJOIN("",,IO[[#This Row],[PLC]],IO[[#This Row],[Rack]],":",IO[[#This Row],[Slot]],".",IO[[#This Row],[Type]],":V-")</f>
        <v>RIO_01:10.DI:V-</v>
      </c>
      <c r="O82" s="326" t="str">
        <f>TEXT(IO[[#This Row],[ChannelRaw]]+1,"00")</f>
        <v>08</v>
      </c>
      <c r="P82" s="326">
        <v>6</v>
      </c>
      <c r="Q82" s="326">
        <v>4</v>
      </c>
      <c r="R82" s="266" t="s">
        <v>2533</v>
      </c>
      <c r="S82" s="266" t="s">
        <v>2534</v>
      </c>
      <c r="T82" s="266" t="s">
        <v>2532</v>
      </c>
      <c r="U82" s="343"/>
      <c r="Z82" s="262"/>
      <c r="AA82" s="262"/>
      <c r="AB82" s="262"/>
      <c r="AC82" s="262"/>
      <c r="AD82" s="262"/>
    </row>
    <row r="83" spans="1:30" x14ac:dyDescent="0.4">
      <c r="A83" s="262" t="s">
        <v>1387</v>
      </c>
      <c r="B83" s="262">
        <v>81</v>
      </c>
      <c r="C83" s="285" t="s">
        <v>2323</v>
      </c>
      <c r="D83" s="286" t="s">
        <v>2587</v>
      </c>
      <c r="E83" s="286">
        <v>1</v>
      </c>
      <c r="F83" s="286">
        <f>F82+1</f>
        <v>11</v>
      </c>
      <c r="G83" s="286">
        <v>0</v>
      </c>
      <c r="H83" s="286" t="s">
        <v>21</v>
      </c>
      <c r="I83" s="286" t="str">
        <f>TEXT(IO[[#This Row],[RackRaw]],"00")</f>
        <v>01</v>
      </c>
      <c r="J83" s="286" t="str">
        <f>TEXT(IO[[#This Row],[SlotRaw]],"00")</f>
        <v>11</v>
      </c>
      <c r="K83" s="286" t="str">
        <f>TEXT(IO[[#This Row],[ChannelRaw]],"00")</f>
        <v>00</v>
      </c>
      <c r="L83" s="287" t="str">
        <f>_xlfn.TEXTJOIN("",,IO[[#This Row],[PLC]],IO[[#This Row],[Rack]],":",IO[[#This Row],[Slot]],".",IO[[#This Row],[Type]],":",IO[[#This Row],[Channel]])</f>
        <v>RIO_01:11.DI:00</v>
      </c>
      <c r="M83" s="286" t="str">
        <f>_xlfn.TEXTJOIN("",,IO[[#This Row],[PLC]],IO[[#This Row],[Rack]],":",IO[[#This Row],[Slot]],".",IO[[#This Row],[Type]],":V+")</f>
        <v>RIO_01:11.DI:V+</v>
      </c>
      <c r="N83" s="286" t="str">
        <f>_xlfn.TEXTJOIN("",,IO[[#This Row],[PLC]],IO[[#This Row],[Rack]],":",IO[[#This Row],[Slot]],".",IO[[#This Row],[Type]],":V-")</f>
        <v>RIO_01:11.DI:V-</v>
      </c>
      <c r="O83" s="326" t="str">
        <f>TEXT(IO[[#This Row],[ChannelRaw]]+1,"00")</f>
        <v>01</v>
      </c>
      <c r="P83" s="326">
        <v>6</v>
      </c>
      <c r="Q83" s="326">
        <v>4</v>
      </c>
      <c r="R83" s="266" t="s">
        <v>2533</v>
      </c>
      <c r="S83" s="266" t="s">
        <v>2534</v>
      </c>
      <c r="T83" s="266" t="s">
        <v>2532</v>
      </c>
      <c r="U83" s="343"/>
      <c r="Z83" s="262"/>
      <c r="AA83" s="262"/>
      <c r="AB83" s="262"/>
      <c r="AC83" s="262"/>
      <c r="AD83" s="262"/>
    </row>
    <row r="84" spans="1:30" x14ac:dyDescent="0.4">
      <c r="A84" s="262" t="s">
        <v>1390</v>
      </c>
      <c r="B84" s="262">
        <v>82</v>
      </c>
      <c r="C84" s="285" t="s">
        <v>2323</v>
      </c>
      <c r="D84" s="286" t="s">
        <v>2587</v>
      </c>
      <c r="E84" s="286">
        <v>1</v>
      </c>
      <c r="F84" s="286">
        <f>F83</f>
        <v>11</v>
      </c>
      <c r="G84" s="286">
        <f>G83+1</f>
        <v>1</v>
      </c>
      <c r="H84" s="286" t="s">
        <v>21</v>
      </c>
      <c r="I84" s="286" t="str">
        <f>TEXT(IO[[#This Row],[RackRaw]],"00")</f>
        <v>01</v>
      </c>
      <c r="J84" s="286" t="str">
        <f>TEXT(IO[[#This Row],[SlotRaw]],"00")</f>
        <v>11</v>
      </c>
      <c r="K84" s="286" t="str">
        <f>TEXT(IO[[#This Row],[ChannelRaw]],"00")</f>
        <v>01</v>
      </c>
      <c r="L84" s="287" t="str">
        <f>_xlfn.TEXTJOIN("",,IO[[#This Row],[PLC]],IO[[#This Row],[Rack]],":",IO[[#This Row],[Slot]],".",IO[[#This Row],[Type]],":",IO[[#This Row],[Channel]])</f>
        <v>RIO_01:11.DI:01</v>
      </c>
      <c r="M84" s="286" t="str">
        <f>_xlfn.TEXTJOIN("",,IO[[#This Row],[PLC]],IO[[#This Row],[Rack]],":",IO[[#This Row],[Slot]],".",IO[[#This Row],[Type]],":V+")</f>
        <v>RIO_01:11.DI:V+</v>
      </c>
      <c r="N84" s="286" t="str">
        <f>_xlfn.TEXTJOIN("",,IO[[#This Row],[PLC]],IO[[#This Row],[Rack]],":",IO[[#This Row],[Slot]],".",IO[[#This Row],[Type]],":V-")</f>
        <v>RIO_01:11.DI:V-</v>
      </c>
      <c r="O84" s="326" t="str">
        <f>TEXT(IO[[#This Row],[ChannelRaw]]+1,"00")</f>
        <v>02</v>
      </c>
      <c r="P84" s="326">
        <v>6</v>
      </c>
      <c r="Q84" s="326">
        <v>4</v>
      </c>
      <c r="R84" s="266" t="s">
        <v>2533</v>
      </c>
      <c r="S84" s="266" t="s">
        <v>2534</v>
      </c>
      <c r="T84" s="266" t="s">
        <v>2532</v>
      </c>
      <c r="U84" s="343"/>
      <c r="Z84" s="262"/>
      <c r="AA84" s="262"/>
      <c r="AB84" s="262"/>
      <c r="AC84" s="262"/>
      <c r="AD84" s="262"/>
    </row>
    <row r="85" spans="1:30" x14ac:dyDescent="0.4">
      <c r="A85" s="262" t="s">
        <v>1406</v>
      </c>
      <c r="B85" s="262">
        <v>83</v>
      </c>
      <c r="C85" s="285" t="s">
        <v>2323</v>
      </c>
      <c r="D85" s="286" t="s">
        <v>2587</v>
      </c>
      <c r="E85" s="286">
        <v>1</v>
      </c>
      <c r="F85" s="286">
        <f t="shared" ref="F85:F90" si="11">F84</f>
        <v>11</v>
      </c>
      <c r="G85" s="286">
        <f t="shared" si="9"/>
        <v>2</v>
      </c>
      <c r="H85" s="286" t="s">
        <v>21</v>
      </c>
      <c r="I85" s="286" t="str">
        <f>TEXT(IO[[#This Row],[RackRaw]],"00")</f>
        <v>01</v>
      </c>
      <c r="J85" s="286" t="str">
        <f>TEXT(IO[[#This Row],[SlotRaw]],"00")</f>
        <v>11</v>
      </c>
      <c r="K85" s="286" t="str">
        <f>TEXT(IO[[#This Row],[ChannelRaw]],"00")</f>
        <v>02</v>
      </c>
      <c r="L85" s="287" t="str">
        <f>_xlfn.TEXTJOIN("",,IO[[#This Row],[PLC]],IO[[#This Row],[Rack]],":",IO[[#This Row],[Slot]],".",IO[[#This Row],[Type]],":",IO[[#This Row],[Channel]])</f>
        <v>RIO_01:11.DI:02</v>
      </c>
      <c r="M85" s="286" t="str">
        <f>_xlfn.TEXTJOIN("",,IO[[#This Row],[PLC]],IO[[#This Row],[Rack]],":",IO[[#This Row],[Slot]],".",IO[[#This Row],[Type]],":V+")</f>
        <v>RIO_01:11.DI:V+</v>
      </c>
      <c r="N85" s="286" t="str">
        <f>_xlfn.TEXTJOIN("",,IO[[#This Row],[PLC]],IO[[#This Row],[Rack]],":",IO[[#This Row],[Slot]],".",IO[[#This Row],[Type]],":V-")</f>
        <v>RIO_01:11.DI:V-</v>
      </c>
      <c r="O85" s="326" t="str">
        <f>TEXT(IO[[#This Row],[ChannelRaw]]+1,"00")</f>
        <v>03</v>
      </c>
      <c r="P85" s="326">
        <v>6</v>
      </c>
      <c r="Q85" s="326">
        <v>4</v>
      </c>
      <c r="R85" s="266" t="s">
        <v>2533</v>
      </c>
      <c r="S85" s="266" t="s">
        <v>2534</v>
      </c>
      <c r="T85" s="266" t="s">
        <v>2532</v>
      </c>
      <c r="U85" s="343"/>
      <c r="Z85" s="262"/>
      <c r="AA85" s="262"/>
      <c r="AB85" s="262"/>
      <c r="AC85" s="262"/>
      <c r="AD85" s="262"/>
    </row>
    <row r="86" spans="1:30" x14ac:dyDescent="0.4">
      <c r="A86" s="262" t="s">
        <v>1010</v>
      </c>
      <c r="B86" s="262">
        <v>84</v>
      </c>
      <c r="C86" s="285" t="s">
        <v>2323</v>
      </c>
      <c r="D86" s="286" t="s">
        <v>2587</v>
      </c>
      <c r="E86" s="286">
        <v>1</v>
      </c>
      <c r="F86" s="286">
        <f t="shared" si="11"/>
        <v>11</v>
      </c>
      <c r="G86" s="286">
        <f t="shared" si="9"/>
        <v>3</v>
      </c>
      <c r="H86" s="286" t="s">
        <v>21</v>
      </c>
      <c r="I86" s="286" t="str">
        <f>TEXT(IO[[#This Row],[RackRaw]],"00")</f>
        <v>01</v>
      </c>
      <c r="J86" s="286" t="str">
        <f>TEXT(IO[[#This Row],[SlotRaw]],"00")</f>
        <v>11</v>
      </c>
      <c r="K86" s="286" t="str">
        <f>TEXT(IO[[#This Row],[ChannelRaw]],"00")</f>
        <v>03</v>
      </c>
      <c r="L86" s="287" t="str">
        <f>_xlfn.TEXTJOIN("",,IO[[#This Row],[PLC]],IO[[#This Row],[Rack]],":",IO[[#This Row],[Slot]],".",IO[[#This Row],[Type]],":",IO[[#This Row],[Channel]])</f>
        <v>RIO_01:11.DI:03</v>
      </c>
      <c r="M86" s="286" t="str">
        <f>_xlfn.TEXTJOIN("",,IO[[#This Row],[PLC]],IO[[#This Row],[Rack]],":",IO[[#This Row],[Slot]],".",IO[[#This Row],[Type]],":V+")</f>
        <v>RIO_01:11.DI:V+</v>
      </c>
      <c r="N86" s="286" t="str">
        <f>_xlfn.TEXTJOIN("",,IO[[#This Row],[PLC]],IO[[#This Row],[Rack]],":",IO[[#This Row],[Slot]],".",IO[[#This Row],[Type]],":V-")</f>
        <v>RIO_01:11.DI:V-</v>
      </c>
      <c r="O86" s="326" t="str">
        <f>TEXT(IO[[#This Row],[ChannelRaw]]+1,"00")</f>
        <v>04</v>
      </c>
      <c r="P86" s="326">
        <v>6</v>
      </c>
      <c r="Q86" s="326">
        <v>4</v>
      </c>
      <c r="R86" s="266" t="s">
        <v>2533</v>
      </c>
      <c r="S86" s="266" t="s">
        <v>2534</v>
      </c>
      <c r="T86" s="266" t="s">
        <v>2532</v>
      </c>
      <c r="U86" s="343"/>
      <c r="Z86" s="262"/>
      <c r="AA86" s="262"/>
      <c r="AB86" s="262"/>
      <c r="AC86" s="262"/>
      <c r="AD86" s="262"/>
    </row>
    <row r="87" spans="1:30" x14ac:dyDescent="0.4">
      <c r="A87" s="262" t="s">
        <v>1008</v>
      </c>
      <c r="B87" s="262">
        <v>85</v>
      </c>
      <c r="C87" s="285" t="s">
        <v>2323</v>
      </c>
      <c r="D87" s="286" t="s">
        <v>2587</v>
      </c>
      <c r="E87" s="286">
        <v>1</v>
      </c>
      <c r="F87" s="286">
        <f t="shared" si="11"/>
        <v>11</v>
      </c>
      <c r="G87" s="286">
        <f t="shared" si="9"/>
        <v>4</v>
      </c>
      <c r="H87" s="286" t="s">
        <v>21</v>
      </c>
      <c r="I87" s="286" t="str">
        <f>TEXT(IO[[#This Row],[RackRaw]],"00")</f>
        <v>01</v>
      </c>
      <c r="J87" s="286" t="str">
        <f>TEXT(IO[[#This Row],[SlotRaw]],"00")</f>
        <v>11</v>
      </c>
      <c r="K87" s="286" t="str">
        <f>TEXT(IO[[#This Row],[ChannelRaw]],"00")</f>
        <v>04</v>
      </c>
      <c r="L87" s="287" t="str">
        <f>_xlfn.TEXTJOIN("",,IO[[#This Row],[PLC]],IO[[#This Row],[Rack]],":",IO[[#This Row],[Slot]],".",IO[[#This Row],[Type]],":",IO[[#This Row],[Channel]])</f>
        <v>RIO_01:11.DI:04</v>
      </c>
      <c r="M87" s="286" t="str">
        <f>_xlfn.TEXTJOIN("",,IO[[#This Row],[PLC]],IO[[#This Row],[Rack]],":",IO[[#This Row],[Slot]],".",IO[[#This Row],[Type]],":V+")</f>
        <v>RIO_01:11.DI:V+</v>
      </c>
      <c r="N87" s="286" t="str">
        <f>_xlfn.TEXTJOIN("",,IO[[#This Row],[PLC]],IO[[#This Row],[Rack]],":",IO[[#This Row],[Slot]],".",IO[[#This Row],[Type]],":V-")</f>
        <v>RIO_01:11.DI:V-</v>
      </c>
      <c r="O87" s="326" t="str">
        <f>TEXT(IO[[#This Row],[ChannelRaw]]+1,"00")</f>
        <v>05</v>
      </c>
      <c r="P87" s="326">
        <v>6</v>
      </c>
      <c r="Q87" s="326">
        <v>4</v>
      </c>
      <c r="R87" s="266" t="s">
        <v>2533</v>
      </c>
      <c r="S87" s="266" t="s">
        <v>2534</v>
      </c>
      <c r="T87" s="266" t="s">
        <v>2532</v>
      </c>
      <c r="U87" s="343"/>
      <c r="Z87" s="262"/>
      <c r="AA87" s="262"/>
      <c r="AB87" s="262"/>
      <c r="AC87" s="262"/>
      <c r="AD87" s="262"/>
    </row>
    <row r="88" spans="1:30" x14ac:dyDescent="0.4">
      <c r="A88" s="262" t="s">
        <v>854</v>
      </c>
      <c r="B88" s="262">
        <v>86</v>
      </c>
      <c r="C88" s="285" t="s">
        <v>2323</v>
      </c>
      <c r="D88" s="286" t="s">
        <v>2587</v>
      </c>
      <c r="E88" s="286">
        <v>1</v>
      </c>
      <c r="F88" s="286">
        <f t="shared" si="11"/>
        <v>11</v>
      </c>
      <c r="G88" s="286">
        <f t="shared" si="9"/>
        <v>5</v>
      </c>
      <c r="H88" s="286" t="s">
        <v>21</v>
      </c>
      <c r="I88" s="286" t="str">
        <f>TEXT(IO[[#This Row],[RackRaw]],"00")</f>
        <v>01</v>
      </c>
      <c r="J88" s="286" t="str">
        <f>TEXT(IO[[#This Row],[SlotRaw]],"00")</f>
        <v>11</v>
      </c>
      <c r="K88" s="286" t="str">
        <f>TEXT(IO[[#This Row],[ChannelRaw]],"00")</f>
        <v>05</v>
      </c>
      <c r="L88" s="287" t="str">
        <f>_xlfn.TEXTJOIN("",,IO[[#This Row],[PLC]],IO[[#This Row],[Rack]],":",IO[[#This Row],[Slot]],".",IO[[#This Row],[Type]],":",IO[[#This Row],[Channel]])</f>
        <v>RIO_01:11.DI:05</v>
      </c>
      <c r="M88" s="286" t="str">
        <f>_xlfn.TEXTJOIN("",,IO[[#This Row],[PLC]],IO[[#This Row],[Rack]],":",IO[[#This Row],[Slot]],".",IO[[#This Row],[Type]],":V+")</f>
        <v>RIO_01:11.DI:V+</v>
      </c>
      <c r="N88" s="286" t="str">
        <f>_xlfn.TEXTJOIN("",,IO[[#This Row],[PLC]],IO[[#This Row],[Rack]],":",IO[[#This Row],[Slot]],".",IO[[#This Row],[Type]],":V-")</f>
        <v>RIO_01:11.DI:V-</v>
      </c>
      <c r="O88" s="326" t="str">
        <f>TEXT(IO[[#This Row],[ChannelRaw]]+1,"00")</f>
        <v>06</v>
      </c>
      <c r="P88" s="326">
        <v>6</v>
      </c>
      <c r="Q88" s="326">
        <v>4</v>
      </c>
      <c r="R88" s="266" t="s">
        <v>2533</v>
      </c>
      <c r="S88" s="266" t="s">
        <v>2534</v>
      </c>
      <c r="T88" s="266" t="s">
        <v>2532</v>
      </c>
      <c r="U88" s="343"/>
      <c r="Z88" s="262"/>
      <c r="AA88" s="262"/>
      <c r="AB88" s="262"/>
      <c r="AC88" s="262"/>
      <c r="AD88" s="262"/>
    </row>
    <row r="89" spans="1:30" x14ac:dyDescent="0.4">
      <c r="A89" s="262" t="s">
        <v>857</v>
      </c>
      <c r="B89" s="262">
        <v>87</v>
      </c>
      <c r="C89" s="285" t="s">
        <v>2323</v>
      </c>
      <c r="D89" s="286" t="s">
        <v>2587</v>
      </c>
      <c r="E89" s="286">
        <v>1</v>
      </c>
      <c r="F89" s="286">
        <f t="shared" si="11"/>
        <v>11</v>
      </c>
      <c r="G89" s="286">
        <f t="shared" si="9"/>
        <v>6</v>
      </c>
      <c r="H89" s="286" t="s">
        <v>21</v>
      </c>
      <c r="I89" s="286" t="str">
        <f>TEXT(IO[[#This Row],[RackRaw]],"00")</f>
        <v>01</v>
      </c>
      <c r="J89" s="286" t="str">
        <f>TEXT(IO[[#This Row],[SlotRaw]],"00")</f>
        <v>11</v>
      </c>
      <c r="K89" s="286" t="str">
        <f>TEXT(IO[[#This Row],[ChannelRaw]],"00")</f>
        <v>06</v>
      </c>
      <c r="L89" s="287" t="str">
        <f>_xlfn.TEXTJOIN("",,IO[[#This Row],[PLC]],IO[[#This Row],[Rack]],":",IO[[#This Row],[Slot]],".",IO[[#This Row],[Type]],":",IO[[#This Row],[Channel]])</f>
        <v>RIO_01:11.DI:06</v>
      </c>
      <c r="M89" s="286" t="str">
        <f>_xlfn.TEXTJOIN("",,IO[[#This Row],[PLC]],IO[[#This Row],[Rack]],":",IO[[#This Row],[Slot]],".",IO[[#This Row],[Type]],":V+")</f>
        <v>RIO_01:11.DI:V+</v>
      </c>
      <c r="N89" s="286" t="str">
        <f>_xlfn.TEXTJOIN("",,IO[[#This Row],[PLC]],IO[[#This Row],[Rack]],":",IO[[#This Row],[Slot]],".",IO[[#This Row],[Type]],":V-")</f>
        <v>RIO_01:11.DI:V-</v>
      </c>
      <c r="O89" s="326" t="str">
        <f>TEXT(IO[[#This Row],[ChannelRaw]]+1,"00")</f>
        <v>07</v>
      </c>
      <c r="P89" s="326">
        <v>6</v>
      </c>
      <c r="Q89" s="326">
        <v>4</v>
      </c>
      <c r="R89" s="266" t="s">
        <v>2533</v>
      </c>
      <c r="S89" s="266" t="s">
        <v>2534</v>
      </c>
      <c r="T89" s="266" t="s">
        <v>2532</v>
      </c>
      <c r="U89" s="343"/>
      <c r="Z89" s="262"/>
      <c r="AA89" s="262"/>
      <c r="AB89" s="262"/>
      <c r="AC89" s="262"/>
      <c r="AD89" s="262"/>
    </row>
    <row r="90" spans="1:30" x14ac:dyDescent="0.4">
      <c r="A90" s="262" t="s">
        <v>989</v>
      </c>
      <c r="B90" s="262">
        <v>88</v>
      </c>
      <c r="C90" s="285" t="s">
        <v>2323</v>
      </c>
      <c r="D90" s="286" t="s">
        <v>2587</v>
      </c>
      <c r="E90" s="286">
        <v>1</v>
      </c>
      <c r="F90" s="286">
        <f t="shared" si="11"/>
        <v>11</v>
      </c>
      <c r="G90" s="286">
        <f t="shared" si="9"/>
        <v>7</v>
      </c>
      <c r="H90" s="286" t="s">
        <v>21</v>
      </c>
      <c r="I90" s="286" t="str">
        <f>TEXT(IO[[#This Row],[RackRaw]],"00")</f>
        <v>01</v>
      </c>
      <c r="J90" s="286" t="str">
        <f>TEXT(IO[[#This Row],[SlotRaw]],"00")</f>
        <v>11</v>
      </c>
      <c r="K90" s="286" t="str">
        <f>TEXT(IO[[#This Row],[ChannelRaw]],"00")</f>
        <v>07</v>
      </c>
      <c r="L90" s="287" t="str">
        <f>_xlfn.TEXTJOIN("",,IO[[#This Row],[PLC]],IO[[#This Row],[Rack]],":",IO[[#This Row],[Slot]],".",IO[[#This Row],[Type]],":",IO[[#This Row],[Channel]])</f>
        <v>RIO_01:11.DI:07</v>
      </c>
      <c r="M90" s="286" t="str">
        <f>_xlfn.TEXTJOIN("",,IO[[#This Row],[PLC]],IO[[#This Row],[Rack]],":",IO[[#This Row],[Slot]],".",IO[[#This Row],[Type]],":V+")</f>
        <v>RIO_01:11.DI:V+</v>
      </c>
      <c r="N90" s="286" t="str">
        <f>_xlfn.TEXTJOIN("",,IO[[#This Row],[PLC]],IO[[#This Row],[Rack]],":",IO[[#This Row],[Slot]],".",IO[[#This Row],[Type]],":V-")</f>
        <v>RIO_01:11.DI:V-</v>
      </c>
      <c r="O90" s="326" t="str">
        <f>TEXT(IO[[#This Row],[ChannelRaw]]+1,"00")</f>
        <v>08</v>
      </c>
      <c r="P90" s="326">
        <v>6</v>
      </c>
      <c r="Q90" s="326">
        <v>4</v>
      </c>
      <c r="R90" s="266" t="s">
        <v>2533</v>
      </c>
      <c r="S90" s="266" t="s">
        <v>2534</v>
      </c>
      <c r="T90" s="266" t="s">
        <v>2532</v>
      </c>
      <c r="U90" s="343"/>
      <c r="Z90" s="262"/>
      <c r="AA90" s="262"/>
      <c r="AB90" s="262"/>
      <c r="AC90" s="262"/>
      <c r="AD90" s="262"/>
    </row>
    <row r="91" spans="1:30" x14ac:dyDescent="0.4">
      <c r="A91" s="262" t="s">
        <v>991</v>
      </c>
      <c r="B91" s="262">
        <v>89</v>
      </c>
      <c r="C91" s="285" t="s">
        <v>2323</v>
      </c>
      <c r="D91" s="286" t="s">
        <v>2587</v>
      </c>
      <c r="E91" s="286">
        <v>1</v>
      </c>
      <c r="F91" s="286">
        <f>F90+1</f>
        <v>12</v>
      </c>
      <c r="G91" s="286">
        <v>0</v>
      </c>
      <c r="H91" s="286" t="s">
        <v>21</v>
      </c>
      <c r="I91" s="286" t="str">
        <f>TEXT(IO[[#This Row],[RackRaw]],"00")</f>
        <v>01</v>
      </c>
      <c r="J91" s="286" t="str">
        <f>TEXT(IO[[#This Row],[SlotRaw]],"00")</f>
        <v>12</v>
      </c>
      <c r="K91" s="286" t="str">
        <f>TEXT(IO[[#This Row],[ChannelRaw]],"00")</f>
        <v>00</v>
      </c>
      <c r="L91" s="287" t="str">
        <f>_xlfn.TEXTJOIN("",,IO[[#This Row],[PLC]],IO[[#This Row],[Rack]],":",IO[[#This Row],[Slot]],".",IO[[#This Row],[Type]],":",IO[[#This Row],[Channel]])</f>
        <v>RIO_01:12.DI:00</v>
      </c>
      <c r="M91" s="286" t="str">
        <f>_xlfn.TEXTJOIN("",,IO[[#This Row],[PLC]],IO[[#This Row],[Rack]],":",IO[[#This Row],[Slot]],".",IO[[#This Row],[Type]],":V+")</f>
        <v>RIO_01:12.DI:V+</v>
      </c>
      <c r="N91" s="286" t="str">
        <f>_xlfn.TEXTJOIN("",,IO[[#This Row],[PLC]],IO[[#This Row],[Rack]],":",IO[[#This Row],[Slot]],".",IO[[#This Row],[Type]],":V-")</f>
        <v>RIO_01:12.DI:V-</v>
      </c>
      <c r="O91" s="326" t="str">
        <f>TEXT(IO[[#This Row],[ChannelRaw]]+1,"00")</f>
        <v>01</v>
      </c>
      <c r="P91" s="326">
        <v>6</v>
      </c>
      <c r="Q91" s="326">
        <v>4</v>
      </c>
      <c r="R91" s="266" t="s">
        <v>2533</v>
      </c>
      <c r="S91" s="266" t="s">
        <v>2534</v>
      </c>
      <c r="T91" s="266" t="s">
        <v>2532</v>
      </c>
      <c r="U91" s="343"/>
      <c r="Z91" s="262"/>
      <c r="AA91" s="262"/>
      <c r="AB91" s="262"/>
      <c r="AC91" s="262"/>
      <c r="AD91" s="262"/>
    </row>
    <row r="92" spans="1:30" x14ac:dyDescent="0.4">
      <c r="A92" s="262" t="s">
        <v>1012</v>
      </c>
      <c r="B92" s="262">
        <v>90</v>
      </c>
      <c r="C92" s="285" t="s">
        <v>2323</v>
      </c>
      <c r="D92" s="286" t="s">
        <v>2587</v>
      </c>
      <c r="E92" s="286">
        <v>1</v>
      </c>
      <c r="F92" s="286">
        <f>F91</f>
        <v>12</v>
      </c>
      <c r="G92" s="286">
        <f>G91+1</f>
        <v>1</v>
      </c>
      <c r="H92" s="286" t="s">
        <v>21</v>
      </c>
      <c r="I92" s="286" t="str">
        <f>TEXT(IO[[#This Row],[RackRaw]],"00")</f>
        <v>01</v>
      </c>
      <c r="J92" s="286" t="str">
        <f>TEXT(IO[[#This Row],[SlotRaw]],"00")</f>
        <v>12</v>
      </c>
      <c r="K92" s="286" t="str">
        <f>TEXT(IO[[#This Row],[ChannelRaw]],"00")</f>
        <v>01</v>
      </c>
      <c r="L92" s="287" t="str">
        <f>_xlfn.TEXTJOIN("",,IO[[#This Row],[PLC]],IO[[#This Row],[Rack]],":",IO[[#This Row],[Slot]],".",IO[[#This Row],[Type]],":",IO[[#This Row],[Channel]])</f>
        <v>RIO_01:12.DI:01</v>
      </c>
      <c r="M92" s="286" t="str">
        <f>_xlfn.TEXTJOIN("",,IO[[#This Row],[PLC]],IO[[#This Row],[Rack]],":",IO[[#This Row],[Slot]],".",IO[[#This Row],[Type]],":V+")</f>
        <v>RIO_01:12.DI:V+</v>
      </c>
      <c r="N92" s="286" t="str">
        <f>_xlfn.TEXTJOIN("",,IO[[#This Row],[PLC]],IO[[#This Row],[Rack]],":",IO[[#This Row],[Slot]],".",IO[[#This Row],[Type]],":V-")</f>
        <v>RIO_01:12.DI:V-</v>
      </c>
      <c r="O92" s="326" t="str">
        <f>TEXT(IO[[#This Row],[ChannelRaw]]+1,"00")</f>
        <v>02</v>
      </c>
      <c r="P92" s="326">
        <v>6</v>
      </c>
      <c r="Q92" s="326">
        <v>4</v>
      </c>
      <c r="R92" s="266" t="s">
        <v>2533</v>
      </c>
      <c r="S92" s="266" t="s">
        <v>2534</v>
      </c>
      <c r="T92" s="266" t="s">
        <v>2532</v>
      </c>
      <c r="U92" s="343"/>
      <c r="Z92" s="262"/>
      <c r="AA92" s="262"/>
      <c r="AB92" s="262"/>
      <c r="AC92" s="262"/>
      <c r="AD92" s="262"/>
    </row>
    <row r="93" spans="1:30" x14ac:dyDescent="0.4">
      <c r="A93" s="262" t="s">
        <v>1015</v>
      </c>
      <c r="B93" s="262">
        <v>91</v>
      </c>
      <c r="C93" s="285" t="s">
        <v>2323</v>
      </c>
      <c r="D93" s="286" t="s">
        <v>2587</v>
      </c>
      <c r="E93" s="286">
        <v>1</v>
      </c>
      <c r="F93" s="286">
        <f t="shared" ref="F93:F98" si="12">F92</f>
        <v>12</v>
      </c>
      <c r="G93" s="286">
        <f t="shared" si="9"/>
        <v>2</v>
      </c>
      <c r="H93" s="286" t="s">
        <v>21</v>
      </c>
      <c r="I93" s="286" t="str">
        <f>TEXT(IO[[#This Row],[RackRaw]],"00")</f>
        <v>01</v>
      </c>
      <c r="J93" s="286" t="str">
        <f>TEXT(IO[[#This Row],[SlotRaw]],"00")</f>
        <v>12</v>
      </c>
      <c r="K93" s="286" t="str">
        <f>TEXT(IO[[#This Row],[ChannelRaw]],"00")</f>
        <v>02</v>
      </c>
      <c r="L93" s="287" t="str">
        <f>_xlfn.TEXTJOIN("",,IO[[#This Row],[PLC]],IO[[#This Row],[Rack]],":",IO[[#This Row],[Slot]],".",IO[[#This Row],[Type]],":",IO[[#This Row],[Channel]])</f>
        <v>RIO_01:12.DI:02</v>
      </c>
      <c r="M93" s="286" t="str">
        <f>_xlfn.TEXTJOIN("",,IO[[#This Row],[PLC]],IO[[#This Row],[Rack]],":",IO[[#This Row],[Slot]],".",IO[[#This Row],[Type]],":V+")</f>
        <v>RIO_01:12.DI:V+</v>
      </c>
      <c r="N93" s="286" t="str">
        <f>_xlfn.TEXTJOIN("",,IO[[#This Row],[PLC]],IO[[#This Row],[Rack]],":",IO[[#This Row],[Slot]],".",IO[[#This Row],[Type]],":V-")</f>
        <v>RIO_01:12.DI:V-</v>
      </c>
      <c r="O93" s="326" t="str">
        <f>TEXT(IO[[#This Row],[ChannelRaw]]+1,"00")</f>
        <v>03</v>
      </c>
      <c r="P93" s="326">
        <v>6</v>
      </c>
      <c r="Q93" s="326">
        <v>4</v>
      </c>
      <c r="R93" s="266" t="s">
        <v>2533</v>
      </c>
      <c r="S93" s="266" t="s">
        <v>2534</v>
      </c>
      <c r="T93" s="266" t="s">
        <v>2532</v>
      </c>
      <c r="U93" s="343"/>
      <c r="Z93" s="262"/>
      <c r="AA93" s="262"/>
      <c r="AB93" s="262"/>
      <c r="AC93" s="262"/>
      <c r="AD93" s="262"/>
    </row>
    <row r="94" spans="1:30" x14ac:dyDescent="0.4">
      <c r="A94" s="262" t="s">
        <v>1017</v>
      </c>
      <c r="B94" s="262">
        <v>92</v>
      </c>
      <c r="C94" s="285" t="s">
        <v>2323</v>
      </c>
      <c r="D94" s="286" t="s">
        <v>2587</v>
      </c>
      <c r="E94" s="286">
        <v>1</v>
      </c>
      <c r="F94" s="286">
        <f t="shared" si="12"/>
        <v>12</v>
      </c>
      <c r="G94" s="286">
        <f t="shared" si="9"/>
        <v>3</v>
      </c>
      <c r="H94" s="286" t="s">
        <v>21</v>
      </c>
      <c r="I94" s="286" t="str">
        <f>TEXT(IO[[#This Row],[RackRaw]],"00")</f>
        <v>01</v>
      </c>
      <c r="J94" s="286" t="str">
        <f>TEXT(IO[[#This Row],[SlotRaw]],"00")</f>
        <v>12</v>
      </c>
      <c r="K94" s="286" t="str">
        <f>TEXT(IO[[#This Row],[ChannelRaw]],"00")</f>
        <v>03</v>
      </c>
      <c r="L94" s="287" t="str">
        <f>_xlfn.TEXTJOIN("",,IO[[#This Row],[PLC]],IO[[#This Row],[Rack]],":",IO[[#This Row],[Slot]],".",IO[[#This Row],[Type]],":",IO[[#This Row],[Channel]])</f>
        <v>RIO_01:12.DI:03</v>
      </c>
      <c r="M94" s="286" t="str">
        <f>_xlfn.TEXTJOIN("",,IO[[#This Row],[PLC]],IO[[#This Row],[Rack]],":",IO[[#This Row],[Slot]],".",IO[[#This Row],[Type]],":V+")</f>
        <v>RIO_01:12.DI:V+</v>
      </c>
      <c r="N94" s="286" t="str">
        <f>_xlfn.TEXTJOIN("",,IO[[#This Row],[PLC]],IO[[#This Row],[Rack]],":",IO[[#This Row],[Slot]],".",IO[[#This Row],[Type]],":V-")</f>
        <v>RIO_01:12.DI:V-</v>
      </c>
      <c r="O94" s="326" t="str">
        <f>TEXT(IO[[#This Row],[ChannelRaw]]+1,"00")</f>
        <v>04</v>
      </c>
      <c r="P94" s="326">
        <v>6</v>
      </c>
      <c r="Q94" s="326">
        <v>4</v>
      </c>
      <c r="R94" s="266" t="s">
        <v>2533</v>
      </c>
      <c r="S94" s="266" t="s">
        <v>2534</v>
      </c>
      <c r="T94" s="266" t="s">
        <v>2532</v>
      </c>
      <c r="U94" s="343"/>
      <c r="Z94" s="262"/>
      <c r="AA94" s="262"/>
      <c r="AB94" s="262"/>
      <c r="AC94" s="262"/>
      <c r="AD94" s="262"/>
    </row>
    <row r="95" spans="1:30" x14ac:dyDescent="0.4">
      <c r="A95" s="262" t="s">
        <v>977</v>
      </c>
      <c r="B95" s="262">
        <v>93</v>
      </c>
      <c r="C95" s="285" t="s">
        <v>2323</v>
      </c>
      <c r="D95" s="286" t="s">
        <v>2587</v>
      </c>
      <c r="E95" s="286">
        <v>1</v>
      </c>
      <c r="F95" s="286">
        <f t="shared" si="12"/>
        <v>12</v>
      </c>
      <c r="G95" s="286">
        <f t="shared" si="9"/>
        <v>4</v>
      </c>
      <c r="H95" s="286" t="s">
        <v>21</v>
      </c>
      <c r="I95" s="286" t="str">
        <f>TEXT(IO[[#This Row],[RackRaw]],"00")</f>
        <v>01</v>
      </c>
      <c r="J95" s="286" t="str">
        <f>TEXT(IO[[#This Row],[SlotRaw]],"00")</f>
        <v>12</v>
      </c>
      <c r="K95" s="286" t="str">
        <f>TEXT(IO[[#This Row],[ChannelRaw]],"00")</f>
        <v>04</v>
      </c>
      <c r="L95" s="287" t="str">
        <f>_xlfn.TEXTJOIN("",,IO[[#This Row],[PLC]],IO[[#This Row],[Rack]],":",IO[[#This Row],[Slot]],".",IO[[#This Row],[Type]],":",IO[[#This Row],[Channel]])</f>
        <v>RIO_01:12.DI:04</v>
      </c>
      <c r="M95" s="286" t="str">
        <f>_xlfn.TEXTJOIN("",,IO[[#This Row],[PLC]],IO[[#This Row],[Rack]],":",IO[[#This Row],[Slot]],".",IO[[#This Row],[Type]],":V+")</f>
        <v>RIO_01:12.DI:V+</v>
      </c>
      <c r="N95" s="286" t="str">
        <f>_xlfn.TEXTJOIN("",,IO[[#This Row],[PLC]],IO[[#This Row],[Rack]],":",IO[[#This Row],[Slot]],".",IO[[#This Row],[Type]],":V-")</f>
        <v>RIO_01:12.DI:V-</v>
      </c>
      <c r="O95" s="326" t="str">
        <f>TEXT(IO[[#This Row],[ChannelRaw]]+1,"00")</f>
        <v>05</v>
      </c>
      <c r="P95" s="326">
        <v>6</v>
      </c>
      <c r="Q95" s="326">
        <v>4</v>
      </c>
      <c r="R95" s="266" t="s">
        <v>2533</v>
      </c>
      <c r="S95" s="266" t="s">
        <v>2534</v>
      </c>
      <c r="T95" s="266" t="s">
        <v>2532</v>
      </c>
      <c r="U95" s="343"/>
      <c r="Z95" s="262"/>
      <c r="AA95" s="262"/>
      <c r="AB95" s="262"/>
      <c r="AC95" s="262"/>
      <c r="AD95" s="262"/>
    </row>
    <row r="96" spans="1:30" x14ac:dyDescent="0.4">
      <c r="A96" s="262" t="s">
        <v>980</v>
      </c>
      <c r="B96" s="262">
        <v>94</v>
      </c>
      <c r="C96" s="285" t="s">
        <v>2323</v>
      </c>
      <c r="D96" s="286" t="s">
        <v>2587</v>
      </c>
      <c r="E96" s="286">
        <v>1</v>
      </c>
      <c r="F96" s="286">
        <f t="shared" si="12"/>
        <v>12</v>
      </c>
      <c r="G96" s="286">
        <f t="shared" si="9"/>
        <v>5</v>
      </c>
      <c r="H96" s="286" t="s">
        <v>21</v>
      </c>
      <c r="I96" s="286" t="str">
        <f>TEXT(IO[[#This Row],[RackRaw]],"00")</f>
        <v>01</v>
      </c>
      <c r="J96" s="286" t="str">
        <f>TEXT(IO[[#This Row],[SlotRaw]],"00")</f>
        <v>12</v>
      </c>
      <c r="K96" s="286" t="str">
        <f>TEXT(IO[[#This Row],[ChannelRaw]],"00")</f>
        <v>05</v>
      </c>
      <c r="L96" s="287" t="str">
        <f>_xlfn.TEXTJOIN("",,IO[[#This Row],[PLC]],IO[[#This Row],[Rack]],":",IO[[#This Row],[Slot]],".",IO[[#This Row],[Type]],":",IO[[#This Row],[Channel]])</f>
        <v>RIO_01:12.DI:05</v>
      </c>
      <c r="M96" s="286" t="str">
        <f>_xlfn.TEXTJOIN("",,IO[[#This Row],[PLC]],IO[[#This Row],[Rack]],":",IO[[#This Row],[Slot]],".",IO[[#This Row],[Type]],":V+")</f>
        <v>RIO_01:12.DI:V+</v>
      </c>
      <c r="N96" s="286" t="str">
        <f>_xlfn.TEXTJOIN("",,IO[[#This Row],[PLC]],IO[[#This Row],[Rack]],":",IO[[#This Row],[Slot]],".",IO[[#This Row],[Type]],":V-")</f>
        <v>RIO_01:12.DI:V-</v>
      </c>
      <c r="O96" s="326" t="str">
        <f>TEXT(IO[[#This Row],[ChannelRaw]]+1,"00")</f>
        <v>06</v>
      </c>
      <c r="P96" s="326">
        <v>6</v>
      </c>
      <c r="Q96" s="326">
        <v>4</v>
      </c>
      <c r="R96" s="266" t="s">
        <v>2533</v>
      </c>
      <c r="S96" s="266" t="s">
        <v>2534</v>
      </c>
      <c r="T96" s="266" t="s">
        <v>2532</v>
      </c>
      <c r="U96" s="343"/>
      <c r="Z96" s="262"/>
      <c r="AA96" s="262"/>
      <c r="AB96" s="262"/>
      <c r="AC96" s="262"/>
      <c r="AD96" s="262"/>
    </row>
    <row r="97" spans="1:30" x14ac:dyDescent="0.4">
      <c r="A97" s="262" t="s">
        <v>984</v>
      </c>
      <c r="B97" s="262">
        <v>95</v>
      </c>
      <c r="C97" s="285" t="s">
        <v>2323</v>
      </c>
      <c r="D97" s="286" t="s">
        <v>2587</v>
      </c>
      <c r="E97" s="286">
        <v>1</v>
      </c>
      <c r="F97" s="286">
        <f t="shared" si="12"/>
        <v>12</v>
      </c>
      <c r="G97" s="286">
        <f t="shared" si="9"/>
        <v>6</v>
      </c>
      <c r="H97" s="286" t="s">
        <v>21</v>
      </c>
      <c r="I97" s="286" t="str">
        <f>TEXT(IO[[#This Row],[RackRaw]],"00")</f>
        <v>01</v>
      </c>
      <c r="J97" s="286" t="str">
        <f>TEXT(IO[[#This Row],[SlotRaw]],"00")</f>
        <v>12</v>
      </c>
      <c r="K97" s="286" t="str">
        <f>TEXT(IO[[#This Row],[ChannelRaw]],"00")</f>
        <v>06</v>
      </c>
      <c r="L97" s="287" t="str">
        <f>_xlfn.TEXTJOIN("",,IO[[#This Row],[PLC]],IO[[#This Row],[Rack]],":",IO[[#This Row],[Slot]],".",IO[[#This Row],[Type]],":",IO[[#This Row],[Channel]])</f>
        <v>RIO_01:12.DI:06</v>
      </c>
      <c r="M97" s="286" t="str">
        <f>_xlfn.TEXTJOIN("",,IO[[#This Row],[PLC]],IO[[#This Row],[Rack]],":",IO[[#This Row],[Slot]],".",IO[[#This Row],[Type]],":V+")</f>
        <v>RIO_01:12.DI:V+</v>
      </c>
      <c r="N97" s="286" t="str">
        <f>_xlfn.TEXTJOIN("",,IO[[#This Row],[PLC]],IO[[#This Row],[Rack]],":",IO[[#This Row],[Slot]],".",IO[[#This Row],[Type]],":V-")</f>
        <v>RIO_01:12.DI:V-</v>
      </c>
      <c r="O97" s="326" t="str">
        <f>TEXT(IO[[#This Row],[ChannelRaw]]+1,"00")</f>
        <v>07</v>
      </c>
      <c r="P97" s="326">
        <v>6</v>
      </c>
      <c r="Q97" s="326">
        <v>4</v>
      </c>
      <c r="R97" s="266" t="s">
        <v>2533</v>
      </c>
      <c r="S97" s="266" t="s">
        <v>2534</v>
      </c>
      <c r="T97" s="266" t="s">
        <v>2532</v>
      </c>
      <c r="U97" s="343"/>
      <c r="Z97" s="262"/>
      <c r="AA97" s="262"/>
      <c r="AB97" s="262"/>
      <c r="AC97" s="262"/>
      <c r="AD97" s="262"/>
    </row>
    <row r="98" spans="1:30" x14ac:dyDescent="0.4">
      <c r="A98" s="262" t="s">
        <v>986</v>
      </c>
      <c r="B98" s="262">
        <v>96</v>
      </c>
      <c r="C98" s="285" t="s">
        <v>2323</v>
      </c>
      <c r="D98" s="286" t="s">
        <v>2587</v>
      </c>
      <c r="E98" s="286">
        <v>1</v>
      </c>
      <c r="F98" s="286">
        <f t="shared" si="12"/>
        <v>12</v>
      </c>
      <c r="G98" s="286">
        <f t="shared" si="9"/>
        <v>7</v>
      </c>
      <c r="H98" s="286" t="s">
        <v>21</v>
      </c>
      <c r="I98" s="286" t="str">
        <f>TEXT(IO[[#This Row],[RackRaw]],"00")</f>
        <v>01</v>
      </c>
      <c r="J98" s="286" t="str">
        <f>TEXT(IO[[#This Row],[SlotRaw]],"00")</f>
        <v>12</v>
      </c>
      <c r="K98" s="286" t="str">
        <f>TEXT(IO[[#This Row],[ChannelRaw]],"00")</f>
        <v>07</v>
      </c>
      <c r="L98" s="287" t="str">
        <f>_xlfn.TEXTJOIN("",,IO[[#This Row],[PLC]],IO[[#This Row],[Rack]],":",IO[[#This Row],[Slot]],".",IO[[#This Row],[Type]],":",IO[[#This Row],[Channel]])</f>
        <v>RIO_01:12.DI:07</v>
      </c>
      <c r="M98" s="286" t="str">
        <f>_xlfn.TEXTJOIN("",,IO[[#This Row],[PLC]],IO[[#This Row],[Rack]],":",IO[[#This Row],[Slot]],".",IO[[#This Row],[Type]],":V+")</f>
        <v>RIO_01:12.DI:V+</v>
      </c>
      <c r="N98" s="286" t="str">
        <f>_xlfn.TEXTJOIN("",,IO[[#This Row],[PLC]],IO[[#This Row],[Rack]],":",IO[[#This Row],[Slot]],".",IO[[#This Row],[Type]],":V-")</f>
        <v>RIO_01:12.DI:V-</v>
      </c>
      <c r="O98" s="326" t="str">
        <f>TEXT(IO[[#This Row],[ChannelRaw]]+1,"00")</f>
        <v>08</v>
      </c>
      <c r="P98" s="326">
        <v>6</v>
      </c>
      <c r="Q98" s="326">
        <v>4</v>
      </c>
      <c r="R98" s="266" t="s">
        <v>2533</v>
      </c>
      <c r="S98" s="266" t="s">
        <v>2534</v>
      </c>
      <c r="T98" s="266" t="s">
        <v>2532</v>
      </c>
      <c r="U98" s="343"/>
      <c r="Z98" s="262"/>
      <c r="AA98" s="262"/>
      <c r="AB98" s="262"/>
      <c r="AC98" s="262"/>
      <c r="AD98" s="262"/>
    </row>
    <row r="99" spans="1:30" x14ac:dyDescent="0.4">
      <c r="A99" s="262" t="s">
        <v>631</v>
      </c>
      <c r="B99" s="262">
        <v>97</v>
      </c>
      <c r="C99" s="285" t="s">
        <v>2323</v>
      </c>
      <c r="D99" s="286" t="s">
        <v>2587</v>
      </c>
      <c r="E99" s="286">
        <v>1</v>
      </c>
      <c r="F99" s="286">
        <f>F98+1</f>
        <v>13</v>
      </c>
      <c r="G99" s="286">
        <v>0</v>
      </c>
      <c r="H99" s="286" t="s">
        <v>21</v>
      </c>
      <c r="I99" s="286" t="str">
        <f>TEXT(IO[[#This Row],[RackRaw]],"00")</f>
        <v>01</v>
      </c>
      <c r="J99" s="286" t="str">
        <f>TEXT(IO[[#This Row],[SlotRaw]],"00")</f>
        <v>13</v>
      </c>
      <c r="K99" s="286" t="str">
        <f>TEXT(IO[[#This Row],[ChannelRaw]],"00")</f>
        <v>00</v>
      </c>
      <c r="L99" s="287" t="str">
        <f>_xlfn.TEXTJOIN("",,IO[[#This Row],[PLC]],IO[[#This Row],[Rack]],":",IO[[#This Row],[Slot]],".",IO[[#This Row],[Type]],":",IO[[#This Row],[Channel]])</f>
        <v>RIO_01:13.DI:00</v>
      </c>
      <c r="M99" s="286" t="str">
        <f>_xlfn.TEXTJOIN("",,IO[[#This Row],[PLC]],IO[[#This Row],[Rack]],":",IO[[#This Row],[Slot]],".",IO[[#This Row],[Type]],":V+")</f>
        <v>RIO_01:13.DI:V+</v>
      </c>
      <c r="N99" s="286" t="str">
        <f>_xlfn.TEXTJOIN("",,IO[[#This Row],[PLC]],IO[[#This Row],[Rack]],":",IO[[#This Row],[Slot]],".",IO[[#This Row],[Type]],":V-")</f>
        <v>RIO_01:13.DI:V-</v>
      </c>
      <c r="O99" s="326" t="str">
        <f>TEXT(IO[[#This Row],[ChannelRaw]]+1,"00")</f>
        <v>01</v>
      </c>
      <c r="P99" s="326">
        <v>6</v>
      </c>
      <c r="Q99" s="326">
        <v>4</v>
      </c>
      <c r="R99" s="266" t="s">
        <v>2533</v>
      </c>
      <c r="S99" s="266" t="s">
        <v>2534</v>
      </c>
      <c r="T99" s="266" t="s">
        <v>2532</v>
      </c>
      <c r="U99" s="343"/>
      <c r="Z99" s="262"/>
      <c r="AA99" s="262"/>
      <c r="AB99" s="262"/>
      <c r="AC99" s="262"/>
      <c r="AD99" s="262"/>
    </row>
    <row r="100" spans="1:30" x14ac:dyDescent="0.4">
      <c r="A100" s="262" t="s">
        <v>625</v>
      </c>
      <c r="B100" s="262">
        <v>98</v>
      </c>
      <c r="C100" s="285" t="s">
        <v>2323</v>
      </c>
      <c r="D100" s="286" t="s">
        <v>2587</v>
      </c>
      <c r="E100" s="286">
        <v>1</v>
      </c>
      <c r="F100" s="286">
        <f>F99</f>
        <v>13</v>
      </c>
      <c r="G100" s="286">
        <f>G99+1</f>
        <v>1</v>
      </c>
      <c r="H100" s="286" t="s">
        <v>21</v>
      </c>
      <c r="I100" s="286" t="str">
        <f>TEXT(IO[[#This Row],[RackRaw]],"00")</f>
        <v>01</v>
      </c>
      <c r="J100" s="286" t="str">
        <f>TEXT(IO[[#This Row],[SlotRaw]],"00")</f>
        <v>13</v>
      </c>
      <c r="K100" s="286" t="str">
        <f>TEXT(IO[[#This Row],[ChannelRaw]],"00")</f>
        <v>01</v>
      </c>
      <c r="L100" s="287" t="str">
        <f>_xlfn.TEXTJOIN("",,IO[[#This Row],[PLC]],IO[[#This Row],[Rack]],":",IO[[#This Row],[Slot]],".",IO[[#This Row],[Type]],":",IO[[#This Row],[Channel]])</f>
        <v>RIO_01:13.DI:01</v>
      </c>
      <c r="M100" s="286" t="str">
        <f>_xlfn.TEXTJOIN("",,IO[[#This Row],[PLC]],IO[[#This Row],[Rack]],":",IO[[#This Row],[Slot]],".",IO[[#This Row],[Type]],":V+")</f>
        <v>RIO_01:13.DI:V+</v>
      </c>
      <c r="N100" s="286" t="str">
        <f>_xlfn.TEXTJOIN("",,IO[[#This Row],[PLC]],IO[[#This Row],[Rack]],":",IO[[#This Row],[Slot]],".",IO[[#This Row],[Type]],":V-")</f>
        <v>RIO_01:13.DI:V-</v>
      </c>
      <c r="O100" s="326" t="str">
        <f>TEXT(IO[[#This Row],[ChannelRaw]]+1,"00")</f>
        <v>02</v>
      </c>
      <c r="P100" s="326">
        <v>6</v>
      </c>
      <c r="Q100" s="326">
        <v>4</v>
      </c>
      <c r="R100" s="266" t="s">
        <v>2533</v>
      </c>
      <c r="S100" s="266" t="s">
        <v>2534</v>
      </c>
      <c r="T100" s="266" t="s">
        <v>2532</v>
      </c>
      <c r="U100" s="343"/>
      <c r="Z100" s="262"/>
      <c r="AA100" s="262"/>
      <c r="AB100" s="262"/>
      <c r="AC100" s="262"/>
      <c r="AD100" s="262"/>
    </row>
    <row r="101" spans="1:30" x14ac:dyDescent="0.4">
      <c r="A101" s="262" t="s">
        <v>636</v>
      </c>
      <c r="B101" s="262">
        <v>99</v>
      </c>
      <c r="C101" s="285" t="s">
        <v>2323</v>
      </c>
      <c r="D101" s="286" t="s">
        <v>2587</v>
      </c>
      <c r="E101" s="286">
        <v>1</v>
      </c>
      <c r="F101" s="286">
        <f t="shared" ref="F101:F106" si="13">F100</f>
        <v>13</v>
      </c>
      <c r="G101" s="286">
        <f t="shared" ref="G101:G130" si="14">G100+1</f>
        <v>2</v>
      </c>
      <c r="H101" s="286" t="s">
        <v>21</v>
      </c>
      <c r="I101" s="286" t="str">
        <f>TEXT(IO[[#This Row],[RackRaw]],"00")</f>
        <v>01</v>
      </c>
      <c r="J101" s="286" t="str">
        <f>TEXT(IO[[#This Row],[SlotRaw]],"00")</f>
        <v>13</v>
      </c>
      <c r="K101" s="286" t="str">
        <f>TEXT(IO[[#This Row],[ChannelRaw]],"00")</f>
        <v>02</v>
      </c>
      <c r="L101" s="287" t="str">
        <f>_xlfn.TEXTJOIN("",,IO[[#This Row],[PLC]],IO[[#This Row],[Rack]],":",IO[[#This Row],[Slot]],".",IO[[#This Row],[Type]],":",IO[[#This Row],[Channel]])</f>
        <v>RIO_01:13.DI:02</v>
      </c>
      <c r="M101" s="286" t="str">
        <f>_xlfn.TEXTJOIN("",,IO[[#This Row],[PLC]],IO[[#This Row],[Rack]],":",IO[[#This Row],[Slot]],".",IO[[#This Row],[Type]],":V+")</f>
        <v>RIO_01:13.DI:V+</v>
      </c>
      <c r="N101" s="286" t="str">
        <f>_xlfn.TEXTJOIN("",,IO[[#This Row],[PLC]],IO[[#This Row],[Rack]],":",IO[[#This Row],[Slot]],".",IO[[#This Row],[Type]],":V-")</f>
        <v>RIO_01:13.DI:V-</v>
      </c>
      <c r="O101" s="326" t="str">
        <f>TEXT(IO[[#This Row],[ChannelRaw]]+1,"00")</f>
        <v>03</v>
      </c>
      <c r="P101" s="326">
        <v>6</v>
      </c>
      <c r="Q101" s="326">
        <v>4</v>
      </c>
      <c r="R101" s="266" t="s">
        <v>2533</v>
      </c>
      <c r="S101" s="266" t="s">
        <v>2534</v>
      </c>
      <c r="T101" s="266" t="s">
        <v>2532</v>
      </c>
      <c r="U101" s="343"/>
      <c r="Z101" s="262"/>
      <c r="AA101" s="262"/>
      <c r="AB101" s="262"/>
      <c r="AC101" s="262"/>
      <c r="AD101" s="262"/>
    </row>
    <row r="102" spans="1:30" x14ac:dyDescent="0.4">
      <c r="A102" s="262" t="s">
        <v>641</v>
      </c>
      <c r="B102" s="262">
        <v>100</v>
      </c>
      <c r="C102" s="285" t="s">
        <v>2323</v>
      </c>
      <c r="D102" s="286" t="s">
        <v>2587</v>
      </c>
      <c r="E102" s="286">
        <v>1</v>
      </c>
      <c r="F102" s="286">
        <f t="shared" si="13"/>
        <v>13</v>
      </c>
      <c r="G102" s="286">
        <f t="shared" si="14"/>
        <v>3</v>
      </c>
      <c r="H102" s="286" t="s">
        <v>21</v>
      </c>
      <c r="I102" s="286" t="str">
        <f>TEXT(IO[[#This Row],[RackRaw]],"00")</f>
        <v>01</v>
      </c>
      <c r="J102" s="286" t="str">
        <f>TEXT(IO[[#This Row],[SlotRaw]],"00")</f>
        <v>13</v>
      </c>
      <c r="K102" s="286" t="str">
        <f>TEXT(IO[[#This Row],[ChannelRaw]],"00")</f>
        <v>03</v>
      </c>
      <c r="L102" s="287" t="str">
        <f>_xlfn.TEXTJOIN("",,IO[[#This Row],[PLC]],IO[[#This Row],[Rack]],":",IO[[#This Row],[Slot]],".",IO[[#This Row],[Type]],":",IO[[#This Row],[Channel]])</f>
        <v>RIO_01:13.DI:03</v>
      </c>
      <c r="M102" s="286" t="str">
        <f>_xlfn.TEXTJOIN("",,IO[[#This Row],[PLC]],IO[[#This Row],[Rack]],":",IO[[#This Row],[Slot]],".",IO[[#This Row],[Type]],":V+")</f>
        <v>RIO_01:13.DI:V+</v>
      </c>
      <c r="N102" s="286" t="str">
        <f>_xlfn.TEXTJOIN("",,IO[[#This Row],[PLC]],IO[[#This Row],[Rack]],":",IO[[#This Row],[Slot]],".",IO[[#This Row],[Type]],":V-")</f>
        <v>RIO_01:13.DI:V-</v>
      </c>
      <c r="O102" s="326" t="str">
        <f>TEXT(IO[[#This Row],[ChannelRaw]]+1,"00")</f>
        <v>04</v>
      </c>
      <c r="P102" s="326">
        <v>6</v>
      </c>
      <c r="Q102" s="326">
        <v>4</v>
      </c>
      <c r="R102" s="266" t="s">
        <v>2533</v>
      </c>
      <c r="S102" s="266" t="s">
        <v>2534</v>
      </c>
      <c r="T102" s="266" t="s">
        <v>2532</v>
      </c>
      <c r="U102" s="343"/>
      <c r="Z102" s="262"/>
      <c r="AA102" s="262"/>
      <c r="AB102" s="262"/>
      <c r="AC102" s="262"/>
      <c r="AD102" s="262"/>
    </row>
    <row r="103" spans="1:30" x14ac:dyDescent="0.4">
      <c r="A103" s="262" t="s">
        <v>620</v>
      </c>
      <c r="B103" s="262">
        <v>101</v>
      </c>
      <c r="C103" s="285" t="s">
        <v>2323</v>
      </c>
      <c r="D103" s="286" t="s">
        <v>2587</v>
      </c>
      <c r="E103" s="286">
        <v>1</v>
      </c>
      <c r="F103" s="286">
        <f t="shared" si="13"/>
        <v>13</v>
      </c>
      <c r="G103" s="286">
        <f t="shared" si="14"/>
        <v>4</v>
      </c>
      <c r="H103" s="286" t="s">
        <v>21</v>
      </c>
      <c r="I103" s="286" t="str">
        <f>TEXT(IO[[#This Row],[RackRaw]],"00")</f>
        <v>01</v>
      </c>
      <c r="J103" s="286" t="str">
        <f>TEXT(IO[[#This Row],[SlotRaw]],"00")</f>
        <v>13</v>
      </c>
      <c r="K103" s="286" t="str">
        <f>TEXT(IO[[#This Row],[ChannelRaw]],"00")</f>
        <v>04</v>
      </c>
      <c r="L103" s="287" t="str">
        <f>_xlfn.TEXTJOIN("",,IO[[#This Row],[PLC]],IO[[#This Row],[Rack]],":",IO[[#This Row],[Slot]],".",IO[[#This Row],[Type]],":",IO[[#This Row],[Channel]])</f>
        <v>RIO_01:13.DI:04</v>
      </c>
      <c r="M103" s="286" t="str">
        <f>_xlfn.TEXTJOIN("",,IO[[#This Row],[PLC]],IO[[#This Row],[Rack]],":",IO[[#This Row],[Slot]],".",IO[[#This Row],[Type]],":V+")</f>
        <v>RIO_01:13.DI:V+</v>
      </c>
      <c r="N103" s="286" t="str">
        <f>_xlfn.TEXTJOIN("",,IO[[#This Row],[PLC]],IO[[#This Row],[Rack]],":",IO[[#This Row],[Slot]],".",IO[[#This Row],[Type]],":V-")</f>
        <v>RIO_01:13.DI:V-</v>
      </c>
      <c r="O103" s="326" t="str">
        <f>TEXT(IO[[#This Row],[ChannelRaw]]+1,"00")</f>
        <v>05</v>
      </c>
      <c r="P103" s="326">
        <v>6</v>
      </c>
      <c r="Q103" s="326">
        <v>4</v>
      </c>
      <c r="R103" s="266" t="s">
        <v>2533</v>
      </c>
      <c r="S103" s="266" t="s">
        <v>2534</v>
      </c>
      <c r="T103" s="266" t="s">
        <v>2532</v>
      </c>
      <c r="U103" s="343"/>
      <c r="Z103" s="262"/>
      <c r="AA103" s="262"/>
      <c r="AB103" s="262"/>
      <c r="AC103" s="262"/>
      <c r="AD103" s="262"/>
    </row>
    <row r="104" spans="1:30" x14ac:dyDescent="0.4">
      <c r="A104" s="262" t="s">
        <v>666</v>
      </c>
      <c r="B104" s="262">
        <v>102</v>
      </c>
      <c r="C104" s="285" t="s">
        <v>2323</v>
      </c>
      <c r="D104" s="286" t="s">
        <v>2587</v>
      </c>
      <c r="E104" s="286">
        <v>1</v>
      </c>
      <c r="F104" s="286">
        <f t="shared" si="13"/>
        <v>13</v>
      </c>
      <c r="G104" s="286">
        <f t="shared" si="14"/>
        <v>5</v>
      </c>
      <c r="H104" s="286" t="s">
        <v>21</v>
      </c>
      <c r="I104" s="286" t="str">
        <f>TEXT(IO[[#This Row],[RackRaw]],"00")</f>
        <v>01</v>
      </c>
      <c r="J104" s="286" t="str">
        <f>TEXT(IO[[#This Row],[SlotRaw]],"00")</f>
        <v>13</v>
      </c>
      <c r="K104" s="286" t="str">
        <f>TEXT(IO[[#This Row],[ChannelRaw]],"00")</f>
        <v>05</v>
      </c>
      <c r="L104" s="287" t="str">
        <f>_xlfn.TEXTJOIN("",,IO[[#This Row],[PLC]],IO[[#This Row],[Rack]],":",IO[[#This Row],[Slot]],".",IO[[#This Row],[Type]],":",IO[[#This Row],[Channel]])</f>
        <v>RIO_01:13.DI:05</v>
      </c>
      <c r="M104" s="286" t="str">
        <f>_xlfn.TEXTJOIN("",,IO[[#This Row],[PLC]],IO[[#This Row],[Rack]],":",IO[[#This Row],[Slot]],".",IO[[#This Row],[Type]],":V+")</f>
        <v>RIO_01:13.DI:V+</v>
      </c>
      <c r="N104" s="286" t="str">
        <f>_xlfn.TEXTJOIN("",,IO[[#This Row],[PLC]],IO[[#This Row],[Rack]],":",IO[[#This Row],[Slot]],".",IO[[#This Row],[Type]],":V-")</f>
        <v>RIO_01:13.DI:V-</v>
      </c>
      <c r="O104" s="326" t="str">
        <f>TEXT(IO[[#This Row],[ChannelRaw]]+1,"00")</f>
        <v>06</v>
      </c>
      <c r="P104" s="326">
        <v>6</v>
      </c>
      <c r="Q104" s="326">
        <v>4</v>
      </c>
      <c r="R104" s="266" t="s">
        <v>2533</v>
      </c>
      <c r="S104" s="266" t="s">
        <v>2534</v>
      </c>
      <c r="T104" s="266" t="s">
        <v>2532</v>
      </c>
      <c r="U104" s="343"/>
      <c r="Z104" s="262"/>
      <c r="AA104" s="262"/>
      <c r="AB104" s="262"/>
      <c r="AC104" s="262"/>
      <c r="AD104" s="262"/>
    </row>
    <row r="105" spans="1:30" x14ac:dyDescent="0.4">
      <c r="A105" s="262" t="s">
        <v>647</v>
      </c>
      <c r="B105" s="262">
        <v>103</v>
      </c>
      <c r="C105" s="285" t="s">
        <v>2323</v>
      </c>
      <c r="D105" s="286" t="s">
        <v>2587</v>
      </c>
      <c r="E105" s="286">
        <v>1</v>
      </c>
      <c r="F105" s="286">
        <f t="shared" si="13"/>
        <v>13</v>
      </c>
      <c r="G105" s="286">
        <f t="shared" si="14"/>
        <v>6</v>
      </c>
      <c r="H105" s="286" t="s">
        <v>21</v>
      </c>
      <c r="I105" s="286" t="str">
        <f>TEXT(IO[[#This Row],[RackRaw]],"00")</f>
        <v>01</v>
      </c>
      <c r="J105" s="286" t="str">
        <f>TEXT(IO[[#This Row],[SlotRaw]],"00")</f>
        <v>13</v>
      </c>
      <c r="K105" s="286" t="str">
        <f>TEXT(IO[[#This Row],[ChannelRaw]],"00")</f>
        <v>06</v>
      </c>
      <c r="L105" s="287" t="str">
        <f>_xlfn.TEXTJOIN("",,IO[[#This Row],[PLC]],IO[[#This Row],[Rack]],":",IO[[#This Row],[Slot]],".",IO[[#This Row],[Type]],":",IO[[#This Row],[Channel]])</f>
        <v>RIO_01:13.DI:06</v>
      </c>
      <c r="M105" s="286" t="str">
        <f>_xlfn.TEXTJOIN("",,IO[[#This Row],[PLC]],IO[[#This Row],[Rack]],":",IO[[#This Row],[Slot]],".",IO[[#This Row],[Type]],":V+")</f>
        <v>RIO_01:13.DI:V+</v>
      </c>
      <c r="N105" s="286" t="str">
        <f>_xlfn.TEXTJOIN("",,IO[[#This Row],[PLC]],IO[[#This Row],[Rack]],":",IO[[#This Row],[Slot]],".",IO[[#This Row],[Type]],":V-")</f>
        <v>RIO_01:13.DI:V-</v>
      </c>
      <c r="O105" s="326" t="str">
        <f>TEXT(IO[[#This Row],[ChannelRaw]]+1,"00")</f>
        <v>07</v>
      </c>
      <c r="P105" s="326">
        <v>6</v>
      </c>
      <c r="Q105" s="326">
        <v>4</v>
      </c>
      <c r="R105" s="266" t="s">
        <v>2533</v>
      </c>
      <c r="S105" s="266" t="s">
        <v>2534</v>
      </c>
      <c r="T105" s="266" t="s">
        <v>2532</v>
      </c>
      <c r="U105" s="343"/>
      <c r="Z105" s="262"/>
      <c r="AA105" s="262"/>
      <c r="AB105" s="262"/>
      <c r="AC105" s="262"/>
      <c r="AD105" s="262"/>
    </row>
    <row r="106" spans="1:30" x14ac:dyDescent="0.4">
      <c r="A106" s="262" t="s">
        <v>611</v>
      </c>
      <c r="B106" s="262">
        <v>104</v>
      </c>
      <c r="C106" s="285" t="s">
        <v>2323</v>
      </c>
      <c r="D106" s="286" t="s">
        <v>2587</v>
      </c>
      <c r="E106" s="286">
        <v>1</v>
      </c>
      <c r="F106" s="286">
        <f t="shared" si="13"/>
        <v>13</v>
      </c>
      <c r="G106" s="286">
        <f t="shared" si="14"/>
        <v>7</v>
      </c>
      <c r="H106" s="286" t="s">
        <v>21</v>
      </c>
      <c r="I106" s="286" t="str">
        <f>TEXT(IO[[#This Row],[RackRaw]],"00")</f>
        <v>01</v>
      </c>
      <c r="J106" s="286" t="str">
        <f>TEXT(IO[[#This Row],[SlotRaw]],"00")</f>
        <v>13</v>
      </c>
      <c r="K106" s="286" t="str">
        <f>TEXT(IO[[#This Row],[ChannelRaw]],"00")</f>
        <v>07</v>
      </c>
      <c r="L106" s="287" t="str">
        <f>_xlfn.TEXTJOIN("",,IO[[#This Row],[PLC]],IO[[#This Row],[Rack]],":",IO[[#This Row],[Slot]],".",IO[[#This Row],[Type]],":",IO[[#This Row],[Channel]])</f>
        <v>RIO_01:13.DI:07</v>
      </c>
      <c r="M106" s="286" t="str">
        <f>_xlfn.TEXTJOIN("",,IO[[#This Row],[PLC]],IO[[#This Row],[Rack]],":",IO[[#This Row],[Slot]],".",IO[[#This Row],[Type]],":V+")</f>
        <v>RIO_01:13.DI:V+</v>
      </c>
      <c r="N106" s="286" t="str">
        <f>_xlfn.TEXTJOIN("",,IO[[#This Row],[PLC]],IO[[#This Row],[Rack]],":",IO[[#This Row],[Slot]],".",IO[[#This Row],[Type]],":V-")</f>
        <v>RIO_01:13.DI:V-</v>
      </c>
      <c r="O106" s="326" t="str">
        <f>TEXT(IO[[#This Row],[ChannelRaw]]+1,"00")</f>
        <v>08</v>
      </c>
      <c r="P106" s="326">
        <v>6</v>
      </c>
      <c r="Q106" s="326">
        <v>4</v>
      </c>
      <c r="R106" s="266" t="s">
        <v>2533</v>
      </c>
      <c r="S106" s="266" t="s">
        <v>2534</v>
      </c>
      <c r="T106" s="266" t="s">
        <v>2532</v>
      </c>
      <c r="U106" s="343"/>
      <c r="Z106" s="262"/>
      <c r="AA106" s="262"/>
      <c r="AB106" s="262"/>
      <c r="AC106" s="262"/>
      <c r="AD106" s="262"/>
    </row>
    <row r="107" spans="1:30" x14ac:dyDescent="0.4">
      <c r="A107" s="262" t="s">
        <v>628</v>
      </c>
      <c r="B107" s="262">
        <v>105</v>
      </c>
      <c r="C107" s="285" t="s">
        <v>2323</v>
      </c>
      <c r="D107" s="286" t="s">
        <v>2587</v>
      </c>
      <c r="E107" s="286">
        <v>1</v>
      </c>
      <c r="F107" s="286">
        <f>F106+1</f>
        <v>14</v>
      </c>
      <c r="G107" s="286">
        <v>0</v>
      </c>
      <c r="H107" s="286" t="s">
        <v>21</v>
      </c>
      <c r="I107" s="286" t="str">
        <f>TEXT(IO[[#This Row],[RackRaw]],"00")</f>
        <v>01</v>
      </c>
      <c r="J107" s="286" t="str">
        <f>TEXT(IO[[#This Row],[SlotRaw]],"00")</f>
        <v>14</v>
      </c>
      <c r="K107" s="286" t="str">
        <f>TEXT(IO[[#This Row],[ChannelRaw]],"00")</f>
        <v>00</v>
      </c>
      <c r="L107" s="287" t="str">
        <f>_xlfn.TEXTJOIN("",,IO[[#This Row],[PLC]],IO[[#This Row],[Rack]],":",IO[[#This Row],[Slot]],".",IO[[#This Row],[Type]],":",IO[[#This Row],[Channel]])</f>
        <v>RIO_01:14.DI:00</v>
      </c>
      <c r="M107" s="286" t="str">
        <f>_xlfn.TEXTJOIN("",,IO[[#This Row],[PLC]],IO[[#This Row],[Rack]],":",IO[[#This Row],[Slot]],".",IO[[#This Row],[Type]],":V+")</f>
        <v>RIO_01:14.DI:V+</v>
      </c>
      <c r="N107" s="286" t="str">
        <f>_xlfn.TEXTJOIN("",,IO[[#This Row],[PLC]],IO[[#This Row],[Rack]],":",IO[[#This Row],[Slot]],".",IO[[#This Row],[Type]],":V-")</f>
        <v>RIO_01:14.DI:V-</v>
      </c>
      <c r="O107" s="326" t="str">
        <f>TEXT(IO[[#This Row],[ChannelRaw]]+1,"00")</f>
        <v>01</v>
      </c>
      <c r="P107" s="326">
        <v>6</v>
      </c>
      <c r="Q107" s="326">
        <v>4</v>
      </c>
      <c r="R107" s="266" t="s">
        <v>2533</v>
      </c>
      <c r="S107" s="266" t="s">
        <v>2534</v>
      </c>
      <c r="T107" s="266" t="s">
        <v>2532</v>
      </c>
      <c r="U107" s="343"/>
      <c r="Z107" s="262"/>
      <c r="AA107" s="262"/>
      <c r="AB107" s="262"/>
      <c r="AC107" s="262"/>
      <c r="AD107" s="262"/>
    </row>
    <row r="108" spans="1:30" x14ac:dyDescent="0.4">
      <c r="A108" s="262" t="s">
        <v>779</v>
      </c>
      <c r="B108" s="262">
        <v>106</v>
      </c>
      <c r="C108" s="285" t="s">
        <v>2323</v>
      </c>
      <c r="D108" s="286" t="s">
        <v>2587</v>
      </c>
      <c r="E108" s="286">
        <v>1</v>
      </c>
      <c r="F108" s="286">
        <f>F107</f>
        <v>14</v>
      </c>
      <c r="G108" s="286">
        <f>G107+1</f>
        <v>1</v>
      </c>
      <c r="H108" s="286" t="s">
        <v>21</v>
      </c>
      <c r="I108" s="286" t="str">
        <f>TEXT(IO[[#This Row],[RackRaw]],"00")</f>
        <v>01</v>
      </c>
      <c r="J108" s="286" t="str">
        <f>TEXT(IO[[#This Row],[SlotRaw]],"00")</f>
        <v>14</v>
      </c>
      <c r="K108" s="286" t="str">
        <f>TEXT(IO[[#This Row],[ChannelRaw]],"00")</f>
        <v>01</v>
      </c>
      <c r="L108" s="287" t="str">
        <f>_xlfn.TEXTJOIN("",,IO[[#This Row],[PLC]],IO[[#This Row],[Rack]],":",IO[[#This Row],[Slot]],".",IO[[#This Row],[Type]],":",IO[[#This Row],[Channel]])</f>
        <v>RIO_01:14.DI:01</v>
      </c>
      <c r="M108" s="286" t="str">
        <f>_xlfn.TEXTJOIN("",,IO[[#This Row],[PLC]],IO[[#This Row],[Rack]],":",IO[[#This Row],[Slot]],".",IO[[#This Row],[Type]],":V+")</f>
        <v>RIO_01:14.DI:V+</v>
      </c>
      <c r="N108" s="286" t="str">
        <f>_xlfn.TEXTJOIN("",,IO[[#This Row],[PLC]],IO[[#This Row],[Rack]],":",IO[[#This Row],[Slot]],".",IO[[#This Row],[Type]],":V-")</f>
        <v>RIO_01:14.DI:V-</v>
      </c>
      <c r="O108" s="326" t="str">
        <f>TEXT(IO[[#This Row],[ChannelRaw]]+1,"00")</f>
        <v>02</v>
      </c>
      <c r="P108" s="326">
        <v>6</v>
      </c>
      <c r="Q108" s="326">
        <v>4</v>
      </c>
      <c r="R108" s="266" t="s">
        <v>2533</v>
      </c>
      <c r="S108" s="266" t="s">
        <v>2534</v>
      </c>
      <c r="T108" s="266" t="s">
        <v>2532</v>
      </c>
      <c r="U108" s="343"/>
      <c r="Z108" s="262"/>
      <c r="AA108" s="262"/>
      <c r="AB108" s="262"/>
      <c r="AC108" s="262"/>
      <c r="AD108" s="262"/>
    </row>
    <row r="109" spans="1:30" x14ac:dyDescent="0.4">
      <c r="A109" s="262" t="s">
        <v>782</v>
      </c>
      <c r="B109" s="262">
        <v>107</v>
      </c>
      <c r="C109" s="285" t="s">
        <v>2323</v>
      </c>
      <c r="D109" s="286" t="s">
        <v>2587</v>
      </c>
      <c r="E109" s="286">
        <v>1</v>
      </c>
      <c r="F109" s="286">
        <f>F108</f>
        <v>14</v>
      </c>
      <c r="G109" s="286">
        <f t="shared" si="14"/>
        <v>2</v>
      </c>
      <c r="H109" s="286" t="s">
        <v>21</v>
      </c>
      <c r="I109" s="286" t="str">
        <f>TEXT(IO[[#This Row],[RackRaw]],"00")</f>
        <v>01</v>
      </c>
      <c r="J109" s="286" t="str">
        <f>TEXT(IO[[#This Row],[SlotRaw]],"00")</f>
        <v>14</v>
      </c>
      <c r="K109" s="286" t="str">
        <f>TEXT(IO[[#This Row],[ChannelRaw]],"00")</f>
        <v>02</v>
      </c>
      <c r="L109" s="287" t="str">
        <f>_xlfn.TEXTJOIN("",,IO[[#This Row],[PLC]],IO[[#This Row],[Rack]],":",IO[[#This Row],[Slot]],".",IO[[#This Row],[Type]],":",IO[[#This Row],[Channel]])</f>
        <v>RIO_01:14.DI:02</v>
      </c>
      <c r="M109" s="286" t="str">
        <f>_xlfn.TEXTJOIN("",,IO[[#This Row],[PLC]],IO[[#This Row],[Rack]],":",IO[[#This Row],[Slot]],".",IO[[#This Row],[Type]],":V+")</f>
        <v>RIO_01:14.DI:V+</v>
      </c>
      <c r="N109" s="286" t="str">
        <f>_xlfn.TEXTJOIN("",,IO[[#This Row],[PLC]],IO[[#This Row],[Rack]],":",IO[[#This Row],[Slot]],".",IO[[#This Row],[Type]],":V-")</f>
        <v>RIO_01:14.DI:V-</v>
      </c>
      <c r="O109" s="326" t="str">
        <f>TEXT(IO[[#This Row],[ChannelRaw]]+1,"00")</f>
        <v>03</v>
      </c>
      <c r="P109" s="326">
        <v>6</v>
      </c>
      <c r="Q109" s="326">
        <v>4</v>
      </c>
      <c r="R109" s="266" t="s">
        <v>2533</v>
      </c>
      <c r="S109" s="266" t="s">
        <v>2534</v>
      </c>
      <c r="T109" s="266" t="s">
        <v>2532</v>
      </c>
      <c r="U109" s="343"/>
      <c r="Z109" s="262"/>
      <c r="AA109" s="262"/>
      <c r="AB109" s="262"/>
      <c r="AC109" s="262"/>
      <c r="AD109" s="262"/>
    </row>
    <row r="110" spans="1:30" x14ac:dyDescent="0.4">
      <c r="A110" s="262" t="s">
        <v>784</v>
      </c>
      <c r="B110" s="262">
        <v>108</v>
      </c>
      <c r="C110" s="285" t="s">
        <v>2323</v>
      </c>
      <c r="D110" s="286" t="s">
        <v>2587</v>
      </c>
      <c r="E110" s="286">
        <v>1</v>
      </c>
      <c r="F110" s="286">
        <f t="shared" ref="F110:F123" si="15">F109</f>
        <v>14</v>
      </c>
      <c r="G110" s="286">
        <f t="shared" si="14"/>
        <v>3</v>
      </c>
      <c r="H110" s="286" t="s">
        <v>21</v>
      </c>
      <c r="I110" s="286" t="str">
        <f>TEXT(IO[[#This Row],[RackRaw]],"00")</f>
        <v>01</v>
      </c>
      <c r="J110" s="286" t="str">
        <f>TEXT(IO[[#This Row],[SlotRaw]],"00")</f>
        <v>14</v>
      </c>
      <c r="K110" s="286" t="str">
        <f>TEXT(IO[[#This Row],[ChannelRaw]],"00")</f>
        <v>03</v>
      </c>
      <c r="L110" s="287" t="str">
        <f>_xlfn.TEXTJOIN("",,IO[[#This Row],[PLC]],IO[[#This Row],[Rack]],":",IO[[#This Row],[Slot]],".",IO[[#This Row],[Type]],":",IO[[#This Row],[Channel]])</f>
        <v>RIO_01:14.DI:03</v>
      </c>
      <c r="M110" s="286" t="str">
        <f>_xlfn.TEXTJOIN("",,IO[[#This Row],[PLC]],IO[[#This Row],[Rack]],":",IO[[#This Row],[Slot]],".",IO[[#This Row],[Type]],":V+")</f>
        <v>RIO_01:14.DI:V+</v>
      </c>
      <c r="N110" s="286" t="str">
        <f>_xlfn.TEXTJOIN("",,IO[[#This Row],[PLC]],IO[[#This Row],[Rack]],":",IO[[#This Row],[Slot]],".",IO[[#This Row],[Type]],":V-")</f>
        <v>RIO_01:14.DI:V-</v>
      </c>
      <c r="O110" s="326" t="str">
        <f>TEXT(IO[[#This Row],[ChannelRaw]]+1,"00")</f>
        <v>04</v>
      </c>
      <c r="P110" s="326">
        <v>6</v>
      </c>
      <c r="Q110" s="326">
        <v>4</v>
      </c>
      <c r="R110" s="266" t="s">
        <v>2533</v>
      </c>
      <c r="S110" s="266" t="s">
        <v>2534</v>
      </c>
      <c r="T110" s="266" t="s">
        <v>2532</v>
      </c>
      <c r="U110" s="343"/>
      <c r="Z110" s="262"/>
      <c r="AA110" s="262"/>
      <c r="AB110" s="262"/>
      <c r="AC110" s="262"/>
      <c r="AD110" s="262"/>
    </row>
    <row r="111" spans="1:30" x14ac:dyDescent="0.4">
      <c r="A111" s="262" t="s">
        <v>787</v>
      </c>
      <c r="B111" s="262">
        <v>109</v>
      </c>
      <c r="C111" s="285" t="s">
        <v>2323</v>
      </c>
      <c r="D111" s="286" t="s">
        <v>2587</v>
      </c>
      <c r="E111" s="286">
        <v>1</v>
      </c>
      <c r="F111" s="286">
        <f t="shared" si="15"/>
        <v>14</v>
      </c>
      <c r="G111" s="286">
        <f t="shared" si="14"/>
        <v>4</v>
      </c>
      <c r="H111" s="286" t="s">
        <v>21</v>
      </c>
      <c r="I111" s="286" t="str">
        <f>TEXT(IO[[#This Row],[RackRaw]],"00")</f>
        <v>01</v>
      </c>
      <c r="J111" s="286" t="str">
        <f>TEXT(IO[[#This Row],[SlotRaw]],"00")</f>
        <v>14</v>
      </c>
      <c r="K111" s="286" t="str">
        <f>TEXT(IO[[#This Row],[ChannelRaw]],"00")</f>
        <v>04</v>
      </c>
      <c r="L111" s="287" t="str">
        <f>_xlfn.TEXTJOIN("",,IO[[#This Row],[PLC]],IO[[#This Row],[Rack]],":",IO[[#This Row],[Slot]],".",IO[[#This Row],[Type]],":",IO[[#This Row],[Channel]])</f>
        <v>RIO_01:14.DI:04</v>
      </c>
      <c r="M111" s="286" t="str">
        <f>_xlfn.TEXTJOIN("",,IO[[#This Row],[PLC]],IO[[#This Row],[Rack]],":",IO[[#This Row],[Slot]],".",IO[[#This Row],[Type]],":V+")</f>
        <v>RIO_01:14.DI:V+</v>
      </c>
      <c r="N111" s="286" t="str">
        <f>_xlfn.TEXTJOIN("",,IO[[#This Row],[PLC]],IO[[#This Row],[Rack]],":",IO[[#This Row],[Slot]],".",IO[[#This Row],[Type]],":V-")</f>
        <v>RIO_01:14.DI:V-</v>
      </c>
      <c r="O111" s="326" t="str">
        <f>TEXT(IO[[#This Row],[ChannelRaw]]+1,"00")</f>
        <v>05</v>
      </c>
      <c r="P111" s="326">
        <v>6</v>
      </c>
      <c r="Q111" s="326">
        <v>4</v>
      </c>
      <c r="R111" s="266" t="s">
        <v>2533</v>
      </c>
      <c r="S111" s="266" t="s">
        <v>2534</v>
      </c>
      <c r="T111" s="266" t="s">
        <v>2532</v>
      </c>
      <c r="U111" s="343"/>
      <c r="Z111" s="262"/>
      <c r="AA111" s="262"/>
      <c r="AB111" s="262"/>
      <c r="AC111" s="262"/>
      <c r="AD111" s="262"/>
    </row>
    <row r="112" spans="1:30" x14ac:dyDescent="0.4">
      <c r="A112" s="262" t="s">
        <v>1471</v>
      </c>
      <c r="B112" s="262">
        <v>110</v>
      </c>
      <c r="C112" s="285" t="s">
        <v>2323</v>
      </c>
      <c r="D112" s="286" t="s">
        <v>2587</v>
      </c>
      <c r="E112" s="286">
        <v>1</v>
      </c>
      <c r="F112" s="286">
        <f t="shared" si="15"/>
        <v>14</v>
      </c>
      <c r="G112" s="286">
        <f t="shared" si="14"/>
        <v>5</v>
      </c>
      <c r="H112" s="286" t="s">
        <v>21</v>
      </c>
      <c r="I112" s="286" t="str">
        <f>TEXT(IO[[#This Row],[RackRaw]],"00")</f>
        <v>01</v>
      </c>
      <c r="J112" s="286" t="str">
        <f>TEXT(IO[[#This Row],[SlotRaw]],"00")</f>
        <v>14</v>
      </c>
      <c r="K112" s="286" t="str">
        <f>TEXT(IO[[#This Row],[ChannelRaw]],"00")</f>
        <v>05</v>
      </c>
      <c r="L112" s="287" t="str">
        <f>_xlfn.TEXTJOIN("",,IO[[#This Row],[PLC]],IO[[#This Row],[Rack]],":",IO[[#This Row],[Slot]],".",IO[[#This Row],[Type]],":",IO[[#This Row],[Channel]])</f>
        <v>RIO_01:14.DI:05</v>
      </c>
      <c r="M112" s="286" t="str">
        <f>_xlfn.TEXTJOIN("",,IO[[#This Row],[PLC]],IO[[#This Row],[Rack]],":",IO[[#This Row],[Slot]],".",IO[[#This Row],[Type]],":V+")</f>
        <v>RIO_01:14.DI:V+</v>
      </c>
      <c r="N112" s="286" t="str">
        <f>_xlfn.TEXTJOIN("",,IO[[#This Row],[PLC]],IO[[#This Row],[Rack]],":",IO[[#This Row],[Slot]],".",IO[[#This Row],[Type]],":V-")</f>
        <v>RIO_01:14.DI:V-</v>
      </c>
      <c r="O112" s="326" t="str">
        <f>TEXT(IO[[#This Row],[ChannelRaw]]+1,"00")</f>
        <v>06</v>
      </c>
      <c r="P112" s="326">
        <v>6</v>
      </c>
      <c r="Q112" s="326">
        <v>4</v>
      </c>
      <c r="R112" s="266" t="s">
        <v>2533</v>
      </c>
      <c r="S112" s="266" t="s">
        <v>2534</v>
      </c>
      <c r="T112" s="266" t="s">
        <v>2532</v>
      </c>
      <c r="U112" s="343"/>
      <c r="Z112" s="262"/>
      <c r="AA112" s="262"/>
      <c r="AB112" s="262"/>
      <c r="AC112" s="262"/>
      <c r="AD112" s="262"/>
    </row>
    <row r="113" spans="1:30" x14ac:dyDescent="0.4">
      <c r="A113" s="262" t="s">
        <v>1177</v>
      </c>
      <c r="B113" s="262">
        <v>111</v>
      </c>
      <c r="C113" s="285" t="s">
        <v>2323</v>
      </c>
      <c r="D113" s="286" t="s">
        <v>2587</v>
      </c>
      <c r="E113" s="286">
        <v>1</v>
      </c>
      <c r="F113" s="286">
        <f t="shared" si="15"/>
        <v>14</v>
      </c>
      <c r="G113" s="286">
        <f t="shared" si="14"/>
        <v>6</v>
      </c>
      <c r="H113" s="286" t="s">
        <v>21</v>
      </c>
      <c r="I113" s="286" t="str">
        <f>TEXT(IO[[#This Row],[RackRaw]],"00")</f>
        <v>01</v>
      </c>
      <c r="J113" s="286" t="str">
        <f>TEXT(IO[[#This Row],[SlotRaw]],"00")</f>
        <v>14</v>
      </c>
      <c r="K113" s="286" t="str">
        <f>TEXT(IO[[#This Row],[ChannelRaw]],"00")</f>
        <v>06</v>
      </c>
      <c r="L113" s="287" t="str">
        <f>_xlfn.TEXTJOIN("",,IO[[#This Row],[PLC]],IO[[#This Row],[Rack]],":",IO[[#This Row],[Slot]],".",IO[[#This Row],[Type]],":",IO[[#This Row],[Channel]])</f>
        <v>RIO_01:14.DI:06</v>
      </c>
      <c r="M113" s="286" t="str">
        <f>_xlfn.TEXTJOIN("",,IO[[#This Row],[PLC]],IO[[#This Row],[Rack]],":",IO[[#This Row],[Slot]],".",IO[[#This Row],[Type]],":V+")</f>
        <v>RIO_01:14.DI:V+</v>
      </c>
      <c r="N113" s="286" t="str">
        <f>_xlfn.TEXTJOIN("",,IO[[#This Row],[PLC]],IO[[#This Row],[Rack]],":",IO[[#This Row],[Slot]],".",IO[[#This Row],[Type]],":V-")</f>
        <v>RIO_01:14.DI:V-</v>
      </c>
      <c r="O113" s="326" t="str">
        <f>TEXT(IO[[#This Row],[ChannelRaw]]+1,"00")</f>
        <v>07</v>
      </c>
      <c r="P113" s="326">
        <v>6</v>
      </c>
      <c r="Q113" s="326">
        <v>4</v>
      </c>
      <c r="R113" s="266" t="s">
        <v>2533</v>
      </c>
      <c r="S113" s="266" t="s">
        <v>2534</v>
      </c>
      <c r="T113" s="266" t="s">
        <v>2532</v>
      </c>
      <c r="U113" s="343"/>
      <c r="Z113" s="262"/>
      <c r="AA113" s="262"/>
      <c r="AB113" s="262"/>
      <c r="AC113" s="262"/>
      <c r="AD113" s="262"/>
    </row>
    <row r="114" spans="1:30" x14ac:dyDescent="0.4">
      <c r="A114" s="262" t="s">
        <v>1181</v>
      </c>
      <c r="B114" s="262">
        <v>112</v>
      </c>
      <c r="C114" s="285" t="s">
        <v>2323</v>
      </c>
      <c r="D114" s="286" t="s">
        <v>2587</v>
      </c>
      <c r="E114" s="286">
        <v>1</v>
      </c>
      <c r="F114" s="286">
        <f t="shared" si="15"/>
        <v>14</v>
      </c>
      <c r="G114" s="286">
        <f t="shared" si="14"/>
        <v>7</v>
      </c>
      <c r="H114" s="286" t="s">
        <v>21</v>
      </c>
      <c r="I114" s="286" t="str">
        <f>TEXT(IO[[#This Row],[RackRaw]],"00")</f>
        <v>01</v>
      </c>
      <c r="J114" s="286" t="str">
        <f>TEXT(IO[[#This Row],[SlotRaw]],"00")</f>
        <v>14</v>
      </c>
      <c r="K114" s="286" t="str">
        <f>TEXT(IO[[#This Row],[ChannelRaw]],"00")</f>
        <v>07</v>
      </c>
      <c r="L114" s="287" t="str">
        <f>_xlfn.TEXTJOIN("",,IO[[#This Row],[PLC]],IO[[#This Row],[Rack]],":",IO[[#This Row],[Slot]],".",IO[[#This Row],[Type]],":",IO[[#This Row],[Channel]])</f>
        <v>RIO_01:14.DI:07</v>
      </c>
      <c r="M114" s="286" t="str">
        <f>_xlfn.TEXTJOIN("",,IO[[#This Row],[PLC]],IO[[#This Row],[Rack]],":",IO[[#This Row],[Slot]],".",IO[[#This Row],[Type]],":V+")</f>
        <v>RIO_01:14.DI:V+</v>
      </c>
      <c r="N114" s="286" t="str">
        <f>_xlfn.TEXTJOIN("",,IO[[#This Row],[PLC]],IO[[#This Row],[Rack]],":",IO[[#This Row],[Slot]],".",IO[[#This Row],[Type]],":V-")</f>
        <v>RIO_01:14.DI:V-</v>
      </c>
      <c r="O114" s="326" t="str">
        <f>TEXT(IO[[#This Row],[ChannelRaw]]+1,"00")</f>
        <v>08</v>
      </c>
      <c r="P114" s="326">
        <v>6</v>
      </c>
      <c r="Q114" s="326">
        <v>4</v>
      </c>
      <c r="R114" s="266" t="s">
        <v>2533</v>
      </c>
      <c r="S114" s="266" t="s">
        <v>2534</v>
      </c>
      <c r="T114" s="266" t="s">
        <v>2532</v>
      </c>
      <c r="U114" s="343"/>
      <c r="Z114" s="262"/>
      <c r="AA114" s="262"/>
      <c r="AB114" s="262"/>
      <c r="AC114" s="262"/>
      <c r="AD114" s="262"/>
    </row>
    <row r="115" spans="1:30" x14ac:dyDescent="0.4">
      <c r="A115" s="262" t="s">
        <v>1018</v>
      </c>
      <c r="B115" s="262">
        <v>113</v>
      </c>
      <c r="C115" s="285" t="s">
        <v>2323</v>
      </c>
      <c r="D115" s="286" t="s">
        <v>2587</v>
      </c>
      <c r="E115" s="286">
        <v>1</v>
      </c>
      <c r="F115" s="286">
        <f t="shared" si="15"/>
        <v>14</v>
      </c>
      <c r="G115" s="286">
        <v>0</v>
      </c>
      <c r="H115" s="286" t="s">
        <v>21</v>
      </c>
      <c r="I115" s="286" t="str">
        <f>TEXT(IO[[#This Row],[RackRaw]],"00")</f>
        <v>01</v>
      </c>
      <c r="J115" s="286" t="str">
        <f>TEXT(IO[[#This Row],[SlotRaw]],"00")</f>
        <v>14</v>
      </c>
      <c r="K115" s="286" t="str">
        <f>TEXT(IO[[#This Row],[ChannelRaw]],"00")</f>
        <v>00</v>
      </c>
      <c r="L115" s="287" t="str">
        <f>_xlfn.TEXTJOIN("",,IO[[#This Row],[PLC]],IO[[#This Row],[Rack]],":",IO[[#This Row],[Slot]],".",IO[[#This Row],[Type]],":",IO[[#This Row],[Channel]])</f>
        <v>RIO_01:14.DI:00</v>
      </c>
      <c r="M115" s="286" t="str">
        <f>_xlfn.TEXTJOIN("",,IO[[#This Row],[PLC]],IO[[#This Row],[Rack]],":",IO[[#This Row],[Slot]],".",IO[[#This Row],[Type]],":V+")</f>
        <v>RIO_01:14.DI:V+</v>
      </c>
      <c r="N115" s="286" t="str">
        <f>_xlfn.TEXTJOIN("",,IO[[#This Row],[PLC]],IO[[#This Row],[Rack]],":",IO[[#This Row],[Slot]],".",IO[[#This Row],[Type]],":V-")</f>
        <v>RIO_01:14.DI:V-</v>
      </c>
      <c r="O115" s="326" t="str">
        <f>TEXT(IO[[#This Row],[ChannelRaw]]+1,"00")</f>
        <v>01</v>
      </c>
      <c r="P115" s="326">
        <v>6</v>
      </c>
      <c r="Q115" s="326">
        <v>4</v>
      </c>
      <c r="R115" s="266" t="s">
        <v>2533</v>
      </c>
      <c r="S115" s="266" t="s">
        <v>2534</v>
      </c>
      <c r="T115" s="266" t="s">
        <v>2532</v>
      </c>
      <c r="U115" s="343"/>
      <c r="Z115" s="262"/>
      <c r="AA115" s="262"/>
      <c r="AB115" s="262"/>
      <c r="AC115" s="262"/>
      <c r="AD115" s="262"/>
    </row>
    <row r="116" spans="1:30" x14ac:dyDescent="0.4">
      <c r="A116" s="262" t="s">
        <v>1020</v>
      </c>
      <c r="B116" s="262">
        <v>114</v>
      </c>
      <c r="C116" s="285" t="s">
        <v>2323</v>
      </c>
      <c r="D116" s="286" t="s">
        <v>2587</v>
      </c>
      <c r="E116" s="286">
        <v>1</v>
      </c>
      <c r="F116" s="286">
        <f>F115+1</f>
        <v>15</v>
      </c>
      <c r="G116" s="286">
        <f>G115+1</f>
        <v>1</v>
      </c>
      <c r="H116" s="286" t="s">
        <v>21</v>
      </c>
      <c r="I116" s="286" t="str">
        <f>TEXT(IO[[#This Row],[RackRaw]],"00")</f>
        <v>01</v>
      </c>
      <c r="J116" s="286" t="str">
        <f>TEXT(IO[[#This Row],[SlotRaw]],"00")</f>
        <v>15</v>
      </c>
      <c r="K116" s="286" t="str">
        <f>TEXT(IO[[#This Row],[ChannelRaw]],"00")</f>
        <v>01</v>
      </c>
      <c r="L116" s="287" t="str">
        <f>_xlfn.TEXTJOIN("",,IO[[#This Row],[PLC]],IO[[#This Row],[Rack]],":",IO[[#This Row],[Slot]],".",IO[[#This Row],[Type]],":",IO[[#This Row],[Channel]])</f>
        <v>RIO_01:15.DI:01</v>
      </c>
      <c r="M116" s="286" t="str">
        <f>_xlfn.TEXTJOIN("",,IO[[#This Row],[PLC]],IO[[#This Row],[Rack]],":",IO[[#This Row],[Slot]],".",IO[[#This Row],[Type]],":V+")</f>
        <v>RIO_01:15.DI:V+</v>
      </c>
      <c r="N116" s="286" t="str">
        <f>_xlfn.TEXTJOIN("",,IO[[#This Row],[PLC]],IO[[#This Row],[Rack]],":",IO[[#This Row],[Slot]],".",IO[[#This Row],[Type]],":V-")</f>
        <v>RIO_01:15.DI:V-</v>
      </c>
      <c r="O116" s="326" t="str">
        <f>TEXT(IO[[#This Row],[ChannelRaw]]+1,"00")</f>
        <v>02</v>
      </c>
      <c r="P116" s="326">
        <v>6</v>
      </c>
      <c r="Q116" s="326">
        <v>4</v>
      </c>
      <c r="R116" s="266" t="s">
        <v>2533</v>
      </c>
      <c r="S116" s="266" t="s">
        <v>2534</v>
      </c>
      <c r="T116" s="266" t="s">
        <v>2532</v>
      </c>
      <c r="U116" s="343"/>
      <c r="Z116" s="262"/>
      <c r="AA116" s="262"/>
      <c r="AB116" s="262"/>
      <c r="AC116" s="262"/>
      <c r="AD116" s="262"/>
    </row>
    <row r="117" spans="1:30" x14ac:dyDescent="0.4">
      <c r="A117" s="262" t="s">
        <v>714</v>
      </c>
      <c r="B117" s="262">
        <v>115</v>
      </c>
      <c r="C117" s="285" t="s">
        <v>2323</v>
      </c>
      <c r="D117" s="286" t="s">
        <v>2587</v>
      </c>
      <c r="E117" s="286">
        <v>1</v>
      </c>
      <c r="F117" s="286">
        <f>F116</f>
        <v>15</v>
      </c>
      <c r="G117" s="286">
        <f t="shared" si="14"/>
        <v>2</v>
      </c>
      <c r="H117" s="286" t="s">
        <v>21</v>
      </c>
      <c r="I117" s="286" t="str">
        <f>TEXT(IO[[#This Row],[RackRaw]],"00")</f>
        <v>01</v>
      </c>
      <c r="J117" s="286" t="str">
        <f>TEXT(IO[[#This Row],[SlotRaw]],"00")</f>
        <v>15</v>
      </c>
      <c r="K117" s="286" t="str">
        <f>TEXT(IO[[#This Row],[ChannelRaw]],"00")</f>
        <v>02</v>
      </c>
      <c r="L117" s="287" t="str">
        <f>_xlfn.TEXTJOIN("",,IO[[#This Row],[PLC]],IO[[#This Row],[Rack]],":",IO[[#This Row],[Slot]],".",IO[[#This Row],[Type]],":",IO[[#This Row],[Channel]])</f>
        <v>RIO_01:15.DI:02</v>
      </c>
      <c r="M117" s="286" t="str">
        <f>_xlfn.TEXTJOIN("",,IO[[#This Row],[PLC]],IO[[#This Row],[Rack]],":",IO[[#This Row],[Slot]],".",IO[[#This Row],[Type]],":V+")</f>
        <v>RIO_01:15.DI:V+</v>
      </c>
      <c r="N117" s="286" t="str">
        <f>_xlfn.TEXTJOIN("",,IO[[#This Row],[PLC]],IO[[#This Row],[Rack]],":",IO[[#This Row],[Slot]],".",IO[[#This Row],[Type]],":V-")</f>
        <v>RIO_01:15.DI:V-</v>
      </c>
      <c r="O117" s="326" t="str">
        <f>TEXT(IO[[#This Row],[ChannelRaw]]+1,"00")</f>
        <v>03</v>
      </c>
      <c r="P117" s="326">
        <v>6</v>
      </c>
      <c r="Q117" s="326">
        <v>4</v>
      </c>
      <c r="R117" s="266" t="s">
        <v>2533</v>
      </c>
      <c r="S117" s="266" t="s">
        <v>2534</v>
      </c>
      <c r="T117" s="266" t="s">
        <v>2532</v>
      </c>
      <c r="U117" s="343"/>
      <c r="Z117" s="262"/>
      <c r="AA117" s="262"/>
      <c r="AB117" s="262"/>
      <c r="AC117" s="262"/>
      <c r="AD117" s="262"/>
    </row>
    <row r="118" spans="1:30" x14ac:dyDescent="0.4">
      <c r="A118" s="262" t="s">
        <v>716</v>
      </c>
      <c r="B118" s="262">
        <v>116</v>
      </c>
      <c r="C118" s="285" t="s">
        <v>2323</v>
      </c>
      <c r="D118" s="286" t="s">
        <v>2587</v>
      </c>
      <c r="E118" s="286">
        <v>1</v>
      </c>
      <c r="F118" s="286">
        <f t="shared" si="15"/>
        <v>15</v>
      </c>
      <c r="G118" s="286">
        <f t="shared" si="14"/>
        <v>3</v>
      </c>
      <c r="H118" s="286" t="s">
        <v>21</v>
      </c>
      <c r="I118" s="286" t="str">
        <f>TEXT(IO[[#This Row],[RackRaw]],"00")</f>
        <v>01</v>
      </c>
      <c r="J118" s="286" t="str">
        <f>TEXT(IO[[#This Row],[SlotRaw]],"00")</f>
        <v>15</v>
      </c>
      <c r="K118" s="286" t="str">
        <f>TEXT(IO[[#This Row],[ChannelRaw]],"00")</f>
        <v>03</v>
      </c>
      <c r="L118" s="287" t="str">
        <f>_xlfn.TEXTJOIN("",,IO[[#This Row],[PLC]],IO[[#This Row],[Rack]],":",IO[[#This Row],[Slot]],".",IO[[#This Row],[Type]],":",IO[[#This Row],[Channel]])</f>
        <v>RIO_01:15.DI:03</v>
      </c>
      <c r="M118" s="286" t="str">
        <f>_xlfn.TEXTJOIN("",,IO[[#This Row],[PLC]],IO[[#This Row],[Rack]],":",IO[[#This Row],[Slot]],".",IO[[#This Row],[Type]],":V+")</f>
        <v>RIO_01:15.DI:V+</v>
      </c>
      <c r="N118" s="286" t="str">
        <f>_xlfn.TEXTJOIN("",,IO[[#This Row],[PLC]],IO[[#This Row],[Rack]],":",IO[[#This Row],[Slot]],".",IO[[#This Row],[Type]],":V-")</f>
        <v>RIO_01:15.DI:V-</v>
      </c>
      <c r="O118" s="326" t="str">
        <f>TEXT(IO[[#This Row],[ChannelRaw]]+1,"00")</f>
        <v>04</v>
      </c>
      <c r="P118" s="326">
        <v>6</v>
      </c>
      <c r="Q118" s="326">
        <v>4</v>
      </c>
      <c r="R118" s="266" t="s">
        <v>2533</v>
      </c>
      <c r="S118" s="266" t="s">
        <v>2534</v>
      </c>
      <c r="T118" s="266" t="s">
        <v>2532</v>
      </c>
      <c r="U118" s="343"/>
      <c r="Z118" s="262"/>
      <c r="AA118" s="262"/>
      <c r="AB118" s="262"/>
      <c r="AC118" s="262"/>
      <c r="AD118" s="262"/>
    </row>
    <row r="119" spans="1:30" x14ac:dyDescent="0.4">
      <c r="A119" s="262" t="s">
        <v>1346</v>
      </c>
      <c r="B119" s="262">
        <v>117</v>
      </c>
      <c r="C119" s="285" t="s">
        <v>2323</v>
      </c>
      <c r="D119" s="286" t="s">
        <v>2587</v>
      </c>
      <c r="E119" s="286">
        <v>1</v>
      </c>
      <c r="F119" s="286">
        <f t="shared" si="15"/>
        <v>15</v>
      </c>
      <c r="G119" s="286">
        <f t="shared" si="14"/>
        <v>4</v>
      </c>
      <c r="H119" s="286" t="s">
        <v>21</v>
      </c>
      <c r="I119" s="286" t="str">
        <f>TEXT(IO[[#This Row],[RackRaw]],"00")</f>
        <v>01</v>
      </c>
      <c r="J119" s="286" t="str">
        <f>TEXT(IO[[#This Row],[SlotRaw]],"00")</f>
        <v>15</v>
      </c>
      <c r="K119" s="286" t="str">
        <f>TEXT(IO[[#This Row],[ChannelRaw]],"00")</f>
        <v>04</v>
      </c>
      <c r="L119" s="287" t="str">
        <f>_xlfn.TEXTJOIN("",,IO[[#This Row],[PLC]],IO[[#This Row],[Rack]],":",IO[[#This Row],[Slot]],".",IO[[#This Row],[Type]],":",IO[[#This Row],[Channel]])</f>
        <v>RIO_01:15.DI:04</v>
      </c>
      <c r="M119" s="286" t="str">
        <f>_xlfn.TEXTJOIN("",,IO[[#This Row],[PLC]],IO[[#This Row],[Rack]],":",IO[[#This Row],[Slot]],".",IO[[#This Row],[Type]],":V+")</f>
        <v>RIO_01:15.DI:V+</v>
      </c>
      <c r="N119" s="286" t="str">
        <f>_xlfn.TEXTJOIN("",,IO[[#This Row],[PLC]],IO[[#This Row],[Rack]],":",IO[[#This Row],[Slot]],".",IO[[#This Row],[Type]],":V-")</f>
        <v>RIO_01:15.DI:V-</v>
      </c>
      <c r="O119" s="326" t="str">
        <f>TEXT(IO[[#This Row],[ChannelRaw]]+1,"00")</f>
        <v>05</v>
      </c>
      <c r="P119" s="326">
        <v>6</v>
      </c>
      <c r="Q119" s="326">
        <v>4</v>
      </c>
      <c r="R119" s="266" t="s">
        <v>2533</v>
      </c>
      <c r="S119" s="266" t="s">
        <v>2534</v>
      </c>
      <c r="T119" s="266" t="s">
        <v>2532</v>
      </c>
      <c r="U119" s="343"/>
      <c r="Z119" s="262"/>
      <c r="AA119" s="262"/>
      <c r="AB119" s="262"/>
      <c r="AC119" s="262"/>
      <c r="AD119" s="262"/>
    </row>
    <row r="120" spans="1:30" x14ac:dyDescent="0.4">
      <c r="A120" s="262" t="s">
        <v>712</v>
      </c>
      <c r="B120" s="262">
        <v>118</v>
      </c>
      <c r="C120" s="285" t="s">
        <v>2323</v>
      </c>
      <c r="D120" s="286" t="s">
        <v>2587</v>
      </c>
      <c r="E120" s="286">
        <v>1</v>
      </c>
      <c r="F120" s="286">
        <f t="shared" si="15"/>
        <v>15</v>
      </c>
      <c r="G120" s="286">
        <f t="shared" si="14"/>
        <v>5</v>
      </c>
      <c r="H120" s="286" t="s">
        <v>21</v>
      </c>
      <c r="I120" s="286" t="str">
        <f>TEXT(IO[[#This Row],[RackRaw]],"00")</f>
        <v>01</v>
      </c>
      <c r="J120" s="286" t="str">
        <f>TEXT(IO[[#This Row],[SlotRaw]],"00")</f>
        <v>15</v>
      </c>
      <c r="K120" s="286" t="str">
        <f>TEXT(IO[[#This Row],[ChannelRaw]],"00")</f>
        <v>05</v>
      </c>
      <c r="L120" s="287" t="str">
        <f>_xlfn.TEXTJOIN("",,IO[[#This Row],[PLC]],IO[[#This Row],[Rack]],":",IO[[#This Row],[Slot]],".",IO[[#This Row],[Type]],":",IO[[#This Row],[Channel]])</f>
        <v>RIO_01:15.DI:05</v>
      </c>
      <c r="M120" s="286" t="str">
        <f>_xlfn.TEXTJOIN("",,IO[[#This Row],[PLC]],IO[[#This Row],[Rack]],":",IO[[#This Row],[Slot]],".",IO[[#This Row],[Type]],":V+")</f>
        <v>RIO_01:15.DI:V+</v>
      </c>
      <c r="N120" s="286" t="str">
        <f>_xlfn.TEXTJOIN("",,IO[[#This Row],[PLC]],IO[[#This Row],[Rack]],":",IO[[#This Row],[Slot]],".",IO[[#This Row],[Type]],":V-")</f>
        <v>RIO_01:15.DI:V-</v>
      </c>
      <c r="O120" s="326" t="str">
        <f>TEXT(IO[[#This Row],[ChannelRaw]]+1,"00")</f>
        <v>06</v>
      </c>
      <c r="P120" s="326">
        <v>6</v>
      </c>
      <c r="Q120" s="326">
        <v>4</v>
      </c>
      <c r="R120" s="266" t="s">
        <v>2533</v>
      </c>
      <c r="S120" s="266" t="s">
        <v>2534</v>
      </c>
      <c r="T120" s="266" t="s">
        <v>2532</v>
      </c>
      <c r="U120" s="343"/>
      <c r="Z120" s="262"/>
      <c r="AA120" s="262"/>
      <c r="AB120" s="262"/>
      <c r="AC120" s="262"/>
      <c r="AD120" s="262"/>
    </row>
    <row r="121" spans="1:30" x14ac:dyDescent="0.4">
      <c r="A121" s="262" t="s">
        <v>1357</v>
      </c>
      <c r="B121" s="262">
        <v>119</v>
      </c>
      <c r="C121" s="285" t="s">
        <v>2323</v>
      </c>
      <c r="D121" s="286" t="s">
        <v>2587</v>
      </c>
      <c r="E121" s="286">
        <v>1</v>
      </c>
      <c r="F121" s="286">
        <f t="shared" si="15"/>
        <v>15</v>
      </c>
      <c r="G121" s="286">
        <f t="shared" si="14"/>
        <v>6</v>
      </c>
      <c r="H121" s="286" t="s">
        <v>21</v>
      </c>
      <c r="I121" s="286" t="str">
        <f>TEXT(IO[[#This Row],[RackRaw]],"00")</f>
        <v>01</v>
      </c>
      <c r="J121" s="286" t="str">
        <f>TEXT(IO[[#This Row],[SlotRaw]],"00")</f>
        <v>15</v>
      </c>
      <c r="K121" s="286" t="str">
        <f>TEXT(IO[[#This Row],[ChannelRaw]],"00")</f>
        <v>06</v>
      </c>
      <c r="L121" s="287" t="str">
        <f>_xlfn.TEXTJOIN("",,IO[[#This Row],[PLC]],IO[[#This Row],[Rack]],":",IO[[#This Row],[Slot]],".",IO[[#This Row],[Type]],":",IO[[#This Row],[Channel]])</f>
        <v>RIO_01:15.DI:06</v>
      </c>
      <c r="M121" s="286" t="str">
        <f>_xlfn.TEXTJOIN("",,IO[[#This Row],[PLC]],IO[[#This Row],[Rack]],":",IO[[#This Row],[Slot]],".",IO[[#This Row],[Type]],":V+")</f>
        <v>RIO_01:15.DI:V+</v>
      </c>
      <c r="N121" s="286" t="str">
        <f>_xlfn.TEXTJOIN("",,IO[[#This Row],[PLC]],IO[[#This Row],[Rack]],":",IO[[#This Row],[Slot]],".",IO[[#This Row],[Type]],":V-")</f>
        <v>RIO_01:15.DI:V-</v>
      </c>
      <c r="O121" s="326" t="str">
        <f>TEXT(IO[[#This Row],[ChannelRaw]]+1,"00")</f>
        <v>07</v>
      </c>
      <c r="P121" s="326">
        <v>6</v>
      </c>
      <c r="Q121" s="326">
        <v>4</v>
      </c>
      <c r="R121" s="266" t="s">
        <v>2533</v>
      </c>
      <c r="S121" s="266" t="s">
        <v>2534</v>
      </c>
      <c r="T121" s="266" t="s">
        <v>2532</v>
      </c>
      <c r="U121" s="343"/>
      <c r="Z121" s="262"/>
      <c r="AA121" s="262"/>
      <c r="AB121" s="262"/>
      <c r="AC121" s="262"/>
      <c r="AD121" s="262"/>
    </row>
    <row r="122" spans="1:30" x14ac:dyDescent="0.4">
      <c r="A122" s="262" t="s">
        <v>1356</v>
      </c>
      <c r="B122" s="262">
        <v>120</v>
      </c>
      <c r="C122" s="285" t="s">
        <v>2323</v>
      </c>
      <c r="D122" s="286" t="s">
        <v>2587</v>
      </c>
      <c r="E122" s="286">
        <v>1</v>
      </c>
      <c r="F122" s="286">
        <f t="shared" si="15"/>
        <v>15</v>
      </c>
      <c r="G122" s="286">
        <f t="shared" si="14"/>
        <v>7</v>
      </c>
      <c r="H122" s="286" t="s">
        <v>21</v>
      </c>
      <c r="I122" s="286" t="str">
        <f>TEXT(IO[[#This Row],[RackRaw]],"00")</f>
        <v>01</v>
      </c>
      <c r="J122" s="286" t="str">
        <f>TEXT(IO[[#This Row],[SlotRaw]],"00")</f>
        <v>15</v>
      </c>
      <c r="K122" s="286" t="str">
        <f>TEXT(IO[[#This Row],[ChannelRaw]],"00")</f>
        <v>07</v>
      </c>
      <c r="L122" s="287" t="str">
        <f>_xlfn.TEXTJOIN("",,IO[[#This Row],[PLC]],IO[[#This Row],[Rack]],":",IO[[#This Row],[Slot]],".",IO[[#This Row],[Type]],":",IO[[#This Row],[Channel]])</f>
        <v>RIO_01:15.DI:07</v>
      </c>
      <c r="M122" s="286" t="str">
        <f>_xlfn.TEXTJOIN("",,IO[[#This Row],[PLC]],IO[[#This Row],[Rack]],":",IO[[#This Row],[Slot]],".",IO[[#This Row],[Type]],":V+")</f>
        <v>RIO_01:15.DI:V+</v>
      </c>
      <c r="N122" s="286" t="str">
        <f>_xlfn.TEXTJOIN("",,IO[[#This Row],[PLC]],IO[[#This Row],[Rack]],":",IO[[#This Row],[Slot]],".",IO[[#This Row],[Type]],":V-")</f>
        <v>RIO_01:15.DI:V-</v>
      </c>
      <c r="O122" s="326" t="str">
        <f>TEXT(IO[[#This Row],[ChannelRaw]]+1,"00")</f>
        <v>08</v>
      </c>
      <c r="P122" s="326">
        <v>6</v>
      </c>
      <c r="Q122" s="326">
        <v>4</v>
      </c>
      <c r="R122" s="266" t="s">
        <v>2533</v>
      </c>
      <c r="S122" s="266" t="s">
        <v>2534</v>
      </c>
      <c r="T122" s="266" t="s">
        <v>2532</v>
      </c>
      <c r="U122" s="343"/>
      <c r="Z122" s="262"/>
      <c r="AA122" s="262"/>
      <c r="AB122" s="262"/>
      <c r="AC122" s="262"/>
      <c r="AD122" s="262"/>
    </row>
    <row r="123" spans="1:30" x14ac:dyDescent="0.4">
      <c r="A123" s="262" t="s">
        <v>793</v>
      </c>
      <c r="B123" s="262">
        <v>121</v>
      </c>
      <c r="C123" s="285" t="s">
        <v>2323</v>
      </c>
      <c r="D123" s="286" t="s">
        <v>2587</v>
      </c>
      <c r="E123" s="286">
        <v>1</v>
      </c>
      <c r="F123" s="286">
        <f t="shared" si="15"/>
        <v>15</v>
      </c>
      <c r="G123" s="286">
        <v>0</v>
      </c>
      <c r="H123" s="286" t="s">
        <v>21</v>
      </c>
      <c r="I123" s="286" t="str">
        <f>TEXT(IO[[#This Row],[RackRaw]],"00")</f>
        <v>01</v>
      </c>
      <c r="J123" s="286" t="str">
        <f>TEXT(IO[[#This Row],[SlotRaw]],"00")</f>
        <v>15</v>
      </c>
      <c r="K123" s="286" t="str">
        <f>TEXT(IO[[#This Row],[ChannelRaw]],"00")</f>
        <v>00</v>
      </c>
      <c r="L123" s="287" t="str">
        <f>_xlfn.TEXTJOIN("",,IO[[#This Row],[PLC]],IO[[#This Row],[Rack]],":",IO[[#This Row],[Slot]],".",IO[[#This Row],[Type]],":",IO[[#This Row],[Channel]])</f>
        <v>RIO_01:15.DI:00</v>
      </c>
      <c r="M123" s="286" t="str">
        <f>_xlfn.TEXTJOIN("",,IO[[#This Row],[PLC]],IO[[#This Row],[Rack]],":",IO[[#This Row],[Slot]],".",IO[[#This Row],[Type]],":V+")</f>
        <v>RIO_01:15.DI:V+</v>
      </c>
      <c r="N123" s="286" t="str">
        <f>_xlfn.TEXTJOIN("",,IO[[#This Row],[PLC]],IO[[#This Row],[Rack]],":",IO[[#This Row],[Slot]],".",IO[[#This Row],[Type]],":V-")</f>
        <v>RIO_01:15.DI:V-</v>
      </c>
      <c r="O123" s="326" t="str">
        <f>TEXT(IO[[#This Row],[ChannelRaw]]+1,"00")</f>
        <v>01</v>
      </c>
      <c r="P123" s="326">
        <v>6</v>
      </c>
      <c r="Q123" s="326">
        <v>4</v>
      </c>
      <c r="R123" s="266" t="s">
        <v>2533</v>
      </c>
      <c r="S123" s="266" t="s">
        <v>2534</v>
      </c>
      <c r="T123" s="266" t="s">
        <v>2532</v>
      </c>
      <c r="U123" s="343"/>
      <c r="Z123" s="262"/>
      <c r="AA123" s="262"/>
      <c r="AB123" s="262"/>
      <c r="AC123" s="262"/>
      <c r="AD123" s="262"/>
    </row>
    <row r="124" spans="1:30" x14ac:dyDescent="0.4">
      <c r="A124" s="262" t="s">
        <v>673</v>
      </c>
      <c r="B124" s="262">
        <v>122</v>
      </c>
      <c r="C124" s="285" t="s">
        <v>2323</v>
      </c>
      <c r="D124" s="286" t="s">
        <v>2587</v>
      </c>
      <c r="E124" s="286">
        <v>1</v>
      </c>
      <c r="F124" s="286">
        <f>F123+1</f>
        <v>16</v>
      </c>
      <c r="G124" s="286">
        <f>G123+1</f>
        <v>1</v>
      </c>
      <c r="H124" s="286" t="s">
        <v>21</v>
      </c>
      <c r="I124" s="286" t="str">
        <f>TEXT(IO[[#This Row],[RackRaw]],"00")</f>
        <v>01</v>
      </c>
      <c r="J124" s="286" t="str">
        <f>TEXT(IO[[#This Row],[SlotRaw]],"00")</f>
        <v>16</v>
      </c>
      <c r="K124" s="286" t="str">
        <f>TEXT(IO[[#This Row],[ChannelRaw]],"00")</f>
        <v>01</v>
      </c>
      <c r="L124" s="287" t="str">
        <f>_xlfn.TEXTJOIN("",,IO[[#This Row],[PLC]],IO[[#This Row],[Rack]],":",IO[[#This Row],[Slot]],".",IO[[#This Row],[Type]],":",IO[[#This Row],[Channel]])</f>
        <v>RIO_01:16.DI:01</v>
      </c>
      <c r="M124" s="286" t="str">
        <f>_xlfn.TEXTJOIN("",,IO[[#This Row],[PLC]],IO[[#This Row],[Rack]],":",IO[[#This Row],[Slot]],".",IO[[#This Row],[Type]],":V+")</f>
        <v>RIO_01:16.DI:V+</v>
      </c>
      <c r="N124" s="286" t="str">
        <f>_xlfn.TEXTJOIN("",,IO[[#This Row],[PLC]],IO[[#This Row],[Rack]],":",IO[[#This Row],[Slot]],".",IO[[#This Row],[Type]],":V-")</f>
        <v>RIO_01:16.DI:V-</v>
      </c>
      <c r="O124" s="326" t="str">
        <f>TEXT(IO[[#This Row],[ChannelRaw]]+1,"00")</f>
        <v>02</v>
      </c>
      <c r="P124" s="326">
        <v>6</v>
      </c>
      <c r="Q124" s="326">
        <v>4</v>
      </c>
      <c r="R124" s="266" t="s">
        <v>2533</v>
      </c>
      <c r="S124" s="266" t="s">
        <v>2534</v>
      </c>
      <c r="T124" s="266" t="s">
        <v>2532</v>
      </c>
      <c r="U124" s="343"/>
      <c r="Z124" s="262"/>
      <c r="AA124" s="262"/>
      <c r="AB124" s="262"/>
      <c r="AC124" s="262"/>
      <c r="AD124" s="262"/>
    </row>
    <row r="125" spans="1:30" x14ac:dyDescent="0.4">
      <c r="A125" s="262" t="s">
        <v>594</v>
      </c>
      <c r="B125" s="262">
        <v>123</v>
      </c>
      <c r="C125" s="285" t="s">
        <v>2323</v>
      </c>
      <c r="D125" s="286" t="s">
        <v>2587</v>
      </c>
      <c r="E125" s="286">
        <v>1</v>
      </c>
      <c r="F125" s="286">
        <f>F124</f>
        <v>16</v>
      </c>
      <c r="G125" s="286">
        <f t="shared" si="14"/>
        <v>2</v>
      </c>
      <c r="H125" s="286" t="s">
        <v>21</v>
      </c>
      <c r="I125" s="286" t="str">
        <f>TEXT(IO[[#This Row],[RackRaw]],"00")</f>
        <v>01</v>
      </c>
      <c r="J125" s="286" t="str">
        <f>TEXT(IO[[#This Row],[SlotRaw]],"00")</f>
        <v>16</v>
      </c>
      <c r="K125" s="286" t="str">
        <f>TEXT(IO[[#This Row],[ChannelRaw]],"00")</f>
        <v>02</v>
      </c>
      <c r="L125" s="287" t="str">
        <f>_xlfn.TEXTJOIN("",,IO[[#This Row],[PLC]],IO[[#This Row],[Rack]],":",IO[[#This Row],[Slot]],".",IO[[#This Row],[Type]],":",IO[[#This Row],[Channel]])</f>
        <v>RIO_01:16.DI:02</v>
      </c>
      <c r="M125" s="286" t="str">
        <f>_xlfn.TEXTJOIN("",,IO[[#This Row],[PLC]],IO[[#This Row],[Rack]],":",IO[[#This Row],[Slot]],".",IO[[#This Row],[Type]],":V+")</f>
        <v>RIO_01:16.DI:V+</v>
      </c>
      <c r="N125" s="286" t="str">
        <f>_xlfn.TEXTJOIN("",,IO[[#This Row],[PLC]],IO[[#This Row],[Rack]],":",IO[[#This Row],[Slot]],".",IO[[#This Row],[Type]],":V-")</f>
        <v>RIO_01:16.DI:V-</v>
      </c>
      <c r="O125" s="326" t="str">
        <f>TEXT(IO[[#This Row],[ChannelRaw]]+1,"00")</f>
        <v>03</v>
      </c>
      <c r="P125" s="326">
        <v>6</v>
      </c>
      <c r="Q125" s="326">
        <v>4</v>
      </c>
      <c r="R125" s="266" t="s">
        <v>2533</v>
      </c>
      <c r="S125" s="266" t="s">
        <v>2534</v>
      </c>
      <c r="T125" s="266" t="s">
        <v>2532</v>
      </c>
      <c r="U125" s="343"/>
      <c r="Z125" s="262"/>
      <c r="AA125" s="262"/>
      <c r="AB125" s="262"/>
      <c r="AC125" s="262"/>
      <c r="AD125" s="262"/>
    </row>
    <row r="126" spans="1:30" x14ac:dyDescent="0.4">
      <c r="A126" s="262" t="s">
        <v>795</v>
      </c>
      <c r="B126" s="262">
        <v>124</v>
      </c>
      <c r="C126" s="285" t="s">
        <v>2323</v>
      </c>
      <c r="D126" s="286" t="s">
        <v>2587</v>
      </c>
      <c r="E126" s="286">
        <v>1</v>
      </c>
      <c r="F126" s="286">
        <f t="shared" ref="F126:F131" si="16">F125</f>
        <v>16</v>
      </c>
      <c r="G126" s="286">
        <f t="shared" si="14"/>
        <v>3</v>
      </c>
      <c r="H126" s="286" t="s">
        <v>21</v>
      </c>
      <c r="I126" s="286" t="str">
        <f>TEXT(IO[[#This Row],[RackRaw]],"00")</f>
        <v>01</v>
      </c>
      <c r="J126" s="286" t="str">
        <f>TEXT(IO[[#This Row],[SlotRaw]],"00")</f>
        <v>16</v>
      </c>
      <c r="K126" s="286" t="str">
        <f>TEXT(IO[[#This Row],[ChannelRaw]],"00")</f>
        <v>03</v>
      </c>
      <c r="L126" s="287" t="str">
        <f>_xlfn.TEXTJOIN("",,IO[[#This Row],[PLC]],IO[[#This Row],[Rack]],":",IO[[#This Row],[Slot]],".",IO[[#This Row],[Type]],":",IO[[#This Row],[Channel]])</f>
        <v>RIO_01:16.DI:03</v>
      </c>
      <c r="M126" s="286" t="str">
        <f>_xlfn.TEXTJOIN("",,IO[[#This Row],[PLC]],IO[[#This Row],[Rack]],":",IO[[#This Row],[Slot]],".",IO[[#This Row],[Type]],":V+")</f>
        <v>RIO_01:16.DI:V+</v>
      </c>
      <c r="N126" s="286" t="str">
        <f>_xlfn.TEXTJOIN("",,IO[[#This Row],[PLC]],IO[[#This Row],[Rack]],":",IO[[#This Row],[Slot]],".",IO[[#This Row],[Type]],":V-")</f>
        <v>RIO_01:16.DI:V-</v>
      </c>
      <c r="O126" s="326" t="str">
        <f>TEXT(IO[[#This Row],[ChannelRaw]]+1,"00")</f>
        <v>04</v>
      </c>
      <c r="P126" s="326">
        <v>6</v>
      </c>
      <c r="Q126" s="326">
        <v>4</v>
      </c>
      <c r="R126" s="266" t="s">
        <v>2533</v>
      </c>
      <c r="S126" s="266" t="s">
        <v>2534</v>
      </c>
      <c r="T126" s="266" t="s">
        <v>2532</v>
      </c>
      <c r="U126" s="343"/>
      <c r="Z126" s="262"/>
      <c r="AA126" s="262"/>
      <c r="AB126" s="262"/>
      <c r="AC126" s="262"/>
      <c r="AD126" s="262"/>
    </row>
    <row r="127" spans="1:30" x14ac:dyDescent="0.4">
      <c r="A127" s="262" t="s">
        <v>797</v>
      </c>
      <c r="B127" s="262">
        <v>125</v>
      </c>
      <c r="C127" s="285" t="s">
        <v>2323</v>
      </c>
      <c r="D127" s="286" t="s">
        <v>2587</v>
      </c>
      <c r="E127" s="286">
        <v>1</v>
      </c>
      <c r="F127" s="286">
        <f t="shared" si="16"/>
        <v>16</v>
      </c>
      <c r="G127" s="286">
        <f t="shared" si="14"/>
        <v>4</v>
      </c>
      <c r="H127" s="286" t="s">
        <v>21</v>
      </c>
      <c r="I127" s="286" t="str">
        <f>TEXT(IO[[#This Row],[RackRaw]],"00")</f>
        <v>01</v>
      </c>
      <c r="J127" s="286" t="str">
        <f>TEXT(IO[[#This Row],[SlotRaw]],"00")</f>
        <v>16</v>
      </c>
      <c r="K127" s="286" t="str">
        <f>TEXT(IO[[#This Row],[ChannelRaw]],"00")</f>
        <v>04</v>
      </c>
      <c r="L127" s="287" t="str">
        <f>_xlfn.TEXTJOIN("",,IO[[#This Row],[PLC]],IO[[#This Row],[Rack]],":",IO[[#This Row],[Slot]],".",IO[[#This Row],[Type]],":",IO[[#This Row],[Channel]])</f>
        <v>RIO_01:16.DI:04</v>
      </c>
      <c r="M127" s="286" t="str">
        <f>_xlfn.TEXTJOIN("",,IO[[#This Row],[PLC]],IO[[#This Row],[Rack]],":",IO[[#This Row],[Slot]],".",IO[[#This Row],[Type]],":V+")</f>
        <v>RIO_01:16.DI:V+</v>
      </c>
      <c r="N127" s="286" t="str">
        <f>_xlfn.TEXTJOIN("",,IO[[#This Row],[PLC]],IO[[#This Row],[Rack]],":",IO[[#This Row],[Slot]],".",IO[[#This Row],[Type]],":V-")</f>
        <v>RIO_01:16.DI:V-</v>
      </c>
      <c r="O127" s="326" t="str">
        <f>TEXT(IO[[#This Row],[ChannelRaw]]+1,"00")</f>
        <v>05</v>
      </c>
      <c r="P127" s="326">
        <v>6</v>
      </c>
      <c r="Q127" s="326">
        <v>4</v>
      </c>
      <c r="R127" s="266" t="s">
        <v>2533</v>
      </c>
      <c r="S127" s="266" t="s">
        <v>2534</v>
      </c>
      <c r="T127" s="266" t="s">
        <v>2532</v>
      </c>
      <c r="U127" s="343"/>
      <c r="Z127" s="262"/>
      <c r="AA127" s="262"/>
      <c r="AB127" s="262"/>
      <c r="AC127" s="262"/>
      <c r="AD127" s="262"/>
    </row>
    <row r="128" spans="1:30" x14ac:dyDescent="0.4">
      <c r="A128" s="262" t="s">
        <v>799</v>
      </c>
      <c r="B128" s="262">
        <v>126</v>
      </c>
      <c r="C128" s="285" t="s">
        <v>2323</v>
      </c>
      <c r="D128" s="286" t="s">
        <v>2587</v>
      </c>
      <c r="E128" s="286">
        <v>1</v>
      </c>
      <c r="F128" s="286">
        <f t="shared" si="16"/>
        <v>16</v>
      </c>
      <c r="G128" s="286">
        <f t="shared" si="14"/>
        <v>5</v>
      </c>
      <c r="H128" s="286" t="s">
        <v>21</v>
      </c>
      <c r="I128" s="286" t="str">
        <f>TEXT(IO[[#This Row],[RackRaw]],"00")</f>
        <v>01</v>
      </c>
      <c r="J128" s="286" t="str">
        <f>TEXT(IO[[#This Row],[SlotRaw]],"00")</f>
        <v>16</v>
      </c>
      <c r="K128" s="286" t="str">
        <f>TEXT(IO[[#This Row],[ChannelRaw]],"00")</f>
        <v>05</v>
      </c>
      <c r="L128" s="287" t="str">
        <f>_xlfn.TEXTJOIN("",,IO[[#This Row],[PLC]],IO[[#This Row],[Rack]],":",IO[[#This Row],[Slot]],".",IO[[#This Row],[Type]],":",IO[[#This Row],[Channel]])</f>
        <v>RIO_01:16.DI:05</v>
      </c>
      <c r="M128" s="286" t="str">
        <f>_xlfn.TEXTJOIN("",,IO[[#This Row],[PLC]],IO[[#This Row],[Rack]],":",IO[[#This Row],[Slot]],".",IO[[#This Row],[Type]],":V+")</f>
        <v>RIO_01:16.DI:V+</v>
      </c>
      <c r="N128" s="286" t="str">
        <f>_xlfn.TEXTJOIN("",,IO[[#This Row],[PLC]],IO[[#This Row],[Rack]],":",IO[[#This Row],[Slot]],".",IO[[#This Row],[Type]],":V-")</f>
        <v>RIO_01:16.DI:V-</v>
      </c>
      <c r="O128" s="326" t="str">
        <f>TEXT(IO[[#This Row],[ChannelRaw]]+1,"00")</f>
        <v>06</v>
      </c>
      <c r="P128" s="326">
        <v>6</v>
      </c>
      <c r="Q128" s="326">
        <v>4</v>
      </c>
      <c r="R128" s="266" t="s">
        <v>2533</v>
      </c>
      <c r="S128" s="266" t="s">
        <v>2534</v>
      </c>
      <c r="T128" s="266" t="s">
        <v>2532</v>
      </c>
      <c r="U128" s="343"/>
      <c r="Z128" s="262"/>
      <c r="AA128" s="262"/>
      <c r="AB128" s="262"/>
      <c r="AC128" s="262"/>
      <c r="AD128" s="262"/>
    </row>
    <row r="129" spans="1:30" x14ac:dyDescent="0.4">
      <c r="A129" s="262" t="s">
        <v>801</v>
      </c>
      <c r="B129" s="262">
        <v>127</v>
      </c>
      <c r="C129" s="285" t="s">
        <v>2323</v>
      </c>
      <c r="D129" s="286" t="s">
        <v>2587</v>
      </c>
      <c r="E129" s="286">
        <v>1</v>
      </c>
      <c r="F129" s="286">
        <f t="shared" si="16"/>
        <v>16</v>
      </c>
      <c r="G129" s="286">
        <f t="shared" si="14"/>
        <v>6</v>
      </c>
      <c r="H129" s="286" t="s">
        <v>21</v>
      </c>
      <c r="I129" s="286" t="str">
        <f>TEXT(IO[[#This Row],[RackRaw]],"00")</f>
        <v>01</v>
      </c>
      <c r="J129" s="286" t="str">
        <f>TEXT(IO[[#This Row],[SlotRaw]],"00")</f>
        <v>16</v>
      </c>
      <c r="K129" s="286" t="str">
        <f>TEXT(IO[[#This Row],[ChannelRaw]],"00")</f>
        <v>06</v>
      </c>
      <c r="L129" s="287" t="str">
        <f>_xlfn.TEXTJOIN("",,IO[[#This Row],[PLC]],IO[[#This Row],[Rack]],":",IO[[#This Row],[Slot]],".",IO[[#This Row],[Type]],":",IO[[#This Row],[Channel]])</f>
        <v>RIO_01:16.DI:06</v>
      </c>
      <c r="M129" s="286" t="str">
        <f>_xlfn.TEXTJOIN("",,IO[[#This Row],[PLC]],IO[[#This Row],[Rack]],":",IO[[#This Row],[Slot]],".",IO[[#This Row],[Type]],":V+")</f>
        <v>RIO_01:16.DI:V+</v>
      </c>
      <c r="N129" s="286" t="str">
        <f>_xlfn.TEXTJOIN("",,IO[[#This Row],[PLC]],IO[[#This Row],[Rack]],":",IO[[#This Row],[Slot]],".",IO[[#This Row],[Type]],":V-")</f>
        <v>RIO_01:16.DI:V-</v>
      </c>
      <c r="O129" s="326" t="str">
        <f>TEXT(IO[[#This Row],[ChannelRaw]]+1,"00")</f>
        <v>07</v>
      </c>
      <c r="P129" s="326">
        <v>6</v>
      </c>
      <c r="Q129" s="326">
        <v>4</v>
      </c>
      <c r="R129" s="266" t="s">
        <v>2533</v>
      </c>
      <c r="S129" s="266" t="s">
        <v>2534</v>
      </c>
      <c r="T129" s="266" t="s">
        <v>2532</v>
      </c>
      <c r="U129" s="343"/>
      <c r="Z129" s="262"/>
      <c r="AA129" s="262"/>
      <c r="AB129" s="262"/>
      <c r="AC129" s="262"/>
      <c r="AD129" s="262"/>
    </row>
    <row r="130" spans="1:30" x14ac:dyDescent="0.4">
      <c r="A130" s="262" t="s">
        <v>747</v>
      </c>
      <c r="B130" s="262">
        <v>128</v>
      </c>
      <c r="C130" s="285" t="s">
        <v>2323</v>
      </c>
      <c r="D130" s="286" t="s">
        <v>2587</v>
      </c>
      <c r="E130" s="286">
        <v>1</v>
      </c>
      <c r="F130" s="286">
        <f t="shared" si="16"/>
        <v>16</v>
      </c>
      <c r="G130" s="286">
        <f t="shared" si="14"/>
        <v>7</v>
      </c>
      <c r="H130" s="286" t="s">
        <v>21</v>
      </c>
      <c r="I130" s="286" t="str">
        <f>TEXT(IO[[#This Row],[RackRaw]],"00")</f>
        <v>01</v>
      </c>
      <c r="J130" s="286" t="str">
        <f>TEXT(IO[[#This Row],[SlotRaw]],"00")</f>
        <v>16</v>
      </c>
      <c r="K130" s="286" t="str">
        <f>TEXT(IO[[#This Row],[ChannelRaw]],"00")</f>
        <v>07</v>
      </c>
      <c r="L130" s="287" t="str">
        <f>_xlfn.TEXTJOIN("",,IO[[#This Row],[PLC]],IO[[#This Row],[Rack]],":",IO[[#This Row],[Slot]],".",IO[[#This Row],[Type]],":",IO[[#This Row],[Channel]])</f>
        <v>RIO_01:16.DI:07</v>
      </c>
      <c r="M130" s="286" t="str">
        <f>_xlfn.TEXTJOIN("",,IO[[#This Row],[PLC]],IO[[#This Row],[Rack]],":",IO[[#This Row],[Slot]],".",IO[[#This Row],[Type]],":V+")</f>
        <v>RIO_01:16.DI:V+</v>
      </c>
      <c r="N130" s="286" t="str">
        <f>_xlfn.TEXTJOIN("",,IO[[#This Row],[PLC]],IO[[#This Row],[Rack]],":",IO[[#This Row],[Slot]],".",IO[[#This Row],[Type]],":V-")</f>
        <v>RIO_01:16.DI:V-</v>
      </c>
      <c r="O130" s="326" t="str">
        <f>TEXT(IO[[#This Row],[ChannelRaw]]+1,"00")</f>
        <v>08</v>
      </c>
      <c r="P130" s="326">
        <v>6</v>
      </c>
      <c r="Q130" s="326">
        <v>4</v>
      </c>
      <c r="R130" s="266" t="s">
        <v>2533</v>
      </c>
      <c r="S130" s="266" t="s">
        <v>2534</v>
      </c>
      <c r="T130" s="266" t="s">
        <v>2532</v>
      </c>
      <c r="U130" s="343"/>
      <c r="Z130" s="262"/>
      <c r="AA130" s="262"/>
      <c r="AB130" s="262"/>
      <c r="AC130" s="262"/>
      <c r="AD130" s="262"/>
    </row>
    <row r="131" spans="1:30" x14ac:dyDescent="0.4">
      <c r="A131" s="262" t="s">
        <v>750</v>
      </c>
      <c r="B131" s="262">
        <v>129</v>
      </c>
      <c r="C131" s="285" t="s">
        <v>2323</v>
      </c>
      <c r="D131" s="286" t="s">
        <v>2587</v>
      </c>
      <c r="E131" s="286">
        <v>1</v>
      </c>
      <c r="F131" s="286">
        <f t="shared" si="16"/>
        <v>16</v>
      </c>
      <c r="G131" s="286">
        <v>0</v>
      </c>
      <c r="H131" s="286" t="s">
        <v>21</v>
      </c>
      <c r="I131" s="286" t="str">
        <f>TEXT(IO[[#This Row],[RackRaw]],"00")</f>
        <v>01</v>
      </c>
      <c r="J131" s="286" t="str">
        <f>TEXT(IO[[#This Row],[SlotRaw]],"00")</f>
        <v>16</v>
      </c>
      <c r="K131" s="286" t="str">
        <f>TEXT(IO[[#This Row],[ChannelRaw]],"00")</f>
        <v>00</v>
      </c>
      <c r="L131" s="287" t="str">
        <f>_xlfn.TEXTJOIN("",,IO[[#This Row],[PLC]],IO[[#This Row],[Rack]],":",IO[[#This Row],[Slot]],".",IO[[#This Row],[Type]],":",IO[[#This Row],[Channel]])</f>
        <v>RIO_01:16.DI:00</v>
      </c>
      <c r="M131" s="286" t="str">
        <f>_xlfn.TEXTJOIN("",,IO[[#This Row],[PLC]],IO[[#This Row],[Rack]],":",IO[[#This Row],[Slot]],".",IO[[#This Row],[Type]],":V+")</f>
        <v>RIO_01:16.DI:V+</v>
      </c>
      <c r="N131" s="286" t="str">
        <f>_xlfn.TEXTJOIN("",,IO[[#This Row],[PLC]],IO[[#This Row],[Rack]],":",IO[[#This Row],[Slot]],".",IO[[#This Row],[Type]],":V-")</f>
        <v>RIO_01:16.DI:V-</v>
      </c>
      <c r="O131" s="326" t="str">
        <f>TEXT(IO[[#This Row],[ChannelRaw]]+1,"00")</f>
        <v>01</v>
      </c>
      <c r="P131" s="326">
        <v>6</v>
      </c>
      <c r="Q131" s="326">
        <v>4</v>
      </c>
      <c r="R131" s="266" t="s">
        <v>2533</v>
      </c>
      <c r="S131" s="266" t="s">
        <v>2534</v>
      </c>
      <c r="T131" s="266" t="s">
        <v>2532</v>
      </c>
      <c r="U131" s="343"/>
      <c r="Z131" s="262"/>
      <c r="AA131" s="262"/>
      <c r="AB131" s="262"/>
      <c r="AC131" s="262"/>
      <c r="AD131" s="262"/>
    </row>
    <row r="132" spans="1:30" x14ac:dyDescent="0.4">
      <c r="A132" s="262" t="s">
        <v>803</v>
      </c>
      <c r="B132" s="262">
        <v>130</v>
      </c>
      <c r="C132" s="285" t="s">
        <v>2323</v>
      </c>
      <c r="D132" s="286" t="s">
        <v>2587</v>
      </c>
      <c r="E132" s="286">
        <v>1</v>
      </c>
      <c r="F132" s="286">
        <f>F131+1</f>
        <v>17</v>
      </c>
      <c r="G132" s="286">
        <f>G131+1</f>
        <v>1</v>
      </c>
      <c r="H132" s="286" t="s">
        <v>21</v>
      </c>
      <c r="I132" s="286" t="str">
        <f>TEXT(IO[[#This Row],[RackRaw]],"00")</f>
        <v>01</v>
      </c>
      <c r="J132" s="286" t="str">
        <f>TEXT(IO[[#This Row],[SlotRaw]],"00")</f>
        <v>17</v>
      </c>
      <c r="K132" s="286" t="str">
        <f>TEXT(IO[[#This Row],[ChannelRaw]],"00")</f>
        <v>01</v>
      </c>
      <c r="L132" s="287" t="str">
        <f>_xlfn.TEXTJOIN("",,IO[[#This Row],[PLC]],IO[[#This Row],[Rack]],":",IO[[#This Row],[Slot]],".",IO[[#This Row],[Type]],":",IO[[#This Row],[Channel]])</f>
        <v>RIO_01:17.DI:01</v>
      </c>
      <c r="M132" s="286" t="str">
        <f>_xlfn.TEXTJOIN("",,IO[[#This Row],[PLC]],IO[[#This Row],[Rack]],":",IO[[#This Row],[Slot]],".",IO[[#This Row],[Type]],":V+")</f>
        <v>RIO_01:17.DI:V+</v>
      </c>
      <c r="N132" s="286" t="str">
        <f>_xlfn.TEXTJOIN("",,IO[[#This Row],[PLC]],IO[[#This Row],[Rack]],":",IO[[#This Row],[Slot]],".",IO[[#This Row],[Type]],":V-")</f>
        <v>RIO_01:17.DI:V-</v>
      </c>
      <c r="O132" s="326" t="str">
        <f>TEXT(IO[[#This Row],[ChannelRaw]]+1,"00")</f>
        <v>02</v>
      </c>
      <c r="P132" s="326">
        <v>6</v>
      </c>
      <c r="Q132" s="326">
        <v>4</v>
      </c>
      <c r="R132" s="266" t="s">
        <v>2533</v>
      </c>
      <c r="S132" s="266" t="s">
        <v>2534</v>
      </c>
      <c r="T132" s="266" t="s">
        <v>2532</v>
      </c>
      <c r="U132" s="343"/>
      <c r="Z132" s="262"/>
      <c r="AA132" s="262"/>
      <c r="AB132" s="262"/>
      <c r="AC132" s="262"/>
      <c r="AD132" s="262"/>
    </row>
    <row r="133" spans="1:30" x14ac:dyDescent="0.4">
      <c r="A133" s="262" t="s">
        <v>1353</v>
      </c>
      <c r="B133" s="262">
        <v>131</v>
      </c>
      <c r="C133" s="285" t="s">
        <v>2323</v>
      </c>
      <c r="D133" s="286" t="s">
        <v>2587</v>
      </c>
      <c r="E133" s="286">
        <v>1</v>
      </c>
      <c r="F133" s="286">
        <f>F132</f>
        <v>17</v>
      </c>
      <c r="G133" s="286">
        <f t="shared" ref="G133:G162" si="17">G132+1</f>
        <v>2</v>
      </c>
      <c r="H133" s="286" t="s">
        <v>21</v>
      </c>
      <c r="I133" s="286" t="str">
        <f>TEXT(IO[[#This Row],[RackRaw]],"00")</f>
        <v>01</v>
      </c>
      <c r="J133" s="286" t="str">
        <f>TEXT(IO[[#This Row],[SlotRaw]],"00")</f>
        <v>17</v>
      </c>
      <c r="K133" s="286" t="str">
        <f>TEXT(IO[[#This Row],[ChannelRaw]],"00")</f>
        <v>02</v>
      </c>
      <c r="L133" s="287" t="str">
        <f>_xlfn.TEXTJOIN("",,IO[[#This Row],[PLC]],IO[[#This Row],[Rack]],":",IO[[#This Row],[Slot]],".",IO[[#This Row],[Type]],":",IO[[#This Row],[Channel]])</f>
        <v>RIO_01:17.DI:02</v>
      </c>
      <c r="M133" s="286" t="str">
        <f>_xlfn.TEXTJOIN("",,IO[[#This Row],[PLC]],IO[[#This Row],[Rack]],":",IO[[#This Row],[Slot]],".",IO[[#This Row],[Type]],":V+")</f>
        <v>RIO_01:17.DI:V+</v>
      </c>
      <c r="N133" s="286" t="str">
        <f>_xlfn.TEXTJOIN("",,IO[[#This Row],[PLC]],IO[[#This Row],[Rack]],":",IO[[#This Row],[Slot]],".",IO[[#This Row],[Type]],":V-")</f>
        <v>RIO_01:17.DI:V-</v>
      </c>
      <c r="O133" s="326" t="str">
        <f>TEXT(IO[[#This Row],[ChannelRaw]]+1,"00")</f>
        <v>03</v>
      </c>
      <c r="P133" s="326">
        <v>6</v>
      </c>
      <c r="Q133" s="326">
        <v>4</v>
      </c>
      <c r="R133" s="266" t="s">
        <v>2533</v>
      </c>
      <c r="S133" s="266" t="s">
        <v>2534</v>
      </c>
      <c r="T133" s="266" t="s">
        <v>2532</v>
      </c>
      <c r="U133" s="343"/>
      <c r="Z133" s="262"/>
      <c r="AA133" s="262"/>
      <c r="AB133" s="262"/>
      <c r="AC133" s="262"/>
      <c r="AD133" s="262"/>
    </row>
    <row r="134" spans="1:30" x14ac:dyDescent="0.4">
      <c r="A134" s="262" t="s">
        <v>1355</v>
      </c>
      <c r="B134" s="262">
        <v>132</v>
      </c>
      <c r="C134" s="285" t="s">
        <v>2323</v>
      </c>
      <c r="D134" s="286" t="s">
        <v>2587</v>
      </c>
      <c r="E134" s="286">
        <v>1</v>
      </c>
      <c r="F134" s="286">
        <f t="shared" ref="F134:F139" si="18">F133</f>
        <v>17</v>
      </c>
      <c r="G134" s="286">
        <f t="shared" si="17"/>
        <v>3</v>
      </c>
      <c r="H134" s="286" t="s">
        <v>21</v>
      </c>
      <c r="I134" s="286" t="str">
        <f>TEXT(IO[[#This Row],[RackRaw]],"00")</f>
        <v>01</v>
      </c>
      <c r="J134" s="286" t="str">
        <f>TEXT(IO[[#This Row],[SlotRaw]],"00")</f>
        <v>17</v>
      </c>
      <c r="K134" s="286" t="str">
        <f>TEXT(IO[[#This Row],[ChannelRaw]],"00")</f>
        <v>03</v>
      </c>
      <c r="L134" s="287" t="str">
        <f>_xlfn.TEXTJOIN("",,IO[[#This Row],[PLC]],IO[[#This Row],[Rack]],":",IO[[#This Row],[Slot]],".",IO[[#This Row],[Type]],":",IO[[#This Row],[Channel]])</f>
        <v>RIO_01:17.DI:03</v>
      </c>
      <c r="M134" s="286" t="str">
        <f>_xlfn.TEXTJOIN("",,IO[[#This Row],[PLC]],IO[[#This Row],[Rack]],":",IO[[#This Row],[Slot]],".",IO[[#This Row],[Type]],":V+")</f>
        <v>RIO_01:17.DI:V+</v>
      </c>
      <c r="N134" s="286" t="str">
        <f>_xlfn.TEXTJOIN("",,IO[[#This Row],[PLC]],IO[[#This Row],[Rack]],":",IO[[#This Row],[Slot]],".",IO[[#This Row],[Type]],":V-")</f>
        <v>RIO_01:17.DI:V-</v>
      </c>
      <c r="O134" s="326" t="str">
        <f>TEXT(IO[[#This Row],[ChannelRaw]]+1,"00")</f>
        <v>04</v>
      </c>
      <c r="P134" s="326">
        <v>6</v>
      </c>
      <c r="Q134" s="326">
        <v>4</v>
      </c>
      <c r="R134" s="266" t="s">
        <v>2533</v>
      </c>
      <c r="S134" s="266" t="s">
        <v>2534</v>
      </c>
      <c r="T134" s="266" t="s">
        <v>2532</v>
      </c>
      <c r="U134" s="343"/>
      <c r="Z134" s="262"/>
      <c r="AA134" s="262"/>
      <c r="AB134" s="262"/>
      <c r="AC134" s="262"/>
      <c r="AD134" s="262"/>
    </row>
    <row r="135" spans="1:30" x14ac:dyDescent="0.4">
      <c r="A135" s="262" t="s">
        <v>1351</v>
      </c>
      <c r="B135" s="262">
        <v>133</v>
      </c>
      <c r="C135" s="285" t="s">
        <v>2323</v>
      </c>
      <c r="D135" s="286" t="s">
        <v>2587</v>
      </c>
      <c r="E135" s="286">
        <v>1</v>
      </c>
      <c r="F135" s="286">
        <f t="shared" si="18"/>
        <v>17</v>
      </c>
      <c r="G135" s="286">
        <f t="shared" si="17"/>
        <v>4</v>
      </c>
      <c r="H135" s="286" t="s">
        <v>21</v>
      </c>
      <c r="I135" s="286" t="str">
        <f>TEXT(IO[[#This Row],[RackRaw]],"00")</f>
        <v>01</v>
      </c>
      <c r="J135" s="286" t="str">
        <f>TEXT(IO[[#This Row],[SlotRaw]],"00")</f>
        <v>17</v>
      </c>
      <c r="K135" s="286" t="str">
        <f>TEXT(IO[[#This Row],[ChannelRaw]],"00")</f>
        <v>04</v>
      </c>
      <c r="L135" s="287" t="str">
        <f>_xlfn.TEXTJOIN("",,IO[[#This Row],[PLC]],IO[[#This Row],[Rack]],":",IO[[#This Row],[Slot]],".",IO[[#This Row],[Type]],":",IO[[#This Row],[Channel]])</f>
        <v>RIO_01:17.DI:04</v>
      </c>
      <c r="M135" s="286" t="str">
        <f>_xlfn.TEXTJOIN("",,IO[[#This Row],[PLC]],IO[[#This Row],[Rack]],":",IO[[#This Row],[Slot]],".",IO[[#This Row],[Type]],":V+")</f>
        <v>RIO_01:17.DI:V+</v>
      </c>
      <c r="N135" s="286" t="str">
        <f>_xlfn.TEXTJOIN("",,IO[[#This Row],[PLC]],IO[[#This Row],[Rack]],":",IO[[#This Row],[Slot]],".",IO[[#This Row],[Type]],":V-")</f>
        <v>RIO_01:17.DI:V-</v>
      </c>
      <c r="O135" s="326" t="str">
        <f>TEXT(IO[[#This Row],[ChannelRaw]]+1,"00")</f>
        <v>05</v>
      </c>
      <c r="P135" s="326">
        <v>6</v>
      </c>
      <c r="Q135" s="326">
        <v>4</v>
      </c>
      <c r="R135" s="266" t="s">
        <v>2533</v>
      </c>
      <c r="S135" s="266" t="s">
        <v>2534</v>
      </c>
      <c r="T135" s="266" t="s">
        <v>2532</v>
      </c>
      <c r="U135" s="343"/>
      <c r="Z135" s="262"/>
      <c r="AA135" s="262"/>
      <c r="AB135" s="262"/>
      <c r="AC135" s="262"/>
      <c r="AD135" s="262"/>
    </row>
    <row r="136" spans="1:30" x14ac:dyDescent="0.4">
      <c r="A136" s="262" t="s">
        <v>1031</v>
      </c>
      <c r="B136" s="262">
        <v>134</v>
      </c>
      <c r="C136" s="285" t="s">
        <v>2323</v>
      </c>
      <c r="D136" s="286" t="s">
        <v>2587</v>
      </c>
      <c r="E136" s="286">
        <v>1</v>
      </c>
      <c r="F136" s="286">
        <f t="shared" si="18"/>
        <v>17</v>
      </c>
      <c r="G136" s="286">
        <f t="shared" si="17"/>
        <v>5</v>
      </c>
      <c r="H136" s="286" t="s">
        <v>21</v>
      </c>
      <c r="I136" s="286" t="str">
        <f>TEXT(IO[[#This Row],[RackRaw]],"00")</f>
        <v>01</v>
      </c>
      <c r="J136" s="286" t="str">
        <f>TEXT(IO[[#This Row],[SlotRaw]],"00")</f>
        <v>17</v>
      </c>
      <c r="K136" s="286" t="str">
        <f>TEXT(IO[[#This Row],[ChannelRaw]],"00")</f>
        <v>05</v>
      </c>
      <c r="L136" s="287" t="str">
        <f>_xlfn.TEXTJOIN("",,IO[[#This Row],[PLC]],IO[[#This Row],[Rack]],":",IO[[#This Row],[Slot]],".",IO[[#This Row],[Type]],":",IO[[#This Row],[Channel]])</f>
        <v>RIO_01:17.DI:05</v>
      </c>
      <c r="M136" s="286" t="str">
        <f>_xlfn.TEXTJOIN("",,IO[[#This Row],[PLC]],IO[[#This Row],[Rack]],":",IO[[#This Row],[Slot]],".",IO[[#This Row],[Type]],":V+")</f>
        <v>RIO_01:17.DI:V+</v>
      </c>
      <c r="N136" s="286" t="str">
        <f>_xlfn.TEXTJOIN("",,IO[[#This Row],[PLC]],IO[[#This Row],[Rack]],":",IO[[#This Row],[Slot]],".",IO[[#This Row],[Type]],":V-")</f>
        <v>RIO_01:17.DI:V-</v>
      </c>
      <c r="O136" s="326" t="str">
        <f>TEXT(IO[[#This Row],[ChannelRaw]]+1,"00")</f>
        <v>06</v>
      </c>
      <c r="P136" s="326">
        <v>6</v>
      </c>
      <c r="Q136" s="326">
        <v>4</v>
      </c>
      <c r="R136" s="266" t="s">
        <v>2533</v>
      </c>
      <c r="S136" s="266" t="s">
        <v>2534</v>
      </c>
      <c r="T136" s="266" t="s">
        <v>2532</v>
      </c>
      <c r="U136" s="343"/>
      <c r="Z136" s="262"/>
      <c r="AA136" s="262"/>
      <c r="AB136" s="262"/>
      <c r="AC136" s="262"/>
      <c r="AD136" s="262"/>
    </row>
    <row r="137" spans="1:30" x14ac:dyDescent="0.4">
      <c r="A137" s="262" t="s">
        <v>1033</v>
      </c>
      <c r="B137" s="262">
        <v>135</v>
      </c>
      <c r="C137" s="285" t="s">
        <v>2323</v>
      </c>
      <c r="D137" s="286" t="s">
        <v>2587</v>
      </c>
      <c r="E137" s="286">
        <v>1</v>
      </c>
      <c r="F137" s="286">
        <f t="shared" si="18"/>
        <v>17</v>
      </c>
      <c r="G137" s="286">
        <f t="shared" si="17"/>
        <v>6</v>
      </c>
      <c r="H137" s="286" t="s">
        <v>21</v>
      </c>
      <c r="I137" s="286" t="str">
        <f>TEXT(IO[[#This Row],[RackRaw]],"00")</f>
        <v>01</v>
      </c>
      <c r="J137" s="286" t="str">
        <f>TEXT(IO[[#This Row],[SlotRaw]],"00")</f>
        <v>17</v>
      </c>
      <c r="K137" s="286" t="str">
        <f>TEXT(IO[[#This Row],[ChannelRaw]],"00")</f>
        <v>06</v>
      </c>
      <c r="L137" s="287" t="str">
        <f>_xlfn.TEXTJOIN("",,IO[[#This Row],[PLC]],IO[[#This Row],[Rack]],":",IO[[#This Row],[Slot]],".",IO[[#This Row],[Type]],":",IO[[#This Row],[Channel]])</f>
        <v>RIO_01:17.DI:06</v>
      </c>
      <c r="M137" s="286" t="str">
        <f>_xlfn.TEXTJOIN("",,IO[[#This Row],[PLC]],IO[[#This Row],[Rack]],":",IO[[#This Row],[Slot]],".",IO[[#This Row],[Type]],":V+")</f>
        <v>RIO_01:17.DI:V+</v>
      </c>
      <c r="N137" s="286" t="str">
        <f>_xlfn.TEXTJOIN("",,IO[[#This Row],[PLC]],IO[[#This Row],[Rack]],":",IO[[#This Row],[Slot]],".",IO[[#This Row],[Type]],":V-")</f>
        <v>RIO_01:17.DI:V-</v>
      </c>
      <c r="O137" s="326" t="str">
        <f>TEXT(IO[[#This Row],[ChannelRaw]]+1,"00")</f>
        <v>07</v>
      </c>
      <c r="P137" s="326">
        <v>6</v>
      </c>
      <c r="Q137" s="326">
        <v>4</v>
      </c>
      <c r="R137" s="266" t="s">
        <v>2533</v>
      </c>
      <c r="S137" s="266" t="s">
        <v>2534</v>
      </c>
      <c r="T137" s="266" t="s">
        <v>2532</v>
      </c>
      <c r="U137" s="343"/>
      <c r="Z137" s="262"/>
      <c r="AA137" s="262"/>
      <c r="AB137" s="262"/>
      <c r="AC137" s="262"/>
      <c r="AD137" s="262"/>
    </row>
    <row r="138" spans="1:30" x14ac:dyDescent="0.4">
      <c r="A138" s="262" t="s">
        <v>1037</v>
      </c>
      <c r="B138" s="262">
        <v>136</v>
      </c>
      <c r="C138" s="285" t="s">
        <v>2323</v>
      </c>
      <c r="D138" s="286" t="s">
        <v>2587</v>
      </c>
      <c r="E138" s="286">
        <v>1</v>
      </c>
      <c r="F138" s="286">
        <f t="shared" si="18"/>
        <v>17</v>
      </c>
      <c r="G138" s="286">
        <f t="shared" si="17"/>
        <v>7</v>
      </c>
      <c r="H138" s="286" t="s">
        <v>21</v>
      </c>
      <c r="I138" s="286" t="str">
        <f>TEXT(IO[[#This Row],[RackRaw]],"00")</f>
        <v>01</v>
      </c>
      <c r="J138" s="286" t="str">
        <f>TEXT(IO[[#This Row],[SlotRaw]],"00")</f>
        <v>17</v>
      </c>
      <c r="K138" s="286" t="str">
        <f>TEXT(IO[[#This Row],[ChannelRaw]],"00")</f>
        <v>07</v>
      </c>
      <c r="L138" s="287" t="str">
        <f>_xlfn.TEXTJOIN("",,IO[[#This Row],[PLC]],IO[[#This Row],[Rack]],":",IO[[#This Row],[Slot]],".",IO[[#This Row],[Type]],":",IO[[#This Row],[Channel]])</f>
        <v>RIO_01:17.DI:07</v>
      </c>
      <c r="M138" s="286" t="str">
        <f>_xlfn.TEXTJOIN("",,IO[[#This Row],[PLC]],IO[[#This Row],[Rack]],":",IO[[#This Row],[Slot]],".",IO[[#This Row],[Type]],":V+")</f>
        <v>RIO_01:17.DI:V+</v>
      </c>
      <c r="N138" s="286" t="str">
        <f>_xlfn.TEXTJOIN("",,IO[[#This Row],[PLC]],IO[[#This Row],[Rack]],":",IO[[#This Row],[Slot]],".",IO[[#This Row],[Type]],":V-")</f>
        <v>RIO_01:17.DI:V-</v>
      </c>
      <c r="O138" s="326" t="str">
        <f>TEXT(IO[[#This Row],[ChannelRaw]]+1,"00")</f>
        <v>08</v>
      </c>
      <c r="P138" s="326">
        <v>6</v>
      </c>
      <c r="Q138" s="326">
        <v>4</v>
      </c>
      <c r="R138" s="266" t="s">
        <v>2533</v>
      </c>
      <c r="S138" s="266" t="s">
        <v>2534</v>
      </c>
      <c r="T138" s="266" t="s">
        <v>2532</v>
      </c>
      <c r="U138" s="343"/>
      <c r="Z138" s="262"/>
      <c r="AA138" s="262"/>
      <c r="AB138" s="262"/>
      <c r="AC138" s="262"/>
      <c r="AD138" s="262"/>
    </row>
    <row r="139" spans="1:30" x14ac:dyDescent="0.4">
      <c r="A139" s="262" t="s">
        <v>1512</v>
      </c>
      <c r="B139" s="262">
        <v>137</v>
      </c>
      <c r="C139" s="285" t="s">
        <v>2323</v>
      </c>
      <c r="D139" s="286" t="s">
        <v>2587</v>
      </c>
      <c r="E139" s="286">
        <v>1</v>
      </c>
      <c r="F139" s="286">
        <f t="shared" si="18"/>
        <v>17</v>
      </c>
      <c r="G139" s="286">
        <v>0</v>
      </c>
      <c r="H139" s="286" t="s">
        <v>21</v>
      </c>
      <c r="I139" s="286" t="str">
        <f>TEXT(IO[[#This Row],[RackRaw]],"00")</f>
        <v>01</v>
      </c>
      <c r="J139" s="286" t="str">
        <f>TEXT(IO[[#This Row],[SlotRaw]],"00")</f>
        <v>17</v>
      </c>
      <c r="K139" s="286" t="str">
        <f>TEXT(IO[[#This Row],[ChannelRaw]],"00")</f>
        <v>00</v>
      </c>
      <c r="L139" s="287" t="str">
        <f>_xlfn.TEXTJOIN("",,IO[[#This Row],[PLC]],IO[[#This Row],[Rack]],":",IO[[#This Row],[Slot]],".",IO[[#This Row],[Type]],":",IO[[#This Row],[Channel]])</f>
        <v>RIO_01:17.DI:00</v>
      </c>
      <c r="M139" s="286" t="str">
        <f>_xlfn.TEXTJOIN("",,IO[[#This Row],[PLC]],IO[[#This Row],[Rack]],":",IO[[#This Row],[Slot]],".",IO[[#This Row],[Type]],":V+")</f>
        <v>RIO_01:17.DI:V+</v>
      </c>
      <c r="N139" s="286" t="str">
        <f>_xlfn.TEXTJOIN("",,IO[[#This Row],[PLC]],IO[[#This Row],[Rack]],":",IO[[#This Row],[Slot]],".",IO[[#This Row],[Type]],":V-")</f>
        <v>RIO_01:17.DI:V-</v>
      </c>
      <c r="O139" s="326" t="str">
        <f>TEXT(IO[[#This Row],[ChannelRaw]]+1,"00")</f>
        <v>01</v>
      </c>
      <c r="P139" s="326">
        <v>6</v>
      </c>
      <c r="Q139" s="326">
        <v>4</v>
      </c>
      <c r="R139" s="266" t="s">
        <v>2533</v>
      </c>
      <c r="S139" s="266" t="s">
        <v>2534</v>
      </c>
      <c r="T139" s="266" t="s">
        <v>2532</v>
      </c>
      <c r="U139" s="343"/>
      <c r="Z139" s="262"/>
      <c r="AA139" s="262"/>
      <c r="AB139" s="262"/>
      <c r="AC139" s="262"/>
      <c r="AD139" s="262"/>
    </row>
    <row r="140" spans="1:30" x14ac:dyDescent="0.4">
      <c r="A140" s="262" t="s">
        <v>707</v>
      </c>
      <c r="B140" s="262">
        <v>138</v>
      </c>
      <c r="C140" s="285" t="s">
        <v>2323</v>
      </c>
      <c r="D140" s="286" t="s">
        <v>2587</v>
      </c>
      <c r="E140" s="286">
        <v>1</v>
      </c>
      <c r="F140" s="286">
        <f>F139+1</f>
        <v>18</v>
      </c>
      <c r="G140" s="286">
        <f>G139+1</f>
        <v>1</v>
      </c>
      <c r="H140" s="286" t="s">
        <v>21</v>
      </c>
      <c r="I140" s="286" t="str">
        <f>TEXT(IO[[#This Row],[RackRaw]],"00")</f>
        <v>01</v>
      </c>
      <c r="J140" s="286" t="str">
        <f>TEXT(IO[[#This Row],[SlotRaw]],"00")</f>
        <v>18</v>
      </c>
      <c r="K140" s="286" t="str">
        <f>TEXT(IO[[#This Row],[ChannelRaw]],"00")</f>
        <v>01</v>
      </c>
      <c r="L140" s="287" t="str">
        <f>_xlfn.TEXTJOIN("",,IO[[#This Row],[PLC]],IO[[#This Row],[Rack]],":",IO[[#This Row],[Slot]],".",IO[[#This Row],[Type]],":",IO[[#This Row],[Channel]])</f>
        <v>RIO_01:18.DI:01</v>
      </c>
      <c r="M140" s="286" t="str">
        <f>_xlfn.TEXTJOIN("",,IO[[#This Row],[PLC]],IO[[#This Row],[Rack]],":",IO[[#This Row],[Slot]],".",IO[[#This Row],[Type]],":V+")</f>
        <v>RIO_01:18.DI:V+</v>
      </c>
      <c r="N140" s="286" t="str">
        <f>_xlfn.TEXTJOIN("",,IO[[#This Row],[PLC]],IO[[#This Row],[Rack]],":",IO[[#This Row],[Slot]],".",IO[[#This Row],[Type]],":V-")</f>
        <v>RIO_01:18.DI:V-</v>
      </c>
      <c r="O140" s="326" t="str">
        <f>TEXT(IO[[#This Row],[ChannelRaw]]+1,"00")</f>
        <v>02</v>
      </c>
      <c r="P140" s="326">
        <v>6</v>
      </c>
      <c r="Q140" s="326">
        <v>4</v>
      </c>
      <c r="R140" s="266" t="s">
        <v>2533</v>
      </c>
      <c r="S140" s="266" t="s">
        <v>2534</v>
      </c>
      <c r="T140" s="266" t="s">
        <v>2532</v>
      </c>
      <c r="U140" s="343"/>
      <c r="Z140" s="262"/>
      <c r="AA140" s="262"/>
      <c r="AB140" s="262"/>
      <c r="AC140" s="262"/>
      <c r="AD140" s="262"/>
    </row>
    <row r="141" spans="1:30" x14ac:dyDescent="0.4">
      <c r="A141" s="262" t="s">
        <v>702</v>
      </c>
      <c r="B141" s="262">
        <v>139</v>
      </c>
      <c r="C141" s="285" t="s">
        <v>2323</v>
      </c>
      <c r="D141" s="286" t="s">
        <v>2587</v>
      </c>
      <c r="E141" s="286">
        <v>1</v>
      </c>
      <c r="F141" s="286">
        <f>F140</f>
        <v>18</v>
      </c>
      <c r="G141" s="286">
        <f t="shared" si="17"/>
        <v>2</v>
      </c>
      <c r="H141" s="286" t="s">
        <v>21</v>
      </c>
      <c r="I141" s="286" t="str">
        <f>TEXT(IO[[#This Row],[RackRaw]],"00")</f>
        <v>01</v>
      </c>
      <c r="J141" s="286" t="str">
        <f>TEXT(IO[[#This Row],[SlotRaw]],"00")</f>
        <v>18</v>
      </c>
      <c r="K141" s="286" t="str">
        <f>TEXT(IO[[#This Row],[ChannelRaw]],"00")</f>
        <v>02</v>
      </c>
      <c r="L141" s="287" t="str">
        <f>_xlfn.TEXTJOIN("",,IO[[#This Row],[PLC]],IO[[#This Row],[Rack]],":",IO[[#This Row],[Slot]],".",IO[[#This Row],[Type]],":",IO[[#This Row],[Channel]])</f>
        <v>RIO_01:18.DI:02</v>
      </c>
      <c r="M141" s="286" t="str">
        <f>_xlfn.TEXTJOIN("",,IO[[#This Row],[PLC]],IO[[#This Row],[Rack]],":",IO[[#This Row],[Slot]],".",IO[[#This Row],[Type]],":V+")</f>
        <v>RIO_01:18.DI:V+</v>
      </c>
      <c r="N141" s="286" t="str">
        <f>_xlfn.TEXTJOIN("",,IO[[#This Row],[PLC]],IO[[#This Row],[Rack]],":",IO[[#This Row],[Slot]],".",IO[[#This Row],[Type]],":V-")</f>
        <v>RIO_01:18.DI:V-</v>
      </c>
      <c r="O141" s="326" t="str">
        <f>TEXT(IO[[#This Row],[ChannelRaw]]+1,"00")</f>
        <v>03</v>
      </c>
      <c r="P141" s="326">
        <v>6</v>
      </c>
      <c r="Q141" s="326">
        <v>4</v>
      </c>
      <c r="R141" s="266" t="s">
        <v>2533</v>
      </c>
      <c r="S141" s="266" t="s">
        <v>2534</v>
      </c>
      <c r="T141" s="266" t="s">
        <v>2532</v>
      </c>
      <c r="U141" s="343"/>
      <c r="Z141" s="262"/>
      <c r="AA141" s="262"/>
      <c r="AB141" s="262"/>
      <c r="AC141" s="262"/>
      <c r="AD141" s="262"/>
    </row>
    <row r="142" spans="1:30" x14ac:dyDescent="0.4">
      <c r="B142" s="262">
        <v>140</v>
      </c>
      <c r="C142" s="285" t="s">
        <v>2323</v>
      </c>
      <c r="D142" s="286" t="s">
        <v>2587</v>
      </c>
      <c r="E142" s="286">
        <v>1</v>
      </c>
      <c r="F142" s="286">
        <f t="shared" ref="F142:F147" si="19">F141</f>
        <v>18</v>
      </c>
      <c r="G142" s="286">
        <f t="shared" si="17"/>
        <v>3</v>
      </c>
      <c r="I142" s="286" t="str">
        <f>TEXT(IO[[#This Row],[RackRaw]],"00")</f>
        <v>01</v>
      </c>
      <c r="J142" s="286" t="str">
        <f>TEXT(IO[[#This Row],[SlotRaw]],"00")</f>
        <v>18</v>
      </c>
      <c r="K142" s="286" t="str">
        <f>TEXT(IO[[#This Row],[ChannelRaw]],"00")</f>
        <v>03</v>
      </c>
      <c r="L142" s="287" t="str">
        <f>_xlfn.TEXTJOIN("",,IO[[#This Row],[PLC]],IO[[#This Row],[Rack]],":",IO[[#This Row],[Slot]],".",IO[[#This Row],[Type]],":",IO[[#This Row],[Channel]])</f>
        <v>RIO_01:18.:03</v>
      </c>
      <c r="M142" s="286" t="str">
        <f>_xlfn.TEXTJOIN("",,IO[[#This Row],[PLC]],IO[[#This Row],[Rack]],":",IO[[#This Row],[Slot]],".",IO[[#This Row],[Type]],":V+")</f>
        <v>RIO_01:18.:V+</v>
      </c>
      <c r="N142" s="286" t="str">
        <f>_xlfn.TEXTJOIN("",,IO[[#This Row],[PLC]],IO[[#This Row],[Rack]],":",IO[[#This Row],[Slot]],".",IO[[#This Row],[Type]],":V-")</f>
        <v>RIO_01:18.:V-</v>
      </c>
      <c r="O142" s="326" t="str">
        <f>TEXT(IO[[#This Row],[ChannelRaw]]+1,"00")</f>
        <v>04</v>
      </c>
      <c r="P142" s="326">
        <v>6</v>
      </c>
      <c r="Q142" s="326">
        <v>4</v>
      </c>
      <c r="U142" s="343"/>
      <c r="Z142" s="262"/>
      <c r="AA142" s="262"/>
      <c r="AB142" s="262"/>
      <c r="AC142" s="262"/>
      <c r="AD142" s="262"/>
    </row>
    <row r="143" spans="1:30" x14ac:dyDescent="0.4">
      <c r="B143" s="262">
        <v>141</v>
      </c>
      <c r="C143" s="285" t="s">
        <v>2323</v>
      </c>
      <c r="D143" s="286" t="s">
        <v>2587</v>
      </c>
      <c r="E143" s="286">
        <v>1</v>
      </c>
      <c r="F143" s="286">
        <f t="shared" si="19"/>
        <v>18</v>
      </c>
      <c r="G143" s="286">
        <f t="shared" si="17"/>
        <v>4</v>
      </c>
      <c r="I143" s="286" t="str">
        <f>TEXT(IO[[#This Row],[RackRaw]],"00")</f>
        <v>01</v>
      </c>
      <c r="J143" s="286" t="str">
        <f>TEXT(IO[[#This Row],[SlotRaw]],"00")</f>
        <v>18</v>
      </c>
      <c r="K143" s="286" t="str">
        <f>TEXT(IO[[#This Row],[ChannelRaw]],"00")</f>
        <v>04</v>
      </c>
      <c r="L143" s="287" t="str">
        <f>_xlfn.TEXTJOIN("",,IO[[#This Row],[PLC]],IO[[#This Row],[Rack]],":",IO[[#This Row],[Slot]],".",IO[[#This Row],[Type]],":",IO[[#This Row],[Channel]])</f>
        <v>RIO_01:18.:04</v>
      </c>
      <c r="M143" s="286" t="str">
        <f>_xlfn.TEXTJOIN("",,IO[[#This Row],[PLC]],IO[[#This Row],[Rack]],":",IO[[#This Row],[Slot]],".",IO[[#This Row],[Type]],":V+")</f>
        <v>RIO_01:18.:V+</v>
      </c>
      <c r="N143" s="286" t="str">
        <f>_xlfn.TEXTJOIN("",,IO[[#This Row],[PLC]],IO[[#This Row],[Rack]],":",IO[[#This Row],[Slot]],".",IO[[#This Row],[Type]],":V-")</f>
        <v>RIO_01:18.:V-</v>
      </c>
      <c r="O143" s="326" t="str">
        <f>TEXT(IO[[#This Row],[ChannelRaw]]+1,"00")</f>
        <v>05</v>
      </c>
      <c r="P143" s="326">
        <v>6</v>
      </c>
      <c r="Q143" s="326">
        <v>4</v>
      </c>
      <c r="U143" s="343"/>
      <c r="Z143" s="262"/>
      <c r="AA143" s="262"/>
      <c r="AB143" s="262"/>
      <c r="AC143" s="262"/>
      <c r="AD143" s="262"/>
    </row>
    <row r="144" spans="1:30" x14ac:dyDescent="0.4">
      <c r="B144" s="262">
        <v>142</v>
      </c>
      <c r="C144" s="285" t="s">
        <v>2323</v>
      </c>
      <c r="D144" s="286" t="s">
        <v>2587</v>
      </c>
      <c r="E144" s="286">
        <v>1</v>
      </c>
      <c r="F144" s="286">
        <f t="shared" si="19"/>
        <v>18</v>
      </c>
      <c r="G144" s="286">
        <f t="shared" si="17"/>
        <v>5</v>
      </c>
      <c r="I144" s="286" t="str">
        <f>TEXT(IO[[#This Row],[RackRaw]],"00")</f>
        <v>01</v>
      </c>
      <c r="J144" s="286" t="str">
        <f>TEXT(IO[[#This Row],[SlotRaw]],"00")</f>
        <v>18</v>
      </c>
      <c r="K144" s="286" t="str">
        <f>TEXT(IO[[#This Row],[ChannelRaw]],"00")</f>
        <v>05</v>
      </c>
      <c r="L144" s="287" t="str">
        <f>_xlfn.TEXTJOIN("",,IO[[#This Row],[PLC]],IO[[#This Row],[Rack]],":",IO[[#This Row],[Slot]],".",IO[[#This Row],[Type]],":",IO[[#This Row],[Channel]])</f>
        <v>RIO_01:18.:05</v>
      </c>
      <c r="M144" s="286" t="str">
        <f>_xlfn.TEXTJOIN("",,IO[[#This Row],[PLC]],IO[[#This Row],[Rack]],":",IO[[#This Row],[Slot]],".",IO[[#This Row],[Type]],":V+")</f>
        <v>RIO_01:18.:V+</v>
      </c>
      <c r="N144" s="286" t="str">
        <f>_xlfn.TEXTJOIN("",,IO[[#This Row],[PLC]],IO[[#This Row],[Rack]],":",IO[[#This Row],[Slot]],".",IO[[#This Row],[Type]],":V-")</f>
        <v>RIO_01:18.:V-</v>
      </c>
      <c r="O144" s="326" t="str">
        <f>TEXT(IO[[#This Row],[ChannelRaw]]+1,"00")</f>
        <v>06</v>
      </c>
      <c r="P144" s="326">
        <v>6</v>
      </c>
      <c r="Q144" s="326">
        <v>4</v>
      </c>
      <c r="U144" s="343"/>
      <c r="Z144" s="262"/>
      <c r="AA144" s="262"/>
      <c r="AB144" s="262"/>
      <c r="AC144" s="262"/>
      <c r="AD144" s="262"/>
    </row>
    <row r="145" spans="2:30" x14ac:dyDescent="0.4">
      <c r="B145" s="262">
        <v>143</v>
      </c>
      <c r="C145" s="285" t="s">
        <v>2323</v>
      </c>
      <c r="D145" s="286" t="s">
        <v>2587</v>
      </c>
      <c r="E145" s="286">
        <v>1</v>
      </c>
      <c r="F145" s="286">
        <f t="shared" si="19"/>
        <v>18</v>
      </c>
      <c r="G145" s="286">
        <f t="shared" si="17"/>
        <v>6</v>
      </c>
      <c r="I145" s="286" t="str">
        <f>TEXT(IO[[#This Row],[RackRaw]],"00")</f>
        <v>01</v>
      </c>
      <c r="J145" s="286" t="str">
        <f>TEXT(IO[[#This Row],[SlotRaw]],"00")</f>
        <v>18</v>
      </c>
      <c r="K145" s="286" t="str">
        <f>TEXT(IO[[#This Row],[ChannelRaw]],"00")</f>
        <v>06</v>
      </c>
      <c r="L145" s="287" t="str">
        <f>_xlfn.TEXTJOIN("",,IO[[#This Row],[PLC]],IO[[#This Row],[Rack]],":",IO[[#This Row],[Slot]],".",IO[[#This Row],[Type]],":",IO[[#This Row],[Channel]])</f>
        <v>RIO_01:18.:06</v>
      </c>
      <c r="M145" s="286" t="str">
        <f>_xlfn.TEXTJOIN("",,IO[[#This Row],[PLC]],IO[[#This Row],[Rack]],":",IO[[#This Row],[Slot]],".",IO[[#This Row],[Type]],":V+")</f>
        <v>RIO_01:18.:V+</v>
      </c>
      <c r="N145" s="286" t="str">
        <f>_xlfn.TEXTJOIN("",,IO[[#This Row],[PLC]],IO[[#This Row],[Rack]],":",IO[[#This Row],[Slot]],".",IO[[#This Row],[Type]],":V-")</f>
        <v>RIO_01:18.:V-</v>
      </c>
      <c r="O145" s="326" t="str">
        <f>TEXT(IO[[#This Row],[ChannelRaw]]+1,"00")</f>
        <v>07</v>
      </c>
      <c r="P145" s="326">
        <v>6</v>
      </c>
      <c r="Q145" s="326">
        <v>4</v>
      </c>
      <c r="U145" s="343"/>
      <c r="Z145" s="262"/>
      <c r="AA145" s="262"/>
      <c r="AB145" s="262"/>
      <c r="AC145" s="262"/>
      <c r="AD145" s="262"/>
    </row>
    <row r="146" spans="2:30" x14ac:dyDescent="0.4">
      <c r="B146" s="262">
        <v>144</v>
      </c>
      <c r="C146" s="285" t="s">
        <v>2323</v>
      </c>
      <c r="D146" s="286" t="s">
        <v>2587</v>
      </c>
      <c r="E146" s="286">
        <v>1</v>
      </c>
      <c r="F146" s="286">
        <f t="shared" si="19"/>
        <v>18</v>
      </c>
      <c r="G146" s="286">
        <f t="shared" si="17"/>
        <v>7</v>
      </c>
      <c r="I146" s="286" t="str">
        <f>TEXT(IO[[#This Row],[RackRaw]],"00")</f>
        <v>01</v>
      </c>
      <c r="J146" s="286" t="str">
        <f>TEXT(IO[[#This Row],[SlotRaw]],"00")</f>
        <v>18</v>
      </c>
      <c r="K146" s="286" t="str">
        <f>TEXT(IO[[#This Row],[ChannelRaw]],"00")</f>
        <v>07</v>
      </c>
      <c r="L146" s="287" t="str">
        <f>_xlfn.TEXTJOIN("",,IO[[#This Row],[PLC]],IO[[#This Row],[Rack]],":",IO[[#This Row],[Slot]],".",IO[[#This Row],[Type]],":",IO[[#This Row],[Channel]])</f>
        <v>RIO_01:18.:07</v>
      </c>
      <c r="M146" s="286" t="str">
        <f>_xlfn.TEXTJOIN("",,IO[[#This Row],[PLC]],IO[[#This Row],[Rack]],":",IO[[#This Row],[Slot]],".",IO[[#This Row],[Type]],":V+")</f>
        <v>RIO_01:18.:V+</v>
      </c>
      <c r="N146" s="286" t="str">
        <f>_xlfn.TEXTJOIN("",,IO[[#This Row],[PLC]],IO[[#This Row],[Rack]],":",IO[[#This Row],[Slot]],".",IO[[#This Row],[Type]],":V-")</f>
        <v>RIO_01:18.:V-</v>
      </c>
      <c r="O146" s="326" t="str">
        <f>TEXT(IO[[#This Row],[ChannelRaw]]+1,"00")</f>
        <v>08</v>
      </c>
      <c r="P146" s="326">
        <v>6</v>
      </c>
      <c r="Q146" s="326">
        <v>4</v>
      </c>
      <c r="U146" s="343"/>
      <c r="Z146" s="262"/>
      <c r="AA146" s="262"/>
      <c r="AB146" s="262"/>
      <c r="AC146" s="262"/>
      <c r="AD146" s="262"/>
    </row>
    <row r="147" spans="2:30" x14ac:dyDescent="0.4">
      <c r="B147" s="262">
        <v>145</v>
      </c>
      <c r="C147" s="285" t="s">
        <v>2323</v>
      </c>
      <c r="D147" s="286" t="s">
        <v>2587</v>
      </c>
      <c r="E147" s="286">
        <v>1</v>
      </c>
      <c r="F147" s="286">
        <f t="shared" si="19"/>
        <v>18</v>
      </c>
      <c r="G147" s="286">
        <v>0</v>
      </c>
      <c r="I147" s="286" t="str">
        <f>TEXT(IO[[#This Row],[RackRaw]],"00")</f>
        <v>01</v>
      </c>
      <c r="J147" s="286" t="str">
        <f>TEXT(IO[[#This Row],[SlotRaw]],"00")</f>
        <v>18</v>
      </c>
      <c r="K147" s="286" t="str">
        <f>TEXT(IO[[#This Row],[ChannelRaw]],"00")</f>
        <v>00</v>
      </c>
      <c r="L147" s="287" t="str">
        <f>_xlfn.TEXTJOIN("",,IO[[#This Row],[PLC]],IO[[#This Row],[Rack]],":",IO[[#This Row],[Slot]],".",IO[[#This Row],[Type]],":",IO[[#This Row],[Channel]])</f>
        <v>RIO_01:18.:00</v>
      </c>
      <c r="M147" s="286" t="str">
        <f>_xlfn.TEXTJOIN("",,IO[[#This Row],[PLC]],IO[[#This Row],[Rack]],":",IO[[#This Row],[Slot]],".",IO[[#This Row],[Type]],":V+")</f>
        <v>RIO_01:18.:V+</v>
      </c>
      <c r="N147" s="286" t="str">
        <f>_xlfn.TEXTJOIN("",,IO[[#This Row],[PLC]],IO[[#This Row],[Rack]],":",IO[[#This Row],[Slot]],".",IO[[#This Row],[Type]],":V-")</f>
        <v>RIO_01:18.:V-</v>
      </c>
      <c r="O147" s="326" t="str">
        <f>TEXT(IO[[#This Row],[ChannelRaw]]+1,"00")</f>
        <v>01</v>
      </c>
      <c r="P147" s="326">
        <v>6</v>
      </c>
      <c r="Q147" s="326">
        <v>4</v>
      </c>
      <c r="U147" s="343"/>
      <c r="Z147" s="262"/>
      <c r="AA147" s="262"/>
      <c r="AB147" s="262"/>
      <c r="AC147" s="262"/>
      <c r="AD147" s="262"/>
    </row>
    <row r="148" spans="2:30" x14ac:dyDescent="0.4">
      <c r="B148" s="262">
        <v>146</v>
      </c>
      <c r="C148" s="285" t="s">
        <v>2323</v>
      </c>
      <c r="D148" s="286" t="s">
        <v>2587</v>
      </c>
      <c r="E148" s="286">
        <v>1</v>
      </c>
      <c r="F148" s="286">
        <f>F147+1</f>
        <v>19</v>
      </c>
      <c r="G148" s="286">
        <f>G147+1</f>
        <v>1</v>
      </c>
      <c r="I148" s="286" t="str">
        <f>TEXT(IO[[#This Row],[RackRaw]],"00")</f>
        <v>01</v>
      </c>
      <c r="J148" s="286" t="str">
        <f>TEXT(IO[[#This Row],[SlotRaw]],"00")</f>
        <v>19</v>
      </c>
      <c r="K148" s="286" t="str">
        <f>TEXT(IO[[#This Row],[ChannelRaw]],"00")</f>
        <v>01</v>
      </c>
      <c r="L148" s="287" t="str">
        <f>_xlfn.TEXTJOIN("",,IO[[#This Row],[PLC]],IO[[#This Row],[Rack]],":",IO[[#This Row],[Slot]],".",IO[[#This Row],[Type]],":",IO[[#This Row],[Channel]])</f>
        <v>RIO_01:19.:01</v>
      </c>
      <c r="M148" s="286" t="str">
        <f>_xlfn.TEXTJOIN("",,IO[[#This Row],[PLC]],IO[[#This Row],[Rack]],":",IO[[#This Row],[Slot]],".",IO[[#This Row],[Type]],":V+")</f>
        <v>RIO_01:19.:V+</v>
      </c>
      <c r="N148" s="286" t="str">
        <f>_xlfn.TEXTJOIN("",,IO[[#This Row],[PLC]],IO[[#This Row],[Rack]],":",IO[[#This Row],[Slot]],".",IO[[#This Row],[Type]],":V-")</f>
        <v>RIO_01:19.:V-</v>
      </c>
      <c r="O148" s="326" t="str">
        <f>TEXT(IO[[#This Row],[ChannelRaw]]+1,"00")</f>
        <v>02</v>
      </c>
      <c r="P148" s="326">
        <v>6</v>
      </c>
      <c r="Q148" s="326">
        <v>4</v>
      </c>
      <c r="U148" s="343"/>
      <c r="Z148" s="262"/>
      <c r="AA148" s="262"/>
      <c r="AB148" s="262"/>
      <c r="AC148" s="262"/>
      <c r="AD148" s="262"/>
    </row>
    <row r="149" spans="2:30" x14ac:dyDescent="0.4">
      <c r="B149" s="262">
        <v>147</v>
      </c>
      <c r="C149" s="285" t="s">
        <v>2323</v>
      </c>
      <c r="D149" s="286" t="s">
        <v>2587</v>
      </c>
      <c r="E149" s="286">
        <v>1</v>
      </c>
      <c r="F149" s="286">
        <f>F148</f>
        <v>19</v>
      </c>
      <c r="G149" s="286">
        <f t="shared" si="17"/>
        <v>2</v>
      </c>
      <c r="I149" s="286" t="str">
        <f>TEXT(IO[[#This Row],[RackRaw]],"00")</f>
        <v>01</v>
      </c>
      <c r="J149" s="286" t="str">
        <f>TEXT(IO[[#This Row],[SlotRaw]],"00")</f>
        <v>19</v>
      </c>
      <c r="K149" s="286" t="str">
        <f>TEXT(IO[[#This Row],[ChannelRaw]],"00")</f>
        <v>02</v>
      </c>
      <c r="L149" s="287" t="str">
        <f>_xlfn.TEXTJOIN("",,IO[[#This Row],[PLC]],IO[[#This Row],[Rack]],":",IO[[#This Row],[Slot]],".",IO[[#This Row],[Type]],":",IO[[#This Row],[Channel]])</f>
        <v>RIO_01:19.:02</v>
      </c>
      <c r="M149" s="286" t="str">
        <f>_xlfn.TEXTJOIN("",,IO[[#This Row],[PLC]],IO[[#This Row],[Rack]],":",IO[[#This Row],[Slot]],".",IO[[#This Row],[Type]],":V+")</f>
        <v>RIO_01:19.:V+</v>
      </c>
      <c r="N149" s="286" t="str">
        <f>_xlfn.TEXTJOIN("",,IO[[#This Row],[PLC]],IO[[#This Row],[Rack]],":",IO[[#This Row],[Slot]],".",IO[[#This Row],[Type]],":V-")</f>
        <v>RIO_01:19.:V-</v>
      </c>
      <c r="O149" s="326" t="str">
        <f>TEXT(IO[[#This Row],[ChannelRaw]]+1,"00")</f>
        <v>03</v>
      </c>
      <c r="P149" s="326">
        <v>6</v>
      </c>
      <c r="Q149" s="326">
        <v>4</v>
      </c>
      <c r="U149" s="343"/>
      <c r="Z149" s="262"/>
      <c r="AA149" s="262"/>
      <c r="AB149" s="262"/>
      <c r="AC149" s="262"/>
      <c r="AD149" s="262"/>
    </row>
    <row r="150" spans="2:30" x14ac:dyDescent="0.4">
      <c r="B150" s="262">
        <v>148</v>
      </c>
      <c r="C150" s="285" t="s">
        <v>2323</v>
      </c>
      <c r="D150" s="286" t="s">
        <v>2587</v>
      </c>
      <c r="E150" s="286">
        <v>1</v>
      </c>
      <c r="F150" s="286">
        <f t="shared" ref="F150:F155" si="20">F149</f>
        <v>19</v>
      </c>
      <c r="G150" s="286">
        <f t="shared" si="17"/>
        <v>3</v>
      </c>
      <c r="I150" s="286" t="str">
        <f>TEXT(IO[[#This Row],[RackRaw]],"00")</f>
        <v>01</v>
      </c>
      <c r="J150" s="286" t="str">
        <f>TEXT(IO[[#This Row],[SlotRaw]],"00")</f>
        <v>19</v>
      </c>
      <c r="K150" s="286" t="str">
        <f>TEXT(IO[[#This Row],[ChannelRaw]],"00")</f>
        <v>03</v>
      </c>
      <c r="L150" s="287" t="str">
        <f>_xlfn.TEXTJOIN("",,IO[[#This Row],[PLC]],IO[[#This Row],[Rack]],":",IO[[#This Row],[Slot]],".",IO[[#This Row],[Type]],":",IO[[#This Row],[Channel]])</f>
        <v>RIO_01:19.:03</v>
      </c>
      <c r="M150" s="286" t="str">
        <f>_xlfn.TEXTJOIN("",,IO[[#This Row],[PLC]],IO[[#This Row],[Rack]],":",IO[[#This Row],[Slot]],".",IO[[#This Row],[Type]],":V+")</f>
        <v>RIO_01:19.:V+</v>
      </c>
      <c r="N150" s="286" t="str">
        <f>_xlfn.TEXTJOIN("",,IO[[#This Row],[PLC]],IO[[#This Row],[Rack]],":",IO[[#This Row],[Slot]],".",IO[[#This Row],[Type]],":V-")</f>
        <v>RIO_01:19.:V-</v>
      </c>
      <c r="O150" s="326" t="str">
        <f>TEXT(IO[[#This Row],[ChannelRaw]]+1,"00")</f>
        <v>04</v>
      </c>
      <c r="P150" s="326">
        <v>6</v>
      </c>
      <c r="Q150" s="326">
        <v>4</v>
      </c>
      <c r="U150" s="343"/>
      <c r="Z150" s="262"/>
      <c r="AA150" s="262"/>
      <c r="AB150" s="262"/>
      <c r="AC150" s="262"/>
      <c r="AD150" s="262"/>
    </row>
    <row r="151" spans="2:30" x14ac:dyDescent="0.4">
      <c r="B151" s="262">
        <v>149</v>
      </c>
      <c r="C151" s="285" t="s">
        <v>2323</v>
      </c>
      <c r="D151" s="286" t="s">
        <v>2587</v>
      </c>
      <c r="E151" s="286">
        <v>1</v>
      </c>
      <c r="F151" s="286">
        <f t="shared" si="20"/>
        <v>19</v>
      </c>
      <c r="G151" s="286">
        <f t="shared" si="17"/>
        <v>4</v>
      </c>
      <c r="I151" s="286" t="str">
        <f>TEXT(IO[[#This Row],[RackRaw]],"00")</f>
        <v>01</v>
      </c>
      <c r="J151" s="286" t="str">
        <f>TEXT(IO[[#This Row],[SlotRaw]],"00")</f>
        <v>19</v>
      </c>
      <c r="K151" s="286" t="str">
        <f>TEXT(IO[[#This Row],[ChannelRaw]],"00")</f>
        <v>04</v>
      </c>
      <c r="L151" s="287" t="str">
        <f>_xlfn.TEXTJOIN("",,IO[[#This Row],[PLC]],IO[[#This Row],[Rack]],":",IO[[#This Row],[Slot]],".",IO[[#This Row],[Type]],":",IO[[#This Row],[Channel]])</f>
        <v>RIO_01:19.:04</v>
      </c>
      <c r="M151" s="286" t="str">
        <f>_xlfn.TEXTJOIN("",,IO[[#This Row],[PLC]],IO[[#This Row],[Rack]],":",IO[[#This Row],[Slot]],".",IO[[#This Row],[Type]],":V+")</f>
        <v>RIO_01:19.:V+</v>
      </c>
      <c r="N151" s="286" t="str">
        <f>_xlfn.TEXTJOIN("",,IO[[#This Row],[PLC]],IO[[#This Row],[Rack]],":",IO[[#This Row],[Slot]],".",IO[[#This Row],[Type]],":V-")</f>
        <v>RIO_01:19.:V-</v>
      </c>
      <c r="O151" s="326" t="str">
        <f>TEXT(IO[[#This Row],[ChannelRaw]]+1,"00")</f>
        <v>05</v>
      </c>
      <c r="P151" s="326">
        <v>6</v>
      </c>
      <c r="Q151" s="326">
        <v>4</v>
      </c>
      <c r="U151" s="343"/>
      <c r="Z151" s="262"/>
      <c r="AA151" s="262"/>
      <c r="AB151" s="262"/>
      <c r="AC151" s="262"/>
      <c r="AD151" s="262"/>
    </row>
    <row r="152" spans="2:30" x14ac:dyDescent="0.4">
      <c r="B152" s="262">
        <v>150</v>
      </c>
      <c r="C152" s="285" t="s">
        <v>2323</v>
      </c>
      <c r="D152" s="286" t="s">
        <v>2587</v>
      </c>
      <c r="E152" s="286">
        <v>1</v>
      </c>
      <c r="F152" s="286">
        <f t="shared" si="20"/>
        <v>19</v>
      </c>
      <c r="G152" s="286">
        <f t="shared" si="17"/>
        <v>5</v>
      </c>
      <c r="I152" s="286" t="str">
        <f>TEXT(IO[[#This Row],[RackRaw]],"00")</f>
        <v>01</v>
      </c>
      <c r="J152" s="286" t="str">
        <f>TEXT(IO[[#This Row],[SlotRaw]],"00")</f>
        <v>19</v>
      </c>
      <c r="K152" s="286" t="str">
        <f>TEXT(IO[[#This Row],[ChannelRaw]],"00")</f>
        <v>05</v>
      </c>
      <c r="L152" s="287" t="str">
        <f>_xlfn.TEXTJOIN("",,IO[[#This Row],[PLC]],IO[[#This Row],[Rack]],":",IO[[#This Row],[Slot]],".",IO[[#This Row],[Type]],":",IO[[#This Row],[Channel]])</f>
        <v>RIO_01:19.:05</v>
      </c>
      <c r="M152" s="286" t="str">
        <f>_xlfn.TEXTJOIN("",,IO[[#This Row],[PLC]],IO[[#This Row],[Rack]],":",IO[[#This Row],[Slot]],".",IO[[#This Row],[Type]],":V+")</f>
        <v>RIO_01:19.:V+</v>
      </c>
      <c r="N152" s="286" t="str">
        <f>_xlfn.TEXTJOIN("",,IO[[#This Row],[PLC]],IO[[#This Row],[Rack]],":",IO[[#This Row],[Slot]],".",IO[[#This Row],[Type]],":V-")</f>
        <v>RIO_01:19.:V-</v>
      </c>
      <c r="O152" s="326" t="str">
        <f>TEXT(IO[[#This Row],[ChannelRaw]]+1,"00")</f>
        <v>06</v>
      </c>
      <c r="P152" s="326">
        <v>6</v>
      </c>
      <c r="Q152" s="326">
        <v>4</v>
      </c>
      <c r="U152" s="343"/>
      <c r="Z152" s="262"/>
      <c r="AA152" s="262"/>
      <c r="AB152" s="262"/>
      <c r="AC152" s="262"/>
      <c r="AD152" s="262"/>
    </row>
    <row r="153" spans="2:30" x14ac:dyDescent="0.4">
      <c r="B153" s="262">
        <v>151</v>
      </c>
      <c r="C153" s="285" t="s">
        <v>2323</v>
      </c>
      <c r="D153" s="286" t="s">
        <v>2587</v>
      </c>
      <c r="E153" s="286">
        <v>1</v>
      </c>
      <c r="F153" s="286">
        <f t="shared" si="20"/>
        <v>19</v>
      </c>
      <c r="G153" s="286">
        <f t="shared" si="17"/>
        <v>6</v>
      </c>
      <c r="I153" s="286" t="str">
        <f>TEXT(IO[[#This Row],[RackRaw]],"00")</f>
        <v>01</v>
      </c>
      <c r="J153" s="286" t="str">
        <f>TEXT(IO[[#This Row],[SlotRaw]],"00")</f>
        <v>19</v>
      </c>
      <c r="K153" s="286" t="str">
        <f>TEXT(IO[[#This Row],[ChannelRaw]],"00")</f>
        <v>06</v>
      </c>
      <c r="L153" s="287" t="str">
        <f>_xlfn.TEXTJOIN("",,IO[[#This Row],[PLC]],IO[[#This Row],[Rack]],":",IO[[#This Row],[Slot]],".",IO[[#This Row],[Type]],":",IO[[#This Row],[Channel]])</f>
        <v>RIO_01:19.:06</v>
      </c>
      <c r="M153" s="286" t="str">
        <f>_xlfn.TEXTJOIN("",,IO[[#This Row],[PLC]],IO[[#This Row],[Rack]],":",IO[[#This Row],[Slot]],".",IO[[#This Row],[Type]],":V+")</f>
        <v>RIO_01:19.:V+</v>
      </c>
      <c r="N153" s="286" t="str">
        <f>_xlfn.TEXTJOIN("",,IO[[#This Row],[PLC]],IO[[#This Row],[Rack]],":",IO[[#This Row],[Slot]],".",IO[[#This Row],[Type]],":V-")</f>
        <v>RIO_01:19.:V-</v>
      </c>
      <c r="O153" s="326" t="str">
        <f>TEXT(IO[[#This Row],[ChannelRaw]]+1,"00")</f>
        <v>07</v>
      </c>
      <c r="P153" s="326">
        <v>6</v>
      </c>
      <c r="Q153" s="326">
        <v>4</v>
      </c>
      <c r="U153" s="343"/>
      <c r="Z153" s="262"/>
      <c r="AA153" s="262"/>
      <c r="AB153" s="262"/>
      <c r="AC153" s="262"/>
      <c r="AD153" s="262"/>
    </row>
    <row r="154" spans="2:30" x14ac:dyDescent="0.4">
      <c r="B154" s="262">
        <v>152</v>
      </c>
      <c r="C154" s="285" t="s">
        <v>2323</v>
      </c>
      <c r="D154" s="286" t="s">
        <v>2587</v>
      </c>
      <c r="E154" s="286">
        <v>1</v>
      </c>
      <c r="F154" s="286">
        <f t="shared" si="20"/>
        <v>19</v>
      </c>
      <c r="G154" s="286">
        <f t="shared" si="17"/>
        <v>7</v>
      </c>
      <c r="I154" s="286" t="str">
        <f>TEXT(IO[[#This Row],[RackRaw]],"00")</f>
        <v>01</v>
      </c>
      <c r="J154" s="286" t="str">
        <f>TEXT(IO[[#This Row],[SlotRaw]],"00")</f>
        <v>19</v>
      </c>
      <c r="K154" s="286" t="str">
        <f>TEXT(IO[[#This Row],[ChannelRaw]],"00")</f>
        <v>07</v>
      </c>
      <c r="L154" s="287" t="str">
        <f>_xlfn.TEXTJOIN("",,IO[[#This Row],[PLC]],IO[[#This Row],[Rack]],":",IO[[#This Row],[Slot]],".",IO[[#This Row],[Type]],":",IO[[#This Row],[Channel]])</f>
        <v>RIO_01:19.:07</v>
      </c>
      <c r="M154" s="286" t="str">
        <f>_xlfn.TEXTJOIN("",,IO[[#This Row],[PLC]],IO[[#This Row],[Rack]],":",IO[[#This Row],[Slot]],".",IO[[#This Row],[Type]],":V+")</f>
        <v>RIO_01:19.:V+</v>
      </c>
      <c r="N154" s="286" t="str">
        <f>_xlfn.TEXTJOIN("",,IO[[#This Row],[PLC]],IO[[#This Row],[Rack]],":",IO[[#This Row],[Slot]],".",IO[[#This Row],[Type]],":V-")</f>
        <v>RIO_01:19.:V-</v>
      </c>
      <c r="O154" s="326" t="str">
        <f>TEXT(IO[[#This Row],[ChannelRaw]]+1,"00")</f>
        <v>08</v>
      </c>
      <c r="P154" s="326">
        <v>6</v>
      </c>
      <c r="Q154" s="326">
        <v>4</v>
      </c>
      <c r="U154" s="343"/>
      <c r="Z154" s="262"/>
      <c r="AA154" s="262"/>
      <c r="AB154" s="262"/>
      <c r="AC154" s="262"/>
      <c r="AD154" s="262"/>
    </row>
    <row r="155" spans="2:30" x14ac:dyDescent="0.4">
      <c r="B155" s="262">
        <v>153</v>
      </c>
      <c r="C155" s="285" t="s">
        <v>2323</v>
      </c>
      <c r="D155" s="286" t="s">
        <v>2587</v>
      </c>
      <c r="E155" s="286">
        <v>1</v>
      </c>
      <c r="F155" s="286">
        <f t="shared" si="20"/>
        <v>19</v>
      </c>
      <c r="G155" s="286">
        <v>0</v>
      </c>
      <c r="I155" s="286" t="str">
        <f>TEXT(IO[[#This Row],[RackRaw]],"00")</f>
        <v>01</v>
      </c>
      <c r="J155" s="286" t="str">
        <f>TEXT(IO[[#This Row],[SlotRaw]],"00")</f>
        <v>19</v>
      </c>
      <c r="K155" s="286" t="str">
        <f>TEXT(IO[[#This Row],[ChannelRaw]],"00")</f>
        <v>00</v>
      </c>
      <c r="L155" s="287" t="str">
        <f>_xlfn.TEXTJOIN("",,IO[[#This Row],[PLC]],IO[[#This Row],[Rack]],":",IO[[#This Row],[Slot]],".",IO[[#This Row],[Type]],":",IO[[#This Row],[Channel]])</f>
        <v>RIO_01:19.:00</v>
      </c>
      <c r="M155" s="286" t="str">
        <f>_xlfn.TEXTJOIN("",,IO[[#This Row],[PLC]],IO[[#This Row],[Rack]],":",IO[[#This Row],[Slot]],".",IO[[#This Row],[Type]],":V+")</f>
        <v>RIO_01:19.:V+</v>
      </c>
      <c r="N155" s="286" t="str">
        <f>_xlfn.TEXTJOIN("",,IO[[#This Row],[PLC]],IO[[#This Row],[Rack]],":",IO[[#This Row],[Slot]],".",IO[[#This Row],[Type]],":V-")</f>
        <v>RIO_01:19.:V-</v>
      </c>
      <c r="O155" s="326" t="str">
        <f>TEXT(IO[[#This Row],[ChannelRaw]]+1,"00")</f>
        <v>01</v>
      </c>
      <c r="P155" s="326">
        <v>6</v>
      </c>
      <c r="Q155" s="326">
        <v>4</v>
      </c>
      <c r="U155" s="343"/>
      <c r="Z155" s="262"/>
      <c r="AA155" s="262"/>
      <c r="AB155" s="262"/>
      <c r="AC155" s="262"/>
      <c r="AD155" s="262"/>
    </row>
    <row r="156" spans="2:30" x14ac:dyDescent="0.4">
      <c r="B156" s="262">
        <v>154</v>
      </c>
      <c r="C156" s="285" t="s">
        <v>2323</v>
      </c>
      <c r="D156" s="286" t="s">
        <v>2587</v>
      </c>
      <c r="E156" s="286">
        <v>1</v>
      </c>
      <c r="F156" s="286">
        <f>F155+1</f>
        <v>20</v>
      </c>
      <c r="G156" s="286">
        <f>G155+1</f>
        <v>1</v>
      </c>
      <c r="I156" s="286" t="str">
        <f>TEXT(IO[[#This Row],[RackRaw]],"00")</f>
        <v>01</v>
      </c>
      <c r="J156" s="286" t="str">
        <f>TEXT(IO[[#This Row],[SlotRaw]],"00")</f>
        <v>20</v>
      </c>
      <c r="K156" s="286" t="str">
        <f>TEXT(IO[[#This Row],[ChannelRaw]],"00")</f>
        <v>01</v>
      </c>
      <c r="L156" s="287" t="str">
        <f>_xlfn.TEXTJOIN("",,IO[[#This Row],[PLC]],IO[[#This Row],[Rack]],":",IO[[#This Row],[Slot]],".",IO[[#This Row],[Type]],":",IO[[#This Row],[Channel]])</f>
        <v>RIO_01:20.:01</v>
      </c>
      <c r="M156" s="286" t="str">
        <f>_xlfn.TEXTJOIN("",,IO[[#This Row],[PLC]],IO[[#This Row],[Rack]],":",IO[[#This Row],[Slot]],".",IO[[#This Row],[Type]],":V+")</f>
        <v>RIO_01:20.:V+</v>
      </c>
      <c r="N156" s="286" t="str">
        <f>_xlfn.TEXTJOIN("",,IO[[#This Row],[PLC]],IO[[#This Row],[Rack]],":",IO[[#This Row],[Slot]],".",IO[[#This Row],[Type]],":V-")</f>
        <v>RIO_01:20.:V-</v>
      </c>
      <c r="O156" s="326" t="str">
        <f>TEXT(IO[[#This Row],[ChannelRaw]]+1,"00")</f>
        <v>02</v>
      </c>
      <c r="P156" s="326">
        <v>6</v>
      </c>
      <c r="Q156" s="326">
        <v>4</v>
      </c>
      <c r="U156" s="343"/>
      <c r="Z156" s="262"/>
      <c r="AA156" s="262"/>
      <c r="AB156" s="262"/>
      <c r="AC156" s="262"/>
      <c r="AD156" s="262"/>
    </row>
    <row r="157" spans="2:30" x14ac:dyDescent="0.4">
      <c r="B157" s="262">
        <v>155</v>
      </c>
      <c r="C157" s="285" t="s">
        <v>2323</v>
      </c>
      <c r="D157" s="286" t="s">
        <v>2587</v>
      </c>
      <c r="E157" s="286">
        <v>1</v>
      </c>
      <c r="F157" s="286">
        <f>F156</f>
        <v>20</v>
      </c>
      <c r="G157" s="286">
        <f t="shared" si="17"/>
        <v>2</v>
      </c>
      <c r="I157" s="286" t="str">
        <f>TEXT(IO[[#This Row],[RackRaw]],"00")</f>
        <v>01</v>
      </c>
      <c r="J157" s="286" t="str">
        <f>TEXT(IO[[#This Row],[SlotRaw]],"00")</f>
        <v>20</v>
      </c>
      <c r="K157" s="286" t="str">
        <f>TEXT(IO[[#This Row],[ChannelRaw]],"00")</f>
        <v>02</v>
      </c>
      <c r="L157" s="287" t="str">
        <f>_xlfn.TEXTJOIN("",,IO[[#This Row],[PLC]],IO[[#This Row],[Rack]],":",IO[[#This Row],[Slot]],".",IO[[#This Row],[Type]],":",IO[[#This Row],[Channel]])</f>
        <v>RIO_01:20.:02</v>
      </c>
      <c r="M157" s="286" t="str">
        <f>_xlfn.TEXTJOIN("",,IO[[#This Row],[PLC]],IO[[#This Row],[Rack]],":",IO[[#This Row],[Slot]],".",IO[[#This Row],[Type]],":V+")</f>
        <v>RIO_01:20.:V+</v>
      </c>
      <c r="N157" s="286" t="str">
        <f>_xlfn.TEXTJOIN("",,IO[[#This Row],[PLC]],IO[[#This Row],[Rack]],":",IO[[#This Row],[Slot]],".",IO[[#This Row],[Type]],":V-")</f>
        <v>RIO_01:20.:V-</v>
      </c>
      <c r="O157" s="326" t="str">
        <f>TEXT(IO[[#This Row],[ChannelRaw]]+1,"00")</f>
        <v>03</v>
      </c>
      <c r="P157" s="326">
        <v>6</v>
      </c>
      <c r="Q157" s="326">
        <v>4</v>
      </c>
      <c r="U157" s="343"/>
      <c r="Z157" s="262"/>
      <c r="AA157" s="262"/>
      <c r="AB157" s="262"/>
      <c r="AC157" s="262"/>
      <c r="AD157" s="262"/>
    </row>
    <row r="158" spans="2:30" x14ac:dyDescent="0.4">
      <c r="B158" s="262">
        <v>156</v>
      </c>
      <c r="C158" s="285" t="s">
        <v>2323</v>
      </c>
      <c r="D158" s="286" t="s">
        <v>2587</v>
      </c>
      <c r="G158" s="286">
        <f t="shared" si="17"/>
        <v>3</v>
      </c>
      <c r="I158" s="286" t="str">
        <f>TEXT(IO[[#This Row],[RackRaw]],"00")</f>
        <v>00</v>
      </c>
      <c r="J158" s="286" t="str">
        <f>TEXT(IO[[#This Row],[SlotRaw]],"00")</f>
        <v>00</v>
      </c>
      <c r="K158" s="286" t="str">
        <f>TEXT(IO[[#This Row],[ChannelRaw]],"00")</f>
        <v>03</v>
      </c>
      <c r="L158" s="287" t="str">
        <f>_xlfn.TEXTJOIN("",,IO[[#This Row],[PLC]],IO[[#This Row],[Rack]],":",IO[[#This Row],[Slot]],".",IO[[#This Row],[Type]],":",IO[[#This Row],[Channel]])</f>
        <v>RIO_00:00.:03</v>
      </c>
      <c r="M158" s="286" t="str">
        <f>_xlfn.TEXTJOIN("",,IO[[#This Row],[PLC]],IO[[#This Row],[Rack]],":",IO[[#This Row],[Slot]],".",IO[[#This Row],[Type]],":V+")</f>
        <v>RIO_00:00.:V+</v>
      </c>
      <c r="N158" s="286" t="str">
        <f>_xlfn.TEXTJOIN("",,IO[[#This Row],[PLC]],IO[[#This Row],[Rack]],":",IO[[#This Row],[Slot]],".",IO[[#This Row],[Type]],":V-")</f>
        <v>RIO_00:00.:V-</v>
      </c>
      <c r="O158" s="326" t="str">
        <f>TEXT(IO[[#This Row],[ChannelRaw]]+1,"00")</f>
        <v>04</v>
      </c>
      <c r="P158" s="326">
        <v>6</v>
      </c>
      <c r="Q158" s="326">
        <v>4</v>
      </c>
      <c r="U158" s="343"/>
      <c r="Z158" s="262"/>
      <c r="AA158" s="262"/>
      <c r="AB158" s="262"/>
      <c r="AC158" s="262"/>
      <c r="AD158" s="262"/>
    </row>
    <row r="159" spans="2:30" x14ac:dyDescent="0.4">
      <c r="B159" s="262">
        <v>157</v>
      </c>
      <c r="C159" s="285" t="s">
        <v>2323</v>
      </c>
      <c r="D159" s="286" t="s">
        <v>2587</v>
      </c>
      <c r="G159" s="286">
        <f t="shared" si="17"/>
        <v>4</v>
      </c>
      <c r="I159" s="286" t="str">
        <f>TEXT(IO[[#This Row],[RackRaw]],"00")</f>
        <v>00</v>
      </c>
      <c r="J159" s="286" t="str">
        <f>TEXT(IO[[#This Row],[SlotRaw]],"00")</f>
        <v>00</v>
      </c>
      <c r="K159" s="286" t="str">
        <f>TEXT(IO[[#This Row],[ChannelRaw]],"00")</f>
        <v>04</v>
      </c>
      <c r="L159" s="287" t="str">
        <f>_xlfn.TEXTJOIN("",,IO[[#This Row],[PLC]],IO[[#This Row],[Rack]],":",IO[[#This Row],[Slot]],".",IO[[#This Row],[Type]],":",IO[[#This Row],[Channel]])</f>
        <v>RIO_00:00.:04</v>
      </c>
      <c r="M159" s="286" t="str">
        <f>_xlfn.TEXTJOIN("",,IO[[#This Row],[PLC]],IO[[#This Row],[Rack]],":",IO[[#This Row],[Slot]],".",IO[[#This Row],[Type]],":V+")</f>
        <v>RIO_00:00.:V+</v>
      </c>
      <c r="N159" s="286" t="str">
        <f>_xlfn.TEXTJOIN("",,IO[[#This Row],[PLC]],IO[[#This Row],[Rack]],":",IO[[#This Row],[Slot]],".",IO[[#This Row],[Type]],":V-")</f>
        <v>RIO_00:00.:V-</v>
      </c>
      <c r="O159" s="326" t="str">
        <f>TEXT(IO[[#This Row],[ChannelRaw]]+1,"00")</f>
        <v>05</v>
      </c>
      <c r="P159" s="326">
        <v>6</v>
      </c>
      <c r="Q159" s="326">
        <v>4</v>
      </c>
      <c r="U159" s="343"/>
      <c r="Z159" s="262"/>
      <c r="AA159" s="262"/>
      <c r="AB159" s="262"/>
      <c r="AC159" s="262"/>
      <c r="AD159" s="262"/>
    </row>
    <row r="160" spans="2:30" x14ac:dyDescent="0.4">
      <c r="B160" s="262">
        <v>158</v>
      </c>
      <c r="C160" s="285" t="s">
        <v>2323</v>
      </c>
      <c r="D160" s="286" t="s">
        <v>2587</v>
      </c>
      <c r="G160" s="286">
        <f t="shared" si="17"/>
        <v>5</v>
      </c>
      <c r="I160" s="286" t="str">
        <f>TEXT(IO[[#This Row],[RackRaw]],"00")</f>
        <v>00</v>
      </c>
      <c r="J160" s="286" t="str">
        <f>TEXT(IO[[#This Row],[SlotRaw]],"00")</f>
        <v>00</v>
      </c>
      <c r="K160" s="286" t="str">
        <f>TEXT(IO[[#This Row],[ChannelRaw]],"00")</f>
        <v>05</v>
      </c>
      <c r="L160" s="287" t="str">
        <f>_xlfn.TEXTJOIN("",,IO[[#This Row],[PLC]],IO[[#This Row],[Rack]],":",IO[[#This Row],[Slot]],".",IO[[#This Row],[Type]],":",IO[[#This Row],[Channel]])</f>
        <v>RIO_00:00.:05</v>
      </c>
      <c r="M160" s="286" t="str">
        <f>_xlfn.TEXTJOIN("",,IO[[#This Row],[PLC]],IO[[#This Row],[Rack]],":",IO[[#This Row],[Slot]],".",IO[[#This Row],[Type]],":V+")</f>
        <v>RIO_00:00.:V+</v>
      </c>
      <c r="N160" s="286" t="str">
        <f>_xlfn.TEXTJOIN("",,IO[[#This Row],[PLC]],IO[[#This Row],[Rack]],":",IO[[#This Row],[Slot]],".",IO[[#This Row],[Type]],":V-")</f>
        <v>RIO_00:00.:V-</v>
      </c>
      <c r="O160" s="326" t="str">
        <f>TEXT(IO[[#This Row],[ChannelRaw]]+1,"00")</f>
        <v>06</v>
      </c>
      <c r="P160" s="326">
        <v>6</v>
      </c>
      <c r="Q160" s="326">
        <v>4</v>
      </c>
      <c r="U160" s="343"/>
      <c r="Z160" s="262"/>
      <c r="AA160" s="262"/>
      <c r="AB160" s="262"/>
      <c r="AC160" s="262"/>
      <c r="AD160" s="262"/>
    </row>
    <row r="161" spans="2:30" x14ac:dyDescent="0.4">
      <c r="B161" s="262">
        <v>159</v>
      </c>
      <c r="C161" s="285" t="s">
        <v>2323</v>
      </c>
      <c r="D161" s="286" t="s">
        <v>2587</v>
      </c>
      <c r="G161" s="286">
        <f t="shared" si="17"/>
        <v>6</v>
      </c>
      <c r="I161" s="286" t="str">
        <f>TEXT(IO[[#This Row],[RackRaw]],"00")</f>
        <v>00</v>
      </c>
      <c r="J161" s="286" t="str">
        <f>TEXT(IO[[#This Row],[SlotRaw]],"00")</f>
        <v>00</v>
      </c>
      <c r="K161" s="286" t="str">
        <f>TEXT(IO[[#This Row],[ChannelRaw]],"00")</f>
        <v>06</v>
      </c>
      <c r="L161" s="287" t="str">
        <f>_xlfn.TEXTJOIN("",,IO[[#This Row],[PLC]],IO[[#This Row],[Rack]],":",IO[[#This Row],[Slot]],".",IO[[#This Row],[Type]],":",IO[[#This Row],[Channel]])</f>
        <v>RIO_00:00.:06</v>
      </c>
      <c r="M161" s="286" t="str">
        <f>_xlfn.TEXTJOIN("",,IO[[#This Row],[PLC]],IO[[#This Row],[Rack]],":",IO[[#This Row],[Slot]],".",IO[[#This Row],[Type]],":V+")</f>
        <v>RIO_00:00.:V+</v>
      </c>
      <c r="N161" s="286" t="str">
        <f>_xlfn.TEXTJOIN("",,IO[[#This Row],[PLC]],IO[[#This Row],[Rack]],":",IO[[#This Row],[Slot]],".",IO[[#This Row],[Type]],":V-")</f>
        <v>RIO_00:00.:V-</v>
      </c>
      <c r="O161" s="326" t="str">
        <f>TEXT(IO[[#This Row],[ChannelRaw]]+1,"00")</f>
        <v>07</v>
      </c>
      <c r="P161" s="326">
        <v>6</v>
      </c>
      <c r="Q161" s="326">
        <v>4</v>
      </c>
      <c r="U161" s="343"/>
      <c r="Z161" s="262"/>
      <c r="AA161" s="262"/>
      <c r="AB161" s="262"/>
      <c r="AC161" s="262"/>
      <c r="AD161" s="262"/>
    </row>
    <row r="162" spans="2:30" x14ac:dyDescent="0.4">
      <c r="B162" s="262">
        <v>160</v>
      </c>
      <c r="C162" s="285" t="s">
        <v>2323</v>
      </c>
      <c r="D162" s="286" t="s">
        <v>2587</v>
      </c>
      <c r="G162" s="286">
        <f t="shared" si="17"/>
        <v>7</v>
      </c>
      <c r="I162" s="286" t="str">
        <f>TEXT(IO[[#This Row],[RackRaw]],"00")</f>
        <v>00</v>
      </c>
      <c r="J162" s="286" t="str">
        <f>TEXT(IO[[#This Row],[SlotRaw]],"00")</f>
        <v>00</v>
      </c>
      <c r="K162" s="286" t="str">
        <f>TEXT(IO[[#This Row],[ChannelRaw]],"00")</f>
        <v>07</v>
      </c>
      <c r="L162" s="287" t="str">
        <f>_xlfn.TEXTJOIN("",,IO[[#This Row],[PLC]],IO[[#This Row],[Rack]],":",IO[[#This Row],[Slot]],".",IO[[#This Row],[Type]],":",IO[[#This Row],[Channel]])</f>
        <v>RIO_00:00.:07</v>
      </c>
      <c r="M162" s="286" t="str">
        <f>_xlfn.TEXTJOIN("",,IO[[#This Row],[PLC]],IO[[#This Row],[Rack]],":",IO[[#This Row],[Slot]],".",IO[[#This Row],[Type]],":V+")</f>
        <v>RIO_00:00.:V+</v>
      </c>
      <c r="N162" s="286" t="str">
        <f>_xlfn.TEXTJOIN("",,IO[[#This Row],[PLC]],IO[[#This Row],[Rack]],":",IO[[#This Row],[Slot]],".",IO[[#This Row],[Type]],":V-")</f>
        <v>RIO_00:00.:V-</v>
      </c>
      <c r="O162" s="326" t="str">
        <f>TEXT(IO[[#This Row],[ChannelRaw]]+1,"00")</f>
        <v>08</v>
      </c>
      <c r="P162" s="326">
        <v>6</v>
      </c>
      <c r="Q162" s="326">
        <v>4</v>
      </c>
      <c r="U162" s="343"/>
      <c r="Z162" s="262"/>
      <c r="AA162" s="262"/>
      <c r="AB162" s="262"/>
      <c r="AC162" s="262"/>
      <c r="AD162" s="262"/>
    </row>
    <row r="163" spans="2:30" x14ac:dyDescent="0.4">
      <c r="B163" s="262">
        <v>161</v>
      </c>
      <c r="C163" s="285" t="s">
        <v>2323</v>
      </c>
      <c r="D163" s="286" t="s">
        <v>2587</v>
      </c>
      <c r="G163" s="286">
        <v>0</v>
      </c>
      <c r="I163" s="286" t="str">
        <f>TEXT(IO[[#This Row],[RackRaw]],"00")</f>
        <v>00</v>
      </c>
      <c r="J163" s="286" t="str">
        <f>TEXT(IO[[#This Row],[SlotRaw]],"00")</f>
        <v>00</v>
      </c>
      <c r="K163" s="286" t="str">
        <f>TEXT(IO[[#This Row],[ChannelRaw]],"00")</f>
        <v>00</v>
      </c>
      <c r="L163" s="287" t="str">
        <f>_xlfn.TEXTJOIN("",,IO[[#This Row],[PLC]],IO[[#This Row],[Rack]],":",IO[[#This Row],[Slot]],".",IO[[#This Row],[Type]],":",IO[[#This Row],[Channel]])</f>
        <v>RIO_00:00.:00</v>
      </c>
      <c r="M163" s="286" t="str">
        <f>_xlfn.TEXTJOIN("",,IO[[#This Row],[PLC]],IO[[#This Row],[Rack]],":",IO[[#This Row],[Slot]],".",IO[[#This Row],[Type]],":V+")</f>
        <v>RIO_00:00.:V+</v>
      </c>
      <c r="N163" s="286" t="str">
        <f>_xlfn.TEXTJOIN("",,IO[[#This Row],[PLC]],IO[[#This Row],[Rack]],":",IO[[#This Row],[Slot]],".",IO[[#This Row],[Type]],":V-")</f>
        <v>RIO_00:00.:V-</v>
      </c>
      <c r="O163" s="326" t="str">
        <f>TEXT(IO[[#This Row],[ChannelRaw]]+1,"00")</f>
        <v>01</v>
      </c>
      <c r="P163" s="326">
        <v>6</v>
      </c>
      <c r="Q163" s="326">
        <v>4</v>
      </c>
      <c r="U163" s="343"/>
      <c r="Z163" s="262"/>
      <c r="AA163" s="262"/>
      <c r="AB163" s="262"/>
      <c r="AC163" s="262"/>
      <c r="AD163" s="262"/>
    </row>
    <row r="164" spans="2:30" x14ac:dyDescent="0.4">
      <c r="B164" s="262">
        <v>162</v>
      </c>
      <c r="C164" s="285" t="s">
        <v>2323</v>
      </c>
      <c r="D164" s="286" t="s">
        <v>2587</v>
      </c>
      <c r="G164" s="286">
        <f>G163+1</f>
        <v>1</v>
      </c>
      <c r="I164" s="286" t="str">
        <f>TEXT(IO[[#This Row],[RackRaw]],"00")</f>
        <v>00</v>
      </c>
      <c r="J164" s="286" t="str">
        <f>TEXT(IO[[#This Row],[SlotRaw]],"00")</f>
        <v>00</v>
      </c>
      <c r="K164" s="286" t="str">
        <f>TEXT(IO[[#This Row],[ChannelRaw]],"00")</f>
        <v>01</v>
      </c>
      <c r="L164" s="287" t="str">
        <f>_xlfn.TEXTJOIN("",,IO[[#This Row],[PLC]],IO[[#This Row],[Rack]],":",IO[[#This Row],[Slot]],".",IO[[#This Row],[Type]],":",IO[[#This Row],[Channel]])</f>
        <v>RIO_00:00.:01</v>
      </c>
      <c r="M164" s="286" t="str">
        <f>_xlfn.TEXTJOIN("",,IO[[#This Row],[PLC]],IO[[#This Row],[Rack]],":",IO[[#This Row],[Slot]],".",IO[[#This Row],[Type]],":V+")</f>
        <v>RIO_00:00.:V+</v>
      </c>
      <c r="N164" s="286" t="str">
        <f>_xlfn.TEXTJOIN("",,IO[[#This Row],[PLC]],IO[[#This Row],[Rack]],":",IO[[#This Row],[Slot]],".",IO[[#This Row],[Type]],":V-")</f>
        <v>RIO_00:00.:V-</v>
      </c>
      <c r="O164" s="326" t="str">
        <f>TEXT(IO[[#This Row],[ChannelRaw]]+1,"00")</f>
        <v>02</v>
      </c>
      <c r="P164" s="326">
        <v>6</v>
      </c>
      <c r="Q164" s="326">
        <v>4</v>
      </c>
      <c r="U164" s="343"/>
      <c r="Z164" s="262"/>
      <c r="AA164" s="262"/>
      <c r="AB164" s="262"/>
      <c r="AC164" s="262"/>
      <c r="AD164" s="262"/>
    </row>
    <row r="165" spans="2:30" x14ac:dyDescent="0.4">
      <c r="B165" s="262">
        <v>163</v>
      </c>
      <c r="C165" s="285" t="s">
        <v>2323</v>
      </c>
      <c r="D165" s="286" t="s">
        <v>2587</v>
      </c>
      <c r="G165" s="286">
        <f t="shared" ref="G165:G194" si="21">G164+1</f>
        <v>2</v>
      </c>
      <c r="I165" s="286" t="str">
        <f>TEXT(IO[[#This Row],[RackRaw]],"00")</f>
        <v>00</v>
      </c>
      <c r="J165" s="286" t="str">
        <f>TEXT(IO[[#This Row],[SlotRaw]],"00")</f>
        <v>00</v>
      </c>
      <c r="K165" s="286" t="str">
        <f>TEXT(IO[[#This Row],[ChannelRaw]],"00")</f>
        <v>02</v>
      </c>
      <c r="L165" s="287" t="str">
        <f>_xlfn.TEXTJOIN("",,IO[[#This Row],[PLC]],IO[[#This Row],[Rack]],":",IO[[#This Row],[Slot]],".",IO[[#This Row],[Type]],":",IO[[#This Row],[Channel]])</f>
        <v>RIO_00:00.:02</v>
      </c>
      <c r="M165" s="286" t="str">
        <f>_xlfn.TEXTJOIN("",,IO[[#This Row],[PLC]],IO[[#This Row],[Rack]],":",IO[[#This Row],[Slot]],".",IO[[#This Row],[Type]],":V+")</f>
        <v>RIO_00:00.:V+</v>
      </c>
      <c r="N165" s="286" t="str">
        <f>_xlfn.TEXTJOIN("",,IO[[#This Row],[PLC]],IO[[#This Row],[Rack]],":",IO[[#This Row],[Slot]],".",IO[[#This Row],[Type]],":V-")</f>
        <v>RIO_00:00.:V-</v>
      </c>
      <c r="O165" s="326" t="str">
        <f>TEXT(IO[[#This Row],[ChannelRaw]]+1,"00")</f>
        <v>03</v>
      </c>
      <c r="P165" s="326">
        <v>6</v>
      </c>
      <c r="Q165" s="326">
        <v>4</v>
      </c>
      <c r="U165" s="343"/>
      <c r="Z165" s="262"/>
      <c r="AA165" s="262"/>
      <c r="AB165" s="262"/>
      <c r="AC165" s="262"/>
      <c r="AD165" s="262"/>
    </row>
    <row r="166" spans="2:30" x14ac:dyDescent="0.4">
      <c r="B166" s="262">
        <v>164</v>
      </c>
      <c r="C166" s="285" t="s">
        <v>2323</v>
      </c>
      <c r="D166" s="286" t="s">
        <v>2587</v>
      </c>
      <c r="G166" s="286">
        <f t="shared" si="21"/>
        <v>3</v>
      </c>
      <c r="I166" s="286" t="str">
        <f>TEXT(IO[[#This Row],[RackRaw]],"00")</f>
        <v>00</v>
      </c>
      <c r="J166" s="286" t="str">
        <f>TEXT(IO[[#This Row],[SlotRaw]],"00")</f>
        <v>00</v>
      </c>
      <c r="K166" s="286" t="str">
        <f>TEXT(IO[[#This Row],[ChannelRaw]],"00")</f>
        <v>03</v>
      </c>
      <c r="L166" s="287" t="str">
        <f>_xlfn.TEXTJOIN("",,IO[[#This Row],[PLC]],IO[[#This Row],[Rack]],":",IO[[#This Row],[Slot]],".",IO[[#This Row],[Type]],":",IO[[#This Row],[Channel]])</f>
        <v>RIO_00:00.:03</v>
      </c>
      <c r="M166" s="286" t="str">
        <f>_xlfn.TEXTJOIN("",,IO[[#This Row],[PLC]],IO[[#This Row],[Rack]],":",IO[[#This Row],[Slot]],".",IO[[#This Row],[Type]],":V+")</f>
        <v>RIO_00:00.:V+</v>
      </c>
      <c r="N166" s="286" t="str">
        <f>_xlfn.TEXTJOIN("",,IO[[#This Row],[PLC]],IO[[#This Row],[Rack]],":",IO[[#This Row],[Slot]],".",IO[[#This Row],[Type]],":V-")</f>
        <v>RIO_00:00.:V-</v>
      </c>
      <c r="O166" s="326" t="str">
        <f>TEXT(IO[[#This Row],[ChannelRaw]]+1,"00")</f>
        <v>04</v>
      </c>
      <c r="P166" s="326">
        <v>6</v>
      </c>
      <c r="Q166" s="326">
        <v>4</v>
      </c>
      <c r="U166" s="343"/>
      <c r="Z166" s="262"/>
      <c r="AA166" s="262"/>
      <c r="AB166" s="262"/>
      <c r="AC166" s="262"/>
      <c r="AD166" s="262"/>
    </row>
    <row r="167" spans="2:30" x14ac:dyDescent="0.4">
      <c r="B167" s="262">
        <v>165</v>
      </c>
      <c r="C167" s="285" t="s">
        <v>2323</v>
      </c>
      <c r="D167" s="286" t="s">
        <v>2587</v>
      </c>
      <c r="G167" s="286">
        <f t="shared" si="21"/>
        <v>4</v>
      </c>
      <c r="I167" s="286" t="str">
        <f>TEXT(IO[[#This Row],[RackRaw]],"00")</f>
        <v>00</v>
      </c>
      <c r="J167" s="286" t="str">
        <f>TEXT(IO[[#This Row],[SlotRaw]],"00")</f>
        <v>00</v>
      </c>
      <c r="K167" s="286" t="str">
        <f>TEXT(IO[[#This Row],[ChannelRaw]],"00")</f>
        <v>04</v>
      </c>
      <c r="L167" s="287" t="str">
        <f>_xlfn.TEXTJOIN("",,IO[[#This Row],[PLC]],IO[[#This Row],[Rack]],":",IO[[#This Row],[Slot]],".",IO[[#This Row],[Type]],":",IO[[#This Row],[Channel]])</f>
        <v>RIO_00:00.:04</v>
      </c>
      <c r="M167" s="286" t="str">
        <f>_xlfn.TEXTJOIN("",,IO[[#This Row],[PLC]],IO[[#This Row],[Rack]],":",IO[[#This Row],[Slot]],".",IO[[#This Row],[Type]],":V+")</f>
        <v>RIO_00:00.:V+</v>
      </c>
      <c r="N167" s="286" t="str">
        <f>_xlfn.TEXTJOIN("",,IO[[#This Row],[PLC]],IO[[#This Row],[Rack]],":",IO[[#This Row],[Slot]],".",IO[[#This Row],[Type]],":V-")</f>
        <v>RIO_00:00.:V-</v>
      </c>
      <c r="O167" s="326" t="str">
        <f>TEXT(IO[[#This Row],[ChannelRaw]]+1,"00")</f>
        <v>05</v>
      </c>
      <c r="P167" s="326">
        <v>6</v>
      </c>
      <c r="Q167" s="326">
        <v>4</v>
      </c>
      <c r="U167" s="343"/>
      <c r="Z167" s="262"/>
      <c r="AA167" s="262"/>
      <c r="AB167" s="262"/>
      <c r="AC167" s="262"/>
      <c r="AD167" s="262"/>
    </row>
    <row r="168" spans="2:30" x14ac:dyDescent="0.4">
      <c r="B168" s="262">
        <v>166</v>
      </c>
      <c r="C168" s="285" t="s">
        <v>2323</v>
      </c>
      <c r="D168" s="286" t="s">
        <v>2587</v>
      </c>
      <c r="G168" s="286">
        <f t="shared" si="21"/>
        <v>5</v>
      </c>
      <c r="I168" s="286" t="str">
        <f>TEXT(IO[[#This Row],[RackRaw]],"00")</f>
        <v>00</v>
      </c>
      <c r="J168" s="286" t="str">
        <f>TEXT(IO[[#This Row],[SlotRaw]],"00")</f>
        <v>00</v>
      </c>
      <c r="K168" s="286" t="str">
        <f>TEXT(IO[[#This Row],[ChannelRaw]],"00")</f>
        <v>05</v>
      </c>
      <c r="L168" s="287" t="str">
        <f>_xlfn.TEXTJOIN("",,IO[[#This Row],[PLC]],IO[[#This Row],[Rack]],":",IO[[#This Row],[Slot]],".",IO[[#This Row],[Type]],":",IO[[#This Row],[Channel]])</f>
        <v>RIO_00:00.:05</v>
      </c>
      <c r="M168" s="286" t="str">
        <f>_xlfn.TEXTJOIN("",,IO[[#This Row],[PLC]],IO[[#This Row],[Rack]],":",IO[[#This Row],[Slot]],".",IO[[#This Row],[Type]],":V+")</f>
        <v>RIO_00:00.:V+</v>
      </c>
      <c r="N168" s="286" t="str">
        <f>_xlfn.TEXTJOIN("",,IO[[#This Row],[PLC]],IO[[#This Row],[Rack]],":",IO[[#This Row],[Slot]],".",IO[[#This Row],[Type]],":V-")</f>
        <v>RIO_00:00.:V-</v>
      </c>
      <c r="O168" s="326" t="str">
        <f>TEXT(IO[[#This Row],[ChannelRaw]]+1,"00")</f>
        <v>06</v>
      </c>
      <c r="P168" s="326">
        <v>6</v>
      </c>
      <c r="Q168" s="326">
        <v>4</v>
      </c>
      <c r="U168" s="343"/>
      <c r="Z168" s="262"/>
      <c r="AA168" s="262"/>
      <c r="AB168" s="262"/>
      <c r="AC168" s="262"/>
      <c r="AD168" s="262"/>
    </row>
    <row r="169" spans="2:30" x14ac:dyDescent="0.4">
      <c r="B169" s="262">
        <v>167</v>
      </c>
      <c r="C169" s="285" t="s">
        <v>2323</v>
      </c>
      <c r="D169" s="286" t="s">
        <v>2587</v>
      </c>
      <c r="G169" s="286">
        <f t="shared" si="21"/>
        <v>6</v>
      </c>
      <c r="I169" s="286" t="str">
        <f>TEXT(IO[[#This Row],[RackRaw]],"00")</f>
        <v>00</v>
      </c>
      <c r="J169" s="286" t="str">
        <f>TEXT(IO[[#This Row],[SlotRaw]],"00")</f>
        <v>00</v>
      </c>
      <c r="K169" s="286" t="str">
        <f>TEXT(IO[[#This Row],[ChannelRaw]],"00")</f>
        <v>06</v>
      </c>
      <c r="L169" s="287" t="str">
        <f>_xlfn.TEXTJOIN("",,IO[[#This Row],[PLC]],IO[[#This Row],[Rack]],":",IO[[#This Row],[Slot]],".",IO[[#This Row],[Type]],":",IO[[#This Row],[Channel]])</f>
        <v>RIO_00:00.:06</v>
      </c>
      <c r="M169" s="286" t="str">
        <f>_xlfn.TEXTJOIN("",,IO[[#This Row],[PLC]],IO[[#This Row],[Rack]],":",IO[[#This Row],[Slot]],".",IO[[#This Row],[Type]],":V+")</f>
        <v>RIO_00:00.:V+</v>
      </c>
      <c r="N169" s="286" t="str">
        <f>_xlfn.TEXTJOIN("",,IO[[#This Row],[PLC]],IO[[#This Row],[Rack]],":",IO[[#This Row],[Slot]],".",IO[[#This Row],[Type]],":V-")</f>
        <v>RIO_00:00.:V-</v>
      </c>
      <c r="O169" s="326" t="str">
        <f>TEXT(IO[[#This Row],[ChannelRaw]]+1,"00")</f>
        <v>07</v>
      </c>
      <c r="P169" s="326">
        <v>6</v>
      </c>
      <c r="Q169" s="326">
        <v>4</v>
      </c>
      <c r="U169" s="343"/>
      <c r="Z169" s="262"/>
      <c r="AA169" s="262"/>
      <c r="AB169" s="262"/>
      <c r="AC169" s="262"/>
      <c r="AD169" s="262"/>
    </row>
    <row r="170" spans="2:30" x14ac:dyDescent="0.4">
      <c r="B170" s="262">
        <v>168</v>
      </c>
      <c r="C170" s="285" t="s">
        <v>2323</v>
      </c>
      <c r="D170" s="286" t="s">
        <v>2587</v>
      </c>
      <c r="G170" s="286">
        <f t="shared" si="21"/>
        <v>7</v>
      </c>
      <c r="I170" s="286" t="str">
        <f>TEXT(IO[[#This Row],[RackRaw]],"00")</f>
        <v>00</v>
      </c>
      <c r="J170" s="286" t="str">
        <f>TEXT(IO[[#This Row],[SlotRaw]],"00")</f>
        <v>00</v>
      </c>
      <c r="K170" s="286" t="str">
        <f>TEXT(IO[[#This Row],[ChannelRaw]],"00")</f>
        <v>07</v>
      </c>
      <c r="L170" s="287" t="str">
        <f>_xlfn.TEXTJOIN("",,IO[[#This Row],[PLC]],IO[[#This Row],[Rack]],":",IO[[#This Row],[Slot]],".",IO[[#This Row],[Type]],":",IO[[#This Row],[Channel]])</f>
        <v>RIO_00:00.:07</v>
      </c>
      <c r="M170" s="286" t="str">
        <f>_xlfn.TEXTJOIN("",,IO[[#This Row],[PLC]],IO[[#This Row],[Rack]],":",IO[[#This Row],[Slot]],".",IO[[#This Row],[Type]],":V+")</f>
        <v>RIO_00:00.:V+</v>
      </c>
      <c r="N170" s="286" t="str">
        <f>_xlfn.TEXTJOIN("",,IO[[#This Row],[PLC]],IO[[#This Row],[Rack]],":",IO[[#This Row],[Slot]],".",IO[[#This Row],[Type]],":V-")</f>
        <v>RIO_00:00.:V-</v>
      </c>
      <c r="O170" s="326" t="str">
        <f>TEXT(IO[[#This Row],[ChannelRaw]]+1,"00")</f>
        <v>08</v>
      </c>
      <c r="P170" s="326">
        <v>6</v>
      </c>
      <c r="Q170" s="326">
        <v>4</v>
      </c>
      <c r="U170" s="343"/>
      <c r="Z170" s="262"/>
      <c r="AA170" s="262"/>
      <c r="AB170" s="262"/>
      <c r="AC170" s="262"/>
      <c r="AD170" s="262"/>
    </row>
    <row r="171" spans="2:30" x14ac:dyDescent="0.4">
      <c r="B171" s="262">
        <v>169</v>
      </c>
      <c r="C171" s="285" t="s">
        <v>2323</v>
      </c>
      <c r="D171" s="286" t="s">
        <v>2587</v>
      </c>
      <c r="G171" s="286">
        <v>0</v>
      </c>
      <c r="I171" s="286" t="str">
        <f>TEXT(IO[[#This Row],[RackRaw]],"00")</f>
        <v>00</v>
      </c>
      <c r="J171" s="286" t="str">
        <f>TEXT(IO[[#This Row],[SlotRaw]],"00")</f>
        <v>00</v>
      </c>
      <c r="K171" s="286" t="str">
        <f>TEXT(IO[[#This Row],[ChannelRaw]],"00")</f>
        <v>00</v>
      </c>
      <c r="L171" s="287" t="str">
        <f>_xlfn.TEXTJOIN("",,IO[[#This Row],[PLC]],IO[[#This Row],[Rack]],":",IO[[#This Row],[Slot]],".",IO[[#This Row],[Type]],":",IO[[#This Row],[Channel]])</f>
        <v>RIO_00:00.:00</v>
      </c>
      <c r="M171" s="286" t="str">
        <f>_xlfn.TEXTJOIN("",,IO[[#This Row],[PLC]],IO[[#This Row],[Rack]],":",IO[[#This Row],[Slot]],".",IO[[#This Row],[Type]],":V+")</f>
        <v>RIO_00:00.:V+</v>
      </c>
      <c r="N171" s="286" t="str">
        <f>_xlfn.TEXTJOIN("",,IO[[#This Row],[PLC]],IO[[#This Row],[Rack]],":",IO[[#This Row],[Slot]],".",IO[[#This Row],[Type]],":V-")</f>
        <v>RIO_00:00.:V-</v>
      </c>
      <c r="O171" s="326" t="str">
        <f>TEXT(IO[[#This Row],[ChannelRaw]]+1,"00")</f>
        <v>01</v>
      </c>
      <c r="P171" s="326">
        <v>6</v>
      </c>
      <c r="Q171" s="326">
        <v>4</v>
      </c>
      <c r="U171" s="343"/>
      <c r="Z171" s="262"/>
      <c r="AA171" s="262"/>
      <c r="AB171" s="262"/>
      <c r="AC171" s="262"/>
      <c r="AD171" s="262"/>
    </row>
    <row r="172" spans="2:30" x14ac:dyDescent="0.4">
      <c r="B172" s="262">
        <v>170</v>
      </c>
      <c r="C172" s="285" t="s">
        <v>2323</v>
      </c>
      <c r="D172" s="286" t="s">
        <v>2587</v>
      </c>
      <c r="G172" s="286">
        <f>G171+1</f>
        <v>1</v>
      </c>
      <c r="I172" s="286" t="str">
        <f>TEXT(IO[[#This Row],[RackRaw]],"00")</f>
        <v>00</v>
      </c>
      <c r="J172" s="286" t="str">
        <f>TEXT(IO[[#This Row],[SlotRaw]],"00")</f>
        <v>00</v>
      </c>
      <c r="K172" s="286" t="str">
        <f>TEXT(IO[[#This Row],[ChannelRaw]],"00")</f>
        <v>01</v>
      </c>
      <c r="L172" s="287" t="str">
        <f>_xlfn.TEXTJOIN("",,IO[[#This Row],[PLC]],IO[[#This Row],[Rack]],":",IO[[#This Row],[Slot]],".",IO[[#This Row],[Type]],":",IO[[#This Row],[Channel]])</f>
        <v>RIO_00:00.:01</v>
      </c>
      <c r="M172" s="286" t="str">
        <f>_xlfn.TEXTJOIN("",,IO[[#This Row],[PLC]],IO[[#This Row],[Rack]],":",IO[[#This Row],[Slot]],".",IO[[#This Row],[Type]],":V+")</f>
        <v>RIO_00:00.:V+</v>
      </c>
      <c r="N172" s="286" t="str">
        <f>_xlfn.TEXTJOIN("",,IO[[#This Row],[PLC]],IO[[#This Row],[Rack]],":",IO[[#This Row],[Slot]],".",IO[[#This Row],[Type]],":V-")</f>
        <v>RIO_00:00.:V-</v>
      </c>
      <c r="O172" s="326" t="str">
        <f>TEXT(IO[[#This Row],[ChannelRaw]]+1,"00")</f>
        <v>02</v>
      </c>
      <c r="P172" s="326">
        <v>6</v>
      </c>
      <c r="Q172" s="326">
        <v>4</v>
      </c>
      <c r="U172" s="343"/>
      <c r="Z172" s="262"/>
      <c r="AA172" s="262"/>
      <c r="AB172" s="262"/>
      <c r="AC172" s="262"/>
      <c r="AD172" s="262"/>
    </row>
    <row r="173" spans="2:30" x14ac:dyDescent="0.4">
      <c r="B173" s="262">
        <v>171</v>
      </c>
      <c r="C173" s="285" t="s">
        <v>2323</v>
      </c>
      <c r="D173" s="286" t="s">
        <v>2587</v>
      </c>
      <c r="G173" s="286">
        <f t="shared" si="21"/>
        <v>2</v>
      </c>
      <c r="I173" s="286" t="str">
        <f>TEXT(IO[[#This Row],[RackRaw]],"00")</f>
        <v>00</v>
      </c>
      <c r="J173" s="286" t="str">
        <f>TEXT(IO[[#This Row],[SlotRaw]],"00")</f>
        <v>00</v>
      </c>
      <c r="K173" s="286" t="str">
        <f>TEXT(IO[[#This Row],[ChannelRaw]],"00")</f>
        <v>02</v>
      </c>
      <c r="L173" s="287" t="str">
        <f>_xlfn.TEXTJOIN("",,IO[[#This Row],[PLC]],IO[[#This Row],[Rack]],":",IO[[#This Row],[Slot]],".",IO[[#This Row],[Type]],":",IO[[#This Row],[Channel]])</f>
        <v>RIO_00:00.:02</v>
      </c>
      <c r="M173" s="286" t="str">
        <f>_xlfn.TEXTJOIN("",,IO[[#This Row],[PLC]],IO[[#This Row],[Rack]],":",IO[[#This Row],[Slot]],".",IO[[#This Row],[Type]],":V+")</f>
        <v>RIO_00:00.:V+</v>
      </c>
      <c r="N173" s="286" t="str">
        <f>_xlfn.TEXTJOIN("",,IO[[#This Row],[PLC]],IO[[#This Row],[Rack]],":",IO[[#This Row],[Slot]],".",IO[[#This Row],[Type]],":V-")</f>
        <v>RIO_00:00.:V-</v>
      </c>
      <c r="O173" s="326" t="str">
        <f>TEXT(IO[[#This Row],[ChannelRaw]]+1,"00")</f>
        <v>03</v>
      </c>
      <c r="P173" s="326">
        <v>6</v>
      </c>
      <c r="Q173" s="326">
        <v>4</v>
      </c>
      <c r="U173" s="343"/>
      <c r="Z173" s="262"/>
      <c r="AA173" s="262"/>
      <c r="AB173" s="262"/>
      <c r="AC173" s="262"/>
      <c r="AD173" s="262"/>
    </row>
    <row r="174" spans="2:30" x14ac:dyDescent="0.4">
      <c r="B174" s="262">
        <v>172</v>
      </c>
      <c r="C174" s="285" t="s">
        <v>2323</v>
      </c>
      <c r="D174" s="286" t="s">
        <v>2587</v>
      </c>
      <c r="G174" s="286">
        <f t="shared" si="21"/>
        <v>3</v>
      </c>
      <c r="I174" s="286" t="str">
        <f>TEXT(IO[[#This Row],[RackRaw]],"00")</f>
        <v>00</v>
      </c>
      <c r="J174" s="286" t="str">
        <f>TEXT(IO[[#This Row],[SlotRaw]],"00")</f>
        <v>00</v>
      </c>
      <c r="K174" s="286" t="str">
        <f>TEXT(IO[[#This Row],[ChannelRaw]],"00")</f>
        <v>03</v>
      </c>
      <c r="L174" s="287" t="str">
        <f>_xlfn.TEXTJOIN("",,IO[[#This Row],[PLC]],IO[[#This Row],[Rack]],":",IO[[#This Row],[Slot]],".",IO[[#This Row],[Type]],":",IO[[#This Row],[Channel]])</f>
        <v>RIO_00:00.:03</v>
      </c>
      <c r="M174" s="286" t="str">
        <f>_xlfn.TEXTJOIN("",,IO[[#This Row],[PLC]],IO[[#This Row],[Rack]],":",IO[[#This Row],[Slot]],".",IO[[#This Row],[Type]],":V+")</f>
        <v>RIO_00:00.:V+</v>
      </c>
      <c r="N174" s="286" t="str">
        <f>_xlfn.TEXTJOIN("",,IO[[#This Row],[PLC]],IO[[#This Row],[Rack]],":",IO[[#This Row],[Slot]],".",IO[[#This Row],[Type]],":V-")</f>
        <v>RIO_00:00.:V-</v>
      </c>
      <c r="O174" s="326" t="str">
        <f>TEXT(IO[[#This Row],[ChannelRaw]]+1,"00")</f>
        <v>04</v>
      </c>
      <c r="P174" s="326">
        <v>6</v>
      </c>
      <c r="Q174" s="326">
        <v>4</v>
      </c>
      <c r="U174" s="343"/>
      <c r="Z174" s="262"/>
      <c r="AA174" s="262"/>
      <c r="AB174" s="262"/>
      <c r="AC174" s="262"/>
      <c r="AD174" s="262"/>
    </row>
    <row r="175" spans="2:30" x14ac:dyDescent="0.4">
      <c r="B175" s="262">
        <v>173</v>
      </c>
      <c r="C175" s="285" t="s">
        <v>2323</v>
      </c>
      <c r="D175" s="286" t="s">
        <v>2587</v>
      </c>
      <c r="G175" s="286">
        <f t="shared" si="21"/>
        <v>4</v>
      </c>
      <c r="I175" s="286" t="str">
        <f>TEXT(IO[[#This Row],[RackRaw]],"00")</f>
        <v>00</v>
      </c>
      <c r="J175" s="286" t="str">
        <f>TEXT(IO[[#This Row],[SlotRaw]],"00")</f>
        <v>00</v>
      </c>
      <c r="K175" s="286" t="str">
        <f>TEXT(IO[[#This Row],[ChannelRaw]],"00")</f>
        <v>04</v>
      </c>
      <c r="L175" s="287" t="str">
        <f>_xlfn.TEXTJOIN("",,IO[[#This Row],[PLC]],IO[[#This Row],[Rack]],":",IO[[#This Row],[Slot]],".",IO[[#This Row],[Type]],":",IO[[#This Row],[Channel]])</f>
        <v>RIO_00:00.:04</v>
      </c>
      <c r="M175" s="286" t="str">
        <f>_xlfn.TEXTJOIN("",,IO[[#This Row],[PLC]],IO[[#This Row],[Rack]],":",IO[[#This Row],[Slot]],".",IO[[#This Row],[Type]],":V+")</f>
        <v>RIO_00:00.:V+</v>
      </c>
      <c r="N175" s="286" t="str">
        <f>_xlfn.TEXTJOIN("",,IO[[#This Row],[PLC]],IO[[#This Row],[Rack]],":",IO[[#This Row],[Slot]],".",IO[[#This Row],[Type]],":V-")</f>
        <v>RIO_00:00.:V-</v>
      </c>
      <c r="O175" s="326" t="str">
        <f>TEXT(IO[[#This Row],[ChannelRaw]]+1,"00")</f>
        <v>05</v>
      </c>
      <c r="P175" s="326">
        <v>6</v>
      </c>
      <c r="Q175" s="326">
        <v>4</v>
      </c>
      <c r="U175" s="343"/>
      <c r="Z175" s="262"/>
      <c r="AA175" s="262"/>
      <c r="AB175" s="262"/>
      <c r="AC175" s="262"/>
      <c r="AD175" s="262"/>
    </row>
    <row r="176" spans="2:30" x14ac:dyDescent="0.4">
      <c r="B176" s="262">
        <v>174</v>
      </c>
      <c r="C176" s="285" t="s">
        <v>2323</v>
      </c>
      <c r="D176" s="286" t="s">
        <v>2587</v>
      </c>
      <c r="G176" s="286">
        <f t="shared" si="21"/>
        <v>5</v>
      </c>
      <c r="I176" s="286" t="str">
        <f>TEXT(IO[[#This Row],[RackRaw]],"00")</f>
        <v>00</v>
      </c>
      <c r="J176" s="286" t="str">
        <f>TEXT(IO[[#This Row],[SlotRaw]],"00")</f>
        <v>00</v>
      </c>
      <c r="K176" s="286" t="str">
        <f>TEXT(IO[[#This Row],[ChannelRaw]],"00")</f>
        <v>05</v>
      </c>
      <c r="L176" s="287" t="str">
        <f>_xlfn.TEXTJOIN("",,IO[[#This Row],[PLC]],IO[[#This Row],[Rack]],":",IO[[#This Row],[Slot]],".",IO[[#This Row],[Type]],":",IO[[#This Row],[Channel]])</f>
        <v>RIO_00:00.:05</v>
      </c>
      <c r="M176" s="286" t="str">
        <f>_xlfn.TEXTJOIN("",,IO[[#This Row],[PLC]],IO[[#This Row],[Rack]],":",IO[[#This Row],[Slot]],".",IO[[#This Row],[Type]],":V+")</f>
        <v>RIO_00:00.:V+</v>
      </c>
      <c r="N176" s="286" t="str">
        <f>_xlfn.TEXTJOIN("",,IO[[#This Row],[PLC]],IO[[#This Row],[Rack]],":",IO[[#This Row],[Slot]],".",IO[[#This Row],[Type]],":V-")</f>
        <v>RIO_00:00.:V-</v>
      </c>
      <c r="O176" s="326" t="str">
        <f>TEXT(IO[[#This Row],[ChannelRaw]]+1,"00")</f>
        <v>06</v>
      </c>
      <c r="P176" s="326">
        <v>6</v>
      </c>
      <c r="Q176" s="326">
        <v>4</v>
      </c>
      <c r="U176" s="343"/>
      <c r="Z176" s="262"/>
      <c r="AA176" s="262"/>
      <c r="AB176" s="262"/>
      <c r="AC176" s="262"/>
      <c r="AD176" s="262"/>
    </row>
    <row r="177" spans="2:30" x14ac:dyDescent="0.4">
      <c r="B177" s="262">
        <v>175</v>
      </c>
      <c r="C177" s="285" t="s">
        <v>2323</v>
      </c>
      <c r="D177" s="286" t="s">
        <v>2587</v>
      </c>
      <c r="G177" s="286">
        <f t="shared" si="21"/>
        <v>6</v>
      </c>
      <c r="I177" s="286" t="str">
        <f>TEXT(IO[[#This Row],[RackRaw]],"00")</f>
        <v>00</v>
      </c>
      <c r="J177" s="286" t="str">
        <f>TEXT(IO[[#This Row],[SlotRaw]],"00")</f>
        <v>00</v>
      </c>
      <c r="K177" s="286" t="str">
        <f>TEXT(IO[[#This Row],[ChannelRaw]],"00")</f>
        <v>06</v>
      </c>
      <c r="L177" s="287" t="str">
        <f>_xlfn.TEXTJOIN("",,IO[[#This Row],[PLC]],IO[[#This Row],[Rack]],":",IO[[#This Row],[Slot]],".",IO[[#This Row],[Type]],":",IO[[#This Row],[Channel]])</f>
        <v>RIO_00:00.:06</v>
      </c>
      <c r="M177" s="286" t="str">
        <f>_xlfn.TEXTJOIN("",,IO[[#This Row],[PLC]],IO[[#This Row],[Rack]],":",IO[[#This Row],[Slot]],".",IO[[#This Row],[Type]],":V+")</f>
        <v>RIO_00:00.:V+</v>
      </c>
      <c r="N177" s="286" t="str">
        <f>_xlfn.TEXTJOIN("",,IO[[#This Row],[PLC]],IO[[#This Row],[Rack]],":",IO[[#This Row],[Slot]],".",IO[[#This Row],[Type]],":V-")</f>
        <v>RIO_00:00.:V-</v>
      </c>
      <c r="O177" s="326" t="str">
        <f>TEXT(IO[[#This Row],[ChannelRaw]]+1,"00")</f>
        <v>07</v>
      </c>
      <c r="P177" s="326">
        <v>6</v>
      </c>
      <c r="Q177" s="326">
        <v>4</v>
      </c>
      <c r="U177" s="343"/>
      <c r="Z177" s="262"/>
      <c r="AA177" s="262"/>
      <c r="AB177" s="262"/>
      <c r="AC177" s="262"/>
      <c r="AD177" s="262"/>
    </row>
    <row r="178" spans="2:30" x14ac:dyDescent="0.4">
      <c r="B178" s="262">
        <v>176</v>
      </c>
      <c r="C178" s="285" t="s">
        <v>2323</v>
      </c>
      <c r="D178" s="286" t="s">
        <v>2587</v>
      </c>
      <c r="G178" s="286">
        <f t="shared" si="21"/>
        <v>7</v>
      </c>
      <c r="I178" s="286" t="str">
        <f>TEXT(IO[[#This Row],[RackRaw]],"00")</f>
        <v>00</v>
      </c>
      <c r="J178" s="286" t="str">
        <f>TEXT(IO[[#This Row],[SlotRaw]],"00")</f>
        <v>00</v>
      </c>
      <c r="K178" s="286" t="str">
        <f>TEXT(IO[[#This Row],[ChannelRaw]],"00")</f>
        <v>07</v>
      </c>
      <c r="L178" s="287" t="str">
        <f>_xlfn.TEXTJOIN("",,IO[[#This Row],[PLC]],IO[[#This Row],[Rack]],":",IO[[#This Row],[Slot]],".",IO[[#This Row],[Type]],":",IO[[#This Row],[Channel]])</f>
        <v>RIO_00:00.:07</v>
      </c>
      <c r="M178" s="286" t="str">
        <f>_xlfn.TEXTJOIN("",,IO[[#This Row],[PLC]],IO[[#This Row],[Rack]],":",IO[[#This Row],[Slot]],".",IO[[#This Row],[Type]],":V+")</f>
        <v>RIO_00:00.:V+</v>
      </c>
      <c r="N178" s="286" t="str">
        <f>_xlfn.TEXTJOIN("",,IO[[#This Row],[PLC]],IO[[#This Row],[Rack]],":",IO[[#This Row],[Slot]],".",IO[[#This Row],[Type]],":V-")</f>
        <v>RIO_00:00.:V-</v>
      </c>
      <c r="O178" s="326" t="str">
        <f>TEXT(IO[[#This Row],[ChannelRaw]]+1,"00")</f>
        <v>08</v>
      </c>
      <c r="P178" s="326">
        <v>6</v>
      </c>
      <c r="Q178" s="326">
        <v>4</v>
      </c>
      <c r="U178" s="343"/>
      <c r="Z178" s="262"/>
      <c r="AA178" s="262"/>
      <c r="AB178" s="262"/>
      <c r="AC178" s="262"/>
      <c r="AD178" s="262"/>
    </row>
    <row r="179" spans="2:30" x14ac:dyDescent="0.4">
      <c r="B179" s="262">
        <v>177</v>
      </c>
      <c r="C179" s="285" t="s">
        <v>2323</v>
      </c>
      <c r="D179" s="286" t="s">
        <v>2587</v>
      </c>
      <c r="G179" s="286">
        <v>0</v>
      </c>
      <c r="I179" s="286" t="str">
        <f>TEXT(IO[[#This Row],[RackRaw]],"00")</f>
        <v>00</v>
      </c>
      <c r="J179" s="286" t="str">
        <f>TEXT(IO[[#This Row],[SlotRaw]],"00")</f>
        <v>00</v>
      </c>
      <c r="K179" s="286" t="str">
        <f>TEXT(IO[[#This Row],[ChannelRaw]],"00")</f>
        <v>00</v>
      </c>
      <c r="L179" s="287" t="str">
        <f>_xlfn.TEXTJOIN("",,IO[[#This Row],[PLC]],IO[[#This Row],[Rack]],":",IO[[#This Row],[Slot]],".",IO[[#This Row],[Type]],":",IO[[#This Row],[Channel]])</f>
        <v>RIO_00:00.:00</v>
      </c>
      <c r="M179" s="286" t="str">
        <f>_xlfn.TEXTJOIN("",,IO[[#This Row],[PLC]],IO[[#This Row],[Rack]],":",IO[[#This Row],[Slot]],".",IO[[#This Row],[Type]],":V+")</f>
        <v>RIO_00:00.:V+</v>
      </c>
      <c r="N179" s="286" t="str">
        <f>_xlfn.TEXTJOIN("",,IO[[#This Row],[PLC]],IO[[#This Row],[Rack]],":",IO[[#This Row],[Slot]],".",IO[[#This Row],[Type]],":V-")</f>
        <v>RIO_00:00.:V-</v>
      </c>
      <c r="O179" s="326" t="str">
        <f>TEXT(IO[[#This Row],[ChannelRaw]]+1,"00")</f>
        <v>01</v>
      </c>
      <c r="P179" s="326">
        <v>6</v>
      </c>
      <c r="Q179" s="326">
        <v>4</v>
      </c>
      <c r="U179" s="343"/>
      <c r="Z179" s="262"/>
      <c r="AA179" s="262"/>
      <c r="AB179" s="262"/>
      <c r="AC179" s="262"/>
      <c r="AD179" s="262"/>
    </row>
    <row r="180" spans="2:30" x14ac:dyDescent="0.4">
      <c r="B180" s="262">
        <v>178</v>
      </c>
      <c r="C180" s="285" t="s">
        <v>2323</v>
      </c>
      <c r="D180" s="286" t="s">
        <v>2587</v>
      </c>
      <c r="G180" s="286">
        <f>G179+1</f>
        <v>1</v>
      </c>
      <c r="I180" s="286" t="str">
        <f>TEXT(IO[[#This Row],[RackRaw]],"00")</f>
        <v>00</v>
      </c>
      <c r="J180" s="286" t="str">
        <f>TEXT(IO[[#This Row],[SlotRaw]],"00")</f>
        <v>00</v>
      </c>
      <c r="K180" s="286" t="str">
        <f>TEXT(IO[[#This Row],[ChannelRaw]],"00")</f>
        <v>01</v>
      </c>
      <c r="L180" s="287" t="str">
        <f>_xlfn.TEXTJOIN("",,IO[[#This Row],[PLC]],IO[[#This Row],[Rack]],":",IO[[#This Row],[Slot]],".",IO[[#This Row],[Type]],":",IO[[#This Row],[Channel]])</f>
        <v>RIO_00:00.:01</v>
      </c>
      <c r="M180" s="286" t="str">
        <f>_xlfn.TEXTJOIN("",,IO[[#This Row],[PLC]],IO[[#This Row],[Rack]],":",IO[[#This Row],[Slot]],".",IO[[#This Row],[Type]],":V+")</f>
        <v>RIO_00:00.:V+</v>
      </c>
      <c r="N180" s="286" t="str">
        <f>_xlfn.TEXTJOIN("",,IO[[#This Row],[PLC]],IO[[#This Row],[Rack]],":",IO[[#This Row],[Slot]],".",IO[[#This Row],[Type]],":V-")</f>
        <v>RIO_00:00.:V-</v>
      </c>
      <c r="O180" s="326" t="str">
        <f>TEXT(IO[[#This Row],[ChannelRaw]]+1,"00")</f>
        <v>02</v>
      </c>
      <c r="P180" s="326">
        <v>6</v>
      </c>
      <c r="Q180" s="326">
        <v>4</v>
      </c>
      <c r="U180" s="343"/>
      <c r="Z180" s="262"/>
      <c r="AA180" s="262"/>
      <c r="AB180" s="262"/>
      <c r="AC180" s="262"/>
      <c r="AD180" s="262"/>
    </row>
    <row r="181" spans="2:30" x14ac:dyDescent="0.4">
      <c r="B181" s="262">
        <v>179</v>
      </c>
      <c r="C181" s="285" t="s">
        <v>2323</v>
      </c>
      <c r="D181" s="286" t="s">
        <v>2587</v>
      </c>
      <c r="G181" s="286">
        <f t="shared" si="21"/>
        <v>2</v>
      </c>
      <c r="I181" s="286" t="str">
        <f>TEXT(IO[[#This Row],[RackRaw]],"00")</f>
        <v>00</v>
      </c>
      <c r="J181" s="286" t="str">
        <f>TEXT(IO[[#This Row],[SlotRaw]],"00")</f>
        <v>00</v>
      </c>
      <c r="K181" s="286" t="str">
        <f>TEXT(IO[[#This Row],[ChannelRaw]],"00")</f>
        <v>02</v>
      </c>
      <c r="L181" s="287" t="str">
        <f>_xlfn.TEXTJOIN("",,IO[[#This Row],[PLC]],IO[[#This Row],[Rack]],":",IO[[#This Row],[Slot]],".",IO[[#This Row],[Type]],":",IO[[#This Row],[Channel]])</f>
        <v>RIO_00:00.:02</v>
      </c>
      <c r="M181" s="286" t="str">
        <f>_xlfn.TEXTJOIN("",,IO[[#This Row],[PLC]],IO[[#This Row],[Rack]],":",IO[[#This Row],[Slot]],".",IO[[#This Row],[Type]],":V+")</f>
        <v>RIO_00:00.:V+</v>
      </c>
      <c r="N181" s="286" t="str">
        <f>_xlfn.TEXTJOIN("",,IO[[#This Row],[PLC]],IO[[#This Row],[Rack]],":",IO[[#This Row],[Slot]],".",IO[[#This Row],[Type]],":V-")</f>
        <v>RIO_00:00.:V-</v>
      </c>
      <c r="O181" s="326" t="str">
        <f>TEXT(IO[[#This Row],[ChannelRaw]]+1,"00")</f>
        <v>03</v>
      </c>
      <c r="P181" s="326">
        <v>6</v>
      </c>
      <c r="Q181" s="326">
        <v>4</v>
      </c>
      <c r="U181" s="343"/>
      <c r="Z181" s="262"/>
      <c r="AA181" s="262"/>
      <c r="AB181" s="262"/>
      <c r="AC181" s="262"/>
      <c r="AD181" s="262"/>
    </row>
    <row r="182" spans="2:30" x14ac:dyDescent="0.4">
      <c r="B182" s="262">
        <v>180</v>
      </c>
      <c r="C182" s="285" t="s">
        <v>2323</v>
      </c>
      <c r="D182" s="286" t="s">
        <v>2587</v>
      </c>
      <c r="G182" s="286">
        <f t="shared" si="21"/>
        <v>3</v>
      </c>
      <c r="I182" s="286" t="str">
        <f>TEXT(IO[[#This Row],[RackRaw]],"00")</f>
        <v>00</v>
      </c>
      <c r="J182" s="286" t="str">
        <f>TEXT(IO[[#This Row],[SlotRaw]],"00")</f>
        <v>00</v>
      </c>
      <c r="K182" s="286" t="str">
        <f>TEXT(IO[[#This Row],[ChannelRaw]],"00")</f>
        <v>03</v>
      </c>
      <c r="L182" s="287" t="str">
        <f>_xlfn.TEXTJOIN("",,IO[[#This Row],[PLC]],IO[[#This Row],[Rack]],":",IO[[#This Row],[Slot]],".",IO[[#This Row],[Type]],":",IO[[#This Row],[Channel]])</f>
        <v>RIO_00:00.:03</v>
      </c>
      <c r="M182" s="286" t="str">
        <f>_xlfn.TEXTJOIN("",,IO[[#This Row],[PLC]],IO[[#This Row],[Rack]],":",IO[[#This Row],[Slot]],".",IO[[#This Row],[Type]],":V+")</f>
        <v>RIO_00:00.:V+</v>
      </c>
      <c r="N182" s="286" t="str">
        <f>_xlfn.TEXTJOIN("",,IO[[#This Row],[PLC]],IO[[#This Row],[Rack]],":",IO[[#This Row],[Slot]],".",IO[[#This Row],[Type]],":V-")</f>
        <v>RIO_00:00.:V-</v>
      </c>
      <c r="O182" s="326" t="str">
        <f>TEXT(IO[[#This Row],[ChannelRaw]]+1,"00")</f>
        <v>04</v>
      </c>
      <c r="P182" s="326">
        <v>6</v>
      </c>
      <c r="Q182" s="326">
        <v>4</v>
      </c>
      <c r="U182" s="343"/>
      <c r="Z182" s="262"/>
      <c r="AA182" s="262"/>
      <c r="AB182" s="262"/>
      <c r="AC182" s="262"/>
      <c r="AD182" s="262"/>
    </row>
    <row r="183" spans="2:30" x14ac:dyDescent="0.4">
      <c r="B183" s="262">
        <v>181</v>
      </c>
      <c r="C183" s="285" t="s">
        <v>2323</v>
      </c>
      <c r="D183" s="286" t="s">
        <v>2587</v>
      </c>
      <c r="G183" s="286">
        <f t="shared" si="21"/>
        <v>4</v>
      </c>
      <c r="I183" s="286" t="str">
        <f>TEXT(IO[[#This Row],[RackRaw]],"00")</f>
        <v>00</v>
      </c>
      <c r="J183" s="286" t="str">
        <f>TEXT(IO[[#This Row],[SlotRaw]],"00")</f>
        <v>00</v>
      </c>
      <c r="K183" s="286" t="str">
        <f>TEXT(IO[[#This Row],[ChannelRaw]],"00")</f>
        <v>04</v>
      </c>
      <c r="L183" s="287" t="str">
        <f>_xlfn.TEXTJOIN("",,IO[[#This Row],[PLC]],IO[[#This Row],[Rack]],":",IO[[#This Row],[Slot]],".",IO[[#This Row],[Type]],":",IO[[#This Row],[Channel]])</f>
        <v>RIO_00:00.:04</v>
      </c>
      <c r="M183" s="286" t="str">
        <f>_xlfn.TEXTJOIN("",,IO[[#This Row],[PLC]],IO[[#This Row],[Rack]],":",IO[[#This Row],[Slot]],".",IO[[#This Row],[Type]],":V+")</f>
        <v>RIO_00:00.:V+</v>
      </c>
      <c r="N183" s="286" t="str">
        <f>_xlfn.TEXTJOIN("",,IO[[#This Row],[PLC]],IO[[#This Row],[Rack]],":",IO[[#This Row],[Slot]],".",IO[[#This Row],[Type]],":V-")</f>
        <v>RIO_00:00.:V-</v>
      </c>
      <c r="O183" s="326" t="str">
        <f>TEXT(IO[[#This Row],[ChannelRaw]]+1,"00")</f>
        <v>05</v>
      </c>
      <c r="P183" s="326">
        <v>6</v>
      </c>
      <c r="Q183" s="326">
        <v>4</v>
      </c>
      <c r="U183" s="343"/>
      <c r="Z183" s="262"/>
      <c r="AA183" s="262"/>
      <c r="AB183" s="262"/>
      <c r="AC183" s="262"/>
      <c r="AD183" s="262"/>
    </row>
    <row r="184" spans="2:30" x14ac:dyDescent="0.4">
      <c r="B184" s="262">
        <v>182</v>
      </c>
      <c r="C184" s="285" t="s">
        <v>2323</v>
      </c>
      <c r="D184" s="286" t="s">
        <v>2587</v>
      </c>
      <c r="G184" s="286">
        <f t="shared" si="21"/>
        <v>5</v>
      </c>
      <c r="I184" s="286" t="str">
        <f>TEXT(IO[[#This Row],[RackRaw]],"00")</f>
        <v>00</v>
      </c>
      <c r="J184" s="286" t="str">
        <f>TEXT(IO[[#This Row],[SlotRaw]],"00")</f>
        <v>00</v>
      </c>
      <c r="K184" s="286" t="str">
        <f>TEXT(IO[[#This Row],[ChannelRaw]],"00")</f>
        <v>05</v>
      </c>
      <c r="L184" s="287" t="str">
        <f>_xlfn.TEXTJOIN("",,IO[[#This Row],[PLC]],IO[[#This Row],[Rack]],":",IO[[#This Row],[Slot]],".",IO[[#This Row],[Type]],":",IO[[#This Row],[Channel]])</f>
        <v>RIO_00:00.:05</v>
      </c>
      <c r="M184" s="286" t="str">
        <f>_xlfn.TEXTJOIN("",,IO[[#This Row],[PLC]],IO[[#This Row],[Rack]],":",IO[[#This Row],[Slot]],".",IO[[#This Row],[Type]],":V+")</f>
        <v>RIO_00:00.:V+</v>
      </c>
      <c r="N184" s="286" t="str">
        <f>_xlfn.TEXTJOIN("",,IO[[#This Row],[PLC]],IO[[#This Row],[Rack]],":",IO[[#This Row],[Slot]],".",IO[[#This Row],[Type]],":V-")</f>
        <v>RIO_00:00.:V-</v>
      </c>
      <c r="O184" s="326" t="str">
        <f>TEXT(IO[[#This Row],[ChannelRaw]]+1,"00")</f>
        <v>06</v>
      </c>
      <c r="P184" s="326">
        <v>6</v>
      </c>
      <c r="Q184" s="326">
        <v>4</v>
      </c>
      <c r="U184" s="343"/>
      <c r="Z184" s="262"/>
      <c r="AA184" s="262"/>
      <c r="AB184" s="262"/>
      <c r="AC184" s="262"/>
      <c r="AD184" s="262"/>
    </row>
    <row r="185" spans="2:30" x14ac:dyDescent="0.4">
      <c r="B185" s="262">
        <v>183</v>
      </c>
      <c r="C185" s="285" t="s">
        <v>2323</v>
      </c>
      <c r="D185" s="286" t="s">
        <v>2587</v>
      </c>
      <c r="G185" s="286">
        <f t="shared" si="21"/>
        <v>6</v>
      </c>
      <c r="I185" s="286" t="str">
        <f>TEXT(IO[[#This Row],[RackRaw]],"00")</f>
        <v>00</v>
      </c>
      <c r="J185" s="286" t="str">
        <f>TEXT(IO[[#This Row],[SlotRaw]],"00")</f>
        <v>00</v>
      </c>
      <c r="K185" s="286" t="str">
        <f>TEXT(IO[[#This Row],[ChannelRaw]],"00")</f>
        <v>06</v>
      </c>
      <c r="L185" s="287" t="str">
        <f>_xlfn.TEXTJOIN("",,IO[[#This Row],[PLC]],IO[[#This Row],[Rack]],":",IO[[#This Row],[Slot]],".",IO[[#This Row],[Type]],":",IO[[#This Row],[Channel]])</f>
        <v>RIO_00:00.:06</v>
      </c>
      <c r="M185" s="286" t="str">
        <f>_xlfn.TEXTJOIN("",,IO[[#This Row],[PLC]],IO[[#This Row],[Rack]],":",IO[[#This Row],[Slot]],".",IO[[#This Row],[Type]],":V+")</f>
        <v>RIO_00:00.:V+</v>
      </c>
      <c r="N185" s="286" t="str">
        <f>_xlfn.TEXTJOIN("",,IO[[#This Row],[PLC]],IO[[#This Row],[Rack]],":",IO[[#This Row],[Slot]],".",IO[[#This Row],[Type]],":V-")</f>
        <v>RIO_00:00.:V-</v>
      </c>
      <c r="O185" s="326" t="str">
        <f>TEXT(IO[[#This Row],[ChannelRaw]]+1,"00")</f>
        <v>07</v>
      </c>
      <c r="P185" s="326">
        <v>6</v>
      </c>
      <c r="Q185" s="326">
        <v>4</v>
      </c>
      <c r="U185" s="343"/>
      <c r="Z185" s="262"/>
      <c r="AA185" s="262"/>
      <c r="AB185" s="262"/>
      <c r="AC185" s="262"/>
      <c r="AD185" s="262"/>
    </row>
    <row r="186" spans="2:30" x14ac:dyDescent="0.4">
      <c r="B186" s="262">
        <v>184</v>
      </c>
      <c r="C186" s="285" t="s">
        <v>2323</v>
      </c>
      <c r="D186" s="286" t="s">
        <v>2587</v>
      </c>
      <c r="G186" s="286">
        <f t="shared" si="21"/>
        <v>7</v>
      </c>
      <c r="I186" s="286" t="str">
        <f>TEXT(IO[[#This Row],[RackRaw]],"00")</f>
        <v>00</v>
      </c>
      <c r="J186" s="286" t="str">
        <f>TEXT(IO[[#This Row],[SlotRaw]],"00")</f>
        <v>00</v>
      </c>
      <c r="K186" s="286" t="str">
        <f>TEXT(IO[[#This Row],[ChannelRaw]],"00")</f>
        <v>07</v>
      </c>
      <c r="L186" s="287" t="str">
        <f>_xlfn.TEXTJOIN("",,IO[[#This Row],[PLC]],IO[[#This Row],[Rack]],":",IO[[#This Row],[Slot]],".",IO[[#This Row],[Type]],":",IO[[#This Row],[Channel]])</f>
        <v>RIO_00:00.:07</v>
      </c>
      <c r="M186" s="286" t="str">
        <f>_xlfn.TEXTJOIN("",,IO[[#This Row],[PLC]],IO[[#This Row],[Rack]],":",IO[[#This Row],[Slot]],".",IO[[#This Row],[Type]],":V+")</f>
        <v>RIO_00:00.:V+</v>
      </c>
      <c r="N186" s="286" t="str">
        <f>_xlfn.TEXTJOIN("",,IO[[#This Row],[PLC]],IO[[#This Row],[Rack]],":",IO[[#This Row],[Slot]],".",IO[[#This Row],[Type]],":V-")</f>
        <v>RIO_00:00.:V-</v>
      </c>
      <c r="O186" s="326" t="str">
        <f>TEXT(IO[[#This Row],[ChannelRaw]]+1,"00")</f>
        <v>08</v>
      </c>
      <c r="P186" s="326">
        <v>6</v>
      </c>
      <c r="Q186" s="326">
        <v>4</v>
      </c>
      <c r="U186" s="343"/>
      <c r="Z186" s="262"/>
      <c r="AA186" s="262"/>
      <c r="AB186" s="262"/>
      <c r="AC186" s="262"/>
      <c r="AD186" s="262"/>
    </row>
    <row r="187" spans="2:30" x14ac:dyDescent="0.4">
      <c r="B187" s="262">
        <v>185</v>
      </c>
      <c r="C187" s="285" t="s">
        <v>2323</v>
      </c>
      <c r="D187" s="286" t="s">
        <v>2587</v>
      </c>
      <c r="G187" s="286">
        <v>0</v>
      </c>
      <c r="I187" s="286" t="str">
        <f>TEXT(IO[[#This Row],[RackRaw]],"00")</f>
        <v>00</v>
      </c>
      <c r="J187" s="286" t="str">
        <f>TEXT(IO[[#This Row],[SlotRaw]],"00")</f>
        <v>00</v>
      </c>
      <c r="K187" s="286" t="str">
        <f>TEXT(IO[[#This Row],[ChannelRaw]],"00")</f>
        <v>00</v>
      </c>
      <c r="L187" s="287" t="str">
        <f>_xlfn.TEXTJOIN("",,IO[[#This Row],[PLC]],IO[[#This Row],[Rack]],":",IO[[#This Row],[Slot]],".",IO[[#This Row],[Type]],":",IO[[#This Row],[Channel]])</f>
        <v>RIO_00:00.:00</v>
      </c>
      <c r="M187" s="286" t="str">
        <f>_xlfn.TEXTJOIN("",,IO[[#This Row],[PLC]],IO[[#This Row],[Rack]],":",IO[[#This Row],[Slot]],".",IO[[#This Row],[Type]],":V+")</f>
        <v>RIO_00:00.:V+</v>
      </c>
      <c r="N187" s="286" t="str">
        <f>_xlfn.TEXTJOIN("",,IO[[#This Row],[PLC]],IO[[#This Row],[Rack]],":",IO[[#This Row],[Slot]],".",IO[[#This Row],[Type]],":V-")</f>
        <v>RIO_00:00.:V-</v>
      </c>
      <c r="O187" s="326" t="str">
        <f>TEXT(IO[[#This Row],[ChannelRaw]]+1,"00")</f>
        <v>01</v>
      </c>
      <c r="P187" s="326">
        <v>6</v>
      </c>
      <c r="Q187" s="326">
        <v>4</v>
      </c>
      <c r="U187" s="343"/>
      <c r="Z187" s="262"/>
      <c r="AA187" s="262"/>
      <c r="AB187" s="262"/>
      <c r="AC187" s="262"/>
      <c r="AD187" s="262"/>
    </row>
    <row r="188" spans="2:30" x14ac:dyDescent="0.4">
      <c r="B188" s="262">
        <v>186</v>
      </c>
      <c r="C188" s="285" t="s">
        <v>2323</v>
      </c>
      <c r="D188" s="286" t="s">
        <v>2587</v>
      </c>
      <c r="G188" s="286">
        <f>G187+1</f>
        <v>1</v>
      </c>
      <c r="I188" s="286" t="str">
        <f>TEXT(IO[[#This Row],[RackRaw]],"00")</f>
        <v>00</v>
      </c>
      <c r="J188" s="286" t="str">
        <f>TEXT(IO[[#This Row],[SlotRaw]],"00")</f>
        <v>00</v>
      </c>
      <c r="K188" s="286" t="str">
        <f>TEXT(IO[[#This Row],[ChannelRaw]],"00")</f>
        <v>01</v>
      </c>
      <c r="L188" s="287" t="str">
        <f>_xlfn.TEXTJOIN("",,IO[[#This Row],[PLC]],IO[[#This Row],[Rack]],":",IO[[#This Row],[Slot]],".",IO[[#This Row],[Type]],":",IO[[#This Row],[Channel]])</f>
        <v>RIO_00:00.:01</v>
      </c>
      <c r="M188" s="286" t="str">
        <f>_xlfn.TEXTJOIN("",,IO[[#This Row],[PLC]],IO[[#This Row],[Rack]],":",IO[[#This Row],[Slot]],".",IO[[#This Row],[Type]],":V+")</f>
        <v>RIO_00:00.:V+</v>
      </c>
      <c r="N188" s="286" t="str">
        <f>_xlfn.TEXTJOIN("",,IO[[#This Row],[PLC]],IO[[#This Row],[Rack]],":",IO[[#This Row],[Slot]],".",IO[[#This Row],[Type]],":V-")</f>
        <v>RIO_00:00.:V-</v>
      </c>
      <c r="O188" s="326" t="str">
        <f>TEXT(IO[[#This Row],[ChannelRaw]]+1,"00")</f>
        <v>02</v>
      </c>
      <c r="P188" s="326">
        <v>6</v>
      </c>
      <c r="Q188" s="326">
        <v>4</v>
      </c>
      <c r="U188" s="343"/>
      <c r="Z188" s="262"/>
      <c r="AA188" s="262"/>
      <c r="AB188" s="262"/>
      <c r="AC188" s="262"/>
      <c r="AD188" s="262"/>
    </row>
    <row r="189" spans="2:30" x14ac:dyDescent="0.4">
      <c r="B189" s="262">
        <v>187</v>
      </c>
      <c r="C189" s="285" t="s">
        <v>2323</v>
      </c>
      <c r="D189" s="286" t="s">
        <v>2587</v>
      </c>
      <c r="G189" s="286">
        <f t="shared" si="21"/>
        <v>2</v>
      </c>
      <c r="I189" s="286" t="str">
        <f>TEXT(IO[[#This Row],[RackRaw]],"00")</f>
        <v>00</v>
      </c>
      <c r="J189" s="286" t="str">
        <f>TEXT(IO[[#This Row],[SlotRaw]],"00")</f>
        <v>00</v>
      </c>
      <c r="K189" s="286" t="str">
        <f>TEXT(IO[[#This Row],[ChannelRaw]],"00")</f>
        <v>02</v>
      </c>
      <c r="L189" s="287" t="str">
        <f>_xlfn.TEXTJOIN("",,IO[[#This Row],[PLC]],IO[[#This Row],[Rack]],":",IO[[#This Row],[Slot]],".",IO[[#This Row],[Type]],":",IO[[#This Row],[Channel]])</f>
        <v>RIO_00:00.:02</v>
      </c>
      <c r="M189" s="286" t="str">
        <f>_xlfn.TEXTJOIN("",,IO[[#This Row],[PLC]],IO[[#This Row],[Rack]],":",IO[[#This Row],[Slot]],".",IO[[#This Row],[Type]],":V+")</f>
        <v>RIO_00:00.:V+</v>
      </c>
      <c r="N189" s="286" t="str">
        <f>_xlfn.TEXTJOIN("",,IO[[#This Row],[PLC]],IO[[#This Row],[Rack]],":",IO[[#This Row],[Slot]],".",IO[[#This Row],[Type]],":V-")</f>
        <v>RIO_00:00.:V-</v>
      </c>
      <c r="O189" s="326" t="str">
        <f>TEXT(IO[[#This Row],[ChannelRaw]]+1,"00")</f>
        <v>03</v>
      </c>
      <c r="P189" s="326">
        <v>6</v>
      </c>
      <c r="Q189" s="326">
        <v>4</v>
      </c>
      <c r="U189" s="343"/>
      <c r="Z189" s="262"/>
      <c r="AA189" s="262"/>
      <c r="AB189" s="262"/>
      <c r="AC189" s="262"/>
      <c r="AD189" s="262"/>
    </row>
    <row r="190" spans="2:30" x14ac:dyDescent="0.4">
      <c r="B190" s="262">
        <v>188</v>
      </c>
      <c r="C190" s="285" t="s">
        <v>2323</v>
      </c>
      <c r="D190" s="286" t="s">
        <v>2587</v>
      </c>
      <c r="G190" s="286">
        <f t="shared" si="21"/>
        <v>3</v>
      </c>
      <c r="I190" s="286" t="str">
        <f>TEXT(IO[[#This Row],[RackRaw]],"00")</f>
        <v>00</v>
      </c>
      <c r="J190" s="286" t="str">
        <f>TEXT(IO[[#This Row],[SlotRaw]],"00")</f>
        <v>00</v>
      </c>
      <c r="K190" s="286" t="str">
        <f>TEXT(IO[[#This Row],[ChannelRaw]],"00")</f>
        <v>03</v>
      </c>
      <c r="L190" s="287" t="str">
        <f>_xlfn.TEXTJOIN("",,IO[[#This Row],[PLC]],IO[[#This Row],[Rack]],":",IO[[#This Row],[Slot]],".",IO[[#This Row],[Type]],":",IO[[#This Row],[Channel]])</f>
        <v>RIO_00:00.:03</v>
      </c>
      <c r="M190" s="286" t="str">
        <f>_xlfn.TEXTJOIN("",,IO[[#This Row],[PLC]],IO[[#This Row],[Rack]],":",IO[[#This Row],[Slot]],".",IO[[#This Row],[Type]],":V+")</f>
        <v>RIO_00:00.:V+</v>
      </c>
      <c r="N190" s="286" t="str">
        <f>_xlfn.TEXTJOIN("",,IO[[#This Row],[PLC]],IO[[#This Row],[Rack]],":",IO[[#This Row],[Slot]],".",IO[[#This Row],[Type]],":V-")</f>
        <v>RIO_00:00.:V-</v>
      </c>
      <c r="O190" s="326" t="str">
        <f>TEXT(IO[[#This Row],[ChannelRaw]]+1,"00")</f>
        <v>04</v>
      </c>
      <c r="P190" s="326">
        <v>6</v>
      </c>
      <c r="Q190" s="326">
        <v>4</v>
      </c>
      <c r="U190" s="343"/>
      <c r="Z190" s="262"/>
      <c r="AA190" s="262"/>
      <c r="AB190" s="262"/>
      <c r="AC190" s="262"/>
      <c r="AD190" s="262"/>
    </row>
    <row r="191" spans="2:30" x14ac:dyDescent="0.4">
      <c r="B191" s="262">
        <v>189</v>
      </c>
      <c r="C191" s="285" t="s">
        <v>2323</v>
      </c>
      <c r="D191" s="286" t="s">
        <v>2587</v>
      </c>
      <c r="G191" s="286">
        <f t="shared" si="21"/>
        <v>4</v>
      </c>
      <c r="I191" s="286" t="str">
        <f>TEXT(IO[[#This Row],[RackRaw]],"00")</f>
        <v>00</v>
      </c>
      <c r="J191" s="286" t="str">
        <f>TEXT(IO[[#This Row],[SlotRaw]],"00")</f>
        <v>00</v>
      </c>
      <c r="K191" s="286" t="str">
        <f>TEXT(IO[[#This Row],[ChannelRaw]],"00")</f>
        <v>04</v>
      </c>
      <c r="L191" s="287" t="str">
        <f>_xlfn.TEXTJOIN("",,IO[[#This Row],[PLC]],IO[[#This Row],[Rack]],":",IO[[#This Row],[Slot]],".",IO[[#This Row],[Type]],":",IO[[#This Row],[Channel]])</f>
        <v>RIO_00:00.:04</v>
      </c>
      <c r="M191" s="286" t="str">
        <f>_xlfn.TEXTJOIN("",,IO[[#This Row],[PLC]],IO[[#This Row],[Rack]],":",IO[[#This Row],[Slot]],".",IO[[#This Row],[Type]],":V+")</f>
        <v>RIO_00:00.:V+</v>
      </c>
      <c r="N191" s="286" t="str">
        <f>_xlfn.TEXTJOIN("",,IO[[#This Row],[PLC]],IO[[#This Row],[Rack]],":",IO[[#This Row],[Slot]],".",IO[[#This Row],[Type]],":V-")</f>
        <v>RIO_00:00.:V-</v>
      </c>
      <c r="O191" s="326" t="str">
        <f>TEXT(IO[[#This Row],[ChannelRaw]]+1,"00")</f>
        <v>05</v>
      </c>
      <c r="P191" s="326">
        <v>6</v>
      </c>
      <c r="Q191" s="326">
        <v>4</v>
      </c>
      <c r="U191" s="343"/>
      <c r="Z191" s="262"/>
      <c r="AA191" s="262"/>
      <c r="AB191" s="262"/>
      <c r="AC191" s="262"/>
      <c r="AD191" s="262"/>
    </row>
    <row r="192" spans="2:30" x14ac:dyDescent="0.4">
      <c r="B192" s="262">
        <v>190</v>
      </c>
      <c r="C192" s="285" t="s">
        <v>2323</v>
      </c>
      <c r="D192" s="286" t="s">
        <v>2587</v>
      </c>
      <c r="G192" s="286">
        <f t="shared" si="21"/>
        <v>5</v>
      </c>
      <c r="I192" s="286" t="str">
        <f>TEXT(IO[[#This Row],[RackRaw]],"00")</f>
        <v>00</v>
      </c>
      <c r="J192" s="286" t="str">
        <f>TEXT(IO[[#This Row],[SlotRaw]],"00")</f>
        <v>00</v>
      </c>
      <c r="K192" s="286" t="str">
        <f>TEXT(IO[[#This Row],[ChannelRaw]],"00")</f>
        <v>05</v>
      </c>
      <c r="L192" s="287" t="str">
        <f>_xlfn.TEXTJOIN("",,IO[[#This Row],[PLC]],IO[[#This Row],[Rack]],":",IO[[#This Row],[Slot]],".",IO[[#This Row],[Type]],":",IO[[#This Row],[Channel]])</f>
        <v>RIO_00:00.:05</v>
      </c>
      <c r="M192" s="286" t="str">
        <f>_xlfn.TEXTJOIN("",,IO[[#This Row],[PLC]],IO[[#This Row],[Rack]],":",IO[[#This Row],[Slot]],".",IO[[#This Row],[Type]],":V+")</f>
        <v>RIO_00:00.:V+</v>
      </c>
      <c r="N192" s="286" t="str">
        <f>_xlfn.TEXTJOIN("",,IO[[#This Row],[PLC]],IO[[#This Row],[Rack]],":",IO[[#This Row],[Slot]],".",IO[[#This Row],[Type]],":V-")</f>
        <v>RIO_00:00.:V-</v>
      </c>
      <c r="O192" s="326" t="str">
        <f>TEXT(IO[[#This Row],[ChannelRaw]]+1,"00")</f>
        <v>06</v>
      </c>
      <c r="P192" s="326">
        <v>6</v>
      </c>
      <c r="Q192" s="326">
        <v>4</v>
      </c>
      <c r="U192" s="343"/>
      <c r="Z192" s="262"/>
      <c r="AA192" s="262"/>
      <c r="AB192" s="262"/>
      <c r="AC192" s="262"/>
      <c r="AD192" s="262"/>
    </row>
    <row r="193" spans="2:30" x14ac:dyDescent="0.4">
      <c r="B193" s="262">
        <v>191</v>
      </c>
      <c r="C193" s="285" t="s">
        <v>2323</v>
      </c>
      <c r="D193" s="286" t="s">
        <v>2587</v>
      </c>
      <c r="G193" s="286">
        <f t="shared" si="21"/>
        <v>6</v>
      </c>
      <c r="I193" s="286" t="str">
        <f>TEXT(IO[[#This Row],[RackRaw]],"00")</f>
        <v>00</v>
      </c>
      <c r="J193" s="286" t="str">
        <f>TEXT(IO[[#This Row],[SlotRaw]],"00")</f>
        <v>00</v>
      </c>
      <c r="K193" s="286" t="str">
        <f>TEXT(IO[[#This Row],[ChannelRaw]],"00")</f>
        <v>06</v>
      </c>
      <c r="L193" s="287" t="str">
        <f>_xlfn.TEXTJOIN("",,IO[[#This Row],[PLC]],IO[[#This Row],[Rack]],":",IO[[#This Row],[Slot]],".",IO[[#This Row],[Type]],":",IO[[#This Row],[Channel]])</f>
        <v>RIO_00:00.:06</v>
      </c>
      <c r="M193" s="286" t="str">
        <f>_xlfn.TEXTJOIN("",,IO[[#This Row],[PLC]],IO[[#This Row],[Rack]],":",IO[[#This Row],[Slot]],".",IO[[#This Row],[Type]],":V+")</f>
        <v>RIO_00:00.:V+</v>
      </c>
      <c r="N193" s="286" t="str">
        <f>_xlfn.TEXTJOIN("",,IO[[#This Row],[PLC]],IO[[#This Row],[Rack]],":",IO[[#This Row],[Slot]],".",IO[[#This Row],[Type]],":V-")</f>
        <v>RIO_00:00.:V-</v>
      </c>
      <c r="O193" s="326" t="str">
        <f>TEXT(IO[[#This Row],[ChannelRaw]]+1,"00")</f>
        <v>07</v>
      </c>
      <c r="P193" s="326">
        <v>6</v>
      </c>
      <c r="Q193" s="326">
        <v>4</v>
      </c>
      <c r="U193" s="343"/>
      <c r="Z193" s="262"/>
      <c r="AA193" s="262"/>
      <c r="AB193" s="262"/>
      <c r="AC193" s="262"/>
      <c r="AD193" s="262"/>
    </row>
    <row r="194" spans="2:30" x14ac:dyDescent="0.4">
      <c r="B194" s="262">
        <v>192</v>
      </c>
      <c r="C194" s="285" t="s">
        <v>2323</v>
      </c>
      <c r="D194" s="286" t="s">
        <v>2587</v>
      </c>
      <c r="G194" s="286">
        <f t="shared" si="21"/>
        <v>7</v>
      </c>
      <c r="I194" s="286" t="str">
        <f>TEXT(IO[[#This Row],[RackRaw]],"00")</f>
        <v>00</v>
      </c>
      <c r="J194" s="286" t="str">
        <f>TEXT(IO[[#This Row],[SlotRaw]],"00")</f>
        <v>00</v>
      </c>
      <c r="K194" s="286" t="str">
        <f>TEXT(IO[[#This Row],[ChannelRaw]],"00")</f>
        <v>07</v>
      </c>
      <c r="L194" s="287" t="str">
        <f>_xlfn.TEXTJOIN("",,IO[[#This Row],[PLC]],IO[[#This Row],[Rack]],":",IO[[#This Row],[Slot]],".",IO[[#This Row],[Type]],":",IO[[#This Row],[Channel]])</f>
        <v>RIO_00:00.:07</v>
      </c>
      <c r="M194" s="286" t="str">
        <f>_xlfn.TEXTJOIN("",,IO[[#This Row],[PLC]],IO[[#This Row],[Rack]],":",IO[[#This Row],[Slot]],".",IO[[#This Row],[Type]],":V+")</f>
        <v>RIO_00:00.:V+</v>
      </c>
      <c r="N194" s="286" t="str">
        <f>_xlfn.TEXTJOIN("",,IO[[#This Row],[PLC]],IO[[#This Row],[Rack]],":",IO[[#This Row],[Slot]],".",IO[[#This Row],[Type]],":V-")</f>
        <v>RIO_00:00.:V-</v>
      </c>
      <c r="O194" s="326" t="str">
        <f>TEXT(IO[[#This Row],[ChannelRaw]]+1,"00")</f>
        <v>08</v>
      </c>
      <c r="P194" s="326">
        <v>6</v>
      </c>
      <c r="Q194" s="326">
        <v>4</v>
      </c>
      <c r="U194" s="343"/>
      <c r="Z194" s="262"/>
      <c r="AA194" s="262"/>
      <c r="AB194" s="262"/>
      <c r="AC194" s="262"/>
      <c r="AD194" s="262"/>
    </row>
    <row r="195" spans="2:30" x14ac:dyDescent="0.4">
      <c r="B195" s="262">
        <v>193</v>
      </c>
      <c r="C195" s="285" t="s">
        <v>2323</v>
      </c>
      <c r="D195" s="286" t="s">
        <v>2587</v>
      </c>
      <c r="G195" s="286">
        <v>0</v>
      </c>
      <c r="I195" s="286" t="str">
        <f>TEXT(IO[[#This Row],[RackRaw]],"00")</f>
        <v>00</v>
      </c>
      <c r="J195" s="286" t="str">
        <f>TEXT(IO[[#This Row],[SlotRaw]],"00")</f>
        <v>00</v>
      </c>
      <c r="K195" s="286" t="str">
        <f>TEXT(IO[[#This Row],[ChannelRaw]],"00")</f>
        <v>00</v>
      </c>
      <c r="L195" s="287" t="str">
        <f>_xlfn.TEXTJOIN("",,IO[[#This Row],[PLC]],IO[[#This Row],[Rack]],":",IO[[#This Row],[Slot]],".",IO[[#This Row],[Type]],":",IO[[#This Row],[Channel]])</f>
        <v>RIO_00:00.:00</v>
      </c>
      <c r="M195" s="286" t="str">
        <f>_xlfn.TEXTJOIN("",,IO[[#This Row],[PLC]],IO[[#This Row],[Rack]],":",IO[[#This Row],[Slot]],".",IO[[#This Row],[Type]],":V+")</f>
        <v>RIO_00:00.:V+</v>
      </c>
      <c r="N195" s="286" t="str">
        <f>_xlfn.TEXTJOIN("",,IO[[#This Row],[PLC]],IO[[#This Row],[Rack]],":",IO[[#This Row],[Slot]],".",IO[[#This Row],[Type]],":V-")</f>
        <v>RIO_00:00.:V-</v>
      </c>
      <c r="O195" s="326" t="str">
        <f>TEXT(IO[[#This Row],[ChannelRaw]]+1,"00")</f>
        <v>01</v>
      </c>
      <c r="P195" s="326">
        <v>6</v>
      </c>
      <c r="Q195" s="326">
        <v>4</v>
      </c>
      <c r="U195" s="343"/>
      <c r="Z195" s="262"/>
      <c r="AA195" s="262"/>
      <c r="AB195" s="262"/>
      <c r="AC195" s="262"/>
      <c r="AD195" s="262"/>
    </row>
    <row r="196" spans="2:30" x14ac:dyDescent="0.4">
      <c r="B196" s="262">
        <v>194</v>
      </c>
      <c r="C196" s="285" t="s">
        <v>2323</v>
      </c>
      <c r="D196" s="286" t="s">
        <v>2587</v>
      </c>
      <c r="G196" s="286">
        <f>G195+1</f>
        <v>1</v>
      </c>
      <c r="I196" s="286" t="str">
        <f>TEXT(IO[[#This Row],[RackRaw]],"00")</f>
        <v>00</v>
      </c>
      <c r="J196" s="286" t="str">
        <f>TEXT(IO[[#This Row],[SlotRaw]],"00")</f>
        <v>00</v>
      </c>
      <c r="K196" s="286" t="str">
        <f>TEXT(IO[[#This Row],[ChannelRaw]],"00")</f>
        <v>01</v>
      </c>
      <c r="L196" s="287" t="str">
        <f>_xlfn.TEXTJOIN("",,IO[[#This Row],[PLC]],IO[[#This Row],[Rack]],":",IO[[#This Row],[Slot]],".",IO[[#This Row],[Type]],":",IO[[#This Row],[Channel]])</f>
        <v>RIO_00:00.:01</v>
      </c>
      <c r="M196" s="286" t="str">
        <f>_xlfn.TEXTJOIN("",,IO[[#This Row],[PLC]],IO[[#This Row],[Rack]],":",IO[[#This Row],[Slot]],".",IO[[#This Row],[Type]],":V+")</f>
        <v>RIO_00:00.:V+</v>
      </c>
      <c r="N196" s="286" t="str">
        <f>_xlfn.TEXTJOIN("",,IO[[#This Row],[PLC]],IO[[#This Row],[Rack]],":",IO[[#This Row],[Slot]],".",IO[[#This Row],[Type]],":V-")</f>
        <v>RIO_00:00.:V-</v>
      </c>
      <c r="O196" s="326" t="str">
        <f>TEXT(IO[[#This Row],[ChannelRaw]]+1,"00")</f>
        <v>02</v>
      </c>
      <c r="P196" s="326">
        <v>6</v>
      </c>
      <c r="Q196" s="326">
        <v>4</v>
      </c>
      <c r="U196" s="343"/>
      <c r="Z196" s="262"/>
      <c r="AA196" s="262"/>
      <c r="AB196" s="262"/>
      <c r="AC196" s="262"/>
      <c r="AD196" s="262"/>
    </row>
    <row r="197" spans="2:30" x14ac:dyDescent="0.4">
      <c r="B197" s="262">
        <v>195</v>
      </c>
      <c r="C197" s="285" t="s">
        <v>2323</v>
      </c>
      <c r="D197" s="286" t="s">
        <v>2587</v>
      </c>
      <c r="G197" s="286">
        <f t="shared" ref="G197:G226" si="22">G196+1</f>
        <v>2</v>
      </c>
      <c r="I197" s="286" t="str">
        <f>TEXT(IO[[#This Row],[RackRaw]],"00")</f>
        <v>00</v>
      </c>
      <c r="J197" s="286" t="str">
        <f>TEXT(IO[[#This Row],[SlotRaw]],"00")</f>
        <v>00</v>
      </c>
      <c r="K197" s="286" t="str">
        <f>TEXT(IO[[#This Row],[ChannelRaw]],"00")</f>
        <v>02</v>
      </c>
      <c r="L197" s="287" t="str">
        <f>_xlfn.TEXTJOIN("",,IO[[#This Row],[PLC]],IO[[#This Row],[Rack]],":",IO[[#This Row],[Slot]],".",IO[[#This Row],[Type]],":",IO[[#This Row],[Channel]])</f>
        <v>RIO_00:00.:02</v>
      </c>
      <c r="M197" s="286" t="str">
        <f>_xlfn.TEXTJOIN("",,IO[[#This Row],[PLC]],IO[[#This Row],[Rack]],":",IO[[#This Row],[Slot]],".",IO[[#This Row],[Type]],":V+")</f>
        <v>RIO_00:00.:V+</v>
      </c>
      <c r="N197" s="286" t="str">
        <f>_xlfn.TEXTJOIN("",,IO[[#This Row],[PLC]],IO[[#This Row],[Rack]],":",IO[[#This Row],[Slot]],".",IO[[#This Row],[Type]],":V-")</f>
        <v>RIO_00:00.:V-</v>
      </c>
      <c r="O197" s="326" t="str">
        <f>TEXT(IO[[#This Row],[ChannelRaw]]+1,"00")</f>
        <v>03</v>
      </c>
      <c r="P197" s="326">
        <v>6</v>
      </c>
      <c r="Q197" s="326">
        <v>4</v>
      </c>
      <c r="U197" s="343"/>
      <c r="Z197" s="262"/>
      <c r="AA197" s="262"/>
      <c r="AB197" s="262"/>
      <c r="AC197" s="262"/>
      <c r="AD197" s="262"/>
    </row>
    <row r="198" spans="2:30" x14ac:dyDescent="0.4">
      <c r="B198" s="262">
        <v>196</v>
      </c>
      <c r="C198" s="285" t="s">
        <v>2323</v>
      </c>
      <c r="D198" s="286" t="s">
        <v>2587</v>
      </c>
      <c r="G198" s="286">
        <f t="shared" si="22"/>
        <v>3</v>
      </c>
      <c r="I198" s="286" t="str">
        <f>TEXT(IO[[#This Row],[RackRaw]],"00")</f>
        <v>00</v>
      </c>
      <c r="J198" s="286" t="str">
        <f>TEXT(IO[[#This Row],[SlotRaw]],"00")</f>
        <v>00</v>
      </c>
      <c r="K198" s="286" t="str">
        <f>TEXT(IO[[#This Row],[ChannelRaw]],"00")</f>
        <v>03</v>
      </c>
      <c r="L198" s="287" t="str">
        <f>_xlfn.TEXTJOIN("",,IO[[#This Row],[PLC]],IO[[#This Row],[Rack]],":",IO[[#This Row],[Slot]],".",IO[[#This Row],[Type]],":",IO[[#This Row],[Channel]])</f>
        <v>RIO_00:00.:03</v>
      </c>
      <c r="M198" s="286" t="str">
        <f>_xlfn.TEXTJOIN("",,IO[[#This Row],[PLC]],IO[[#This Row],[Rack]],":",IO[[#This Row],[Slot]],".",IO[[#This Row],[Type]],":V+")</f>
        <v>RIO_00:00.:V+</v>
      </c>
      <c r="N198" s="286" t="str">
        <f>_xlfn.TEXTJOIN("",,IO[[#This Row],[PLC]],IO[[#This Row],[Rack]],":",IO[[#This Row],[Slot]],".",IO[[#This Row],[Type]],":V-")</f>
        <v>RIO_00:00.:V-</v>
      </c>
      <c r="O198" s="326" t="str">
        <f>TEXT(IO[[#This Row],[ChannelRaw]]+1,"00")</f>
        <v>04</v>
      </c>
      <c r="P198" s="326">
        <v>6</v>
      </c>
      <c r="Q198" s="326">
        <v>4</v>
      </c>
      <c r="U198" s="343"/>
      <c r="Z198" s="262"/>
      <c r="AA198" s="262"/>
      <c r="AB198" s="262"/>
      <c r="AC198" s="262"/>
      <c r="AD198" s="262"/>
    </row>
    <row r="199" spans="2:30" x14ac:dyDescent="0.4">
      <c r="B199" s="262">
        <v>197</v>
      </c>
      <c r="C199" s="285" t="s">
        <v>2323</v>
      </c>
      <c r="D199" s="286" t="s">
        <v>2587</v>
      </c>
      <c r="G199" s="286">
        <f t="shared" si="22"/>
        <v>4</v>
      </c>
      <c r="I199" s="286" t="str">
        <f>TEXT(IO[[#This Row],[RackRaw]],"00")</f>
        <v>00</v>
      </c>
      <c r="J199" s="286" t="str">
        <f>TEXT(IO[[#This Row],[SlotRaw]],"00")</f>
        <v>00</v>
      </c>
      <c r="K199" s="286" t="str">
        <f>TEXT(IO[[#This Row],[ChannelRaw]],"00")</f>
        <v>04</v>
      </c>
      <c r="L199" s="287" t="str">
        <f>_xlfn.TEXTJOIN("",,IO[[#This Row],[PLC]],IO[[#This Row],[Rack]],":",IO[[#This Row],[Slot]],".",IO[[#This Row],[Type]],":",IO[[#This Row],[Channel]])</f>
        <v>RIO_00:00.:04</v>
      </c>
      <c r="M199" s="286" t="str">
        <f>_xlfn.TEXTJOIN("",,IO[[#This Row],[PLC]],IO[[#This Row],[Rack]],":",IO[[#This Row],[Slot]],".",IO[[#This Row],[Type]],":V+")</f>
        <v>RIO_00:00.:V+</v>
      </c>
      <c r="N199" s="286" t="str">
        <f>_xlfn.TEXTJOIN("",,IO[[#This Row],[PLC]],IO[[#This Row],[Rack]],":",IO[[#This Row],[Slot]],".",IO[[#This Row],[Type]],":V-")</f>
        <v>RIO_00:00.:V-</v>
      </c>
      <c r="O199" s="326" t="str">
        <f>TEXT(IO[[#This Row],[ChannelRaw]]+1,"00")</f>
        <v>05</v>
      </c>
      <c r="P199" s="326">
        <v>6</v>
      </c>
      <c r="Q199" s="326">
        <v>4</v>
      </c>
      <c r="U199" s="343"/>
      <c r="Z199" s="262"/>
      <c r="AA199" s="262"/>
      <c r="AB199" s="262"/>
      <c r="AC199" s="262"/>
      <c r="AD199" s="262"/>
    </row>
    <row r="200" spans="2:30" x14ac:dyDescent="0.4">
      <c r="B200" s="262">
        <v>198</v>
      </c>
      <c r="C200" s="285" t="s">
        <v>2323</v>
      </c>
      <c r="D200" s="286" t="s">
        <v>2587</v>
      </c>
      <c r="G200" s="286">
        <f t="shared" si="22"/>
        <v>5</v>
      </c>
      <c r="I200" s="286" t="str">
        <f>TEXT(IO[[#This Row],[RackRaw]],"00")</f>
        <v>00</v>
      </c>
      <c r="J200" s="286" t="str">
        <f>TEXT(IO[[#This Row],[SlotRaw]],"00")</f>
        <v>00</v>
      </c>
      <c r="K200" s="286" t="str">
        <f>TEXT(IO[[#This Row],[ChannelRaw]],"00")</f>
        <v>05</v>
      </c>
      <c r="L200" s="287" t="str">
        <f>_xlfn.TEXTJOIN("",,IO[[#This Row],[PLC]],IO[[#This Row],[Rack]],":",IO[[#This Row],[Slot]],".",IO[[#This Row],[Type]],":",IO[[#This Row],[Channel]])</f>
        <v>RIO_00:00.:05</v>
      </c>
      <c r="M200" s="286" t="str">
        <f>_xlfn.TEXTJOIN("",,IO[[#This Row],[PLC]],IO[[#This Row],[Rack]],":",IO[[#This Row],[Slot]],".",IO[[#This Row],[Type]],":V+")</f>
        <v>RIO_00:00.:V+</v>
      </c>
      <c r="N200" s="286" t="str">
        <f>_xlfn.TEXTJOIN("",,IO[[#This Row],[PLC]],IO[[#This Row],[Rack]],":",IO[[#This Row],[Slot]],".",IO[[#This Row],[Type]],":V-")</f>
        <v>RIO_00:00.:V-</v>
      </c>
      <c r="O200" s="326" t="str">
        <f>TEXT(IO[[#This Row],[ChannelRaw]]+1,"00")</f>
        <v>06</v>
      </c>
      <c r="P200" s="326">
        <v>6</v>
      </c>
      <c r="Q200" s="326">
        <v>4</v>
      </c>
      <c r="U200" s="343"/>
      <c r="Z200" s="262"/>
      <c r="AA200" s="262"/>
      <c r="AB200" s="262"/>
      <c r="AC200" s="262"/>
      <c r="AD200" s="262"/>
    </row>
    <row r="201" spans="2:30" x14ac:dyDescent="0.4">
      <c r="B201" s="262">
        <v>199</v>
      </c>
      <c r="C201" s="285" t="s">
        <v>2323</v>
      </c>
      <c r="D201" s="286" t="s">
        <v>2587</v>
      </c>
      <c r="G201" s="286">
        <f t="shared" si="22"/>
        <v>6</v>
      </c>
      <c r="I201" s="286" t="str">
        <f>TEXT(IO[[#This Row],[RackRaw]],"00")</f>
        <v>00</v>
      </c>
      <c r="J201" s="286" t="str">
        <f>TEXT(IO[[#This Row],[SlotRaw]],"00")</f>
        <v>00</v>
      </c>
      <c r="K201" s="286" t="str">
        <f>TEXT(IO[[#This Row],[ChannelRaw]],"00")</f>
        <v>06</v>
      </c>
      <c r="L201" s="287" t="str">
        <f>_xlfn.TEXTJOIN("",,IO[[#This Row],[PLC]],IO[[#This Row],[Rack]],":",IO[[#This Row],[Slot]],".",IO[[#This Row],[Type]],":",IO[[#This Row],[Channel]])</f>
        <v>RIO_00:00.:06</v>
      </c>
      <c r="M201" s="286" t="str">
        <f>_xlfn.TEXTJOIN("",,IO[[#This Row],[PLC]],IO[[#This Row],[Rack]],":",IO[[#This Row],[Slot]],".",IO[[#This Row],[Type]],":V+")</f>
        <v>RIO_00:00.:V+</v>
      </c>
      <c r="N201" s="286" t="str">
        <f>_xlfn.TEXTJOIN("",,IO[[#This Row],[PLC]],IO[[#This Row],[Rack]],":",IO[[#This Row],[Slot]],".",IO[[#This Row],[Type]],":V-")</f>
        <v>RIO_00:00.:V-</v>
      </c>
      <c r="O201" s="326" t="str">
        <f>TEXT(IO[[#This Row],[ChannelRaw]]+1,"00")</f>
        <v>07</v>
      </c>
      <c r="P201" s="326">
        <v>6</v>
      </c>
      <c r="Q201" s="326">
        <v>4</v>
      </c>
      <c r="U201" s="343"/>
      <c r="Z201" s="262"/>
      <c r="AA201" s="262"/>
      <c r="AB201" s="262"/>
      <c r="AC201" s="262"/>
      <c r="AD201" s="262"/>
    </row>
    <row r="202" spans="2:30" x14ac:dyDescent="0.4">
      <c r="B202" s="262">
        <v>200</v>
      </c>
      <c r="C202" s="285" t="s">
        <v>2323</v>
      </c>
      <c r="D202" s="286" t="s">
        <v>2587</v>
      </c>
      <c r="G202" s="286">
        <f t="shared" si="22"/>
        <v>7</v>
      </c>
      <c r="I202" s="286" t="str">
        <f>TEXT(IO[[#This Row],[RackRaw]],"00")</f>
        <v>00</v>
      </c>
      <c r="J202" s="286" t="str">
        <f>TEXT(IO[[#This Row],[SlotRaw]],"00")</f>
        <v>00</v>
      </c>
      <c r="K202" s="286" t="str">
        <f>TEXT(IO[[#This Row],[ChannelRaw]],"00")</f>
        <v>07</v>
      </c>
      <c r="L202" s="287" t="str">
        <f>_xlfn.TEXTJOIN("",,IO[[#This Row],[PLC]],IO[[#This Row],[Rack]],":",IO[[#This Row],[Slot]],".",IO[[#This Row],[Type]],":",IO[[#This Row],[Channel]])</f>
        <v>RIO_00:00.:07</v>
      </c>
      <c r="M202" s="286" t="str">
        <f>_xlfn.TEXTJOIN("",,IO[[#This Row],[PLC]],IO[[#This Row],[Rack]],":",IO[[#This Row],[Slot]],".",IO[[#This Row],[Type]],":V+")</f>
        <v>RIO_00:00.:V+</v>
      </c>
      <c r="N202" s="286" t="str">
        <f>_xlfn.TEXTJOIN("",,IO[[#This Row],[PLC]],IO[[#This Row],[Rack]],":",IO[[#This Row],[Slot]],".",IO[[#This Row],[Type]],":V-")</f>
        <v>RIO_00:00.:V-</v>
      </c>
      <c r="O202" s="326" t="str">
        <f>TEXT(IO[[#This Row],[ChannelRaw]]+1,"00")</f>
        <v>08</v>
      </c>
      <c r="P202" s="326">
        <v>6</v>
      </c>
      <c r="Q202" s="326">
        <v>4</v>
      </c>
      <c r="U202" s="343"/>
      <c r="Z202" s="262"/>
      <c r="AA202" s="262"/>
      <c r="AB202" s="262"/>
      <c r="AC202" s="262"/>
      <c r="AD202" s="262"/>
    </row>
    <row r="203" spans="2:30" x14ac:dyDescent="0.4">
      <c r="B203" s="262">
        <v>201</v>
      </c>
      <c r="C203" s="285" t="s">
        <v>2323</v>
      </c>
      <c r="D203" s="286" t="s">
        <v>2587</v>
      </c>
      <c r="G203" s="286">
        <v>0</v>
      </c>
      <c r="I203" s="286" t="str">
        <f>TEXT(IO[[#This Row],[RackRaw]],"00")</f>
        <v>00</v>
      </c>
      <c r="J203" s="286" t="str">
        <f>TEXT(IO[[#This Row],[SlotRaw]],"00")</f>
        <v>00</v>
      </c>
      <c r="K203" s="286" t="str">
        <f>TEXT(IO[[#This Row],[ChannelRaw]],"00")</f>
        <v>00</v>
      </c>
      <c r="L203" s="287" t="str">
        <f>_xlfn.TEXTJOIN("",,IO[[#This Row],[PLC]],IO[[#This Row],[Rack]],":",IO[[#This Row],[Slot]],".",IO[[#This Row],[Type]],":",IO[[#This Row],[Channel]])</f>
        <v>RIO_00:00.:00</v>
      </c>
      <c r="M203" s="286" t="str">
        <f>_xlfn.TEXTJOIN("",,IO[[#This Row],[PLC]],IO[[#This Row],[Rack]],":",IO[[#This Row],[Slot]],".",IO[[#This Row],[Type]],":V+")</f>
        <v>RIO_00:00.:V+</v>
      </c>
      <c r="N203" s="286" t="str">
        <f>_xlfn.TEXTJOIN("",,IO[[#This Row],[PLC]],IO[[#This Row],[Rack]],":",IO[[#This Row],[Slot]],".",IO[[#This Row],[Type]],":V-")</f>
        <v>RIO_00:00.:V-</v>
      </c>
      <c r="O203" s="326" t="str">
        <f>TEXT(IO[[#This Row],[ChannelRaw]]+1,"00")</f>
        <v>01</v>
      </c>
      <c r="P203" s="326">
        <v>6</v>
      </c>
      <c r="Q203" s="326">
        <v>4</v>
      </c>
      <c r="U203" s="343"/>
      <c r="Z203" s="262"/>
      <c r="AA203" s="262"/>
      <c r="AB203" s="262"/>
      <c r="AC203" s="262"/>
      <c r="AD203" s="262"/>
    </row>
    <row r="204" spans="2:30" x14ac:dyDescent="0.4">
      <c r="B204" s="262">
        <v>202</v>
      </c>
      <c r="C204" s="285" t="s">
        <v>2323</v>
      </c>
      <c r="D204" s="286" t="s">
        <v>2587</v>
      </c>
      <c r="G204" s="286">
        <f>G203+1</f>
        <v>1</v>
      </c>
      <c r="I204" s="286" t="str">
        <f>TEXT(IO[[#This Row],[RackRaw]],"00")</f>
        <v>00</v>
      </c>
      <c r="J204" s="286" t="str">
        <f>TEXT(IO[[#This Row],[SlotRaw]],"00")</f>
        <v>00</v>
      </c>
      <c r="K204" s="286" t="str">
        <f>TEXT(IO[[#This Row],[ChannelRaw]],"00")</f>
        <v>01</v>
      </c>
      <c r="L204" s="287" t="str">
        <f>_xlfn.TEXTJOIN("",,IO[[#This Row],[PLC]],IO[[#This Row],[Rack]],":",IO[[#This Row],[Slot]],".",IO[[#This Row],[Type]],":",IO[[#This Row],[Channel]])</f>
        <v>RIO_00:00.:01</v>
      </c>
      <c r="M204" s="286" t="str">
        <f>_xlfn.TEXTJOIN("",,IO[[#This Row],[PLC]],IO[[#This Row],[Rack]],":",IO[[#This Row],[Slot]],".",IO[[#This Row],[Type]],":V+")</f>
        <v>RIO_00:00.:V+</v>
      </c>
      <c r="N204" s="286" t="str">
        <f>_xlfn.TEXTJOIN("",,IO[[#This Row],[PLC]],IO[[#This Row],[Rack]],":",IO[[#This Row],[Slot]],".",IO[[#This Row],[Type]],":V-")</f>
        <v>RIO_00:00.:V-</v>
      </c>
      <c r="O204" s="326" t="str">
        <f>TEXT(IO[[#This Row],[ChannelRaw]]+1,"00")</f>
        <v>02</v>
      </c>
      <c r="P204" s="326">
        <v>6</v>
      </c>
      <c r="Q204" s="326">
        <v>4</v>
      </c>
      <c r="U204" s="343"/>
      <c r="Z204" s="262"/>
      <c r="AA204" s="262"/>
      <c r="AB204" s="262"/>
      <c r="AC204" s="262"/>
      <c r="AD204" s="262"/>
    </row>
    <row r="205" spans="2:30" x14ac:dyDescent="0.4">
      <c r="B205" s="262">
        <v>203</v>
      </c>
      <c r="C205" s="285" t="s">
        <v>2323</v>
      </c>
      <c r="D205" s="286" t="s">
        <v>2587</v>
      </c>
      <c r="G205" s="286">
        <f t="shared" si="22"/>
        <v>2</v>
      </c>
      <c r="I205" s="286" t="str">
        <f>TEXT(IO[[#This Row],[RackRaw]],"00")</f>
        <v>00</v>
      </c>
      <c r="J205" s="286" t="str">
        <f>TEXT(IO[[#This Row],[SlotRaw]],"00")</f>
        <v>00</v>
      </c>
      <c r="K205" s="286" t="str">
        <f>TEXT(IO[[#This Row],[ChannelRaw]],"00")</f>
        <v>02</v>
      </c>
      <c r="L205" s="287" t="str">
        <f>_xlfn.TEXTJOIN("",,IO[[#This Row],[PLC]],IO[[#This Row],[Rack]],":",IO[[#This Row],[Slot]],".",IO[[#This Row],[Type]],":",IO[[#This Row],[Channel]])</f>
        <v>RIO_00:00.:02</v>
      </c>
      <c r="M205" s="286" t="str">
        <f>_xlfn.TEXTJOIN("",,IO[[#This Row],[PLC]],IO[[#This Row],[Rack]],":",IO[[#This Row],[Slot]],".",IO[[#This Row],[Type]],":V+")</f>
        <v>RIO_00:00.:V+</v>
      </c>
      <c r="N205" s="286" t="str">
        <f>_xlfn.TEXTJOIN("",,IO[[#This Row],[PLC]],IO[[#This Row],[Rack]],":",IO[[#This Row],[Slot]],".",IO[[#This Row],[Type]],":V-")</f>
        <v>RIO_00:00.:V-</v>
      </c>
      <c r="O205" s="326" t="str">
        <f>TEXT(IO[[#This Row],[ChannelRaw]]+1,"00")</f>
        <v>03</v>
      </c>
      <c r="P205" s="326">
        <v>6</v>
      </c>
      <c r="Q205" s="326">
        <v>4</v>
      </c>
      <c r="U205" s="343"/>
      <c r="Z205" s="262"/>
      <c r="AA205" s="262"/>
      <c r="AB205" s="262"/>
      <c r="AC205" s="262"/>
      <c r="AD205" s="262"/>
    </row>
    <row r="206" spans="2:30" x14ac:dyDescent="0.4">
      <c r="B206" s="262">
        <v>204</v>
      </c>
      <c r="C206" s="285" t="s">
        <v>2323</v>
      </c>
      <c r="D206" s="286" t="s">
        <v>2587</v>
      </c>
      <c r="G206" s="286">
        <f t="shared" si="22"/>
        <v>3</v>
      </c>
      <c r="I206" s="286" t="str">
        <f>TEXT(IO[[#This Row],[RackRaw]],"00")</f>
        <v>00</v>
      </c>
      <c r="J206" s="286" t="str">
        <f>TEXT(IO[[#This Row],[SlotRaw]],"00")</f>
        <v>00</v>
      </c>
      <c r="K206" s="286" t="str">
        <f>TEXT(IO[[#This Row],[ChannelRaw]],"00")</f>
        <v>03</v>
      </c>
      <c r="L206" s="287" t="str">
        <f>_xlfn.TEXTJOIN("",,IO[[#This Row],[PLC]],IO[[#This Row],[Rack]],":",IO[[#This Row],[Slot]],".",IO[[#This Row],[Type]],":",IO[[#This Row],[Channel]])</f>
        <v>RIO_00:00.:03</v>
      </c>
      <c r="M206" s="286" t="str">
        <f>_xlfn.TEXTJOIN("",,IO[[#This Row],[PLC]],IO[[#This Row],[Rack]],":",IO[[#This Row],[Slot]],".",IO[[#This Row],[Type]],":V+")</f>
        <v>RIO_00:00.:V+</v>
      </c>
      <c r="N206" s="286" t="str">
        <f>_xlfn.TEXTJOIN("",,IO[[#This Row],[PLC]],IO[[#This Row],[Rack]],":",IO[[#This Row],[Slot]],".",IO[[#This Row],[Type]],":V-")</f>
        <v>RIO_00:00.:V-</v>
      </c>
      <c r="O206" s="326" t="str">
        <f>TEXT(IO[[#This Row],[ChannelRaw]]+1,"00")</f>
        <v>04</v>
      </c>
      <c r="P206" s="326">
        <v>6</v>
      </c>
      <c r="Q206" s="326">
        <v>4</v>
      </c>
      <c r="U206" s="343"/>
      <c r="Z206" s="262"/>
      <c r="AA206" s="262"/>
      <c r="AB206" s="262"/>
      <c r="AC206" s="262"/>
      <c r="AD206" s="262"/>
    </row>
    <row r="207" spans="2:30" x14ac:dyDescent="0.4">
      <c r="B207" s="262">
        <v>205</v>
      </c>
      <c r="C207" s="285" t="s">
        <v>2323</v>
      </c>
      <c r="D207" s="286" t="s">
        <v>2587</v>
      </c>
      <c r="G207" s="286">
        <f t="shared" si="22"/>
        <v>4</v>
      </c>
      <c r="I207" s="286" t="str">
        <f>TEXT(IO[[#This Row],[RackRaw]],"00")</f>
        <v>00</v>
      </c>
      <c r="J207" s="286" t="str">
        <f>TEXT(IO[[#This Row],[SlotRaw]],"00")</f>
        <v>00</v>
      </c>
      <c r="K207" s="286" t="str">
        <f>TEXT(IO[[#This Row],[ChannelRaw]],"00")</f>
        <v>04</v>
      </c>
      <c r="L207" s="287" t="str">
        <f>_xlfn.TEXTJOIN("",,IO[[#This Row],[PLC]],IO[[#This Row],[Rack]],":",IO[[#This Row],[Slot]],".",IO[[#This Row],[Type]],":",IO[[#This Row],[Channel]])</f>
        <v>RIO_00:00.:04</v>
      </c>
      <c r="M207" s="286" t="str">
        <f>_xlfn.TEXTJOIN("",,IO[[#This Row],[PLC]],IO[[#This Row],[Rack]],":",IO[[#This Row],[Slot]],".",IO[[#This Row],[Type]],":V+")</f>
        <v>RIO_00:00.:V+</v>
      </c>
      <c r="N207" s="286" t="str">
        <f>_xlfn.TEXTJOIN("",,IO[[#This Row],[PLC]],IO[[#This Row],[Rack]],":",IO[[#This Row],[Slot]],".",IO[[#This Row],[Type]],":V-")</f>
        <v>RIO_00:00.:V-</v>
      </c>
      <c r="O207" s="326" t="str">
        <f>TEXT(IO[[#This Row],[ChannelRaw]]+1,"00")</f>
        <v>05</v>
      </c>
      <c r="P207" s="326">
        <v>6</v>
      </c>
      <c r="Q207" s="326">
        <v>4</v>
      </c>
      <c r="U207" s="343"/>
      <c r="Z207" s="262"/>
      <c r="AA207" s="262"/>
      <c r="AB207" s="262"/>
      <c r="AC207" s="262"/>
      <c r="AD207" s="262"/>
    </row>
    <row r="208" spans="2:30" x14ac:dyDescent="0.4">
      <c r="B208" s="262">
        <v>206</v>
      </c>
      <c r="C208" s="285" t="s">
        <v>2323</v>
      </c>
      <c r="D208" s="286" t="s">
        <v>2587</v>
      </c>
      <c r="G208" s="286">
        <f t="shared" si="22"/>
        <v>5</v>
      </c>
      <c r="I208" s="286" t="str">
        <f>TEXT(IO[[#This Row],[RackRaw]],"00")</f>
        <v>00</v>
      </c>
      <c r="J208" s="286" t="str">
        <f>TEXT(IO[[#This Row],[SlotRaw]],"00")</f>
        <v>00</v>
      </c>
      <c r="K208" s="286" t="str">
        <f>TEXT(IO[[#This Row],[ChannelRaw]],"00")</f>
        <v>05</v>
      </c>
      <c r="L208" s="287" t="str">
        <f>_xlfn.TEXTJOIN("",,IO[[#This Row],[PLC]],IO[[#This Row],[Rack]],":",IO[[#This Row],[Slot]],".",IO[[#This Row],[Type]],":",IO[[#This Row],[Channel]])</f>
        <v>RIO_00:00.:05</v>
      </c>
      <c r="M208" s="286" t="str">
        <f>_xlfn.TEXTJOIN("",,IO[[#This Row],[PLC]],IO[[#This Row],[Rack]],":",IO[[#This Row],[Slot]],".",IO[[#This Row],[Type]],":V+")</f>
        <v>RIO_00:00.:V+</v>
      </c>
      <c r="N208" s="286" t="str">
        <f>_xlfn.TEXTJOIN("",,IO[[#This Row],[PLC]],IO[[#This Row],[Rack]],":",IO[[#This Row],[Slot]],".",IO[[#This Row],[Type]],":V-")</f>
        <v>RIO_00:00.:V-</v>
      </c>
      <c r="O208" s="326" t="str">
        <f>TEXT(IO[[#This Row],[ChannelRaw]]+1,"00")</f>
        <v>06</v>
      </c>
      <c r="P208" s="326">
        <v>6</v>
      </c>
      <c r="Q208" s="326">
        <v>4</v>
      </c>
      <c r="U208" s="343"/>
      <c r="Z208" s="262"/>
      <c r="AA208" s="262"/>
      <c r="AB208" s="262"/>
      <c r="AC208" s="262"/>
      <c r="AD208" s="262"/>
    </row>
    <row r="209" spans="2:30" x14ac:dyDescent="0.4">
      <c r="B209" s="262">
        <v>207</v>
      </c>
      <c r="C209" s="285" t="s">
        <v>2323</v>
      </c>
      <c r="D209" s="286" t="s">
        <v>2587</v>
      </c>
      <c r="G209" s="286">
        <f t="shared" si="22"/>
        <v>6</v>
      </c>
      <c r="I209" s="286" t="str">
        <f>TEXT(IO[[#This Row],[RackRaw]],"00")</f>
        <v>00</v>
      </c>
      <c r="J209" s="286" t="str">
        <f>TEXT(IO[[#This Row],[SlotRaw]],"00")</f>
        <v>00</v>
      </c>
      <c r="K209" s="286" t="str">
        <f>TEXT(IO[[#This Row],[ChannelRaw]],"00")</f>
        <v>06</v>
      </c>
      <c r="L209" s="287" t="str">
        <f>_xlfn.TEXTJOIN("",,IO[[#This Row],[PLC]],IO[[#This Row],[Rack]],":",IO[[#This Row],[Slot]],".",IO[[#This Row],[Type]],":",IO[[#This Row],[Channel]])</f>
        <v>RIO_00:00.:06</v>
      </c>
      <c r="M209" s="286" t="str">
        <f>_xlfn.TEXTJOIN("",,IO[[#This Row],[PLC]],IO[[#This Row],[Rack]],":",IO[[#This Row],[Slot]],".",IO[[#This Row],[Type]],":V+")</f>
        <v>RIO_00:00.:V+</v>
      </c>
      <c r="N209" s="286" t="str">
        <f>_xlfn.TEXTJOIN("",,IO[[#This Row],[PLC]],IO[[#This Row],[Rack]],":",IO[[#This Row],[Slot]],".",IO[[#This Row],[Type]],":V-")</f>
        <v>RIO_00:00.:V-</v>
      </c>
      <c r="O209" s="326" t="str">
        <f>TEXT(IO[[#This Row],[ChannelRaw]]+1,"00")</f>
        <v>07</v>
      </c>
      <c r="P209" s="326">
        <v>6</v>
      </c>
      <c r="Q209" s="326">
        <v>4</v>
      </c>
      <c r="U209" s="343"/>
      <c r="Z209" s="262"/>
      <c r="AA209" s="262"/>
      <c r="AB209" s="262"/>
      <c r="AC209" s="262"/>
      <c r="AD209" s="262"/>
    </row>
    <row r="210" spans="2:30" x14ac:dyDescent="0.4">
      <c r="B210" s="262">
        <v>208</v>
      </c>
      <c r="C210" s="285" t="s">
        <v>2323</v>
      </c>
      <c r="D210" s="286" t="s">
        <v>2587</v>
      </c>
      <c r="G210" s="286">
        <f t="shared" si="22"/>
        <v>7</v>
      </c>
      <c r="I210" s="286" t="str">
        <f>TEXT(IO[[#This Row],[RackRaw]],"00")</f>
        <v>00</v>
      </c>
      <c r="J210" s="286" t="str">
        <f>TEXT(IO[[#This Row],[SlotRaw]],"00")</f>
        <v>00</v>
      </c>
      <c r="K210" s="286" t="str">
        <f>TEXT(IO[[#This Row],[ChannelRaw]],"00")</f>
        <v>07</v>
      </c>
      <c r="L210" s="287" t="str">
        <f>_xlfn.TEXTJOIN("",,IO[[#This Row],[PLC]],IO[[#This Row],[Rack]],":",IO[[#This Row],[Slot]],".",IO[[#This Row],[Type]],":",IO[[#This Row],[Channel]])</f>
        <v>RIO_00:00.:07</v>
      </c>
      <c r="M210" s="286" t="str">
        <f>_xlfn.TEXTJOIN("",,IO[[#This Row],[PLC]],IO[[#This Row],[Rack]],":",IO[[#This Row],[Slot]],".",IO[[#This Row],[Type]],":V+")</f>
        <v>RIO_00:00.:V+</v>
      </c>
      <c r="N210" s="286" t="str">
        <f>_xlfn.TEXTJOIN("",,IO[[#This Row],[PLC]],IO[[#This Row],[Rack]],":",IO[[#This Row],[Slot]],".",IO[[#This Row],[Type]],":V-")</f>
        <v>RIO_00:00.:V-</v>
      </c>
      <c r="O210" s="326" t="str">
        <f>TEXT(IO[[#This Row],[ChannelRaw]]+1,"00")</f>
        <v>08</v>
      </c>
      <c r="P210" s="326">
        <v>6</v>
      </c>
      <c r="Q210" s="326">
        <v>4</v>
      </c>
      <c r="U210" s="343"/>
      <c r="Z210" s="262"/>
      <c r="AA210" s="262"/>
      <c r="AB210" s="262"/>
      <c r="AC210" s="262"/>
      <c r="AD210" s="262"/>
    </row>
    <row r="211" spans="2:30" x14ac:dyDescent="0.4">
      <c r="B211" s="262">
        <v>209</v>
      </c>
      <c r="C211" s="285" t="s">
        <v>2323</v>
      </c>
      <c r="D211" s="286" t="s">
        <v>2587</v>
      </c>
      <c r="G211" s="286">
        <v>0</v>
      </c>
      <c r="I211" s="286" t="str">
        <f>TEXT(IO[[#This Row],[RackRaw]],"00")</f>
        <v>00</v>
      </c>
      <c r="J211" s="286" t="str">
        <f>TEXT(IO[[#This Row],[SlotRaw]],"00")</f>
        <v>00</v>
      </c>
      <c r="K211" s="286" t="str">
        <f>TEXT(IO[[#This Row],[ChannelRaw]],"00")</f>
        <v>00</v>
      </c>
      <c r="L211" s="287" t="str">
        <f>_xlfn.TEXTJOIN("",,IO[[#This Row],[PLC]],IO[[#This Row],[Rack]],":",IO[[#This Row],[Slot]],".",IO[[#This Row],[Type]],":",IO[[#This Row],[Channel]])</f>
        <v>RIO_00:00.:00</v>
      </c>
      <c r="M211" s="286" t="str">
        <f>_xlfn.TEXTJOIN("",,IO[[#This Row],[PLC]],IO[[#This Row],[Rack]],":",IO[[#This Row],[Slot]],".",IO[[#This Row],[Type]],":V+")</f>
        <v>RIO_00:00.:V+</v>
      </c>
      <c r="N211" s="286" t="str">
        <f>_xlfn.TEXTJOIN("",,IO[[#This Row],[PLC]],IO[[#This Row],[Rack]],":",IO[[#This Row],[Slot]],".",IO[[#This Row],[Type]],":V-")</f>
        <v>RIO_00:00.:V-</v>
      </c>
      <c r="O211" s="326" t="str">
        <f>TEXT(IO[[#This Row],[ChannelRaw]]+1,"00")</f>
        <v>01</v>
      </c>
      <c r="P211" s="326">
        <v>6</v>
      </c>
      <c r="Q211" s="326">
        <v>4</v>
      </c>
      <c r="U211" s="343"/>
      <c r="Z211" s="262"/>
      <c r="AA211" s="262"/>
      <c r="AB211" s="262"/>
      <c r="AC211" s="262"/>
      <c r="AD211" s="262"/>
    </row>
    <row r="212" spans="2:30" x14ac:dyDescent="0.4">
      <c r="B212" s="262">
        <v>210</v>
      </c>
      <c r="C212" s="285" t="s">
        <v>2323</v>
      </c>
      <c r="D212" s="286" t="s">
        <v>2587</v>
      </c>
      <c r="G212" s="286">
        <f>G211+1</f>
        <v>1</v>
      </c>
      <c r="I212" s="286" t="str">
        <f>TEXT(IO[[#This Row],[RackRaw]],"00")</f>
        <v>00</v>
      </c>
      <c r="J212" s="286" t="str">
        <f>TEXT(IO[[#This Row],[SlotRaw]],"00")</f>
        <v>00</v>
      </c>
      <c r="K212" s="286" t="str">
        <f>TEXT(IO[[#This Row],[ChannelRaw]],"00")</f>
        <v>01</v>
      </c>
      <c r="L212" s="287" t="str">
        <f>_xlfn.TEXTJOIN("",,IO[[#This Row],[PLC]],IO[[#This Row],[Rack]],":",IO[[#This Row],[Slot]],".",IO[[#This Row],[Type]],":",IO[[#This Row],[Channel]])</f>
        <v>RIO_00:00.:01</v>
      </c>
      <c r="M212" s="286" t="str">
        <f>_xlfn.TEXTJOIN("",,IO[[#This Row],[PLC]],IO[[#This Row],[Rack]],":",IO[[#This Row],[Slot]],".",IO[[#This Row],[Type]],":V+")</f>
        <v>RIO_00:00.:V+</v>
      </c>
      <c r="N212" s="286" t="str">
        <f>_xlfn.TEXTJOIN("",,IO[[#This Row],[PLC]],IO[[#This Row],[Rack]],":",IO[[#This Row],[Slot]],".",IO[[#This Row],[Type]],":V-")</f>
        <v>RIO_00:00.:V-</v>
      </c>
      <c r="O212" s="326" t="str">
        <f>TEXT(IO[[#This Row],[ChannelRaw]]+1,"00")</f>
        <v>02</v>
      </c>
      <c r="P212" s="326">
        <v>6</v>
      </c>
      <c r="Q212" s="326">
        <v>4</v>
      </c>
      <c r="U212" s="343"/>
      <c r="Z212" s="262"/>
      <c r="AA212" s="262"/>
      <c r="AB212" s="262"/>
      <c r="AC212" s="262"/>
      <c r="AD212" s="262"/>
    </row>
    <row r="213" spans="2:30" x14ac:dyDescent="0.4">
      <c r="B213" s="262">
        <v>211</v>
      </c>
      <c r="C213" s="285" t="s">
        <v>2323</v>
      </c>
      <c r="D213" s="286" t="s">
        <v>2587</v>
      </c>
      <c r="G213" s="286">
        <f t="shared" si="22"/>
        <v>2</v>
      </c>
      <c r="I213" s="286" t="str">
        <f>TEXT(IO[[#This Row],[RackRaw]],"00")</f>
        <v>00</v>
      </c>
      <c r="J213" s="286" t="str">
        <f>TEXT(IO[[#This Row],[SlotRaw]],"00")</f>
        <v>00</v>
      </c>
      <c r="K213" s="286" t="str">
        <f>TEXT(IO[[#This Row],[ChannelRaw]],"00")</f>
        <v>02</v>
      </c>
      <c r="L213" s="287" t="str">
        <f>_xlfn.TEXTJOIN("",,IO[[#This Row],[PLC]],IO[[#This Row],[Rack]],":",IO[[#This Row],[Slot]],".",IO[[#This Row],[Type]],":",IO[[#This Row],[Channel]])</f>
        <v>RIO_00:00.:02</v>
      </c>
      <c r="M213" s="286" t="str">
        <f>_xlfn.TEXTJOIN("",,IO[[#This Row],[PLC]],IO[[#This Row],[Rack]],":",IO[[#This Row],[Slot]],".",IO[[#This Row],[Type]],":V+")</f>
        <v>RIO_00:00.:V+</v>
      </c>
      <c r="N213" s="286" t="str">
        <f>_xlfn.TEXTJOIN("",,IO[[#This Row],[PLC]],IO[[#This Row],[Rack]],":",IO[[#This Row],[Slot]],".",IO[[#This Row],[Type]],":V-")</f>
        <v>RIO_00:00.:V-</v>
      </c>
      <c r="O213" s="326" t="str">
        <f>TEXT(IO[[#This Row],[ChannelRaw]]+1,"00")</f>
        <v>03</v>
      </c>
      <c r="P213" s="326">
        <v>6</v>
      </c>
      <c r="Q213" s="326">
        <v>4</v>
      </c>
      <c r="U213" s="343"/>
      <c r="Z213" s="262"/>
      <c r="AA213" s="262"/>
      <c r="AB213" s="262"/>
      <c r="AC213" s="262"/>
      <c r="AD213" s="262"/>
    </row>
    <row r="214" spans="2:30" x14ac:dyDescent="0.4">
      <c r="B214" s="262">
        <v>212</v>
      </c>
      <c r="C214" s="285" t="s">
        <v>2323</v>
      </c>
      <c r="D214" s="286" t="s">
        <v>2587</v>
      </c>
      <c r="G214" s="286">
        <f t="shared" si="22"/>
        <v>3</v>
      </c>
      <c r="I214" s="286" t="str">
        <f>TEXT(IO[[#This Row],[RackRaw]],"00")</f>
        <v>00</v>
      </c>
      <c r="J214" s="286" t="str">
        <f>TEXT(IO[[#This Row],[SlotRaw]],"00")</f>
        <v>00</v>
      </c>
      <c r="K214" s="286" t="str">
        <f>TEXT(IO[[#This Row],[ChannelRaw]],"00")</f>
        <v>03</v>
      </c>
      <c r="L214" s="287" t="str">
        <f>_xlfn.TEXTJOIN("",,IO[[#This Row],[PLC]],IO[[#This Row],[Rack]],":",IO[[#This Row],[Slot]],".",IO[[#This Row],[Type]],":",IO[[#This Row],[Channel]])</f>
        <v>RIO_00:00.:03</v>
      </c>
      <c r="M214" s="286" t="str">
        <f>_xlfn.TEXTJOIN("",,IO[[#This Row],[PLC]],IO[[#This Row],[Rack]],":",IO[[#This Row],[Slot]],".",IO[[#This Row],[Type]],":V+")</f>
        <v>RIO_00:00.:V+</v>
      </c>
      <c r="N214" s="286" t="str">
        <f>_xlfn.TEXTJOIN("",,IO[[#This Row],[PLC]],IO[[#This Row],[Rack]],":",IO[[#This Row],[Slot]],".",IO[[#This Row],[Type]],":V-")</f>
        <v>RIO_00:00.:V-</v>
      </c>
      <c r="O214" s="326" t="str">
        <f>TEXT(IO[[#This Row],[ChannelRaw]]+1,"00")</f>
        <v>04</v>
      </c>
      <c r="P214" s="326">
        <v>6</v>
      </c>
      <c r="Q214" s="326">
        <v>4</v>
      </c>
      <c r="U214" s="343"/>
      <c r="Z214" s="262"/>
      <c r="AA214" s="262"/>
      <c r="AB214" s="262"/>
      <c r="AC214" s="262"/>
      <c r="AD214" s="262"/>
    </row>
    <row r="215" spans="2:30" x14ac:dyDescent="0.4">
      <c r="B215" s="262">
        <v>213</v>
      </c>
      <c r="C215" s="285" t="s">
        <v>2323</v>
      </c>
      <c r="D215" s="286" t="s">
        <v>2587</v>
      </c>
      <c r="G215" s="286">
        <f t="shared" si="22"/>
        <v>4</v>
      </c>
      <c r="I215" s="286" t="str">
        <f>TEXT(IO[[#This Row],[RackRaw]],"00")</f>
        <v>00</v>
      </c>
      <c r="J215" s="286" t="str">
        <f>TEXT(IO[[#This Row],[SlotRaw]],"00")</f>
        <v>00</v>
      </c>
      <c r="K215" s="286" t="str">
        <f>TEXT(IO[[#This Row],[ChannelRaw]],"00")</f>
        <v>04</v>
      </c>
      <c r="L215" s="287" t="str">
        <f>_xlfn.TEXTJOIN("",,IO[[#This Row],[PLC]],IO[[#This Row],[Rack]],":",IO[[#This Row],[Slot]],".",IO[[#This Row],[Type]],":",IO[[#This Row],[Channel]])</f>
        <v>RIO_00:00.:04</v>
      </c>
      <c r="M215" s="286" t="str">
        <f>_xlfn.TEXTJOIN("",,IO[[#This Row],[PLC]],IO[[#This Row],[Rack]],":",IO[[#This Row],[Slot]],".",IO[[#This Row],[Type]],":V+")</f>
        <v>RIO_00:00.:V+</v>
      </c>
      <c r="N215" s="286" t="str">
        <f>_xlfn.TEXTJOIN("",,IO[[#This Row],[PLC]],IO[[#This Row],[Rack]],":",IO[[#This Row],[Slot]],".",IO[[#This Row],[Type]],":V-")</f>
        <v>RIO_00:00.:V-</v>
      </c>
      <c r="O215" s="326" t="str">
        <f>TEXT(IO[[#This Row],[ChannelRaw]]+1,"00")</f>
        <v>05</v>
      </c>
      <c r="P215" s="326">
        <v>6</v>
      </c>
      <c r="Q215" s="326">
        <v>4</v>
      </c>
      <c r="U215" s="343"/>
      <c r="Z215" s="262"/>
      <c r="AA215" s="262"/>
      <c r="AB215" s="262"/>
      <c r="AC215" s="262"/>
      <c r="AD215" s="262"/>
    </row>
    <row r="216" spans="2:30" x14ac:dyDescent="0.4">
      <c r="B216" s="262">
        <v>214</v>
      </c>
      <c r="C216" s="285" t="s">
        <v>2323</v>
      </c>
      <c r="D216" s="286" t="s">
        <v>2587</v>
      </c>
      <c r="G216" s="286">
        <f t="shared" si="22"/>
        <v>5</v>
      </c>
      <c r="I216" s="286" t="str">
        <f>TEXT(IO[[#This Row],[RackRaw]],"00")</f>
        <v>00</v>
      </c>
      <c r="J216" s="286" t="str">
        <f>TEXT(IO[[#This Row],[SlotRaw]],"00")</f>
        <v>00</v>
      </c>
      <c r="K216" s="286" t="str">
        <f>TEXT(IO[[#This Row],[ChannelRaw]],"00")</f>
        <v>05</v>
      </c>
      <c r="L216" s="287" t="str">
        <f>_xlfn.TEXTJOIN("",,IO[[#This Row],[PLC]],IO[[#This Row],[Rack]],":",IO[[#This Row],[Slot]],".",IO[[#This Row],[Type]],":",IO[[#This Row],[Channel]])</f>
        <v>RIO_00:00.:05</v>
      </c>
      <c r="M216" s="286" t="str">
        <f>_xlfn.TEXTJOIN("",,IO[[#This Row],[PLC]],IO[[#This Row],[Rack]],":",IO[[#This Row],[Slot]],".",IO[[#This Row],[Type]],":V+")</f>
        <v>RIO_00:00.:V+</v>
      </c>
      <c r="N216" s="286" t="str">
        <f>_xlfn.TEXTJOIN("",,IO[[#This Row],[PLC]],IO[[#This Row],[Rack]],":",IO[[#This Row],[Slot]],".",IO[[#This Row],[Type]],":V-")</f>
        <v>RIO_00:00.:V-</v>
      </c>
      <c r="O216" s="326" t="str">
        <f>TEXT(IO[[#This Row],[ChannelRaw]]+1,"00")</f>
        <v>06</v>
      </c>
      <c r="P216" s="326">
        <v>6</v>
      </c>
      <c r="Q216" s="326">
        <v>4</v>
      </c>
      <c r="U216" s="343"/>
      <c r="Z216" s="262"/>
      <c r="AA216" s="262"/>
      <c r="AB216" s="262"/>
      <c r="AC216" s="262"/>
      <c r="AD216" s="262"/>
    </row>
    <row r="217" spans="2:30" x14ac:dyDescent="0.4">
      <c r="B217" s="262">
        <v>215</v>
      </c>
      <c r="C217" s="285" t="s">
        <v>2323</v>
      </c>
      <c r="D217" s="286" t="s">
        <v>2587</v>
      </c>
      <c r="G217" s="286">
        <f t="shared" si="22"/>
        <v>6</v>
      </c>
      <c r="I217" s="286" t="str">
        <f>TEXT(IO[[#This Row],[RackRaw]],"00")</f>
        <v>00</v>
      </c>
      <c r="J217" s="286" t="str">
        <f>TEXT(IO[[#This Row],[SlotRaw]],"00")</f>
        <v>00</v>
      </c>
      <c r="K217" s="286" t="str">
        <f>TEXT(IO[[#This Row],[ChannelRaw]],"00")</f>
        <v>06</v>
      </c>
      <c r="L217" s="287" t="str">
        <f>_xlfn.TEXTJOIN("",,IO[[#This Row],[PLC]],IO[[#This Row],[Rack]],":",IO[[#This Row],[Slot]],".",IO[[#This Row],[Type]],":",IO[[#This Row],[Channel]])</f>
        <v>RIO_00:00.:06</v>
      </c>
      <c r="M217" s="286" t="str">
        <f>_xlfn.TEXTJOIN("",,IO[[#This Row],[PLC]],IO[[#This Row],[Rack]],":",IO[[#This Row],[Slot]],".",IO[[#This Row],[Type]],":V+")</f>
        <v>RIO_00:00.:V+</v>
      </c>
      <c r="N217" s="286" t="str">
        <f>_xlfn.TEXTJOIN("",,IO[[#This Row],[PLC]],IO[[#This Row],[Rack]],":",IO[[#This Row],[Slot]],".",IO[[#This Row],[Type]],":V-")</f>
        <v>RIO_00:00.:V-</v>
      </c>
      <c r="O217" s="326" t="str">
        <f>TEXT(IO[[#This Row],[ChannelRaw]]+1,"00")</f>
        <v>07</v>
      </c>
      <c r="P217" s="326">
        <v>6</v>
      </c>
      <c r="Q217" s="326">
        <v>4</v>
      </c>
      <c r="U217" s="343"/>
      <c r="Z217" s="262"/>
      <c r="AA217" s="262"/>
      <c r="AB217" s="262"/>
      <c r="AC217" s="262"/>
      <c r="AD217" s="262"/>
    </row>
    <row r="218" spans="2:30" x14ac:dyDescent="0.4">
      <c r="B218" s="262">
        <v>216</v>
      </c>
      <c r="C218" s="285" t="s">
        <v>2323</v>
      </c>
      <c r="D218" s="286" t="s">
        <v>2587</v>
      </c>
      <c r="G218" s="286">
        <f t="shared" si="22"/>
        <v>7</v>
      </c>
      <c r="I218" s="286" t="str">
        <f>TEXT(IO[[#This Row],[RackRaw]],"00")</f>
        <v>00</v>
      </c>
      <c r="J218" s="286" t="str">
        <f>TEXT(IO[[#This Row],[SlotRaw]],"00")</f>
        <v>00</v>
      </c>
      <c r="K218" s="286" t="str">
        <f>TEXT(IO[[#This Row],[ChannelRaw]],"00")</f>
        <v>07</v>
      </c>
      <c r="L218" s="287" t="str">
        <f>_xlfn.TEXTJOIN("",,IO[[#This Row],[PLC]],IO[[#This Row],[Rack]],":",IO[[#This Row],[Slot]],".",IO[[#This Row],[Type]],":",IO[[#This Row],[Channel]])</f>
        <v>RIO_00:00.:07</v>
      </c>
      <c r="M218" s="286" t="str">
        <f>_xlfn.TEXTJOIN("",,IO[[#This Row],[PLC]],IO[[#This Row],[Rack]],":",IO[[#This Row],[Slot]],".",IO[[#This Row],[Type]],":V+")</f>
        <v>RIO_00:00.:V+</v>
      </c>
      <c r="N218" s="286" t="str">
        <f>_xlfn.TEXTJOIN("",,IO[[#This Row],[PLC]],IO[[#This Row],[Rack]],":",IO[[#This Row],[Slot]],".",IO[[#This Row],[Type]],":V-")</f>
        <v>RIO_00:00.:V-</v>
      </c>
      <c r="O218" s="326" t="str">
        <f>TEXT(IO[[#This Row],[ChannelRaw]]+1,"00")</f>
        <v>08</v>
      </c>
      <c r="P218" s="326">
        <v>6</v>
      </c>
      <c r="Q218" s="326">
        <v>4</v>
      </c>
      <c r="U218" s="343"/>
      <c r="Z218" s="262"/>
      <c r="AA218" s="262"/>
      <c r="AB218" s="262"/>
      <c r="AC218" s="262"/>
      <c r="AD218" s="262"/>
    </row>
    <row r="219" spans="2:30" x14ac:dyDescent="0.4">
      <c r="B219" s="262">
        <v>217</v>
      </c>
      <c r="C219" s="285" t="s">
        <v>2323</v>
      </c>
      <c r="D219" s="286" t="s">
        <v>2587</v>
      </c>
      <c r="G219" s="286">
        <v>0</v>
      </c>
      <c r="I219" s="286" t="str">
        <f>TEXT(IO[[#This Row],[RackRaw]],"00")</f>
        <v>00</v>
      </c>
      <c r="J219" s="286" t="str">
        <f>TEXT(IO[[#This Row],[SlotRaw]],"00")</f>
        <v>00</v>
      </c>
      <c r="K219" s="286" t="str">
        <f>TEXT(IO[[#This Row],[ChannelRaw]],"00")</f>
        <v>00</v>
      </c>
      <c r="L219" s="287" t="str">
        <f>_xlfn.TEXTJOIN("",,IO[[#This Row],[PLC]],IO[[#This Row],[Rack]],":",IO[[#This Row],[Slot]],".",IO[[#This Row],[Type]],":",IO[[#This Row],[Channel]])</f>
        <v>RIO_00:00.:00</v>
      </c>
      <c r="M219" s="286" t="str">
        <f>_xlfn.TEXTJOIN("",,IO[[#This Row],[PLC]],IO[[#This Row],[Rack]],":",IO[[#This Row],[Slot]],".",IO[[#This Row],[Type]],":V+")</f>
        <v>RIO_00:00.:V+</v>
      </c>
      <c r="N219" s="286" t="str">
        <f>_xlfn.TEXTJOIN("",,IO[[#This Row],[PLC]],IO[[#This Row],[Rack]],":",IO[[#This Row],[Slot]],".",IO[[#This Row],[Type]],":V-")</f>
        <v>RIO_00:00.:V-</v>
      </c>
      <c r="O219" s="326" t="str">
        <f>TEXT(IO[[#This Row],[ChannelRaw]]+1,"00")</f>
        <v>01</v>
      </c>
      <c r="P219" s="326">
        <v>6</v>
      </c>
      <c r="Q219" s="326">
        <v>4</v>
      </c>
      <c r="U219" s="343"/>
      <c r="Z219" s="262"/>
      <c r="AA219" s="262"/>
      <c r="AB219" s="262"/>
      <c r="AC219" s="262"/>
      <c r="AD219" s="262"/>
    </row>
    <row r="220" spans="2:30" x14ac:dyDescent="0.4">
      <c r="B220" s="262">
        <v>218</v>
      </c>
      <c r="C220" s="285" t="s">
        <v>2323</v>
      </c>
      <c r="D220" s="286" t="s">
        <v>2587</v>
      </c>
      <c r="G220" s="286">
        <f>G219+1</f>
        <v>1</v>
      </c>
      <c r="I220" s="286" t="str">
        <f>TEXT(IO[[#This Row],[RackRaw]],"00")</f>
        <v>00</v>
      </c>
      <c r="J220" s="286" t="str">
        <f>TEXT(IO[[#This Row],[SlotRaw]],"00")</f>
        <v>00</v>
      </c>
      <c r="K220" s="286" t="str">
        <f>TEXT(IO[[#This Row],[ChannelRaw]],"00")</f>
        <v>01</v>
      </c>
      <c r="L220" s="287" t="str">
        <f>_xlfn.TEXTJOIN("",,IO[[#This Row],[PLC]],IO[[#This Row],[Rack]],":",IO[[#This Row],[Slot]],".",IO[[#This Row],[Type]],":",IO[[#This Row],[Channel]])</f>
        <v>RIO_00:00.:01</v>
      </c>
      <c r="M220" s="286" t="str">
        <f>_xlfn.TEXTJOIN("",,IO[[#This Row],[PLC]],IO[[#This Row],[Rack]],":",IO[[#This Row],[Slot]],".",IO[[#This Row],[Type]],":V+")</f>
        <v>RIO_00:00.:V+</v>
      </c>
      <c r="N220" s="286" t="str">
        <f>_xlfn.TEXTJOIN("",,IO[[#This Row],[PLC]],IO[[#This Row],[Rack]],":",IO[[#This Row],[Slot]],".",IO[[#This Row],[Type]],":V-")</f>
        <v>RIO_00:00.:V-</v>
      </c>
      <c r="O220" s="326" t="str">
        <f>TEXT(IO[[#This Row],[ChannelRaw]]+1,"00")</f>
        <v>02</v>
      </c>
      <c r="P220" s="326">
        <v>6</v>
      </c>
      <c r="Q220" s="326">
        <v>4</v>
      </c>
      <c r="U220" s="343"/>
      <c r="Z220" s="262"/>
      <c r="AA220" s="262"/>
      <c r="AB220" s="262"/>
      <c r="AC220" s="262"/>
      <c r="AD220" s="262"/>
    </row>
    <row r="221" spans="2:30" x14ac:dyDescent="0.4">
      <c r="B221" s="262">
        <v>219</v>
      </c>
      <c r="C221" s="285" t="s">
        <v>2323</v>
      </c>
      <c r="D221" s="286" t="s">
        <v>2587</v>
      </c>
      <c r="G221" s="286">
        <f t="shared" si="22"/>
        <v>2</v>
      </c>
      <c r="I221" s="286" t="str">
        <f>TEXT(IO[[#This Row],[RackRaw]],"00")</f>
        <v>00</v>
      </c>
      <c r="J221" s="286" t="str">
        <f>TEXT(IO[[#This Row],[SlotRaw]],"00")</f>
        <v>00</v>
      </c>
      <c r="K221" s="286" t="str">
        <f>TEXT(IO[[#This Row],[ChannelRaw]],"00")</f>
        <v>02</v>
      </c>
      <c r="L221" s="287" t="str">
        <f>_xlfn.TEXTJOIN("",,IO[[#This Row],[PLC]],IO[[#This Row],[Rack]],":",IO[[#This Row],[Slot]],".",IO[[#This Row],[Type]],":",IO[[#This Row],[Channel]])</f>
        <v>RIO_00:00.:02</v>
      </c>
      <c r="M221" s="286" t="str">
        <f>_xlfn.TEXTJOIN("",,IO[[#This Row],[PLC]],IO[[#This Row],[Rack]],":",IO[[#This Row],[Slot]],".",IO[[#This Row],[Type]],":V+")</f>
        <v>RIO_00:00.:V+</v>
      </c>
      <c r="N221" s="286" t="str">
        <f>_xlfn.TEXTJOIN("",,IO[[#This Row],[PLC]],IO[[#This Row],[Rack]],":",IO[[#This Row],[Slot]],".",IO[[#This Row],[Type]],":V-")</f>
        <v>RIO_00:00.:V-</v>
      </c>
      <c r="O221" s="326" t="str">
        <f>TEXT(IO[[#This Row],[ChannelRaw]]+1,"00")</f>
        <v>03</v>
      </c>
      <c r="P221" s="326">
        <v>6</v>
      </c>
      <c r="Q221" s="326">
        <v>4</v>
      </c>
      <c r="U221" s="343"/>
      <c r="Z221" s="262"/>
      <c r="AA221" s="262"/>
      <c r="AB221" s="262"/>
      <c r="AC221" s="262"/>
      <c r="AD221" s="262"/>
    </row>
    <row r="222" spans="2:30" x14ac:dyDescent="0.4">
      <c r="B222" s="262">
        <v>220</v>
      </c>
      <c r="C222" s="285" t="s">
        <v>2323</v>
      </c>
      <c r="D222" s="286" t="s">
        <v>2587</v>
      </c>
      <c r="G222" s="286">
        <f t="shared" si="22"/>
        <v>3</v>
      </c>
      <c r="I222" s="286" t="str">
        <f>TEXT(IO[[#This Row],[RackRaw]],"00")</f>
        <v>00</v>
      </c>
      <c r="J222" s="286" t="str">
        <f>TEXT(IO[[#This Row],[SlotRaw]],"00")</f>
        <v>00</v>
      </c>
      <c r="K222" s="286" t="str">
        <f>TEXT(IO[[#This Row],[ChannelRaw]],"00")</f>
        <v>03</v>
      </c>
      <c r="L222" s="287" t="str">
        <f>_xlfn.TEXTJOIN("",,IO[[#This Row],[PLC]],IO[[#This Row],[Rack]],":",IO[[#This Row],[Slot]],".",IO[[#This Row],[Type]],":",IO[[#This Row],[Channel]])</f>
        <v>RIO_00:00.:03</v>
      </c>
      <c r="M222" s="286" t="str">
        <f>_xlfn.TEXTJOIN("",,IO[[#This Row],[PLC]],IO[[#This Row],[Rack]],":",IO[[#This Row],[Slot]],".",IO[[#This Row],[Type]],":V+")</f>
        <v>RIO_00:00.:V+</v>
      </c>
      <c r="N222" s="286" t="str">
        <f>_xlfn.TEXTJOIN("",,IO[[#This Row],[PLC]],IO[[#This Row],[Rack]],":",IO[[#This Row],[Slot]],".",IO[[#This Row],[Type]],":V-")</f>
        <v>RIO_00:00.:V-</v>
      </c>
      <c r="O222" s="326" t="str">
        <f>TEXT(IO[[#This Row],[ChannelRaw]]+1,"00")</f>
        <v>04</v>
      </c>
      <c r="P222" s="326">
        <v>6</v>
      </c>
      <c r="Q222" s="326">
        <v>4</v>
      </c>
      <c r="U222" s="343"/>
      <c r="Z222" s="262"/>
      <c r="AA222" s="262"/>
      <c r="AB222" s="262"/>
      <c r="AC222" s="262"/>
      <c r="AD222" s="262"/>
    </row>
    <row r="223" spans="2:30" x14ac:dyDescent="0.4">
      <c r="B223" s="262">
        <v>221</v>
      </c>
      <c r="C223" s="285" t="s">
        <v>2323</v>
      </c>
      <c r="D223" s="286" t="s">
        <v>2587</v>
      </c>
      <c r="G223" s="286">
        <f t="shared" si="22"/>
        <v>4</v>
      </c>
      <c r="I223" s="286" t="str">
        <f>TEXT(IO[[#This Row],[RackRaw]],"00")</f>
        <v>00</v>
      </c>
      <c r="J223" s="286" t="str">
        <f>TEXT(IO[[#This Row],[SlotRaw]],"00")</f>
        <v>00</v>
      </c>
      <c r="K223" s="286" t="str">
        <f>TEXT(IO[[#This Row],[ChannelRaw]],"00")</f>
        <v>04</v>
      </c>
      <c r="L223" s="287" t="str">
        <f>_xlfn.TEXTJOIN("",,IO[[#This Row],[PLC]],IO[[#This Row],[Rack]],":",IO[[#This Row],[Slot]],".",IO[[#This Row],[Type]],":",IO[[#This Row],[Channel]])</f>
        <v>RIO_00:00.:04</v>
      </c>
      <c r="M223" s="286" t="str">
        <f>_xlfn.TEXTJOIN("",,IO[[#This Row],[PLC]],IO[[#This Row],[Rack]],":",IO[[#This Row],[Slot]],".",IO[[#This Row],[Type]],":V+")</f>
        <v>RIO_00:00.:V+</v>
      </c>
      <c r="N223" s="286" t="str">
        <f>_xlfn.TEXTJOIN("",,IO[[#This Row],[PLC]],IO[[#This Row],[Rack]],":",IO[[#This Row],[Slot]],".",IO[[#This Row],[Type]],":V-")</f>
        <v>RIO_00:00.:V-</v>
      </c>
      <c r="O223" s="326" t="str">
        <f>TEXT(IO[[#This Row],[ChannelRaw]]+1,"00")</f>
        <v>05</v>
      </c>
      <c r="P223" s="326">
        <v>6</v>
      </c>
      <c r="Q223" s="326">
        <v>4</v>
      </c>
      <c r="U223" s="343"/>
      <c r="Z223" s="262"/>
      <c r="AA223" s="262"/>
      <c r="AB223" s="262"/>
      <c r="AC223" s="262"/>
      <c r="AD223" s="262"/>
    </row>
    <row r="224" spans="2:30" x14ac:dyDescent="0.4">
      <c r="B224" s="262">
        <v>222</v>
      </c>
      <c r="C224" s="285" t="s">
        <v>2323</v>
      </c>
      <c r="D224" s="286" t="s">
        <v>2587</v>
      </c>
      <c r="G224" s="286">
        <f t="shared" si="22"/>
        <v>5</v>
      </c>
      <c r="I224" s="286" t="str">
        <f>TEXT(IO[[#This Row],[RackRaw]],"00")</f>
        <v>00</v>
      </c>
      <c r="J224" s="286" t="str">
        <f>TEXT(IO[[#This Row],[SlotRaw]],"00")</f>
        <v>00</v>
      </c>
      <c r="K224" s="286" t="str">
        <f>TEXT(IO[[#This Row],[ChannelRaw]],"00")</f>
        <v>05</v>
      </c>
      <c r="L224" s="287" t="str">
        <f>_xlfn.TEXTJOIN("",,IO[[#This Row],[PLC]],IO[[#This Row],[Rack]],":",IO[[#This Row],[Slot]],".",IO[[#This Row],[Type]],":",IO[[#This Row],[Channel]])</f>
        <v>RIO_00:00.:05</v>
      </c>
      <c r="M224" s="286" t="str">
        <f>_xlfn.TEXTJOIN("",,IO[[#This Row],[PLC]],IO[[#This Row],[Rack]],":",IO[[#This Row],[Slot]],".",IO[[#This Row],[Type]],":V+")</f>
        <v>RIO_00:00.:V+</v>
      </c>
      <c r="N224" s="286" t="str">
        <f>_xlfn.TEXTJOIN("",,IO[[#This Row],[PLC]],IO[[#This Row],[Rack]],":",IO[[#This Row],[Slot]],".",IO[[#This Row],[Type]],":V-")</f>
        <v>RIO_00:00.:V-</v>
      </c>
      <c r="O224" s="326" t="str">
        <f>TEXT(IO[[#This Row],[ChannelRaw]]+1,"00")</f>
        <v>06</v>
      </c>
      <c r="P224" s="326">
        <v>6</v>
      </c>
      <c r="Q224" s="326">
        <v>4</v>
      </c>
      <c r="U224" s="343"/>
      <c r="Z224" s="262"/>
      <c r="AA224" s="262"/>
      <c r="AB224" s="262"/>
      <c r="AC224" s="262"/>
      <c r="AD224" s="262"/>
    </row>
    <row r="225" spans="2:30" x14ac:dyDescent="0.4">
      <c r="B225" s="262">
        <v>223</v>
      </c>
      <c r="C225" s="285" t="s">
        <v>2323</v>
      </c>
      <c r="D225" s="286" t="s">
        <v>2587</v>
      </c>
      <c r="G225" s="286">
        <f t="shared" si="22"/>
        <v>6</v>
      </c>
      <c r="I225" s="286" t="str">
        <f>TEXT(IO[[#This Row],[RackRaw]],"00")</f>
        <v>00</v>
      </c>
      <c r="J225" s="286" t="str">
        <f>TEXT(IO[[#This Row],[SlotRaw]],"00")</f>
        <v>00</v>
      </c>
      <c r="K225" s="286" t="str">
        <f>TEXT(IO[[#This Row],[ChannelRaw]],"00")</f>
        <v>06</v>
      </c>
      <c r="L225" s="287" t="str">
        <f>_xlfn.TEXTJOIN("",,IO[[#This Row],[PLC]],IO[[#This Row],[Rack]],":",IO[[#This Row],[Slot]],".",IO[[#This Row],[Type]],":",IO[[#This Row],[Channel]])</f>
        <v>RIO_00:00.:06</v>
      </c>
      <c r="M225" s="286" t="str">
        <f>_xlfn.TEXTJOIN("",,IO[[#This Row],[PLC]],IO[[#This Row],[Rack]],":",IO[[#This Row],[Slot]],".",IO[[#This Row],[Type]],":V+")</f>
        <v>RIO_00:00.:V+</v>
      </c>
      <c r="N225" s="286" t="str">
        <f>_xlfn.TEXTJOIN("",,IO[[#This Row],[PLC]],IO[[#This Row],[Rack]],":",IO[[#This Row],[Slot]],".",IO[[#This Row],[Type]],":V-")</f>
        <v>RIO_00:00.:V-</v>
      </c>
      <c r="O225" s="326" t="str">
        <f>TEXT(IO[[#This Row],[ChannelRaw]]+1,"00")</f>
        <v>07</v>
      </c>
      <c r="P225" s="326">
        <v>6</v>
      </c>
      <c r="Q225" s="326">
        <v>4</v>
      </c>
      <c r="U225" s="343"/>
      <c r="Z225" s="262"/>
      <c r="AA225" s="262"/>
      <c r="AB225" s="262"/>
      <c r="AC225" s="262"/>
      <c r="AD225" s="262"/>
    </row>
    <row r="226" spans="2:30" x14ac:dyDescent="0.4">
      <c r="B226" s="262">
        <v>224</v>
      </c>
      <c r="C226" s="285" t="s">
        <v>2323</v>
      </c>
      <c r="D226" s="286" t="s">
        <v>2587</v>
      </c>
      <c r="G226" s="286">
        <f t="shared" si="22"/>
        <v>7</v>
      </c>
      <c r="I226" s="286" t="str">
        <f>TEXT(IO[[#This Row],[RackRaw]],"00")</f>
        <v>00</v>
      </c>
      <c r="J226" s="286" t="str">
        <f>TEXT(IO[[#This Row],[SlotRaw]],"00")</f>
        <v>00</v>
      </c>
      <c r="K226" s="286" t="str">
        <f>TEXT(IO[[#This Row],[ChannelRaw]],"00")</f>
        <v>07</v>
      </c>
      <c r="L226" s="287" t="str">
        <f>_xlfn.TEXTJOIN("",,IO[[#This Row],[PLC]],IO[[#This Row],[Rack]],":",IO[[#This Row],[Slot]],".",IO[[#This Row],[Type]],":",IO[[#This Row],[Channel]])</f>
        <v>RIO_00:00.:07</v>
      </c>
      <c r="M226" s="286" t="str">
        <f>_xlfn.TEXTJOIN("",,IO[[#This Row],[PLC]],IO[[#This Row],[Rack]],":",IO[[#This Row],[Slot]],".",IO[[#This Row],[Type]],":V+")</f>
        <v>RIO_00:00.:V+</v>
      </c>
      <c r="N226" s="286" t="str">
        <f>_xlfn.TEXTJOIN("",,IO[[#This Row],[PLC]],IO[[#This Row],[Rack]],":",IO[[#This Row],[Slot]],".",IO[[#This Row],[Type]],":V-")</f>
        <v>RIO_00:00.:V-</v>
      </c>
      <c r="O226" s="326" t="str">
        <f>TEXT(IO[[#This Row],[ChannelRaw]]+1,"00")</f>
        <v>08</v>
      </c>
      <c r="P226" s="326">
        <v>6</v>
      </c>
      <c r="Q226" s="326">
        <v>4</v>
      </c>
      <c r="U226" s="343"/>
      <c r="Z226" s="262"/>
      <c r="AA226" s="262"/>
      <c r="AB226" s="262"/>
      <c r="AC226" s="262"/>
      <c r="AD226" s="262"/>
    </row>
    <row r="227" spans="2:30" x14ac:dyDescent="0.4">
      <c r="B227" s="262">
        <v>225</v>
      </c>
      <c r="C227" s="285" t="s">
        <v>2323</v>
      </c>
      <c r="D227" s="286" t="s">
        <v>2587</v>
      </c>
      <c r="G227" s="286">
        <v>0</v>
      </c>
      <c r="I227" s="286" t="str">
        <f>TEXT(IO[[#This Row],[RackRaw]],"00")</f>
        <v>00</v>
      </c>
      <c r="J227" s="286" t="str">
        <f>TEXT(IO[[#This Row],[SlotRaw]],"00")</f>
        <v>00</v>
      </c>
      <c r="K227" s="286" t="str">
        <f>TEXT(IO[[#This Row],[ChannelRaw]],"00")</f>
        <v>00</v>
      </c>
      <c r="L227" s="287" t="str">
        <f>_xlfn.TEXTJOIN("",,IO[[#This Row],[PLC]],IO[[#This Row],[Rack]],":",IO[[#This Row],[Slot]],".",IO[[#This Row],[Type]],":",IO[[#This Row],[Channel]])</f>
        <v>RIO_00:00.:00</v>
      </c>
      <c r="M227" s="286" t="str">
        <f>_xlfn.TEXTJOIN("",,IO[[#This Row],[PLC]],IO[[#This Row],[Rack]],":",IO[[#This Row],[Slot]],".",IO[[#This Row],[Type]],":V+")</f>
        <v>RIO_00:00.:V+</v>
      </c>
      <c r="N227" s="286" t="str">
        <f>_xlfn.TEXTJOIN("",,IO[[#This Row],[PLC]],IO[[#This Row],[Rack]],":",IO[[#This Row],[Slot]],".",IO[[#This Row],[Type]],":V-")</f>
        <v>RIO_00:00.:V-</v>
      </c>
      <c r="O227" s="326" t="str">
        <f>TEXT(IO[[#This Row],[ChannelRaw]]+1,"00")</f>
        <v>01</v>
      </c>
      <c r="P227" s="326">
        <v>6</v>
      </c>
      <c r="Q227" s="326">
        <v>4</v>
      </c>
      <c r="U227" s="343"/>
      <c r="Z227" s="262"/>
      <c r="AA227" s="262"/>
      <c r="AB227" s="262"/>
      <c r="AC227" s="262"/>
      <c r="AD227" s="262"/>
    </row>
    <row r="228" spans="2:30" x14ac:dyDescent="0.4">
      <c r="B228" s="262">
        <v>226</v>
      </c>
      <c r="C228" s="285" t="s">
        <v>2323</v>
      </c>
      <c r="D228" s="286" t="s">
        <v>2587</v>
      </c>
      <c r="G228" s="286">
        <f>G227+1</f>
        <v>1</v>
      </c>
      <c r="I228" s="286" t="str">
        <f>TEXT(IO[[#This Row],[RackRaw]],"00")</f>
        <v>00</v>
      </c>
      <c r="J228" s="286" t="str">
        <f>TEXT(IO[[#This Row],[SlotRaw]],"00")</f>
        <v>00</v>
      </c>
      <c r="K228" s="286" t="str">
        <f>TEXT(IO[[#This Row],[ChannelRaw]],"00")</f>
        <v>01</v>
      </c>
      <c r="L228" s="287" t="str">
        <f>_xlfn.TEXTJOIN("",,IO[[#This Row],[PLC]],IO[[#This Row],[Rack]],":",IO[[#This Row],[Slot]],".",IO[[#This Row],[Type]],":",IO[[#This Row],[Channel]])</f>
        <v>RIO_00:00.:01</v>
      </c>
      <c r="M228" s="286" t="str">
        <f>_xlfn.TEXTJOIN("",,IO[[#This Row],[PLC]],IO[[#This Row],[Rack]],":",IO[[#This Row],[Slot]],".",IO[[#This Row],[Type]],":V+")</f>
        <v>RIO_00:00.:V+</v>
      </c>
      <c r="N228" s="286" t="str">
        <f>_xlfn.TEXTJOIN("",,IO[[#This Row],[PLC]],IO[[#This Row],[Rack]],":",IO[[#This Row],[Slot]],".",IO[[#This Row],[Type]],":V-")</f>
        <v>RIO_00:00.:V-</v>
      </c>
      <c r="O228" s="326" t="str">
        <f>TEXT(IO[[#This Row],[ChannelRaw]]+1,"00")</f>
        <v>02</v>
      </c>
      <c r="P228" s="326">
        <v>6</v>
      </c>
      <c r="Q228" s="326">
        <v>4</v>
      </c>
      <c r="U228" s="343"/>
      <c r="Z228" s="262"/>
      <c r="AA228" s="262"/>
      <c r="AB228" s="262"/>
      <c r="AC228" s="262"/>
      <c r="AD228" s="262"/>
    </row>
    <row r="229" spans="2:30" x14ac:dyDescent="0.4">
      <c r="B229" s="262">
        <v>227</v>
      </c>
      <c r="C229" s="285" t="s">
        <v>2323</v>
      </c>
      <c r="D229" s="286" t="s">
        <v>2587</v>
      </c>
      <c r="G229" s="286">
        <f t="shared" ref="G229:G258" si="23">G228+1</f>
        <v>2</v>
      </c>
      <c r="I229" s="286" t="str">
        <f>TEXT(IO[[#This Row],[RackRaw]],"00")</f>
        <v>00</v>
      </c>
      <c r="J229" s="286" t="str">
        <f>TEXT(IO[[#This Row],[SlotRaw]],"00")</f>
        <v>00</v>
      </c>
      <c r="K229" s="286" t="str">
        <f>TEXT(IO[[#This Row],[ChannelRaw]],"00")</f>
        <v>02</v>
      </c>
      <c r="L229" s="287" t="str">
        <f>_xlfn.TEXTJOIN("",,IO[[#This Row],[PLC]],IO[[#This Row],[Rack]],":",IO[[#This Row],[Slot]],".",IO[[#This Row],[Type]],":",IO[[#This Row],[Channel]])</f>
        <v>RIO_00:00.:02</v>
      </c>
      <c r="M229" s="286" t="str">
        <f>_xlfn.TEXTJOIN("",,IO[[#This Row],[PLC]],IO[[#This Row],[Rack]],":",IO[[#This Row],[Slot]],".",IO[[#This Row],[Type]],":V+")</f>
        <v>RIO_00:00.:V+</v>
      </c>
      <c r="N229" s="286" t="str">
        <f>_xlfn.TEXTJOIN("",,IO[[#This Row],[PLC]],IO[[#This Row],[Rack]],":",IO[[#This Row],[Slot]],".",IO[[#This Row],[Type]],":V-")</f>
        <v>RIO_00:00.:V-</v>
      </c>
      <c r="O229" s="326" t="str">
        <f>TEXT(IO[[#This Row],[ChannelRaw]]+1,"00")</f>
        <v>03</v>
      </c>
      <c r="P229" s="326">
        <v>6</v>
      </c>
      <c r="Q229" s="326">
        <v>4</v>
      </c>
      <c r="U229" s="343"/>
      <c r="Z229" s="262"/>
      <c r="AA229" s="262"/>
      <c r="AB229" s="262"/>
      <c r="AC229" s="262"/>
      <c r="AD229" s="262"/>
    </row>
    <row r="230" spans="2:30" x14ac:dyDescent="0.4">
      <c r="B230" s="262">
        <v>228</v>
      </c>
      <c r="C230" s="285" t="s">
        <v>2323</v>
      </c>
      <c r="D230" s="286" t="s">
        <v>2587</v>
      </c>
      <c r="G230" s="286">
        <f t="shared" si="23"/>
        <v>3</v>
      </c>
      <c r="I230" s="286" t="str">
        <f>TEXT(IO[[#This Row],[RackRaw]],"00")</f>
        <v>00</v>
      </c>
      <c r="J230" s="286" t="str">
        <f>TEXT(IO[[#This Row],[SlotRaw]],"00")</f>
        <v>00</v>
      </c>
      <c r="K230" s="286" t="str">
        <f>TEXT(IO[[#This Row],[ChannelRaw]],"00")</f>
        <v>03</v>
      </c>
      <c r="L230" s="287" t="str">
        <f>_xlfn.TEXTJOIN("",,IO[[#This Row],[PLC]],IO[[#This Row],[Rack]],":",IO[[#This Row],[Slot]],".",IO[[#This Row],[Type]],":",IO[[#This Row],[Channel]])</f>
        <v>RIO_00:00.:03</v>
      </c>
      <c r="M230" s="286" t="str">
        <f>_xlfn.TEXTJOIN("",,IO[[#This Row],[PLC]],IO[[#This Row],[Rack]],":",IO[[#This Row],[Slot]],".",IO[[#This Row],[Type]],":V+")</f>
        <v>RIO_00:00.:V+</v>
      </c>
      <c r="N230" s="286" t="str">
        <f>_xlfn.TEXTJOIN("",,IO[[#This Row],[PLC]],IO[[#This Row],[Rack]],":",IO[[#This Row],[Slot]],".",IO[[#This Row],[Type]],":V-")</f>
        <v>RIO_00:00.:V-</v>
      </c>
      <c r="O230" s="326" t="str">
        <f>TEXT(IO[[#This Row],[ChannelRaw]]+1,"00")</f>
        <v>04</v>
      </c>
      <c r="P230" s="326">
        <v>6</v>
      </c>
      <c r="Q230" s="326">
        <v>4</v>
      </c>
      <c r="U230" s="343"/>
      <c r="Z230" s="262"/>
      <c r="AA230" s="262"/>
      <c r="AB230" s="262"/>
      <c r="AC230" s="262"/>
      <c r="AD230" s="262"/>
    </row>
    <row r="231" spans="2:30" x14ac:dyDescent="0.4">
      <c r="B231" s="262">
        <v>229</v>
      </c>
      <c r="C231" s="285" t="s">
        <v>2323</v>
      </c>
      <c r="D231" s="286" t="s">
        <v>2587</v>
      </c>
      <c r="G231" s="286">
        <f t="shared" si="23"/>
        <v>4</v>
      </c>
      <c r="I231" s="286" t="str">
        <f>TEXT(IO[[#This Row],[RackRaw]],"00")</f>
        <v>00</v>
      </c>
      <c r="J231" s="286" t="str">
        <f>TEXT(IO[[#This Row],[SlotRaw]],"00")</f>
        <v>00</v>
      </c>
      <c r="K231" s="286" t="str">
        <f>TEXT(IO[[#This Row],[ChannelRaw]],"00")</f>
        <v>04</v>
      </c>
      <c r="L231" s="287" t="str">
        <f>_xlfn.TEXTJOIN("",,IO[[#This Row],[PLC]],IO[[#This Row],[Rack]],":",IO[[#This Row],[Slot]],".",IO[[#This Row],[Type]],":",IO[[#This Row],[Channel]])</f>
        <v>RIO_00:00.:04</v>
      </c>
      <c r="M231" s="286" t="str">
        <f>_xlfn.TEXTJOIN("",,IO[[#This Row],[PLC]],IO[[#This Row],[Rack]],":",IO[[#This Row],[Slot]],".",IO[[#This Row],[Type]],":V+")</f>
        <v>RIO_00:00.:V+</v>
      </c>
      <c r="N231" s="286" t="str">
        <f>_xlfn.TEXTJOIN("",,IO[[#This Row],[PLC]],IO[[#This Row],[Rack]],":",IO[[#This Row],[Slot]],".",IO[[#This Row],[Type]],":V-")</f>
        <v>RIO_00:00.:V-</v>
      </c>
      <c r="O231" s="326" t="str">
        <f>TEXT(IO[[#This Row],[ChannelRaw]]+1,"00")</f>
        <v>05</v>
      </c>
      <c r="P231" s="326">
        <v>6</v>
      </c>
      <c r="Q231" s="326">
        <v>4</v>
      </c>
      <c r="U231" s="343"/>
      <c r="Z231" s="262"/>
      <c r="AA231" s="262"/>
      <c r="AB231" s="262"/>
      <c r="AC231" s="262"/>
      <c r="AD231" s="262"/>
    </row>
    <row r="232" spans="2:30" x14ac:dyDescent="0.4">
      <c r="B232" s="262">
        <v>230</v>
      </c>
      <c r="C232" s="285" t="s">
        <v>2323</v>
      </c>
      <c r="D232" s="286" t="s">
        <v>2587</v>
      </c>
      <c r="G232" s="286">
        <f t="shared" si="23"/>
        <v>5</v>
      </c>
      <c r="I232" s="286" t="str">
        <f>TEXT(IO[[#This Row],[RackRaw]],"00")</f>
        <v>00</v>
      </c>
      <c r="J232" s="286" t="str">
        <f>TEXT(IO[[#This Row],[SlotRaw]],"00")</f>
        <v>00</v>
      </c>
      <c r="K232" s="286" t="str">
        <f>TEXT(IO[[#This Row],[ChannelRaw]],"00")</f>
        <v>05</v>
      </c>
      <c r="L232" s="287" t="str">
        <f>_xlfn.TEXTJOIN("",,IO[[#This Row],[PLC]],IO[[#This Row],[Rack]],":",IO[[#This Row],[Slot]],".",IO[[#This Row],[Type]],":",IO[[#This Row],[Channel]])</f>
        <v>RIO_00:00.:05</v>
      </c>
      <c r="M232" s="286" t="str">
        <f>_xlfn.TEXTJOIN("",,IO[[#This Row],[PLC]],IO[[#This Row],[Rack]],":",IO[[#This Row],[Slot]],".",IO[[#This Row],[Type]],":V+")</f>
        <v>RIO_00:00.:V+</v>
      </c>
      <c r="N232" s="286" t="str">
        <f>_xlfn.TEXTJOIN("",,IO[[#This Row],[PLC]],IO[[#This Row],[Rack]],":",IO[[#This Row],[Slot]],".",IO[[#This Row],[Type]],":V-")</f>
        <v>RIO_00:00.:V-</v>
      </c>
      <c r="O232" s="326" t="str">
        <f>TEXT(IO[[#This Row],[ChannelRaw]]+1,"00")</f>
        <v>06</v>
      </c>
      <c r="P232" s="326">
        <v>6</v>
      </c>
      <c r="Q232" s="326">
        <v>4</v>
      </c>
      <c r="U232" s="343"/>
      <c r="Z232" s="262"/>
      <c r="AA232" s="262"/>
      <c r="AB232" s="262"/>
      <c r="AC232" s="262"/>
      <c r="AD232" s="262"/>
    </row>
    <row r="233" spans="2:30" x14ac:dyDescent="0.4">
      <c r="B233" s="262">
        <v>231</v>
      </c>
      <c r="C233" s="285" t="s">
        <v>2323</v>
      </c>
      <c r="D233" s="286" t="s">
        <v>2587</v>
      </c>
      <c r="G233" s="286">
        <f t="shared" si="23"/>
        <v>6</v>
      </c>
      <c r="I233" s="286" t="str">
        <f>TEXT(IO[[#This Row],[RackRaw]],"00")</f>
        <v>00</v>
      </c>
      <c r="J233" s="286" t="str">
        <f>TEXT(IO[[#This Row],[SlotRaw]],"00")</f>
        <v>00</v>
      </c>
      <c r="K233" s="286" t="str">
        <f>TEXT(IO[[#This Row],[ChannelRaw]],"00")</f>
        <v>06</v>
      </c>
      <c r="L233" s="287" t="str">
        <f>_xlfn.TEXTJOIN("",,IO[[#This Row],[PLC]],IO[[#This Row],[Rack]],":",IO[[#This Row],[Slot]],".",IO[[#This Row],[Type]],":",IO[[#This Row],[Channel]])</f>
        <v>RIO_00:00.:06</v>
      </c>
      <c r="M233" s="286" t="str">
        <f>_xlfn.TEXTJOIN("",,IO[[#This Row],[PLC]],IO[[#This Row],[Rack]],":",IO[[#This Row],[Slot]],".",IO[[#This Row],[Type]],":V+")</f>
        <v>RIO_00:00.:V+</v>
      </c>
      <c r="N233" s="286" t="str">
        <f>_xlfn.TEXTJOIN("",,IO[[#This Row],[PLC]],IO[[#This Row],[Rack]],":",IO[[#This Row],[Slot]],".",IO[[#This Row],[Type]],":V-")</f>
        <v>RIO_00:00.:V-</v>
      </c>
      <c r="O233" s="326" t="str">
        <f>TEXT(IO[[#This Row],[ChannelRaw]]+1,"00")</f>
        <v>07</v>
      </c>
      <c r="P233" s="326">
        <v>6</v>
      </c>
      <c r="Q233" s="326">
        <v>4</v>
      </c>
      <c r="U233" s="343"/>
      <c r="Z233" s="262"/>
      <c r="AA233" s="262"/>
      <c r="AB233" s="262"/>
      <c r="AC233" s="262"/>
      <c r="AD233" s="262"/>
    </row>
    <row r="234" spans="2:30" x14ac:dyDescent="0.4">
      <c r="B234" s="262">
        <v>232</v>
      </c>
      <c r="C234" s="285" t="s">
        <v>2323</v>
      </c>
      <c r="D234" s="286" t="s">
        <v>2587</v>
      </c>
      <c r="G234" s="286">
        <f t="shared" si="23"/>
        <v>7</v>
      </c>
      <c r="I234" s="286" t="str">
        <f>TEXT(IO[[#This Row],[RackRaw]],"00")</f>
        <v>00</v>
      </c>
      <c r="J234" s="286" t="str">
        <f>TEXT(IO[[#This Row],[SlotRaw]],"00")</f>
        <v>00</v>
      </c>
      <c r="K234" s="286" t="str">
        <f>TEXT(IO[[#This Row],[ChannelRaw]],"00")</f>
        <v>07</v>
      </c>
      <c r="L234" s="287" t="str">
        <f>_xlfn.TEXTJOIN("",,IO[[#This Row],[PLC]],IO[[#This Row],[Rack]],":",IO[[#This Row],[Slot]],".",IO[[#This Row],[Type]],":",IO[[#This Row],[Channel]])</f>
        <v>RIO_00:00.:07</v>
      </c>
      <c r="M234" s="286" t="str">
        <f>_xlfn.TEXTJOIN("",,IO[[#This Row],[PLC]],IO[[#This Row],[Rack]],":",IO[[#This Row],[Slot]],".",IO[[#This Row],[Type]],":V+")</f>
        <v>RIO_00:00.:V+</v>
      </c>
      <c r="N234" s="286" t="str">
        <f>_xlfn.TEXTJOIN("",,IO[[#This Row],[PLC]],IO[[#This Row],[Rack]],":",IO[[#This Row],[Slot]],".",IO[[#This Row],[Type]],":V-")</f>
        <v>RIO_00:00.:V-</v>
      </c>
      <c r="O234" s="326" t="str">
        <f>TEXT(IO[[#This Row],[ChannelRaw]]+1,"00")</f>
        <v>08</v>
      </c>
      <c r="P234" s="326">
        <v>6</v>
      </c>
      <c r="Q234" s="326">
        <v>4</v>
      </c>
      <c r="U234" s="343"/>
      <c r="Z234" s="262"/>
      <c r="AA234" s="262"/>
      <c r="AB234" s="262"/>
      <c r="AC234" s="262"/>
      <c r="AD234" s="262"/>
    </row>
    <row r="235" spans="2:30" x14ac:dyDescent="0.4">
      <c r="B235" s="262">
        <v>233</v>
      </c>
      <c r="C235" s="285" t="s">
        <v>2323</v>
      </c>
      <c r="D235" s="286" t="s">
        <v>2587</v>
      </c>
      <c r="G235" s="286">
        <v>0</v>
      </c>
      <c r="I235" s="286" t="str">
        <f>TEXT(IO[[#This Row],[RackRaw]],"00")</f>
        <v>00</v>
      </c>
      <c r="J235" s="286" t="str">
        <f>TEXT(IO[[#This Row],[SlotRaw]],"00")</f>
        <v>00</v>
      </c>
      <c r="K235" s="286" t="str">
        <f>TEXT(IO[[#This Row],[ChannelRaw]],"00")</f>
        <v>00</v>
      </c>
      <c r="L235" s="287" t="str">
        <f>_xlfn.TEXTJOIN("",,IO[[#This Row],[PLC]],IO[[#This Row],[Rack]],":",IO[[#This Row],[Slot]],".",IO[[#This Row],[Type]],":",IO[[#This Row],[Channel]])</f>
        <v>RIO_00:00.:00</v>
      </c>
      <c r="M235" s="286" t="str">
        <f>_xlfn.TEXTJOIN("",,IO[[#This Row],[PLC]],IO[[#This Row],[Rack]],":",IO[[#This Row],[Slot]],".",IO[[#This Row],[Type]],":V+")</f>
        <v>RIO_00:00.:V+</v>
      </c>
      <c r="N235" s="286" t="str">
        <f>_xlfn.TEXTJOIN("",,IO[[#This Row],[PLC]],IO[[#This Row],[Rack]],":",IO[[#This Row],[Slot]],".",IO[[#This Row],[Type]],":V-")</f>
        <v>RIO_00:00.:V-</v>
      </c>
      <c r="O235" s="326" t="str">
        <f>TEXT(IO[[#This Row],[ChannelRaw]]+1,"00")</f>
        <v>01</v>
      </c>
      <c r="P235" s="326">
        <v>6</v>
      </c>
      <c r="Q235" s="326">
        <v>4</v>
      </c>
      <c r="U235" s="343"/>
      <c r="Z235" s="262"/>
      <c r="AA235" s="262"/>
      <c r="AB235" s="262"/>
      <c r="AC235" s="262"/>
      <c r="AD235" s="262"/>
    </row>
    <row r="236" spans="2:30" x14ac:dyDescent="0.4">
      <c r="B236" s="262">
        <v>234</v>
      </c>
      <c r="C236" s="285" t="s">
        <v>2323</v>
      </c>
      <c r="D236" s="286" t="s">
        <v>2587</v>
      </c>
      <c r="G236" s="286">
        <f>G235+1</f>
        <v>1</v>
      </c>
      <c r="I236" s="286" t="str">
        <f>TEXT(IO[[#This Row],[RackRaw]],"00")</f>
        <v>00</v>
      </c>
      <c r="J236" s="286" t="str">
        <f>TEXT(IO[[#This Row],[SlotRaw]],"00")</f>
        <v>00</v>
      </c>
      <c r="K236" s="286" t="str">
        <f>TEXT(IO[[#This Row],[ChannelRaw]],"00")</f>
        <v>01</v>
      </c>
      <c r="L236" s="287" t="str">
        <f>_xlfn.TEXTJOIN("",,IO[[#This Row],[PLC]],IO[[#This Row],[Rack]],":",IO[[#This Row],[Slot]],".",IO[[#This Row],[Type]],":",IO[[#This Row],[Channel]])</f>
        <v>RIO_00:00.:01</v>
      </c>
      <c r="M236" s="286" t="str">
        <f>_xlfn.TEXTJOIN("",,IO[[#This Row],[PLC]],IO[[#This Row],[Rack]],":",IO[[#This Row],[Slot]],".",IO[[#This Row],[Type]],":V+")</f>
        <v>RIO_00:00.:V+</v>
      </c>
      <c r="N236" s="286" t="str">
        <f>_xlfn.TEXTJOIN("",,IO[[#This Row],[PLC]],IO[[#This Row],[Rack]],":",IO[[#This Row],[Slot]],".",IO[[#This Row],[Type]],":V-")</f>
        <v>RIO_00:00.:V-</v>
      </c>
      <c r="O236" s="326" t="str">
        <f>TEXT(IO[[#This Row],[ChannelRaw]]+1,"00")</f>
        <v>02</v>
      </c>
      <c r="P236" s="326">
        <v>6</v>
      </c>
      <c r="Q236" s="326">
        <v>4</v>
      </c>
      <c r="U236" s="343"/>
      <c r="Z236" s="262"/>
      <c r="AA236" s="262"/>
      <c r="AB236" s="262"/>
      <c r="AC236" s="262"/>
      <c r="AD236" s="262"/>
    </row>
    <row r="237" spans="2:30" x14ac:dyDescent="0.4">
      <c r="B237" s="262">
        <v>235</v>
      </c>
      <c r="C237" s="285" t="s">
        <v>2323</v>
      </c>
      <c r="D237" s="286" t="s">
        <v>2587</v>
      </c>
      <c r="G237" s="286">
        <f t="shared" si="23"/>
        <v>2</v>
      </c>
      <c r="I237" s="286" t="str">
        <f>TEXT(IO[[#This Row],[RackRaw]],"00")</f>
        <v>00</v>
      </c>
      <c r="J237" s="286" t="str">
        <f>TEXT(IO[[#This Row],[SlotRaw]],"00")</f>
        <v>00</v>
      </c>
      <c r="K237" s="286" t="str">
        <f>TEXT(IO[[#This Row],[ChannelRaw]],"00")</f>
        <v>02</v>
      </c>
      <c r="L237" s="287" t="str">
        <f>_xlfn.TEXTJOIN("",,IO[[#This Row],[PLC]],IO[[#This Row],[Rack]],":",IO[[#This Row],[Slot]],".",IO[[#This Row],[Type]],":",IO[[#This Row],[Channel]])</f>
        <v>RIO_00:00.:02</v>
      </c>
      <c r="M237" s="286" t="str">
        <f>_xlfn.TEXTJOIN("",,IO[[#This Row],[PLC]],IO[[#This Row],[Rack]],":",IO[[#This Row],[Slot]],".",IO[[#This Row],[Type]],":V+")</f>
        <v>RIO_00:00.:V+</v>
      </c>
      <c r="N237" s="286" t="str">
        <f>_xlfn.TEXTJOIN("",,IO[[#This Row],[PLC]],IO[[#This Row],[Rack]],":",IO[[#This Row],[Slot]],".",IO[[#This Row],[Type]],":V-")</f>
        <v>RIO_00:00.:V-</v>
      </c>
      <c r="O237" s="326" t="str">
        <f>TEXT(IO[[#This Row],[ChannelRaw]]+1,"00")</f>
        <v>03</v>
      </c>
      <c r="P237" s="326">
        <v>6</v>
      </c>
      <c r="Q237" s="326">
        <v>4</v>
      </c>
      <c r="U237" s="343"/>
      <c r="Z237" s="262"/>
      <c r="AA237" s="262"/>
      <c r="AB237" s="262"/>
      <c r="AC237" s="262"/>
      <c r="AD237" s="262"/>
    </row>
    <row r="238" spans="2:30" x14ac:dyDescent="0.4">
      <c r="B238" s="262">
        <v>236</v>
      </c>
      <c r="C238" s="285" t="s">
        <v>2323</v>
      </c>
      <c r="D238" s="286" t="s">
        <v>2587</v>
      </c>
      <c r="G238" s="286">
        <f t="shared" si="23"/>
        <v>3</v>
      </c>
      <c r="I238" s="286" t="str">
        <f>TEXT(IO[[#This Row],[RackRaw]],"00")</f>
        <v>00</v>
      </c>
      <c r="J238" s="286" t="str">
        <f>TEXT(IO[[#This Row],[SlotRaw]],"00")</f>
        <v>00</v>
      </c>
      <c r="K238" s="286" t="str">
        <f>TEXT(IO[[#This Row],[ChannelRaw]],"00")</f>
        <v>03</v>
      </c>
      <c r="L238" s="287" t="str">
        <f>_xlfn.TEXTJOIN("",,IO[[#This Row],[PLC]],IO[[#This Row],[Rack]],":",IO[[#This Row],[Slot]],".",IO[[#This Row],[Type]],":",IO[[#This Row],[Channel]])</f>
        <v>RIO_00:00.:03</v>
      </c>
      <c r="M238" s="286" t="str">
        <f>_xlfn.TEXTJOIN("",,IO[[#This Row],[PLC]],IO[[#This Row],[Rack]],":",IO[[#This Row],[Slot]],".",IO[[#This Row],[Type]],":V+")</f>
        <v>RIO_00:00.:V+</v>
      </c>
      <c r="N238" s="286" t="str">
        <f>_xlfn.TEXTJOIN("",,IO[[#This Row],[PLC]],IO[[#This Row],[Rack]],":",IO[[#This Row],[Slot]],".",IO[[#This Row],[Type]],":V-")</f>
        <v>RIO_00:00.:V-</v>
      </c>
      <c r="O238" s="326" t="str">
        <f>TEXT(IO[[#This Row],[ChannelRaw]]+1,"00")</f>
        <v>04</v>
      </c>
      <c r="P238" s="326">
        <v>6</v>
      </c>
      <c r="Q238" s="326">
        <v>4</v>
      </c>
      <c r="U238" s="343"/>
      <c r="Z238" s="262"/>
      <c r="AA238" s="262"/>
      <c r="AB238" s="262"/>
      <c r="AC238" s="262"/>
      <c r="AD238" s="262"/>
    </row>
    <row r="239" spans="2:30" x14ac:dyDescent="0.4">
      <c r="B239" s="262">
        <v>237</v>
      </c>
      <c r="C239" s="285" t="s">
        <v>2323</v>
      </c>
      <c r="D239" s="286" t="s">
        <v>2587</v>
      </c>
      <c r="G239" s="286">
        <f t="shared" si="23"/>
        <v>4</v>
      </c>
      <c r="I239" s="286" t="str">
        <f>TEXT(IO[[#This Row],[RackRaw]],"00")</f>
        <v>00</v>
      </c>
      <c r="J239" s="286" t="str">
        <f>TEXT(IO[[#This Row],[SlotRaw]],"00")</f>
        <v>00</v>
      </c>
      <c r="K239" s="286" t="str">
        <f>TEXT(IO[[#This Row],[ChannelRaw]],"00")</f>
        <v>04</v>
      </c>
      <c r="L239" s="287" t="str">
        <f>_xlfn.TEXTJOIN("",,IO[[#This Row],[PLC]],IO[[#This Row],[Rack]],":",IO[[#This Row],[Slot]],".",IO[[#This Row],[Type]],":",IO[[#This Row],[Channel]])</f>
        <v>RIO_00:00.:04</v>
      </c>
      <c r="M239" s="286" t="str">
        <f>_xlfn.TEXTJOIN("",,IO[[#This Row],[PLC]],IO[[#This Row],[Rack]],":",IO[[#This Row],[Slot]],".",IO[[#This Row],[Type]],":V+")</f>
        <v>RIO_00:00.:V+</v>
      </c>
      <c r="N239" s="286" t="str">
        <f>_xlfn.TEXTJOIN("",,IO[[#This Row],[PLC]],IO[[#This Row],[Rack]],":",IO[[#This Row],[Slot]],".",IO[[#This Row],[Type]],":V-")</f>
        <v>RIO_00:00.:V-</v>
      </c>
      <c r="O239" s="326" t="str">
        <f>TEXT(IO[[#This Row],[ChannelRaw]]+1,"00")</f>
        <v>05</v>
      </c>
      <c r="P239" s="326">
        <v>6</v>
      </c>
      <c r="Q239" s="326">
        <v>4</v>
      </c>
      <c r="U239" s="343"/>
      <c r="Z239" s="262"/>
      <c r="AA239" s="262"/>
      <c r="AB239" s="262"/>
      <c r="AC239" s="262"/>
      <c r="AD239" s="262"/>
    </row>
    <row r="240" spans="2:30" x14ac:dyDescent="0.4">
      <c r="B240" s="262">
        <v>238</v>
      </c>
      <c r="C240" s="285" t="s">
        <v>2323</v>
      </c>
      <c r="D240" s="286" t="s">
        <v>2587</v>
      </c>
      <c r="G240" s="286">
        <f t="shared" si="23"/>
        <v>5</v>
      </c>
      <c r="I240" s="286" t="str">
        <f>TEXT(IO[[#This Row],[RackRaw]],"00")</f>
        <v>00</v>
      </c>
      <c r="J240" s="286" t="str">
        <f>TEXT(IO[[#This Row],[SlotRaw]],"00")</f>
        <v>00</v>
      </c>
      <c r="K240" s="286" t="str">
        <f>TEXT(IO[[#This Row],[ChannelRaw]],"00")</f>
        <v>05</v>
      </c>
      <c r="L240" s="287" t="str">
        <f>_xlfn.TEXTJOIN("",,IO[[#This Row],[PLC]],IO[[#This Row],[Rack]],":",IO[[#This Row],[Slot]],".",IO[[#This Row],[Type]],":",IO[[#This Row],[Channel]])</f>
        <v>RIO_00:00.:05</v>
      </c>
      <c r="M240" s="286" t="str">
        <f>_xlfn.TEXTJOIN("",,IO[[#This Row],[PLC]],IO[[#This Row],[Rack]],":",IO[[#This Row],[Slot]],".",IO[[#This Row],[Type]],":V+")</f>
        <v>RIO_00:00.:V+</v>
      </c>
      <c r="N240" s="286" t="str">
        <f>_xlfn.TEXTJOIN("",,IO[[#This Row],[PLC]],IO[[#This Row],[Rack]],":",IO[[#This Row],[Slot]],".",IO[[#This Row],[Type]],":V-")</f>
        <v>RIO_00:00.:V-</v>
      </c>
      <c r="O240" s="326" t="str">
        <f>TEXT(IO[[#This Row],[ChannelRaw]]+1,"00")</f>
        <v>06</v>
      </c>
      <c r="P240" s="326">
        <v>6</v>
      </c>
      <c r="Q240" s="326">
        <v>4</v>
      </c>
      <c r="U240" s="343"/>
      <c r="Z240" s="262"/>
      <c r="AA240" s="262"/>
      <c r="AB240" s="262"/>
      <c r="AC240" s="262"/>
      <c r="AD240" s="262"/>
    </row>
    <row r="241" spans="2:30" x14ac:dyDescent="0.4">
      <c r="B241" s="262">
        <v>239</v>
      </c>
      <c r="C241" s="285" t="s">
        <v>2323</v>
      </c>
      <c r="D241" s="286" t="s">
        <v>2587</v>
      </c>
      <c r="G241" s="286">
        <f t="shared" si="23"/>
        <v>6</v>
      </c>
      <c r="I241" s="286" t="str">
        <f>TEXT(IO[[#This Row],[RackRaw]],"00")</f>
        <v>00</v>
      </c>
      <c r="J241" s="286" t="str">
        <f>TEXT(IO[[#This Row],[SlotRaw]],"00")</f>
        <v>00</v>
      </c>
      <c r="K241" s="286" t="str">
        <f>TEXT(IO[[#This Row],[ChannelRaw]],"00")</f>
        <v>06</v>
      </c>
      <c r="L241" s="287" t="str">
        <f>_xlfn.TEXTJOIN("",,IO[[#This Row],[PLC]],IO[[#This Row],[Rack]],":",IO[[#This Row],[Slot]],".",IO[[#This Row],[Type]],":",IO[[#This Row],[Channel]])</f>
        <v>RIO_00:00.:06</v>
      </c>
      <c r="M241" s="286" t="str">
        <f>_xlfn.TEXTJOIN("",,IO[[#This Row],[PLC]],IO[[#This Row],[Rack]],":",IO[[#This Row],[Slot]],".",IO[[#This Row],[Type]],":V+")</f>
        <v>RIO_00:00.:V+</v>
      </c>
      <c r="N241" s="286" t="str">
        <f>_xlfn.TEXTJOIN("",,IO[[#This Row],[PLC]],IO[[#This Row],[Rack]],":",IO[[#This Row],[Slot]],".",IO[[#This Row],[Type]],":V-")</f>
        <v>RIO_00:00.:V-</v>
      </c>
      <c r="O241" s="326" t="str">
        <f>TEXT(IO[[#This Row],[ChannelRaw]]+1,"00")</f>
        <v>07</v>
      </c>
      <c r="P241" s="326">
        <v>6</v>
      </c>
      <c r="Q241" s="326">
        <v>4</v>
      </c>
      <c r="U241" s="343"/>
      <c r="Z241" s="262"/>
      <c r="AA241" s="262"/>
      <c r="AB241" s="262"/>
      <c r="AC241" s="262"/>
      <c r="AD241" s="262"/>
    </row>
    <row r="242" spans="2:30" x14ac:dyDescent="0.4">
      <c r="B242" s="262">
        <v>240</v>
      </c>
      <c r="C242" s="285" t="s">
        <v>2323</v>
      </c>
      <c r="D242" s="286" t="s">
        <v>2587</v>
      </c>
      <c r="G242" s="286">
        <f t="shared" si="23"/>
        <v>7</v>
      </c>
      <c r="I242" s="286" t="str">
        <f>TEXT(IO[[#This Row],[RackRaw]],"00")</f>
        <v>00</v>
      </c>
      <c r="J242" s="286" t="str">
        <f>TEXT(IO[[#This Row],[SlotRaw]],"00")</f>
        <v>00</v>
      </c>
      <c r="K242" s="286" t="str">
        <f>TEXT(IO[[#This Row],[ChannelRaw]],"00")</f>
        <v>07</v>
      </c>
      <c r="L242" s="287" t="str">
        <f>_xlfn.TEXTJOIN("",,IO[[#This Row],[PLC]],IO[[#This Row],[Rack]],":",IO[[#This Row],[Slot]],".",IO[[#This Row],[Type]],":",IO[[#This Row],[Channel]])</f>
        <v>RIO_00:00.:07</v>
      </c>
      <c r="M242" s="286" t="str">
        <f>_xlfn.TEXTJOIN("",,IO[[#This Row],[PLC]],IO[[#This Row],[Rack]],":",IO[[#This Row],[Slot]],".",IO[[#This Row],[Type]],":V+")</f>
        <v>RIO_00:00.:V+</v>
      </c>
      <c r="N242" s="286" t="str">
        <f>_xlfn.TEXTJOIN("",,IO[[#This Row],[PLC]],IO[[#This Row],[Rack]],":",IO[[#This Row],[Slot]],".",IO[[#This Row],[Type]],":V-")</f>
        <v>RIO_00:00.:V-</v>
      </c>
      <c r="O242" s="326" t="str">
        <f>TEXT(IO[[#This Row],[ChannelRaw]]+1,"00")</f>
        <v>08</v>
      </c>
      <c r="P242" s="326">
        <v>6</v>
      </c>
      <c r="Q242" s="326">
        <v>4</v>
      </c>
      <c r="U242" s="343"/>
      <c r="Z242" s="262"/>
      <c r="AA242" s="262"/>
      <c r="AB242" s="262"/>
      <c r="AC242" s="262"/>
      <c r="AD242" s="262"/>
    </row>
    <row r="243" spans="2:30" x14ac:dyDescent="0.4">
      <c r="B243" s="262">
        <v>241</v>
      </c>
      <c r="C243" s="285" t="s">
        <v>2323</v>
      </c>
      <c r="D243" s="286" t="s">
        <v>2587</v>
      </c>
      <c r="G243" s="286">
        <v>0</v>
      </c>
      <c r="I243" s="286" t="str">
        <f>TEXT(IO[[#This Row],[RackRaw]],"00")</f>
        <v>00</v>
      </c>
      <c r="J243" s="286" t="str">
        <f>TEXT(IO[[#This Row],[SlotRaw]],"00")</f>
        <v>00</v>
      </c>
      <c r="K243" s="286" t="str">
        <f>TEXT(IO[[#This Row],[ChannelRaw]],"00")</f>
        <v>00</v>
      </c>
      <c r="L243" s="287" t="str">
        <f>_xlfn.TEXTJOIN("",,IO[[#This Row],[PLC]],IO[[#This Row],[Rack]],":",IO[[#This Row],[Slot]],".",IO[[#This Row],[Type]],":",IO[[#This Row],[Channel]])</f>
        <v>RIO_00:00.:00</v>
      </c>
      <c r="M243" s="286" t="str">
        <f>_xlfn.TEXTJOIN("",,IO[[#This Row],[PLC]],IO[[#This Row],[Rack]],":",IO[[#This Row],[Slot]],".",IO[[#This Row],[Type]],":V+")</f>
        <v>RIO_00:00.:V+</v>
      </c>
      <c r="N243" s="286" t="str">
        <f>_xlfn.TEXTJOIN("",,IO[[#This Row],[PLC]],IO[[#This Row],[Rack]],":",IO[[#This Row],[Slot]],".",IO[[#This Row],[Type]],":V-")</f>
        <v>RIO_00:00.:V-</v>
      </c>
      <c r="O243" s="326" t="str">
        <f>TEXT(IO[[#This Row],[ChannelRaw]]+1,"00")</f>
        <v>01</v>
      </c>
      <c r="P243" s="326">
        <v>6</v>
      </c>
      <c r="Q243" s="326">
        <v>4</v>
      </c>
      <c r="U243" s="343"/>
      <c r="Z243" s="262"/>
      <c r="AA243" s="262"/>
      <c r="AB243" s="262"/>
      <c r="AC243" s="262"/>
      <c r="AD243" s="262"/>
    </row>
    <row r="244" spans="2:30" x14ac:dyDescent="0.4">
      <c r="B244" s="262">
        <v>242</v>
      </c>
      <c r="C244" s="285" t="s">
        <v>2323</v>
      </c>
      <c r="D244" s="286" t="s">
        <v>2587</v>
      </c>
      <c r="G244" s="286">
        <f>G243+1</f>
        <v>1</v>
      </c>
      <c r="I244" s="286" t="str">
        <f>TEXT(IO[[#This Row],[RackRaw]],"00")</f>
        <v>00</v>
      </c>
      <c r="J244" s="286" t="str">
        <f>TEXT(IO[[#This Row],[SlotRaw]],"00")</f>
        <v>00</v>
      </c>
      <c r="K244" s="286" t="str">
        <f>TEXT(IO[[#This Row],[ChannelRaw]],"00")</f>
        <v>01</v>
      </c>
      <c r="L244" s="287" t="str">
        <f>_xlfn.TEXTJOIN("",,IO[[#This Row],[PLC]],IO[[#This Row],[Rack]],":",IO[[#This Row],[Slot]],".",IO[[#This Row],[Type]],":",IO[[#This Row],[Channel]])</f>
        <v>RIO_00:00.:01</v>
      </c>
      <c r="M244" s="286" t="str">
        <f>_xlfn.TEXTJOIN("",,IO[[#This Row],[PLC]],IO[[#This Row],[Rack]],":",IO[[#This Row],[Slot]],".",IO[[#This Row],[Type]],":V+")</f>
        <v>RIO_00:00.:V+</v>
      </c>
      <c r="N244" s="286" t="str">
        <f>_xlfn.TEXTJOIN("",,IO[[#This Row],[PLC]],IO[[#This Row],[Rack]],":",IO[[#This Row],[Slot]],".",IO[[#This Row],[Type]],":V-")</f>
        <v>RIO_00:00.:V-</v>
      </c>
      <c r="O244" s="326" t="str">
        <f>TEXT(IO[[#This Row],[ChannelRaw]]+1,"00")</f>
        <v>02</v>
      </c>
      <c r="P244" s="326">
        <v>6</v>
      </c>
      <c r="Q244" s="326">
        <v>4</v>
      </c>
      <c r="U244" s="343"/>
      <c r="Z244" s="262"/>
      <c r="AA244" s="262"/>
      <c r="AB244" s="262"/>
      <c r="AC244" s="262"/>
      <c r="AD244" s="262"/>
    </row>
    <row r="245" spans="2:30" x14ac:dyDescent="0.4">
      <c r="B245" s="262">
        <v>243</v>
      </c>
      <c r="C245" s="285" t="s">
        <v>2323</v>
      </c>
      <c r="D245" s="286" t="s">
        <v>2587</v>
      </c>
      <c r="G245" s="286">
        <f t="shared" si="23"/>
        <v>2</v>
      </c>
      <c r="I245" s="286" t="str">
        <f>TEXT(IO[[#This Row],[RackRaw]],"00")</f>
        <v>00</v>
      </c>
      <c r="J245" s="286" t="str">
        <f>TEXT(IO[[#This Row],[SlotRaw]],"00")</f>
        <v>00</v>
      </c>
      <c r="K245" s="286" t="str">
        <f>TEXT(IO[[#This Row],[ChannelRaw]],"00")</f>
        <v>02</v>
      </c>
      <c r="L245" s="287" t="str">
        <f>_xlfn.TEXTJOIN("",,IO[[#This Row],[PLC]],IO[[#This Row],[Rack]],":",IO[[#This Row],[Slot]],".",IO[[#This Row],[Type]],":",IO[[#This Row],[Channel]])</f>
        <v>RIO_00:00.:02</v>
      </c>
      <c r="M245" s="286" t="str">
        <f>_xlfn.TEXTJOIN("",,IO[[#This Row],[PLC]],IO[[#This Row],[Rack]],":",IO[[#This Row],[Slot]],".",IO[[#This Row],[Type]],":V+")</f>
        <v>RIO_00:00.:V+</v>
      </c>
      <c r="N245" s="286" t="str">
        <f>_xlfn.TEXTJOIN("",,IO[[#This Row],[PLC]],IO[[#This Row],[Rack]],":",IO[[#This Row],[Slot]],".",IO[[#This Row],[Type]],":V-")</f>
        <v>RIO_00:00.:V-</v>
      </c>
      <c r="O245" s="326" t="str">
        <f>TEXT(IO[[#This Row],[ChannelRaw]]+1,"00")</f>
        <v>03</v>
      </c>
      <c r="P245" s="326">
        <v>6</v>
      </c>
      <c r="Q245" s="326">
        <v>4</v>
      </c>
      <c r="U245" s="343"/>
      <c r="Z245" s="262"/>
      <c r="AA245" s="262"/>
      <c r="AB245" s="262"/>
      <c r="AC245" s="262"/>
      <c r="AD245" s="262"/>
    </row>
    <row r="246" spans="2:30" x14ac:dyDescent="0.4">
      <c r="B246" s="262">
        <v>244</v>
      </c>
      <c r="C246" s="285" t="s">
        <v>2323</v>
      </c>
      <c r="D246" s="286" t="s">
        <v>2587</v>
      </c>
      <c r="G246" s="286">
        <f t="shared" si="23"/>
        <v>3</v>
      </c>
      <c r="I246" s="286" t="str">
        <f>TEXT(IO[[#This Row],[RackRaw]],"00")</f>
        <v>00</v>
      </c>
      <c r="J246" s="286" t="str">
        <f>TEXT(IO[[#This Row],[SlotRaw]],"00")</f>
        <v>00</v>
      </c>
      <c r="K246" s="286" t="str">
        <f>TEXT(IO[[#This Row],[ChannelRaw]],"00")</f>
        <v>03</v>
      </c>
      <c r="L246" s="287" t="str">
        <f>_xlfn.TEXTJOIN("",,IO[[#This Row],[PLC]],IO[[#This Row],[Rack]],":",IO[[#This Row],[Slot]],".",IO[[#This Row],[Type]],":",IO[[#This Row],[Channel]])</f>
        <v>RIO_00:00.:03</v>
      </c>
      <c r="M246" s="286" t="str">
        <f>_xlfn.TEXTJOIN("",,IO[[#This Row],[PLC]],IO[[#This Row],[Rack]],":",IO[[#This Row],[Slot]],".",IO[[#This Row],[Type]],":V+")</f>
        <v>RIO_00:00.:V+</v>
      </c>
      <c r="N246" s="286" t="str">
        <f>_xlfn.TEXTJOIN("",,IO[[#This Row],[PLC]],IO[[#This Row],[Rack]],":",IO[[#This Row],[Slot]],".",IO[[#This Row],[Type]],":V-")</f>
        <v>RIO_00:00.:V-</v>
      </c>
      <c r="O246" s="326" t="str">
        <f>TEXT(IO[[#This Row],[ChannelRaw]]+1,"00")</f>
        <v>04</v>
      </c>
      <c r="P246" s="326">
        <v>6</v>
      </c>
      <c r="Q246" s="326">
        <v>4</v>
      </c>
      <c r="U246" s="343"/>
      <c r="Z246" s="262"/>
      <c r="AA246" s="262"/>
      <c r="AB246" s="262"/>
      <c r="AC246" s="262"/>
      <c r="AD246" s="262"/>
    </row>
    <row r="247" spans="2:30" x14ac:dyDescent="0.4">
      <c r="B247" s="262">
        <v>245</v>
      </c>
      <c r="C247" s="285" t="s">
        <v>2323</v>
      </c>
      <c r="D247" s="286" t="s">
        <v>2587</v>
      </c>
      <c r="G247" s="286">
        <f t="shared" si="23"/>
        <v>4</v>
      </c>
      <c r="I247" s="286" t="str">
        <f>TEXT(IO[[#This Row],[RackRaw]],"00")</f>
        <v>00</v>
      </c>
      <c r="J247" s="286" t="str">
        <f>TEXT(IO[[#This Row],[SlotRaw]],"00")</f>
        <v>00</v>
      </c>
      <c r="K247" s="286" t="str">
        <f>TEXT(IO[[#This Row],[ChannelRaw]],"00")</f>
        <v>04</v>
      </c>
      <c r="L247" s="287" t="str">
        <f>_xlfn.TEXTJOIN("",,IO[[#This Row],[PLC]],IO[[#This Row],[Rack]],":",IO[[#This Row],[Slot]],".",IO[[#This Row],[Type]],":",IO[[#This Row],[Channel]])</f>
        <v>RIO_00:00.:04</v>
      </c>
      <c r="M247" s="286" t="str">
        <f>_xlfn.TEXTJOIN("",,IO[[#This Row],[PLC]],IO[[#This Row],[Rack]],":",IO[[#This Row],[Slot]],".",IO[[#This Row],[Type]],":V+")</f>
        <v>RIO_00:00.:V+</v>
      </c>
      <c r="N247" s="286" t="str">
        <f>_xlfn.TEXTJOIN("",,IO[[#This Row],[PLC]],IO[[#This Row],[Rack]],":",IO[[#This Row],[Slot]],".",IO[[#This Row],[Type]],":V-")</f>
        <v>RIO_00:00.:V-</v>
      </c>
      <c r="O247" s="326" t="str">
        <f>TEXT(IO[[#This Row],[ChannelRaw]]+1,"00")</f>
        <v>05</v>
      </c>
      <c r="P247" s="326">
        <v>6</v>
      </c>
      <c r="Q247" s="326">
        <v>4</v>
      </c>
      <c r="U247" s="343"/>
      <c r="Z247" s="262"/>
      <c r="AA247" s="262"/>
      <c r="AB247" s="262"/>
      <c r="AC247" s="262"/>
      <c r="AD247" s="262"/>
    </row>
    <row r="248" spans="2:30" x14ac:dyDescent="0.4">
      <c r="B248" s="262">
        <v>246</v>
      </c>
      <c r="C248" s="285" t="s">
        <v>2323</v>
      </c>
      <c r="D248" s="286" t="s">
        <v>2587</v>
      </c>
      <c r="G248" s="286">
        <f t="shared" si="23"/>
        <v>5</v>
      </c>
      <c r="I248" s="286" t="str">
        <f>TEXT(IO[[#This Row],[RackRaw]],"00")</f>
        <v>00</v>
      </c>
      <c r="J248" s="286" t="str">
        <f>TEXT(IO[[#This Row],[SlotRaw]],"00")</f>
        <v>00</v>
      </c>
      <c r="K248" s="286" t="str">
        <f>TEXT(IO[[#This Row],[ChannelRaw]],"00")</f>
        <v>05</v>
      </c>
      <c r="L248" s="287" t="str">
        <f>_xlfn.TEXTJOIN("",,IO[[#This Row],[PLC]],IO[[#This Row],[Rack]],":",IO[[#This Row],[Slot]],".",IO[[#This Row],[Type]],":",IO[[#This Row],[Channel]])</f>
        <v>RIO_00:00.:05</v>
      </c>
      <c r="M248" s="286" t="str">
        <f>_xlfn.TEXTJOIN("",,IO[[#This Row],[PLC]],IO[[#This Row],[Rack]],":",IO[[#This Row],[Slot]],".",IO[[#This Row],[Type]],":V+")</f>
        <v>RIO_00:00.:V+</v>
      </c>
      <c r="N248" s="286" t="str">
        <f>_xlfn.TEXTJOIN("",,IO[[#This Row],[PLC]],IO[[#This Row],[Rack]],":",IO[[#This Row],[Slot]],".",IO[[#This Row],[Type]],":V-")</f>
        <v>RIO_00:00.:V-</v>
      </c>
      <c r="O248" s="326" t="str">
        <f>TEXT(IO[[#This Row],[ChannelRaw]]+1,"00")</f>
        <v>06</v>
      </c>
      <c r="P248" s="326">
        <v>6</v>
      </c>
      <c r="Q248" s="326">
        <v>4</v>
      </c>
      <c r="U248" s="343"/>
      <c r="Z248" s="262"/>
      <c r="AA248" s="262"/>
      <c r="AB248" s="262"/>
      <c r="AC248" s="262"/>
      <c r="AD248" s="262"/>
    </row>
    <row r="249" spans="2:30" x14ac:dyDescent="0.4">
      <c r="B249" s="262">
        <v>247</v>
      </c>
      <c r="C249" s="285" t="s">
        <v>2323</v>
      </c>
      <c r="D249" s="286" t="s">
        <v>2587</v>
      </c>
      <c r="G249" s="286">
        <f t="shared" si="23"/>
        <v>6</v>
      </c>
      <c r="I249" s="286" t="str">
        <f>TEXT(IO[[#This Row],[RackRaw]],"00")</f>
        <v>00</v>
      </c>
      <c r="J249" s="286" t="str">
        <f>TEXT(IO[[#This Row],[SlotRaw]],"00")</f>
        <v>00</v>
      </c>
      <c r="K249" s="286" t="str">
        <f>TEXT(IO[[#This Row],[ChannelRaw]],"00")</f>
        <v>06</v>
      </c>
      <c r="L249" s="287" t="str">
        <f>_xlfn.TEXTJOIN("",,IO[[#This Row],[PLC]],IO[[#This Row],[Rack]],":",IO[[#This Row],[Slot]],".",IO[[#This Row],[Type]],":",IO[[#This Row],[Channel]])</f>
        <v>RIO_00:00.:06</v>
      </c>
      <c r="M249" s="286" t="str">
        <f>_xlfn.TEXTJOIN("",,IO[[#This Row],[PLC]],IO[[#This Row],[Rack]],":",IO[[#This Row],[Slot]],".",IO[[#This Row],[Type]],":V+")</f>
        <v>RIO_00:00.:V+</v>
      </c>
      <c r="N249" s="286" t="str">
        <f>_xlfn.TEXTJOIN("",,IO[[#This Row],[PLC]],IO[[#This Row],[Rack]],":",IO[[#This Row],[Slot]],".",IO[[#This Row],[Type]],":V-")</f>
        <v>RIO_00:00.:V-</v>
      </c>
      <c r="O249" s="326" t="str">
        <f>TEXT(IO[[#This Row],[ChannelRaw]]+1,"00")</f>
        <v>07</v>
      </c>
      <c r="P249" s="326">
        <v>6</v>
      </c>
      <c r="Q249" s="326">
        <v>4</v>
      </c>
      <c r="U249" s="343"/>
      <c r="Z249" s="262"/>
      <c r="AA249" s="262"/>
      <c r="AB249" s="262"/>
      <c r="AC249" s="262"/>
      <c r="AD249" s="262"/>
    </row>
    <row r="250" spans="2:30" x14ac:dyDescent="0.4">
      <c r="B250" s="262">
        <v>248</v>
      </c>
      <c r="C250" s="285" t="s">
        <v>2323</v>
      </c>
      <c r="D250" s="286" t="s">
        <v>2587</v>
      </c>
      <c r="G250" s="286">
        <f t="shared" si="23"/>
        <v>7</v>
      </c>
      <c r="I250" s="286" t="str">
        <f>TEXT(IO[[#This Row],[RackRaw]],"00")</f>
        <v>00</v>
      </c>
      <c r="J250" s="286" t="str">
        <f>TEXT(IO[[#This Row],[SlotRaw]],"00")</f>
        <v>00</v>
      </c>
      <c r="K250" s="286" t="str">
        <f>TEXT(IO[[#This Row],[ChannelRaw]],"00")</f>
        <v>07</v>
      </c>
      <c r="L250" s="287" t="str">
        <f>_xlfn.TEXTJOIN("",,IO[[#This Row],[PLC]],IO[[#This Row],[Rack]],":",IO[[#This Row],[Slot]],".",IO[[#This Row],[Type]],":",IO[[#This Row],[Channel]])</f>
        <v>RIO_00:00.:07</v>
      </c>
      <c r="M250" s="286" t="str">
        <f>_xlfn.TEXTJOIN("",,IO[[#This Row],[PLC]],IO[[#This Row],[Rack]],":",IO[[#This Row],[Slot]],".",IO[[#This Row],[Type]],":V+")</f>
        <v>RIO_00:00.:V+</v>
      </c>
      <c r="N250" s="286" t="str">
        <f>_xlfn.TEXTJOIN("",,IO[[#This Row],[PLC]],IO[[#This Row],[Rack]],":",IO[[#This Row],[Slot]],".",IO[[#This Row],[Type]],":V-")</f>
        <v>RIO_00:00.:V-</v>
      </c>
      <c r="O250" s="326" t="str">
        <f>TEXT(IO[[#This Row],[ChannelRaw]]+1,"00")</f>
        <v>08</v>
      </c>
      <c r="P250" s="326">
        <v>6</v>
      </c>
      <c r="Q250" s="326">
        <v>4</v>
      </c>
      <c r="U250" s="343"/>
      <c r="Z250" s="262"/>
      <c r="AA250" s="262"/>
      <c r="AB250" s="262"/>
      <c r="AC250" s="262"/>
      <c r="AD250" s="262"/>
    </row>
    <row r="251" spans="2:30" x14ac:dyDescent="0.4">
      <c r="B251" s="262">
        <v>249</v>
      </c>
      <c r="C251" s="285" t="s">
        <v>2323</v>
      </c>
      <c r="D251" s="286" t="s">
        <v>2587</v>
      </c>
      <c r="G251" s="286">
        <v>0</v>
      </c>
      <c r="I251" s="286" t="str">
        <f>TEXT(IO[[#This Row],[RackRaw]],"00")</f>
        <v>00</v>
      </c>
      <c r="J251" s="286" t="str">
        <f>TEXT(IO[[#This Row],[SlotRaw]],"00")</f>
        <v>00</v>
      </c>
      <c r="K251" s="286" t="str">
        <f>TEXT(IO[[#This Row],[ChannelRaw]],"00")</f>
        <v>00</v>
      </c>
      <c r="L251" s="287" t="str">
        <f>_xlfn.TEXTJOIN("",,IO[[#This Row],[PLC]],IO[[#This Row],[Rack]],":",IO[[#This Row],[Slot]],".",IO[[#This Row],[Type]],":",IO[[#This Row],[Channel]])</f>
        <v>RIO_00:00.:00</v>
      </c>
      <c r="M251" s="286" t="str">
        <f>_xlfn.TEXTJOIN("",,IO[[#This Row],[PLC]],IO[[#This Row],[Rack]],":",IO[[#This Row],[Slot]],".",IO[[#This Row],[Type]],":V+")</f>
        <v>RIO_00:00.:V+</v>
      </c>
      <c r="N251" s="286" t="str">
        <f>_xlfn.TEXTJOIN("",,IO[[#This Row],[PLC]],IO[[#This Row],[Rack]],":",IO[[#This Row],[Slot]],".",IO[[#This Row],[Type]],":V-")</f>
        <v>RIO_00:00.:V-</v>
      </c>
      <c r="O251" s="326" t="str">
        <f>TEXT(IO[[#This Row],[ChannelRaw]]+1,"00")</f>
        <v>01</v>
      </c>
      <c r="P251" s="326">
        <v>6</v>
      </c>
      <c r="Q251" s="326">
        <v>4</v>
      </c>
      <c r="U251" s="343"/>
      <c r="Z251" s="262"/>
      <c r="AA251" s="262"/>
      <c r="AB251" s="262"/>
      <c r="AC251" s="262"/>
      <c r="AD251" s="262"/>
    </row>
    <row r="252" spans="2:30" x14ac:dyDescent="0.4">
      <c r="B252" s="262">
        <v>250</v>
      </c>
      <c r="C252" s="285" t="s">
        <v>2323</v>
      </c>
      <c r="D252" s="286" t="s">
        <v>2587</v>
      </c>
      <c r="G252" s="286">
        <f>G251+1</f>
        <v>1</v>
      </c>
      <c r="I252" s="286" t="str">
        <f>TEXT(IO[[#This Row],[RackRaw]],"00")</f>
        <v>00</v>
      </c>
      <c r="J252" s="286" t="str">
        <f>TEXT(IO[[#This Row],[SlotRaw]],"00")</f>
        <v>00</v>
      </c>
      <c r="K252" s="286" t="str">
        <f>TEXT(IO[[#This Row],[ChannelRaw]],"00")</f>
        <v>01</v>
      </c>
      <c r="L252" s="287" t="str">
        <f>_xlfn.TEXTJOIN("",,IO[[#This Row],[PLC]],IO[[#This Row],[Rack]],":",IO[[#This Row],[Slot]],".",IO[[#This Row],[Type]],":",IO[[#This Row],[Channel]])</f>
        <v>RIO_00:00.:01</v>
      </c>
      <c r="M252" s="286" t="str">
        <f>_xlfn.TEXTJOIN("",,IO[[#This Row],[PLC]],IO[[#This Row],[Rack]],":",IO[[#This Row],[Slot]],".",IO[[#This Row],[Type]],":V+")</f>
        <v>RIO_00:00.:V+</v>
      </c>
      <c r="N252" s="286" t="str">
        <f>_xlfn.TEXTJOIN("",,IO[[#This Row],[PLC]],IO[[#This Row],[Rack]],":",IO[[#This Row],[Slot]],".",IO[[#This Row],[Type]],":V-")</f>
        <v>RIO_00:00.:V-</v>
      </c>
      <c r="O252" s="326" t="str">
        <f>TEXT(IO[[#This Row],[ChannelRaw]]+1,"00")</f>
        <v>02</v>
      </c>
      <c r="P252" s="326">
        <v>6</v>
      </c>
      <c r="Q252" s="326">
        <v>4</v>
      </c>
      <c r="U252" s="343"/>
      <c r="Z252" s="262"/>
      <c r="AA252" s="262"/>
      <c r="AB252" s="262"/>
      <c r="AC252" s="262"/>
      <c r="AD252" s="262"/>
    </row>
    <row r="253" spans="2:30" x14ac:dyDescent="0.4">
      <c r="B253" s="262">
        <v>251</v>
      </c>
      <c r="C253" s="285" t="s">
        <v>2323</v>
      </c>
      <c r="D253" s="286" t="s">
        <v>2587</v>
      </c>
      <c r="G253" s="286">
        <f t="shared" si="23"/>
        <v>2</v>
      </c>
      <c r="I253" s="286" t="str">
        <f>TEXT(IO[[#This Row],[RackRaw]],"00")</f>
        <v>00</v>
      </c>
      <c r="J253" s="286" t="str">
        <f>TEXT(IO[[#This Row],[SlotRaw]],"00")</f>
        <v>00</v>
      </c>
      <c r="K253" s="286" t="str">
        <f>TEXT(IO[[#This Row],[ChannelRaw]],"00")</f>
        <v>02</v>
      </c>
      <c r="L253" s="287" t="str">
        <f>_xlfn.TEXTJOIN("",,IO[[#This Row],[PLC]],IO[[#This Row],[Rack]],":",IO[[#This Row],[Slot]],".",IO[[#This Row],[Type]],":",IO[[#This Row],[Channel]])</f>
        <v>RIO_00:00.:02</v>
      </c>
      <c r="M253" s="286" t="str">
        <f>_xlfn.TEXTJOIN("",,IO[[#This Row],[PLC]],IO[[#This Row],[Rack]],":",IO[[#This Row],[Slot]],".",IO[[#This Row],[Type]],":V+")</f>
        <v>RIO_00:00.:V+</v>
      </c>
      <c r="N253" s="286" t="str">
        <f>_xlfn.TEXTJOIN("",,IO[[#This Row],[PLC]],IO[[#This Row],[Rack]],":",IO[[#This Row],[Slot]],".",IO[[#This Row],[Type]],":V-")</f>
        <v>RIO_00:00.:V-</v>
      </c>
      <c r="O253" s="326" t="str">
        <f>TEXT(IO[[#This Row],[ChannelRaw]]+1,"00")</f>
        <v>03</v>
      </c>
      <c r="P253" s="326">
        <v>6</v>
      </c>
      <c r="Q253" s="326">
        <v>4</v>
      </c>
      <c r="U253" s="343"/>
      <c r="Z253" s="262"/>
      <c r="AA253" s="262"/>
      <c r="AB253" s="262"/>
      <c r="AC253" s="262"/>
      <c r="AD253" s="262"/>
    </row>
    <row r="254" spans="2:30" x14ac:dyDescent="0.4">
      <c r="B254" s="262">
        <v>252</v>
      </c>
      <c r="C254" s="285" t="s">
        <v>2323</v>
      </c>
      <c r="D254" s="286" t="s">
        <v>2587</v>
      </c>
      <c r="G254" s="286">
        <f t="shared" si="23"/>
        <v>3</v>
      </c>
      <c r="I254" s="286" t="str">
        <f>TEXT(IO[[#This Row],[RackRaw]],"00")</f>
        <v>00</v>
      </c>
      <c r="J254" s="286" t="str">
        <f>TEXT(IO[[#This Row],[SlotRaw]],"00")</f>
        <v>00</v>
      </c>
      <c r="K254" s="286" t="str">
        <f>TEXT(IO[[#This Row],[ChannelRaw]],"00")</f>
        <v>03</v>
      </c>
      <c r="L254" s="287" t="str">
        <f>_xlfn.TEXTJOIN("",,IO[[#This Row],[PLC]],IO[[#This Row],[Rack]],":",IO[[#This Row],[Slot]],".",IO[[#This Row],[Type]],":",IO[[#This Row],[Channel]])</f>
        <v>RIO_00:00.:03</v>
      </c>
      <c r="M254" s="286" t="str">
        <f>_xlfn.TEXTJOIN("",,IO[[#This Row],[PLC]],IO[[#This Row],[Rack]],":",IO[[#This Row],[Slot]],".",IO[[#This Row],[Type]],":V+")</f>
        <v>RIO_00:00.:V+</v>
      </c>
      <c r="N254" s="286" t="str">
        <f>_xlfn.TEXTJOIN("",,IO[[#This Row],[PLC]],IO[[#This Row],[Rack]],":",IO[[#This Row],[Slot]],".",IO[[#This Row],[Type]],":V-")</f>
        <v>RIO_00:00.:V-</v>
      </c>
      <c r="O254" s="326" t="str">
        <f>TEXT(IO[[#This Row],[ChannelRaw]]+1,"00")</f>
        <v>04</v>
      </c>
      <c r="P254" s="326">
        <v>6</v>
      </c>
      <c r="Q254" s="326">
        <v>4</v>
      </c>
      <c r="U254" s="343"/>
      <c r="Z254" s="262"/>
      <c r="AA254" s="262"/>
      <c r="AB254" s="262"/>
      <c r="AC254" s="262"/>
      <c r="AD254" s="262"/>
    </row>
    <row r="255" spans="2:30" x14ac:dyDescent="0.4">
      <c r="B255" s="262">
        <v>253</v>
      </c>
      <c r="C255" s="285" t="s">
        <v>2323</v>
      </c>
      <c r="D255" s="286" t="s">
        <v>2587</v>
      </c>
      <c r="G255" s="286">
        <f t="shared" si="23"/>
        <v>4</v>
      </c>
      <c r="I255" s="286" t="str">
        <f>TEXT(IO[[#This Row],[RackRaw]],"00")</f>
        <v>00</v>
      </c>
      <c r="J255" s="286" t="str">
        <f>TEXT(IO[[#This Row],[SlotRaw]],"00")</f>
        <v>00</v>
      </c>
      <c r="K255" s="286" t="str">
        <f>TEXT(IO[[#This Row],[ChannelRaw]],"00")</f>
        <v>04</v>
      </c>
      <c r="L255" s="287" t="str">
        <f>_xlfn.TEXTJOIN("",,IO[[#This Row],[PLC]],IO[[#This Row],[Rack]],":",IO[[#This Row],[Slot]],".",IO[[#This Row],[Type]],":",IO[[#This Row],[Channel]])</f>
        <v>RIO_00:00.:04</v>
      </c>
      <c r="M255" s="286" t="str">
        <f>_xlfn.TEXTJOIN("",,IO[[#This Row],[PLC]],IO[[#This Row],[Rack]],":",IO[[#This Row],[Slot]],".",IO[[#This Row],[Type]],":V+")</f>
        <v>RIO_00:00.:V+</v>
      </c>
      <c r="N255" s="286" t="str">
        <f>_xlfn.TEXTJOIN("",,IO[[#This Row],[PLC]],IO[[#This Row],[Rack]],":",IO[[#This Row],[Slot]],".",IO[[#This Row],[Type]],":V-")</f>
        <v>RIO_00:00.:V-</v>
      </c>
      <c r="O255" s="326" t="str">
        <f>TEXT(IO[[#This Row],[ChannelRaw]]+1,"00")</f>
        <v>05</v>
      </c>
      <c r="P255" s="326">
        <v>6</v>
      </c>
      <c r="Q255" s="326">
        <v>4</v>
      </c>
      <c r="U255" s="343"/>
      <c r="Z255" s="262"/>
      <c r="AA255" s="262"/>
      <c r="AB255" s="262"/>
      <c r="AC255" s="262"/>
      <c r="AD255" s="262"/>
    </row>
    <row r="256" spans="2:30" x14ac:dyDescent="0.4">
      <c r="B256" s="262">
        <v>254</v>
      </c>
      <c r="C256" s="285" t="s">
        <v>2323</v>
      </c>
      <c r="D256" s="286" t="s">
        <v>2587</v>
      </c>
      <c r="G256" s="286">
        <f t="shared" si="23"/>
        <v>5</v>
      </c>
      <c r="I256" s="286" t="str">
        <f>TEXT(IO[[#This Row],[RackRaw]],"00")</f>
        <v>00</v>
      </c>
      <c r="J256" s="286" t="str">
        <f>TEXT(IO[[#This Row],[SlotRaw]],"00")</f>
        <v>00</v>
      </c>
      <c r="K256" s="286" t="str">
        <f>TEXT(IO[[#This Row],[ChannelRaw]],"00")</f>
        <v>05</v>
      </c>
      <c r="L256" s="287" t="str">
        <f>_xlfn.TEXTJOIN("",,IO[[#This Row],[PLC]],IO[[#This Row],[Rack]],":",IO[[#This Row],[Slot]],".",IO[[#This Row],[Type]],":",IO[[#This Row],[Channel]])</f>
        <v>RIO_00:00.:05</v>
      </c>
      <c r="M256" s="286" t="str">
        <f>_xlfn.TEXTJOIN("",,IO[[#This Row],[PLC]],IO[[#This Row],[Rack]],":",IO[[#This Row],[Slot]],".",IO[[#This Row],[Type]],":V+")</f>
        <v>RIO_00:00.:V+</v>
      </c>
      <c r="N256" s="286" t="str">
        <f>_xlfn.TEXTJOIN("",,IO[[#This Row],[PLC]],IO[[#This Row],[Rack]],":",IO[[#This Row],[Slot]],".",IO[[#This Row],[Type]],":V-")</f>
        <v>RIO_00:00.:V-</v>
      </c>
      <c r="O256" s="326" t="str">
        <f>TEXT(IO[[#This Row],[ChannelRaw]]+1,"00")</f>
        <v>06</v>
      </c>
      <c r="P256" s="326">
        <v>6</v>
      </c>
      <c r="Q256" s="326">
        <v>4</v>
      </c>
      <c r="U256" s="343"/>
      <c r="Z256" s="262"/>
      <c r="AA256" s="262"/>
      <c r="AB256" s="262"/>
      <c r="AC256" s="262"/>
      <c r="AD256" s="262"/>
    </row>
    <row r="257" spans="2:30" x14ac:dyDescent="0.4">
      <c r="B257" s="262">
        <v>255</v>
      </c>
      <c r="C257" s="285" t="s">
        <v>2323</v>
      </c>
      <c r="D257" s="286" t="s">
        <v>2587</v>
      </c>
      <c r="G257" s="286">
        <f t="shared" si="23"/>
        <v>6</v>
      </c>
      <c r="I257" s="286" t="str">
        <f>TEXT(IO[[#This Row],[RackRaw]],"00")</f>
        <v>00</v>
      </c>
      <c r="J257" s="286" t="str">
        <f>TEXT(IO[[#This Row],[SlotRaw]],"00")</f>
        <v>00</v>
      </c>
      <c r="K257" s="286" t="str">
        <f>TEXT(IO[[#This Row],[ChannelRaw]],"00")</f>
        <v>06</v>
      </c>
      <c r="L257" s="287" t="str">
        <f>_xlfn.TEXTJOIN("",,IO[[#This Row],[PLC]],IO[[#This Row],[Rack]],":",IO[[#This Row],[Slot]],".",IO[[#This Row],[Type]],":",IO[[#This Row],[Channel]])</f>
        <v>RIO_00:00.:06</v>
      </c>
      <c r="M257" s="286" t="str">
        <f>_xlfn.TEXTJOIN("",,IO[[#This Row],[PLC]],IO[[#This Row],[Rack]],":",IO[[#This Row],[Slot]],".",IO[[#This Row],[Type]],":V+")</f>
        <v>RIO_00:00.:V+</v>
      </c>
      <c r="N257" s="286" t="str">
        <f>_xlfn.TEXTJOIN("",,IO[[#This Row],[PLC]],IO[[#This Row],[Rack]],":",IO[[#This Row],[Slot]],".",IO[[#This Row],[Type]],":V-")</f>
        <v>RIO_00:00.:V-</v>
      </c>
      <c r="O257" s="326" t="str">
        <f>TEXT(IO[[#This Row],[ChannelRaw]]+1,"00")</f>
        <v>07</v>
      </c>
      <c r="P257" s="326">
        <v>6</v>
      </c>
      <c r="Q257" s="326">
        <v>4</v>
      </c>
      <c r="U257" s="343"/>
      <c r="Z257" s="262"/>
      <c r="AA257" s="262"/>
      <c r="AB257" s="262"/>
      <c r="AC257" s="262"/>
      <c r="AD257" s="262"/>
    </row>
    <row r="258" spans="2:30" x14ac:dyDescent="0.4">
      <c r="B258" s="262">
        <v>256</v>
      </c>
      <c r="C258" s="285" t="s">
        <v>2323</v>
      </c>
      <c r="D258" s="286" t="s">
        <v>2587</v>
      </c>
      <c r="G258" s="286">
        <f t="shared" si="23"/>
        <v>7</v>
      </c>
      <c r="I258" s="286" t="str">
        <f>TEXT(IO[[#This Row],[RackRaw]],"00")</f>
        <v>00</v>
      </c>
      <c r="J258" s="286" t="str">
        <f>TEXT(IO[[#This Row],[SlotRaw]],"00")</f>
        <v>00</v>
      </c>
      <c r="K258" s="286" t="str">
        <f>TEXT(IO[[#This Row],[ChannelRaw]],"00")</f>
        <v>07</v>
      </c>
      <c r="L258" s="287" t="str">
        <f>_xlfn.TEXTJOIN("",,IO[[#This Row],[PLC]],IO[[#This Row],[Rack]],":",IO[[#This Row],[Slot]],".",IO[[#This Row],[Type]],":",IO[[#This Row],[Channel]])</f>
        <v>RIO_00:00.:07</v>
      </c>
      <c r="M258" s="286" t="str">
        <f>_xlfn.TEXTJOIN("",,IO[[#This Row],[PLC]],IO[[#This Row],[Rack]],":",IO[[#This Row],[Slot]],".",IO[[#This Row],[Type]],":V+")</f>
        <v>RIO_00:00.:V+</v>
      </c>
      <c r="N258" s="286" t="str">
        <f>_xlfn.TEXTJOIN("",,IO[[#This Row],[PLC]],IO[[#This Row],[Rack]],":",IO[[#This Row],[Slot]],".",IO[[#This Row],[Type]],":V-")</f>
        <v>RIO_00:00.:V-</v>
      </c>
      <c r="O258" s="326" t="str">
        <f>TEXT(IO[[#This Row],[ChannelRaw]]+1,"00")</f>
        <v>08</v>
      </c>
      <c r="P258" s="326">
        <v>6</v>
      </c>
      <c r="Q258" s="326">
        <v>4</v>
      </c>
      <c r="U258" s="343"/>
      <c r="Z258" s="262"/>
      <c r="AA258" s="262"/>
      <c r="AB258" s="262"/>
      <c r="AC258" s="262"/>
      <c r="AD258" s="262"/>
    </row>
    <row r="259" spans="2:30" x14ac:dyDescent="0.4">
      <c r="B259" s="262">
        <v>257</v>
      </c>
      <c r="C259" s="285" t="s">
        <v>2323</v>
      </c>
      <c r="D259" s="286" t="s">
        <v>2587</v>
      </c>
      <c r="G259" s="286">
        <v>0</v>
      </c>
      <c r="I259" s="286" t="str">
        <f>TEXT(IO[[#This Row],[RackRaw]],"00")</f>
        <v>00</v>
      </c>
      <c r="J259" s="286" t="str">
        <f>TEXT(IO[[#This Row],[SlotRaw]],"00")</f>
        <v>00</v>
      </c>
      <c r="K259" s="286" t="str">
        <f>TEXT(IO[[#This Row],[ChannelRaw]],"00")</f>
        <v>00</v>
      </c>
      <c r="L259" s="287" t="str">
        <f>_xlfn.TEXTJOIN("",,IO[[#This Row],[PLC]],IO[[#This Row],[Rack]],":",IO[[#This Row],[Slot]],".",IO[[#This Row],[Type]],":",IO[[#This Row],[Channel]])</f>
        <v>RIO_00:00.:00</v>
      </c>
      <c r="M259" s="286" t="str">
        <f>_xlfn.TEXTJOIN("",,IO[[#This Row],[PLC]],IO[[#This Row],[Rack]],":",IO[[#This Row],[Slot]],".",IO[[#This Row],[Type]],":V+")</f>
        <v>RIO_00:00.:V+</v>
      </c>
      <c r="N259" s="286" t="str">
        <f>_xlfn.TEXTJOIN("",,IO[[#This Row],[PLC]],IO[[#This Row],[Rack]],":",IO[[#This Row],[Slot]],".",IO[[#This Row],[Type]],":V-")</f>
        <v>RIO_00:00.:V-</v>
      </c>
      <c r="O259" s="326" t="str">
        <f>TEXT(IO[[#This Row],[ChannelRaw]]+1,"00")</f>
        <v>01</v>
      </c>
      <c r="P259" s="326">
        <v>6</v>
      </c>
      <c r="Q259" s="326">
        <v>4</v>
      </c>
      <c r="U259" s="343"/>
      <c r="Z259" s="262"/>
      <c r="AA259" s="262"/>
      <c r="AB259" s="262"/>
      <c r="AC259" s="262"/>
      <c r="AD259" s="262"/>
    </row>
    <row r="260" spans="2:30" x14ac:dyDescent="0.4">
      <c r="B260" s="262">
        <v>258</v>
      </c>
      <c r="C260" s="285" t="s">
        <v>2323</v>
      </c>
      <c r="D260" s="286" t="s">
        <v>2587</v>
      </c>
      <c r="G260" s="286">
        <f>G259+1</f>
        <v>1</v>
      </c>
      <c r="I260" s="286" t="str">
        <f>TEXT(IO[[#This Row],[RackRaw]],"00")</f>
        <v>00</v>
      </c>
      <c r="J260" s="286" t="str">
        <f>TEXT(IO[[#This Row],[SlotRaw]],"00")</f>
        <v>00</v>
      </c>
      <c r="K260" s="286" t="str">
        <f>TEXT(IO[[#This Row],[ChannelRaw]],"00")</f>
        <v>01</v>
      </c>
      <c r="L260" s="287" t="str">
        <f>_xlfn.TEXTJOIN("",,IO[[#This Row],[PLC]],IO[[#This Row],[Rack]],":",IO[[#This Row],[Slot]],".",IO[[#This Row],[Type]],":",IO[[#This Row],[Channel]])</f>
        <v>RIO_00:00.:01</v>
      </c>
      <c r="M260" s="286" t="str">
        <f>_xlfn.TEXTJOIN("",,IO[[#This Row],[PLC]],IO[[#This Row],[Rack]],":",IO[[#This Row],[Slot]],".",IO[[#This Row],[Type]],":V+")</f>
        <v>RIO_00:00.:V+</v>
      </c>
      <c r="N260" s="286" t="str">
        <f>_xlfn.TEXTJOIN("",,IO[[#This Row],[PLC]],IO[[#This Row],[Rack]],":",IO[[#This Row],[Slot]],".",IO[[#This Row],[Type]],":V-")</f>
        <v>RIO_00:00.:V-</v>
      </c>
      <c r="O260" s="326" t="str">
        <f>TEXT(IO[[#This Row],[ChannelRaw]]+1,"00")</f>
        <v>02</v>
      </c>
      <c r="P260" s="326">
        <v>6</v>
      </c>
      <c r="Q260" s="326">
        <v>4</v>
      </c>
      <c r="U260" s="343"/>
      <c r="Z260" s="262"/>
      <c r="AA260" s="262"/>
      <c r="AB260" s="262"/>
      <c r="AC260" s="262"/>
      <c r="AD260" s="262"/>
    </row>
    <row r="261" spans="2:30" x14ac:dyDescent="0.4">
      <c r="B261" s="262">
        <v>259</v>
      </c>
      <c r="C261" s="285" t="s">
        <v>2323</v>
      </c>
      <c r="D261" s="286" t="s">
        <v>2587</v>
      </c>
      <c r="G261" s="286">
        <f t="shared" ref="G261:G290" si="24">G260+1</f>
        <v>2</v>
      </c>
      <c r="I261" s="286" t="str">
        <f>TEXT(IO[[#This Row],[RackRaw]],"00")</f>
        <v>00</v>
      </c>
      <c r="J261" s="286" t="str">
        <f>TEXT(IO[[#This Row],[SlotRaw]],"00")</f>
        <v>00</v>
      </c>
      <c r="K261" s="286" t="str">
        <f>TEXT(IO[[#This Row],[ChannelRaw]],"00")</f>
        <v>02</v>
      </c>
      <c r="L261" s="287" t="str">
        <f>_xlfn.TEXTJOIN("",,IO[[#This Row],[PLC]],IO[[#This Row],[Rack]],":",IO[[#This Row],[Slot]],".",IO[[#This Row],[Type]],":",IO[[#This Row],[Channel]])</f>
        <v>RIO_00:00.:02</v>
      </c>
      <c r="M261" s="286" t="str">
        <f>_xlfn.TEXTJOIN("",,IO[[#This Row],[PLC]],IO[[#This Row],[Rack]],":",IO[[#This Row],[Slot]],".",IO[[#This Row],[Type]],":V+")</f>
        <v>RIO_00:00.:V+</v>
      </c>
      <c r="N261" s="286" t="str">
        <f>_xlfn.TEXTJOIN("",,IO[[#This Row],[PLC]],IO[[#This Row],[Rack]],":",IO[[#This Row],[Slot]],".",IO[[#This Row],[Type]],":V-")</f>
        <v>RIO_00:00.:V-</v>
      </c>
      <c r="O261" s="326" t="str">
        <f>TEXT(IO[[#This Row],[ChannelRaw]]+1,"00")</f>
        <v>03</v>
      </c>
      <c r="P261" s="326">
        <v>6</v>
      </c>
      <c r="Q261" s="326">
        <v>4</v>
      </c>
      <c r="U261" s="343"/>
      <c r="Z261" s="262"/>
      <c r="AA261" s="262"/>
      <c r="AB261" s="262"/>
      <c r="AC261" s="262"/>
      <c r="AD261" s="262"/>
    </row>
    <row r="262" spans="2:30" x14ac:dyDescent="0.4">
      <c r="B262" s="262">
        <v>260</v>
      </c>
      <c r="C262" s="285" t="s">
        <v>2323</v>
      </c>
      <c r="D262" s="286" t="s">
        <v>2587</v>
      </c>
      <c r="G262" s="286">
        <f t="shared" si="24"/>
        <v>3</v>
      </c>
      <c r="I262" s="286" t="str">
        <f>TEXT(IO[[#This Row],[RackRaw]],"00")</f>
        <v>00</v>
      </c>
      <c r="J262" s="286" t="str">
        <f>TEXT(IO[[#This Row],[SlotRaw]],"00")</f>
        <v>00</v>
      </c>
      <c r="K262" s="286" t="str">
        <f>TEXT(IO[[#This Row],[ChannelRaw]],"00")</f>
        <v>03</v>
      </c>
      <c r="L262" s="287" t="str">
        <f>_xlfn.TEXTJOIN("",,IO[[#This Row],[PLC]],IO[[#This Row],[Rack]],":",IO[[#This Row],[Slot]],".",IO[[#This Row],[Type]],":",IO[[#This Row],[Channel]])</f>
        <v>RIO_00:00.:03</v>
      </c>
      <c r="M262" s="286" t="str">
        <f>_xlfn.TEXTJOIN("",,IO[[#This Row],[PLC]],IO[[#This Row],[Rack]],":",IO[[#This Row],[Slot]],".",IO[[#This Row],[Type]],":V+")</f>
        <v>RIO_00:00.:V+</v>
      </c>
      <c r="N262" s="286" t="str">
        <f>_xlfn.TEXTJOIN("",,IO[[#This Row],[PLC]],IO[[#This Row],[Rack]],":",IO[[#This Row],[Slot]],".",IO[[#This Row],[Type]],":V-")</f>
        <v>RIO_00:00.:V-</v>
      </c>
      <c r="O262" s="326" t="str">
        <f>TEXT(IO[[#This Row],[ChannelRaw]]+1,"00")</f>
        <v>04</v>
      </c>
      <c r="P262" s="326">
        <v>6</v>
      </c>
      <c r="Q262" s="326">
        <v>4</v>
      </c>
      <c r="U262" s="343"/>
      <c r="Z262" s="262"/>
      <c r="AA262" s="262"/>
      <c r="AB262" s="262"/>
      <c r="AC262" s="262"/>
      <c r="AD262" s="262"/>
    </row>
    <row r="263" spans="2:30" x14ac:dyDescent="0.4">
      <c r="B263" s="262">
        <v>261</v>
      </c>
      <c r="C263" s="285" t="s">
        <v>2323</v>
      </c>
      <c r="D263" s="286" t="s">
        <v>2587</v>
      </c>
      <c r="G263" s="286">
        <f t="shared" si="24"/>
        <v>4</v>
      </c>
      <c r="I263" s="286" t="str">
        <f>TEXT(IO[[#This Row],[RackRaw]],"00")</f>
        <v>00</v>
      </c>
      <c r="J263" s="286" t="str">
        <f>TEXT(IO[[#This Row],[SlotRaw]],"00")</f>
        <v>00</v>
      </c>
      <c r="K263" s="286" t="str">
        <f>TEXT(IO[[#This Row],[ChannelRaw]],"00")</f>
        <v>04</v>
      </c>
      <c r="L263" s="287" t="str">
        <f>_xlfn.TEXTJOIN("",,IO[[#This Row],[PLC]],IO[[#This Row],[Rack]],":",IO[[#This Row],[Slot]],".",IO[[#This Row],[Type]],":",IO[[#This Row],[Channel]])</f>
        <v>RIO_00:00.:04</v>
      </c>
      <c r="M263" s="286" t="str">
        <f>_xlfn.TEXTJOIN("",,IO[[#This Row],[PLC]],IO[[#This Row],[Rack]],":",IO[[#This Row],[Slot]],".",IO[[#This Row],[Type]],":V+")</f>
        <v>RIO_00:00.:V+</v>
      </c>
      <c r="N263" s="286" t="str">
        <f>_xlfn.TEXTJOIN("",,IO[[#This Row],[PLC]],IO[[#This Row],[Rack]],":",IO[[#This Row],[Slot]],".",IO[[#This Row],[Type]],":V-")</f>
        <v>RIO_00:00.:V-</v>
      </c>
      <c r="O263" s="326" t="str">
        <f>TEXT(IO[[#This Row],[ChannelRaw]]+1,"00")</f>
        <v>05</v>
      </c>
      <c r="P263" s="326">
        <v>6</v>
      </c>
      <c r="Q263" s="326">
        <v>4</v>
      </c>
      <c r="U263" s="343"/>
      <c r="Z263" s="262"/>
      <c r="AA263" s="262"/>
      <c r="AB263" s="262"/>
      <c r="AC263" s="262"/>
      <c r="AD263" s="262"/>
    </row>
    <row r="264" spans="2:30" x14ac:dyDescent="0.4">
      <c r="B264" s="262">
        <v>262</v>
      </c>
      <c r="C264" s="285" t="s">
        <v>2323</v>
      </c>
      <c r="D264" s="286" t="s">
        <v>2587</v>
      </c>
      <c r="G264" s="286">
        <f t="shared" si="24"/>
        <v>5</v>
      </c>
      <c r="I264" s="286" t="str">
        <f>TEXT(IO[[#This Row],[RackRaw]],"00")</f>
        <v>00</v>
      </c>
      <c r="J264" s="286" t="str">
        <f>TEXT(IO[[#This Row],[SlotRaw]],"00")</f>
        <v>00</v>
      </c>
      <c r="K264" s="286" t="str">
        <f>TEXT(IO[[#This Row],[ChannelRaw]],"00")</f>
        <v>05</v>
      </c>
      <c r="L264" s="287" t="str">
        <f>_xlfn.TEXTJOIN("",,IO[[#This Row],[PLC]],IO[[#This Row],[Rack]],":",IO[[#This Row],[Slot]],".",IO[[#This Row],[Type]],":",IO[[#This Row],[Channel]])</f>
        <v>RIO_00:00.:05</v>
      </c>
      <c r="M264" s="286" t="str">
        <f>_xlfn.TEXTJOIN("",,IO[[#This Row],[PLC]],IO[[#This Row],[Rack]],":",IO[[#This Row],[Slot]],".",IO[[#This Row],[Type]],":V+")</f>
        <v>RIO_00:00.:V+</v>
      </c>
      <c r="N264" s="286" t="str">
        <f>_xlfn.TEXTJOIN("",,IO[[#This Row],[PLC]],IO[[#This Row],[Rack]],":",IO[[#This Row],[Slot]],".",IO[[#This Row],[Type]],":V-")</f>
        <v>RIO_00:00.:V-</v>
      </c>
      <c r="O264" s="326" t="str">
        <f>TEXT(IO[[#This Row],[ChannelRaw]]+1,"00")</f>
        <v>06</v>
      </c>
      <c r="P264" s="326">
        <v>6</v>
      </c>
      <c r="Q264" s="326">
        <v>4</v>
      </c>
      <c r="U264" s="343"/>
      <c r="Z264" s="262"/>
      <c r="AA264" s="262"/>
      <c r="AB264" s="262"/>
      <c r="AC264" s="262"/>
      <c r="AD264" s="262"/>
    </row>
    <row r="265" spans="2:30" x14ac:dyDescent="0.4">
      <c r="B265" s="262">
        <v>263</v>
      </c>
      <c r="C265" s="285" t="s">
        <v>2323</v>
      </c>
      <c r="D265" s="286" t="s">
        <v>2587</v>
      </c>
      <c r="G265" s="286">
        <f t="shared" si="24"/>
        <v>6</v>
      </c>
      <c r="I265" s="286" t="str">
        <f>TEXT(IO[[#This Row],[RackRaw]],"00")</f>
        <v>00</v>
      </c>
      <c r="J265" s="286" t="str">
        <f>TEXT(IO[[#This Row],[SlotRaw]],"00")</f>
        <v>00</v>
      </c>
      <c r="K265" s="286" t="str">
        <f>TEXT(IO[[#This Row],[ChannelRaw]],"00")</f>
        <v>06</v>
      </c>
      <c r="L265" s="287" t="str">
        <f>_xlfn.TEXTJOIN("",,IO[[#This Row],[PLC]],IO[[#This Row],[Rack]],":",IO[[#This Row],[Slot]],".",IO[[#This Row],[Type]],":",IO[[#This Row],[Channel]])</f>
        <v>RIO_00:00.:06</v>
      </c>
      <c r="M265" s="286" t="str">
        <f>_xlfn.TEXTJOIN("",,IO[[#This Row],[PLC]],IO[[#This Row],[Rack]],":",IO[[#This Row],[Slot]],".",IO[[#This Row],[Type]],":V+")</f>
        <v>RIO_00:00.:V+</v>
      </c>
      <c r="N265" s="286" t="str">
        <f>_xlfn.TEXTJOIN("",,IO[[#This Row],[PLC]],IO[[#This Row],[Rack]],":",IO[[#This Row],[Slot]],".",IO[[#This Row],[Type]],":V-")</f>
        <v>RIO_00:00.:V-</v>
      </c>
      <c r="O265" s="326" t="str">
        <f>TEXT(IO[[#This Row],[ChannelRaw]]+1,"00")</f>
        <v>07</v>
      </c>
      <c r="P265" s="326">
        <v>6</v>
      </c>
      <c r="Q265" s="326">
        <v>4</v>
      </c>
      <c r="U265" s="343"/>
      <c r="Z265" s="262"/>
      <c r="AA265" s="262"/>
      <c r="AB265" s="262"/>
      <c r="AC265" s="262"/>
      <c r="AD265" s="262"/>
    </row>
    <row r="266" spans="2:30" x14ac:dyDescent="0.4">
      <c r="B266" s="262">
        <v>264</v>
      </c>
      <c r="C266" s="285" t="s">
        <v>2323</v>
      </c>
      <c r="D266" s="286" t="s">
        <v>2587</v>
      </c>
      <c r="G266" s="286">
        <f t="shared" si="24"/>
        <v>7</v>
      </c>
      <c r="I266" s="286" t="str">
        <f>TEXT(IO[[#This Row],[RackRaw]],"00")</f>
        <v>00</v>
      </c>
      <c r="J266" s="286" t="str">
        <f>TEXT(IO[[#This Row],[SlotRaw]],"00")</f>
        <v>00</v>
      </c>
      <c r="K266" s="286" t="str">
        <f>TEXT(IO[[#This Row],[ChannelRaw]],"00")</f>
        <v>07</v>
      </c>
      <c r="L266" s="287" t="str">
        <f>_xlfn.TEXTJOIN("",,IO[[#This Row],[PLC]],IO[[#This Row],[Rack]],":",IO[[#This Row],[Slot]],".",IO[[#This Row],[Type]],":",IO[[#This Row],[Channel]])</f>
        <v>RIO_00:00.:07</v>
      </c>
      <c r="M266" s="286" t="str">
        <f>_xlfn.TEXTJOIN("",,IO[[#This Row],[PLC]],IO[[#This Row],[Rack]],":",IO[[#This Row],[Slot]],".",IO[[#This Row],[Type]],":V+")</f>
        <v>RIO_00:00.:V+</v>
      </c>
      <c r="N266" s="286" t="str">
        <f>_xlfn.TEXTJOIN("",,IO[[#This Row],[PLC]],IO[[#This Row],[Rack]],":",IO[[#This Row],[Slot]],".",IO[[#This Row],[Type]],":V-")</f>
        <v>RIO_00:00.:V-</v>
      </c>
      <c r="O266" s="326" t="str">
        <f>TEXT(IO[[#This Row],[ChannelRaw]]+1,"00")</f>
        <v>08</v>
      </c>
      <c r="P266" s="326">
        <v>6</v>
      </c>
      <c r="Q266" s="326">
        <v>4</v>
      </c>
      <c r="U266" s="343"/>
      <c r="Z266" s="262"/>
      <c r="AA266" s="262"/>
      <c r="AB266" s="262"/>
      <c r="AC266" s="262"/>
      <c r="AD266" s="262"/>
    </row>
    <row r="267" spans="2:30" x14ac:dyDescent="0.4">
      <c r="B267" s="262">
        <v>265</v>
      </c>
      <c r="C267" s="285" t="s">
        <v>2323</v>
      </c>
      <c r="D267" s="286" t="s">
        <v>2587</v>
      </c>
      <c r="G267" s="286">
        <v>0</v>
      </c>
      <c r="I267" s="286" t="str">
        <f>TEXT(IO[[#This Row],[RackRaw]],"00")</f>
        <v>00</v>
      </c>
      <c r="J267" s="286" t="str">
        <f>TEXT(IO[[#This Row],[SlotRaw]],"00")</f>
        <v>00</v>
      </c>
      <c r="K267" s="286" t="str">
        <f>TEXT(IO[[#This Row],[ChannelRaw]],"00")</f>
        <v>00</v>
      </c>
      <c r="L267" s="287" t="str">
        <f>_xlfn.TEXTJOIN("",,IO[[#This Row],[PLC]],IO[[#This Row],[Rack]],":",IO[[#This Row],[Slot]],".",IO[[#This Row],[Type]],":",IO[[#This Row],[Channel]])</f>
        <v>RIO_00:00.:00</v>
      </c>
      <c r="M267" s="286" t="str">
        <f>_xlfn.TEXTJOIN("",,IO[[#This Row],[PLC]],IO[[#This Row],[Rack]],":",IO[[#This Row],[Slot]],".",IO[[#This Row],[Type]],":V+")</f>
        <v>RIO_00:00.:V+</v>
      </c>
      <c r="N267" s="286" t="str">
        <f>_xlfn.TEXTJOIN("",,IO[[#This Row],[PLC]],IO[[#This Row],[Rack]],":",IO[[#This Row],[Slot]],".",IO[[#This Row],[Type]],":V-")</f>
        <v>RIO_00:00.:V-</v>
      </c>
      <c r="O267" s="326" t="str">
        <f>TEXT(IO[[#This Row],[ChannelRaw]]+1,"00")</f>
        <v>01</v>
      </c>
      <c r="P267" s="326">
        <v>6</v>
      </c>
      <c r="Q267" s="326">
        <v>4</v>
      </c>
      <c r="U267" s="343"/>
      <c r="Z267" s="262"/>
      <c r="AA267" s="262"/>
      <c r="AB267" s="262"/>
      <c r="AC267" s="262"/>
      <c r="AD267" s="262"/>
    </row>
    <row r="268" spans="2:30" x14ac:dyDescent="0.4">
      <c r="B268" s="262">
        <v>266</v>
      </c>
      <c r="C268" s="285" t="s">
        <v>2323</v>
      </c>
      <c r="D268" s="286" t="s">
        <v>2587</v>
      </c>
      <c r="G268" s="286">
        <f>G267+1</f>
        <v>1</v>
      </c>
      <c r="I268" s="286" t="str">
        <f>TEXT(IO[[#This Row],[RackRaw]],"00")</f>
        <v>00</v>
      </c>
      <c r="J268" s="286" t="str">
        <f>TEXT(IO[[#This Row],[SlotRaw]],"00")</f>
        <v>00</v>
      </c>
      <c r="K268" s="286" t="str">
        <f>TEXT(IO[[#This Row],[ChannelRaw]],"00")</f>
        <v>01</v>
      </c>
      <c r="L268" s="287" t="str">
        <f>_xlfn.TEXTJOIN("",,IO[[#This Row],[PLC]],IO[[#This Row],[Rack]],":",IO[[#This Row],[Slot]],".",IO[[#This Row],[Type]],":",IO[[#This Row],[Channel]])</f>
        <v>RIO_00:00.:01</v>
      </c>
      <c r="M268" s="286" t="str">
        <f>_xlfn.TEXTJOIN("",,IO[[#This Row],[PLC]],IO[[#This Row],[Rack]],":",IO[[#This Row],[Slot]],".",IO[[#This Row],[Type]],":V+")</f>
        <v>RIO_00:00.:V+</v>
      </c>
      <c r="N268" s="286" t="str">
        <f>_xlfn.TEXTJOIN("",,IO[[#This Row],[PLC]],IO[[#This Row],[Rack]],":",IO[[#This Row],[Slot]],".",IO[[#This Row],[Type]],":V-")</f>
        <v>RIO_00:00.:V-</v>
      </c>
      <c r="O268" s="326" t="str">
        <f>TEXT(IO[[#This Row],[ChannelRaw]]+1,"00")</f>
        <v>02</v>
      </c>
      <c r="P268" s="326">
        <v>6</v>
      </c>
      <c r="Q268" s="326">
        <v>4</v>
      </c>
      <c r="U268" s="343"/>
      <c r="Z268" s="262"/>
      <c r="AA268" s="262"/>
      <c r="AB268" s="262"/>
      <c r="AC268" s="262"/>
      <c r="AD268" s="262"/>
    </row>
    <row r="269" spans="2:30" x14ac:dyDescent="0.4">
      <c r="B269" s="262">
        <v>267</v>
      </c>
      <c r="C269" s="285" t="s">
        <v>2323</v>
      </c>
      <c r="D269" s="286" t="s">
        <v>2587</v>
      </c>
      <c r="G269" s="286">
        <f t="shared" si="24"/>
        <v>2</v>
      </c>
      <c r="I269" s="286" t="str">
        <f>TEXT(IO[[#This Row],[RackRaw]],"00")</f>
        <v>00</v>
      </c>
      <c r="J269" s="286" t="str">
        <f>TEXT(IO[[#This Row],[SlotRaw]],"00")</f>
        <v>00</v>
      </c>
      <c r="K269" s="286" t="str">
        <f>TEXT(IO[[#This Row],[ChannelRaw]],"00")</f>
        <v>02</v>
      </c>
      <c r="L269" s="287" t="str">
        <f>_xlfn.TEXTJOIN("",,IO[[#This Row],[PLC]],IO[[#This Row],[Rack]],":",IO[[#This Row],[Slot]],".",IO[[#This Row],[Type]],":",IO[[#This Row],[Channel]])</f>
        <v>RIO_00:00.:02</v>
      </c>
      <c r="M269" s="286" t="str">
        <f>_xlfn.TEXTJOIN("",,IO[[#This Row],[PLC]],IO[[#This Row],[Rack]],":",IO[[#This Row],[Slot]],".",IO[[#This Row],[Type]],":V+")</f>
        <v>RIO_00:00.:V+</v>
      </c>
      <c r="N269" s="286" t="str">
        <f>_xlfn.TEXTJOIN("",,IO[[#This Row],[PLC]],IO[[#This Row],[Rack]],":",IO[[#This Row],[Slot]],".",IO[[#This Row],[Type]],":V-")</f>
        <v>RIO_00:00.:V-</v>
      </c>
      <c r="O269" s="326" t="str">
        <f>TEXT(IO[[#This Row],[ChannelRaw]]+1,"00")</f>
        <v>03</v>
      </c>
      <c r="P269" s="326">
        <v>6</v>
      </c>
      <c r="Q269" s="326">
        <v>4</v>
      </c>
      <c r="U269" s="343"/>
      <c r="Z269" s="262"/>
      <c r="AA269" s="262"/>
      <c r="AB269" s="262"/>
      <c r="AC269" s="262"/>
      <c r="AD269" s="262"/>
    </row>
    <row r="270" spans="2:30" x14ac:dyDescent="0.4">
      <c r="B270" s="262">
        <v>268</v>
      </c>
      <c r="C270" s="285" t="s">
        <v>2323</v>
      </c>
      <c r="D270" s="286" t="s">
        <v>2587</v>
      </c>
      <c r="G270" s="286">
        <f t="shared" si="24"/>
        <v>3</v>
      </c>
      <c r="I270" s="286" t="str">
        <f>TEXT(IO[[#This Row],[RackRaw]],"00")</f>
        <v>00</v>
      </c>
      <c r="J270" s="286" t="str">
        <f>TEXT(IO[[#This Row],[SlotRaw]],"00")</f>
        <v>00</v>
      </c>
      <c r="K270" s="286" t="str">
        <f>TEXT(IO[[#This Row],[ChannelRaw]],"00")</f>
        <v>03</v>
      </c>
      <c r="L270" s="287" t="str">
        <f>_xlfn.TEXTJOIN("",,IO[[#This Row],[PLC]],IO[[#This Row],[Rack]],":",IO[[#This Row],[Slot]],".",IO[[#This Row],[Type]],":",IO[[#This Row],[Channel]])</f>
        <v>RIO_00:00.:03</v>
      </c>
      <c r="M270" s="286" t="str">
        <f>_xlfn.TEXTJOIN("",,IO[[#This Row],[PLC]],IO[[#This Row],[Rack]],":",IO[[#This Row],[Slot]],".",IO[[#This Row],[Type]],":V+")</f>
        <v>RIO_00:00.:V+</v>
      </c>
      <c r="N270" s="286" t="str">
        <f>_xlfn.TEXTJOIN("",,IO[[#This Row],[PLC]],IO[[#This Row],[Rack]],":",IO[[#This Row],[Slot]],".",IO[[#This Row],[Type]],":V-")</f>
        <v>RIO_00:00.:V-</v>
      </c>
      <c r="O270" s="326" t="str">
        <f>TEXT(IO[[#This Row],[ChannelRaw]]+1,"00")</f>
        <v>04</v>
      </c>
      <c r="P270" s="326">
        <v>6</v>
      </c>
      <c r="Q270" s="326">
        <v>4</v>
      </c>
      <c r="U270" s="343"/>
      <c r="Z270" s="262"/>
      <c r="AA270" s="262"/>
      <c r="AB270" s="262"/>
      <c r="AC270" s="262"/>
      <c r="AD270" s="262"/>
    </row>
    <row r="271" spans="2:30" x14ac:dyDescent="0.4">
      <c r="B271" s="262">
        <v>269</v>
      </c>
      <c r="C271" s="285" t="s">
        <v>2323</v>
      </c>
      <c r="D271" s="286" t="s">
        <v>2587</v>
      </c>
      <c r="G271" s="286">
        <f t="shared" si="24"/>
        <v>4</v>
      </c>
      <c r="I271" s="286" t="str">
        <f>TEXT(IO[[#This Row],[RackRaw]],"00")</f>
        <v>00</v>
      </c>
      <c r="J271" s="286" t="str">
        <f>TEXT(IO[[#This Row],[SlotRaw]],"00")</f>
        <v>00</v>
      </c>
      <c r="K271" s="286" t="str">
        <f>TEXT(IO[[#This Row],[ChannelRaw]],"00")</f>
        <v>04</v>
      </c>
      <c r="L271" s="287" t="str">
        <f>_xlfn.TEXTJOIN("",,IO[[#This Row],[PLC]],IO[[#This Row],[Rack]],":",IO[[#This Row],[Slot]],".",IO[[#This Row],[Type]],":",IO[[#This Row],[Channel]])</f>
        <v>RIO_00:00.:04</v>
      </c>
      <c r="M271" s="286" t="str">
        <f>_xlfn.TEXTJOIN("",,IO[[#This Row],[PLC]],IO[[#This Row],[Rack]],":",IO[[#This Row],[Slot]],".",IO[[#This Row],[Type]],":V+")</f>
        <v>RIO_00:00.:V+</v>
      </c>
      <c r="N271" s="286" t="str">
        <f>_xlfn.TEXTJOIN("",,IO[[#This Row],[PLC]],IO[[#This Row],[Rack]],":",IO[[#This Row],[Slot]],".",IO[[#This Row],[Type]],":V-")</f>
        <v>RIO_00:00.:V-</v>
      </c>
      <c r="O271" s="326" t="str">
        <f>TEXT(IO[[#This Row],[ChannelRaw]]+1,"00")</f>
        <v>05</v>
      </c>
      <c r="P271" s="326">
        <v>6</v>
      </c>
      <c r="Q271" s="326">
        <v>4</v>
      </c>
      <c r="U271" s="343"/>
      <c r="Z271" s="262"/>
      <c r="AA271" s="262"/>
      <c r="AB271" s="262"/>
      <c r="AC271" s="262"/>
      <c r="AD271" s="262"/>
    </row>
    <row r="272" spans="2:30" x14ac:dyDescent="0.4">
      <c r="B272" s="262">
        <v>270</v>
      </c>
      <c r="C272" s="285" t="s">
        <v>2323</v>
      </c>
      <c r="D272" s="286" t="s">
        <v>2587</v>
      </c>
      <c r="G272" s="286">
        <f t="shared" si="24"/>
        <v>5</v>
      </c>
      <c r="I272" s="286" t="str">
        <f>TEXT(IO[[#This Row],[RackRaw]],"00")</f>
        <v>00</v>
      </c>
      <c r="J272" s="286" t="str">
        <f>TEXT(IO[[#This Row],[SlotRaw]],"00")</f>
        <v>00</v>
      </c>
      <c r="K272" s="286" t="str">
        <f>TEXT(IO[[#This Row],[ChannelRaw]],"00")</f>
        <v>05</v>
      </c>
      <c r="L272" s="287" t="str">
        <f>_xlfn.TEXTJOIN("",,IO[[#This Row],[PLC]],IO[[#This Row],[Rack]],":",IO[[#This Row],[Slot]],".",IO[[#This Row],[Type]],":",IO[[#This Row],[Channel]])</f>
        <v>RIO_00:00.:05</v>
      </c>
      <c r="M272" s="286" t="str">
        <f>_xlfn.TEXTJOIN("",,IO[[#This Row],[PLC]],IO[[#This Row],[Rack]],":",IO[[#This Row],[Slot]],".",IO[[#This Row],[Type]],":V+")</f>
        <v>RIO_00:00.:V+</v>
      </c>
      <c r="N272" s="286" t="str">
        <f>_xlfn.TEXTJOIN("",,IO[[#This Row],[PLC]],IO[[#This Row],[Rack]],":",IO[[#This Row],[Slot]],".",IO[[#This Row],[Type]],":V-")</f>
        <v>RIO_00:00.:V-</v>
      </c>
      <c r="O272" s="326" t="str">
        <f>TEXT(IO[[#This Row],[ChannelRaw]]+1,"00")</f>
        <v>06</v>
      </c>
      <c r="P272" s="326">
        <v>6</v>
      </c>
      <c r="Q272" s="326">
        <v>4</v>
      </c>
      <c r="U272" s="343"/>
      <c r="Z272" s="262"/>
      <c r="AA272" s="262"/>
      <c r="AB272" s="262"/>
      <c r="AC272" s="262"/>
      <c r="AD272" s="262"/>
    </row>
    <row r="273" spans="2:30" x14ac:dyDescent="0.4">
      <c r="B273" s="262">
        <v>271</v>
      </c>
      <c r="C273" s="285" t="s">
        <v>2323</v>
      </c>
      <c r="D273" s="286" t="s">
        <v>2587</v>
      </c>
      <c r="G273" s="286">
        <f t="shared" si="24"/>
        <v>6</v>
      </c>
      <c r="I273" s="286" t="str">
        <f>TEXT(IO[[#This Row],[RackRaw]],"00")</f>
        <v>00</v>
      </c>
      <c r="J273" s="286" t="str">
        <f>TEXT(IO[[#This Row],[SlotRaw]],"00")</f>
        <v>00</v>
      </c>
      <c r="K273" s="286" t="str">
        <f>TEXT(IO[[#This Row],[ChannelRaw]],"00")</f>
        <v>06</v>
      </c>
      <c r="L273" s="287" t="str">
        <f>_xlfn.TEXTJOIN("",,IO[[#This Row],[PLC]],IO[[#This Row],[Rack]],":",IO[[#This Row],[Slot]],".",IO[[#This Row],[Type]],":",IO[[#This Row],[Channel]])</f>
        <v>RIO_00:00.:06</v>
      </c>
      <c r="M273" s="286" t="str">
        <f>_xlfn.TEXTJOIN("",,IO[[#This Row],[PLC]],IO[[#This Row],[Rack]],":",IO[[#This Row],[Slot]],".",IO[[#This Row],[Type]],":V+")</f>
        <v>RIO_00:00.:V+</v>
      </c>
      <c r="N273" s="286" t="str">
        <f>_xlfn.TEXTJOIN("",,IO[[#This Row],[PLC]],IO[[#This Row],[Rack]],":",IO[[#This Row],[Slot]],".",IO[[#This Row],[Type]],":V-")</f>
        <v>RIO_00:00.:V-</v>
      </c>
      <c r="O273" s="326" t="str">
        <f>TEXT(IO[[#This Row],[ChannelRaw]]+1,"00")</f>
        <v>07</v>
      </c>
      <c r="P273" s="326">
        <v>6</v>
      </c>
      <c r="Q273" s="326">
        <v>4</v>
      </c>
      <c r="U273" s="343"/>
      <c r="Z273" s="262"/>
      <c r="AA273" s="262"/>
      <c r="AB273" s="262"/>
      <c r="AC273" s="262"/>
      <c r="AD273" s="262"/>
    </row>
    <row r="274" spans="2:30" x14ac:dyDescent="0.4">
      <c r="B274" s="262">
        <v>272</v>
      </c>
      <c r="C274" s="285" t="s">
        <v>2323</v>
      </c>
      <c r="D274" s="286" t="s">
        <v>2587</v>
      </c>
      <c r="G274" s="286">
        <f t="shared" si="24"/>
        <v>7</v>
      </c>
      <c r="I274" s="286" t="str">
        <f>TEXT(IO[[#This Row],[RackRaw]],"00")</f>
        <v>00</v>
      </c>
      <c r="J274" s="286" t="str">
        <f>TEXT(IO[[#This Row],[SlotRaw]],"00")</f>
        <v>00</v>
      </c>
      <c r="K274" s="286" t="str">
        <f>TEXT(IO[[#This Row],[ChannelRaw]],"00")</f>
        <v>07</v>
      </c>
      <c r="L274" s="287" t="str">
        <f>_xlfn.TEXTJOIN("",,IO[[#This Row],[PLC]],IO[[#This Row],[Rack]],":",IO[[#This Row],[Slot]],".",IO[[#This Row],[Type]],":",IO[[#This Row],[Channel]])</f>
        <v>RIO_00:00.:07</v>
      </c>
      <c r="M274" s="286" t="str">
        <f>_xlfn.TEXTJOIN("",,IO[[#This Row],[PLC]],IO[[#This Row],[Rack]],":",IO[[#This Row],[Slot]],".",IO[[#This Row],[Type]],":V+")</f>
        <v>RIO_00:00.:V+</v>
      </c>
      <c r="N274" s="286" t="str">
        <f>_xlfn.TEXTJOIN("",,IO[[#This Row],[PLC]],IO[[#This Row],[Rack]],":",IO[[#This Row],[Slot]],".",IO[[#This Row],[Type]],":V-")</f>
        <v>RIO_00:00.:V-</v>
      </c>
      <c r="O274" s="326" t="str">
        <f>TEXT(IO[[#This Row],[ChannelRaw]]+1,"00")</f>
        <v>08</v>
      </c>
      <c r="P274" s="326">
        <v>6</v>
      </c>
      <c r="Q274" s="326">
        <v>4</v>
      </c>
      <c r="U274" s="343"/>
      <c r="Z274" s="262"/>
      <c r="AA274" s="262"/>
      <c r="AB274" s="262"/>
      <c r="AC274" s="262"/>
      <c r="AD274" s="262"/>
    </row>
    <row r="275" spans="2:30" x14ac:dyDescent="0.4">
      <c r="B275" s="262">
        <v>273</v>
      </c>
      <c r="C275" s="285" t="s">
        <v>2323</v>
      </c>
      <c r="D275" s="286" t="s">
        <v>2587</v>
      </c>
      <c r="G275" s="286">
        <v>0</v>
      </c>
      <c r="I275" s="286" t="str">
        <f>TEXT(IO[[#This Row],[RackRaw]],"00")</f>
        <v>00</v>
      </c>
      <c r="J275" s="286" t="str">
        <f>TEXT(IO[[#This Row],[SlotRaw]],"00")</f>
        <v>00</v>
      </c>
      <c r="K275" s="286" t="str">
        <f>TEXT(IO[[#This Row],[ChannelRaw]],"00")</f>
        <v>00</v>
      </c>
      <c r="L275" s="287" t="str">
        <f>_xlfn.TEXTJOIN("",,IO[[#This Row],[PLC]],IO[[#This Row],[Rack]],":",IO[[#This Row],[Slot]],".",IO[[#This Row],[Type]],":",IO[[#This Row],[Channel]])</f>
        <v>RIO_00:00.:00</v>
      </c>
      <c r="M275" s="286" t="str">
        <f>_xlfn.TEXTJOIN("",,IO[[#This Row],[PLC]],IO[[#This Row],[Rack]],":",IO[[#This Row],[Slot]],".",IO[[#This Row],[Type]],":V+")</f>
        <v>RIO_00:00.:V+</v>
      </c>
      <c r="N275" s="286" t="str">
        <f>_xlfn.TEXTJOIN("",,IO[[#This Row],[PLC]],IO[[#This Row],[Rack]],":",IO[[#This Row],[Slot]],".",IO[[#This Row],[Type]],":V-")</f>
        <v>RIO_00:00.:V-</v>
      </c>
      <c r="O275" s="326" t="str">
        <f>TEXT(IO[[#This Row],[ChannelRaw]]+1,"00")</f>
        <v>01</v>
      </c>
      <c r="P275" s="326">
        <v>6</v>
      </c>
      <c r="Q275" s="326">
        <v>4</v>
      </c>
      <c r="U275" s="343"/>
      <c r="Z275" s="262"/>
      <c r="AA275" s="262"/>
      <c r="AB275" s="262"/>
      <c r="AC275" s="262"/>
      <c r="AD275" s="262"/>
    </row>
    <row r="276" spans="2:30" x14ac:dyDescent="0.4">
      <c r="B276" s="262">
        <v>274</v>
      </c>
      <c r="C276" s="285" t="s">
        <v>2323</v>
      </c>
      <c r="D276" s="286" t="s">
        <v>2587</v>
      </c>
      <c r="G276" s="286">
        <f>G275+1</f>
        <v>1</v>
      </c>
      <c r="I276" s="286" t="str">
        <f>TEXT(IO[[#This Row],[RackRaw]],"00")</f>
        <v>00</v>
      </c>
      <c r="J276" s="286" t="str">
        <f>TEXT(IO[[#This Row],[SlotRaw]],"00")</f>
        <v>00</v>
      </c>
      <c r="K276" s="286" t="str">
        <f>TEXT(IO[[#This Row],[ChannelRaw]],"00")</f>
        <v>01</v>
      </c>
      <c r="L276" s="287" t="str">
        <f>_xlfn.TEXTJOIN("",,IO[[#This Row],[PLC]],IO[[#This Row],[Rack]],":",IO[[#This Row],[Slot]],".",IO[[#This Row],[Type]],":",IO[[#This Row],[Channel]])</f>
        <v>RIO_00:00.:01</v>
      </c>
      <c r="M276" s="286" t="str">
        <f>_xlfn.TEXTJOIN("",,IO[[#This Row],[PLC]],IO[[#This Row],[Rack]],":",IO[[#This Row],[Slot]],".",IO[[#This Row],[Type]],":V+")</f>
        <v>RIO_00:00.:V+</v>
      </c>
      <c r="N276" s="286" t="str">
        <f>_xlfn.TEXTJOIN("",,IO[[#This Row],[PLC]],IO[[#This Row],[Rack]],":",IO[[#This Row],[Slot]],".",IO[[#This Row],[Type]],":V-")</f>
        <v>RIO_00:00.:V-</v>
      </c>
      <c r="O276" s="326" t="str">
        <f>TEXT(IO[[#This Row],[ChannelRaw]]+1,"00")</f>
        <v>02</v>
      </c>
      <c r="P276" s="326">
        <v>6</v>
      </c>
      <c r="Q276" s="326">
        <v>4</v>
      </c>
      <c r="U276" s="343"/>
      <c r="Z276" s="262"/>
      <c r="AA276" s="262"/>
      <c r="AB276" s="262"/>
      <c r="AC276" s="262"/>
      <c r="AD276" s="262"/>
    </row>
    <row r="277" spans="2:30" x14ac:dyDescent="0.4">
      <c r="B277" s="262">
        <v>275</v>
      </c>
      <c r="C277" s="285" t="s">
        <v>2323</v>
      </c>
      <c r="D277" s="286" t="s">
        <v>2587</v>
      </c>
      <c r="G277" s="286">
        <f t="shared" si="24"/>
        <v>2</v>
      </c>
      <c r="I277" s="286" t="str">
        <f>TEXT(IO[[#This Row],[RackRaw]],"00")</f>
        <v>00</v>
      </c>
      <c r="J277" s="286" t="str">
        <f>TEXT(IO[[#This Row],[SlotRaw]],"00")</f>
        <v>00</v>
      </c>
      <c r="K277" s="286" t="str">
        <f>TEXT(IO[[#This Row],[ChannelRaw]],"00")</f>
        <v>02</v>
      </c>
      <c r="L277" s="287" t="str">
        <f>_xlfn.TEXTJOIN("",,IO[[#This Row],[PLC]],IO[[#This Row],[Rack]],":",IO[[#This Row],[Slot]],".",IO[[#This Row],[Type]],":",IO[[#This Row],[Channel]])</f>
        <v>RIO_00:00.:02</v>
      </c>
      <c r="M277" s="286" t="str">
        <f>_xlfn.TEXTJOIN("",,IO[[#This Row],[PLC]],IO[[#This Row],[Rack]],":",IO[[#This Row],[Slot]],".",IO[[#This Row],[Type]],":V+")</f>
        <v>RIO_00:00.:V+</v>
      </c>
      <c r="N277" s="286" t="str">
        <f>_xlfn.TEXTJOIN("",,IO[[#This Row],[PLC]],IO[[#This Row],[Rack]],":",IO[[#This Row],[Slot]],".",IO[[#This Row],[Type]],":V-")</f>
        <v>RIO_00:00.:V-</v>
      </c>
      <c r="O277" s="326" t="str">
        <f>TEXT(IO[[#This Row],[ChannelRaw]]+1,"00")</f>
        <v>03</v>
      </c>
      <c r="P277" s="326">
        <v>6</v>
      </c>
      <c r="Q277" s="326">
        <v>4</v>
      </c>
      <c r="U277" s="343"/>
      <c r="Z277" s="262"/>
      <c r="AA277" s="262"/>
      <c r="AB277" s="262"/>
      <c r="AC277" s="262"/>
      <c r="AD277" s="262"/>
    </row>
    <row r="278" spans="2:30" x14ac:dyDescent="0.4">
      <c r="B278" s="262">
        <v>276</v>
      </c>
      <c r="C278" s="285" t="s">
        <v>2323</v>
      </c>
      <c r="D278" s="286" t="s">
        <v>2587</v>
      </c>
      <c r="G278" s="286">
        <f t="shared" si="24"/>
        <v>3</v>
      </c>
      <c r="I278" s="286" t="str">
        <f>TEXT(IO[[#This Row],[RackRaw]],"00")</f>
        <v>00</v>
      </c>
      <c r="J278" s="286" t="str">
        <f>TEXT(IO[[#This Row],[SlotRaw]],"00")</f>
        <v>00</v>
      </c>
      <c r="K278" s="286" t="str">
        <f>TEXT(IO[[#This Row],[ChannelRaw]],"00")</f>
        <v>03</v>
      </c>
      <c r="L278" s="287" t="str">
        <f>_xlfn.TEXTJOIN("",,IO[[#This Row],[PLC]],IO[[#This Row],[Rack]],":",IO[[#This Row],[Slot]],".",IO[[#This Row],[Type]],":",IO[[#This Row],[Channel]])</f>
        <v>RIO_00:00.:03</v>
      </c>
      <c r="M278" s="286" t="str">
        <f>_xlfn.TEXTJOIN("",,IO[[#This Row],[PLC]],IO[[#This Row],[Rack]],":",IO[[#This Row],[Slot]],".",IO[[#This Row],[Type]],":V+")</f>
        <v>RIO_00:00.:V+</v>
      </c>
      <c r="N278" s="286" t="str">
        <f>_xlfn.TEXTJOIN("",,IO[[#This Row],[PLC]],IO[[#This Row],[Rack]],":",IO[[#This Row],[Slot]],".",IO[[#This Row],[Type]],":V-")</f>
        <v>RIO_00:00.:V-</v>
      </c>
      <c r="O278" s="326" t="str">
        <f>TEXT(IO[[#This Row],[ChannelRaw]]+1,"00")</f>
        <v>04</v>
      </c>
      <c r="P278" s="326">
        <v>6</v>
      </c>
      <c r="Q278" s="326">
        <v>4</v>
      </c>
      <c r="U278" s="343"/>
      <c r="Z278" s="262"/>
      <c r="AA278" s="262"/>
      <c r="AB278" s="262"/>
      <c r="AC278" s="262"/>
      <c r="AD278" s="262"/>
    </row>
    <row r="279" spans="2:30" x14ac:dyDescent="0.4">
      <c r="B279" s="262">
        <v>277</v>
      </c>
      <c r="C279" s="285" t="s">
        <v>2323</v>
      </c>
      <c r="D279" s="286" t="s">
        <v>2587</v>
      </c>
      <c r="G279" s="286">
        <f t="shared" si="24"/>
        <v>4</v>
      </c>
      <c r="I279" s="286" t="str">
        <f>TEXT(IO[[#This Row],[RackRaw]],"00")</f>
        <v>00</v>
      </c>
      <c r="J279" s="286" t="str">
        <f>TEXT(IO[[#This Row],[SlotRaw]],"00")</f>
        <v>00</v>
      </c>
      <c r="K279" s="286" t="str">
        <f>TEXT(IO[[#This Row],[ChannelRaw]],"00")</f>
        <v>04</v>
      </c>
      <c r="L279" s="287" t="str">
        <f>_xlfn.TEXTJOIN("",,IO[[#This Row],[PLC]],IO[[#This Row],[Rack]],":",IO[[#This Row],[Slot]],".",IO[[#This Row],[Type]],":",IO[[#This Row],[Channel]])</f>
        <v>RIO_00:00.:04</v>
      </c>
      <c r="M279" s="286" t="str">
        <f>_xlfn.TEXTJOIN("",,IO[[#This Row],[PLC]],IO[[#This Row],[Rack]],":",IO[[#This Row],[Slot]],".",IO[[#This Row],[Type]],":V+")</f>
        <v>RIO_00:00.:V+</v>
      </c>
      <c r="N279" s="286" t="str">
        <f>_xlfn.TEXTJOIN("",,IO[[#This Row],[PLC]],IO[[#This Row],[Rack]],":",IO[[#This Row],[Slot]],".",IO[[#This Row],[Type]],":V-")</f>
        <v>RIO_00:00.:V-</v>
      </c>
      <c r="O279" s="326" t="str">
        <f>TEXT(IO[[#This Row],[ChannelRaw]]+1,"00")</f>
        <v>05</v>
      </c>
      <c r="P279" s="326">
        <v>6</v>
      </c>
      <c r="Q279" s="326">
        <v>4</v>
      </c>
      <c r="U279" s="343"/>
      <c r="Z279" s="262"/>
      <c r="AA279" s="262"/>
      <c r="AB279" s="262"/>
      <c r="AC279" s="262"/>
      <c r="AD279" s="262"/>
    </row>
    <row r="280" spans="2:30" x14ac:dyDescent="0.4">
      <c r="B280" s="262">
        <v>278</v>
      </c>
      <c r="C280" s="285" t="s">
        <v>2323</v>
      </c>
      <c r="D280" s="286" t="s">
        <v>2587</v>
      </c>
      <c r="G280" s="286">
        <f t="shared" si="24"/>
        <v>5</v>
      </c>
      <c r="I280" s="286" t="str">
        <f>TEXT(IO[[#This Row],[RackRaw]],"00")</f>
        <v>00</v>
      </c>
      <c r="J280" s="286" t="str">
        <f>TEXT(IO[[#This Row],[SlotRaw]],"00")</f>
        <v>00</v>
      </c>
      <c r="K280" s="286" t="str">
        <f>TEXT(IO[[#This Row],[ChannelRaw]],"00")</f>
        <v>05</v>
      </c>
      <c r="L280" s="287" t="str">
        <f>_xlfn.TEXTJOIN("",,IO[[#This Row],[PLC]],IO[[#This Row],[Rack]],":",IO[[#This Row],[Slot]],".",IO[[#This Row],[Type]],":",IO[[#This Row],[Channel]])</f>
        <v>RIO_00:00.:05</v>
      </c>
      <c r="M280" s="286" t="str">
        <f>_xlfn.TEXTJOIN("",,IO[[#This Row],[PLC]],IO[[#This Row],[Rack]],":",IO[[#This Row],[Slot]],".",IO[[#This Row],[Type]],":V+")</f>
        <v>RIO_00:00.:V+</v>
      </c>
      <c r="N280" s="286" t="str">
        <f>_xlfn.TEXTJOIN("",,IO[[#This Row],[PLC]],IO[[#This Row],[Rack]],":",IO[[#This Row],[Slot]],".",IO[[#This Row],[Type]],":V-")</f>
        <v>RIO_00:00.:V-</v>
      </c>
      <c r="O280" s="326" t="str">
        <f>TEXT(IO[[#This Row],[ChannelRaw]]+1,"00")</f>
        <v>06</v>
      </c>
      <c r="P280" s="326">
        <v>6</v>
      </c>
      <c r="Q280" s="326">
        <v>4</v>
      </c>
      <c r="U280" s="343"/>
      <c r="Z280" s="262"/>
      <c r="AA280" s="262"/>
      <c r="AB280" s="262"/>
      <c r="AC280" s="262"/>
      <c r="AD280" s="262"/>
    </row>
    <row r="281" spans="2:30" x14ac:dyDescent="0.4">
      <c r="B281" s="262">
        <v>279</v>
      </c>
      <c r="C281" s="285" t="s">
        <v>2323</v>
      </c>
      <c r="D281" s="286" t="s">
        <v>2587</v>
      </c>
      <c r="G281" s="286">
        <f t="shared" si="24"/>
        <v>6</v>
      </c>
      <c r="I281" s="286" t="str">
        <f>TEXT(IO[[#This Row],[RackRaw]],"00")</f>
        <v>00</v>
      </c>
      <c r="J281" s="286" t="str">
        <f>TEXT(IO[[#This Row],[SlotRaw]],"00")</f>
        <v>00</v>
      </c>
      <c r="K281" s="286" t="str">
        <f>TEXT(IO[[#This Row],[ChannelRaw]],"00")</f>
        <v>06</v>
      </c>
      <c r="L281" s="287" t="str">
        <f>_xlfn.TEXTJOIN("",,IO[[#This Row],[PLC]],IO[[#This Row],[Rack]],":",IO[[#This Row],[Slot]],".",IO[[#This Row],[Type]],":",IO[[#This Row],[Channel]])</f>
        <v>RIO_00:00.:06</v>
      </c>
      <c r="M281" s="286" t="str">
        <f>_xlfn.TEXTJOIN("",,IO[[#This Row],[PLC]],IO[[#This Row],[Rack]],":",IO[[#This Row],[Slot]],".",IO[[#This Row],[Type]],":V+")</f>
        <v>RIO_00:00.:V+</v>
      </c>
      <c r="N281" s="286" t="str">
        <f>_xlfn.TEXTJOIN("",,IO[[#This Row],[PLC]],IO[[#This Row],[Rack]],":",IO[[#This Row],[Slot]],".",IO[[#This Row],[Type]],":V-")</f>
        <v>RIO_00:00.:V-</v>
      </c>
      <c r="O281" s="326" t="str">
        <f>TEXT(IO[[#This Row],[ChannelRaw]]+1,"00")</f>
        <v>07</v>
      </c>
      <c r="P281" s="326">
        <v>6</v>
      </c>
      <c r="Q281" s="326">
        <v>4</v>
      </c>
      <c r="U281" s="343"/>
      <c r="Z281" s="262"/>
      <c r="AA281" s="262"/>
      <c r="AB281" s="262"/>
      <c r="AC281" s="262"/>
      <c r="AD281" s="262"/>
    </row>
    <row r="282" spans="2:30" x14ac:dyDescent="0.4">
      <c r="B282" s="262">
        <v>280</v>
      </c>
      <c r="C282" s="285" t="s">
        <v>2323</v>
      </c>
      <c r="D282" s="286" t="s">
        <v>2587</v>
      </c>
      <c r="G282" s="286">
        <f t="shared" si="24"/>
        <v>7</v>
      </c>
      <c r="I282" s="286" t="str">
        <f>TEXT(IO[[#This Row],[RackRaw]],"00")</f>
        <v>00</v>
      </c>
      <c r="J282" s="286" t="str">
        <f>TEXT(IO[[#This Row],[SlotRaw]],"00")</f>
        <v>00</v>
      </c>
      <c r="K282" s="286" t="str">
        <f>TEXT(IO[[#This Row],[ChannelRaw]],"00")</f>
        <v>07</v>
      </c>
      <c r="L282" s="287" t="str">
        <f>_xlfn.TEXTJOIN("",,IO[[#This Row],[PLC]],IO[[#This Row],[Rack]],":",IO[[#This Row],[Slot]],".",IO[[#This Row],[Type]],":",IO[[#This Row],[Channel]])</f>
        <v>RIO_00:00.:07</v>
      </c>
      <c r="M282" s="286" t="str">
        <f>_xlfn.TEXTJOIN("",,IO[[#This Row],[PLC]],IO[[#This Row],[Rack]],":",IO[[#This Row],[Slot]],".",IO[[#This Row],[Type]],":V+")</f>
        <v>RIO_00:00.:V+</v>
      </c>
      <c r="N282" s="286" t="str">
        <f>_xlfn.TEXTJOIN("",,IO[[#This Row],[PLC]],IO[[#This Row],[Rack]],":",IO[[#This Row],[Slot]],".",IO[[#This Row],[Type]],":V-")</f>
        <v>RIO_00:00.:V-</v>
      </c>
      <c r="O282" s="326" t="str">
        <f>TEXT(IO[[#This Row],[ChannelRaw]]+1,"00")</f>
        <v>08</v>
      </c>
      <c r="P282" s="326">
        <v>6</v>
      </c>
      <c r="Q282" s="326">
        <v>4</v>
      </c>
      <c r="U282" s="343"/>
      <c r="Z282" s="262"/>
      <c r="AA282" s="262"/>
      <c r="AB282" s="262"/>
      <c r="AC282" s="262"/>
      <c r="AD282" s="262"/>
    </row>
    <row r="283" spans="2:30" x14ac:dyDescent="0.4">
      <c r="B283" s="262">
        <v>281</v>
      </c>
      <c r="C283" s="285" t="s">
        <v>2323</v>
      </c>
      <c r="D283" s="286" t="s">
        <v>2587</v>
      </c>
      <c r="G283" s="286">
        <v>0</v>
      </c>
      <c r="I283" s="286" t="str">
        <f>TEXT(IO[[#This Row],[RackRaw]],"00")</f>
        <v>00</v>
      </c>
      <c r="J283" s="286" t="str">
        <f>TEXT(IO[[#This Row],[SlotRaw]],"00")</f>
        <v>00</v>
      </c>
      <c r="K283" s="286" t="str">
        <f>TEXT(IO[[#This Row],[ChannelRaw]],"00")</f>
        <v>00</v>
      </c>
      <c r="L283" s="287" t="str">
        <f>_xlfn.TEXTJOIN("",,IO[[#This Row],[PLC]],IO[[#This Row],[Rack]],":",IO[[#This Row],[Slot]],".",IO[[#This Row],[Type]],":",IO[[#This Row],[Channel]])</f>
        <v>RIO_00:00.:00</v>
      </c>
      <c r="M283" s="286" t="str">
        <f>_xlfn.TEXTJOIN("",,IO[[#This Row],[PLC]],IO[[#This Row],[Rack]],":",IO[[#This Row],[Slot]],".",IO[[#This Row],[Type]],":V+")</f>
        <v>RIO_00:00.:V+</v>
      </c>
      <c r="N283" s="286" t="str">
        <f>_xlfn.TEXTJOIN("",,IO[[#This Row],[PLC]],IO[[#This Row],[Rack]],":",IO[[#This Row],[Slot]],".",IO[[#This Row],[Type]],":V-")</f>
        <v>RIO_00:00.:V-</v>
      </c>
      <c r="O283" s="326" t="str">
        <f>TEXT(IO[[#This Row],[ChannelRaw]]+1,"00")</f>
        <v>01</v>
      </c>
      <c r="P283" s="326">
        <v>6</v>
      </c>
      <c r="Q283" s="326">
        <v>4</v>
      </c>
      <c r="U283" s="343"/>
      <c r="Z283" s="262"/>
      <c r="AA283" s="262"/>
      <c r="AB283" s="262"/>
      <c r="AC283" s="262"/>
      <c r="AD283" s="262"/>
    </row>
    <row r="284" spans="2:30" x14ac:dyDescent="0.4">
      <c r="B284" s="262">
        <v>282</v>
      </c>
      <c r="C284" s="285" t="s">
        <v>2323</v>
      </c>
      <c r="D284" s="286" t="s">
        <v>2587</v>
      </c>
      <c r="G284" s="286">
        <f>G283+1</f>
        <v>1</v>
      </c>
      <c r="I284" s="286" t="str">
        <f>TEXT(IO[[#This Row],[RackRaw]],"00")</f>
        <v>00</v>
      </c>
      <c r="J284" s="286" t="str">
        <f>TEXT(IO[[#This Row],[SlotRaw]],"00")</f>
        <v>00</v>
      </c>
      <c r="K284" s="286" t="str">
        <f>TEXT(IO[[#This Row],[ChannelRaw]],"00")</f>
        <v>01</v>
      </c>
      <c r="L284" s="287" t="str">
        <f>_xlfn.TEXTJOIN("",,IO[[#This Row],[PLC]],IO[[#This Row],[Rack]],":",IO[[#This Row],[Slot]],".",IO[[#This Row],[Type]],":",IO[[#This Row],[Channel]])</f>
        <v>RIO_00:00.:01</v>
      </c>
      <c r="M284" s="286" t="str">
        <f>_xlfn.TEXTJOIN("",,IO[[#This Row],[PLC]],IO[[#This Row],[Rack]],":",IO[[#This Row],[Slot]],".",IO[[#This Row],[Type]],":V+")</f>
        <v>RIO_00:00.:V+</v>
      </c>
      <c r="N284" s="286" t="str">
        <f>_xlfn.TEXTJOIN("",,IO[[#This Row],[PLC]],IO[[#This Row],[Rack]],":",IO[[#This Row],[Slot]],".",IO[[#This Row],[Type]],":V-")</f>
        <v>RIO_00:00.:V-</v>
      </c>
      <c r="O284" s="326" t="str">
        <f>TEXT(IO[[#This Row],[ChannelRaw]]+1,"00")</f>
        <v>02</v>
      </c>
      <c r="P284" s="326">
        <v>6</v>
      </c>
      <c r="Q284" s="326">
        <v>4</v>
      </c>
      <c r="U284" s="343"/>
      <c r="Z284" s="262"/>
      <c r="AA284" s="262"/>
      <c r="AB284" s="262"/>
      <c r="AC284" s="262"/>
      <c r="AD284" s="262"/>
    </row>
    <row r="285" spans="2:30" x14ac:dyDescent="0.4">
      <c r="B285" s="262">
        <v>283</v>
      </c>
      <c r="C285" s="285" t="s">
        <v>2323</v>
      </c>
      <c r="D285" s="286" t="s">
        <v>2587</v>
      </c>
      <c r="G285" s="286">
        <f t="shared" si="24"/>
        <v>2</v>
      </c>
      <c r="I285" s="286" t="str">
        <f>TEXT(IO[[#This Row],[RackRaw]],"00")</f>
        <v>00</v>
      </c>
      <c r="J285" s="286" t="str">
        <f>TEXT(IO[[#This Row],[SlotRaw]],"00")</f>
        <v>00</v>
      </c>
      <c r="K285" s="286" t="str">
        <f>TEXT(IO[[#This Row],[ChannelRaw]],"00")</f>
        <v>02</v>
      </c>
      <c r="L285" s="287" t="str">
        <f>_xlfn.TEXTJOIN("",,IO[[#This Row],[PLC]],IO[[#This Row],[Rack]],":",IO[[#This Row],[Slot]],".",IO[[#This Row],[Type]],":",IO[[#This Row],[Channel]])</f>
        <v>RIO_00:00.:02</v>
      </c>
      <c r="M285" s="286" t="str">
        <f>_xlfn.TEXTJOIN("",,IO[[#This Row],[PLC]],IO[[#This Row],[Rack]],":",IO[[#This Row],[Slot]],".",IO[[#This Row],[Type]],":V+")</f>
        <v>RIO_00:00.:V+</v>
      </c>
      <c r="N285" s="286" t="str">
        <f>_xlfn.TEXTJOIN("",,IO[[#This Row],[PLC]],IO[[#This Row],[Rack]],":",IO[[#This Row],[Slot]],".",IO[[#This Row],[Type]],":V-")</f>
        <v>RIO_00:00.:V-</v>
      </c>
      <c r="O285" s="326" t="str">
        <f>TEXT(IO[[#This Row],[ChannelRaw]]+1,"00")</f>
        <v>03</v>
      </c>
      <c r="P285" s="326">
        <v>6</v>
      </c>
      <c r="Q285" s="326">
        <v>4</v>
      </c>
      <c r="U285" s="343"/>
      <c r="Z285" s="262"/>
      <c r="AA285" s="262"/>
      <c r="AB285" s="262"/>
      <c r="AC285" s="262"/>
      <c r="AD285" s="262"/>
    </row>
    <row r="286" spans="2:30" x14ac:dyDescent="0.4">
      <c r="B286" s="262">
        <v>284</v>
      </c>
      <c r="C286" s="285" t="s">
        <v>2323</v>
      </c>
      <c r="D286" s="286" t="s">
        <v>2587</v>
      </c>
      <c r="G286" s="286">
        <f t="shared" si="24"/>
        <v>3</v>
      </c>
      <c r="I286" s="286" t="str">
        <f>TEXT(IO[[#This Row],[RackRaw]],"00")</f>
        <v>00</v>
      </c>
      <c r="J286" s="286" t="str">
        <f>TEXT(IO[[#This Row],[SlotRaw]],"00")</f>
        <v>00</v>
      </c>
      <c r="K286" s="286" t="str">
        <f>TEXT(IO[[#This Row],[ChannelRaw]],"00")</f>
        <v>03</v>
      </c>
      <c r="L286" s="287" t="str">
        <f>_xlfn.TEXTJOIN("",,IO[[#This Row],[PLC]],IO[[#This Row],[Rack]],":",IO[[#This Row],[Slot]],".",IO[[#This Row],[Type]],":",IO[[#This Row],[Channel]])</f>
        <v>RIO_00:00.:03</v>
      </c>
      <c r="M286" s="286" t="str">
        <f>_xlfn.TEXTJOIN("",,IO[[#This Row],[PLC]],IO[[#This Row],[Rack]],":",IO[[#This Row],[Slot]],".",IO[[#This Row],[Type]],":V+")</f>
        <v>RIO_00:00.:V+</v>
      </c>
      <c r="N286" s="286" t="str">
        <f>_xlfn.TEXTJOIN("",,IO[[#This Row],[PLC]],IO[[#This Row],[Rack]],":",IO[[#This Row],[Slot]],".",IO[[#This Row],[Type]],":V-")</f>
        <v>RIO_00:00.:V-</v>
      </c>
      <c r="O286" s="326" t="str">
        <f>TEXT(IO[[#This Row],[ChannelRaw]]+1,"00")</f>
        <v>04</v>
      </c>
      <c r="P286" s="326">
        <v>6</v>
      </c>
      <c r="Q286" s="326">
        <v>4</v>
      </c>
      <c r="U286" s="343"/>
      <c r="Z286" s="262"/>
      <c r="AA286" s="262"/>
      <c r="AB286" s="262"/>
      <c r="AC286" s="262"/>
      <c r="AD286" s="262"/>
    </row>
    <row r="287" spans="2:30" x14ac:dyDescent="0.4">
      <c r="B287" s="262">
        <v>285</v>
      </c>
      <c r="C287" s="285" t="s">
        <v>2323</v>
      </c>
      <c r="D287" s="286" t="s">
        <v>2587</v>
      </c>
      <c r="G287" s="286">
        <f t="shared" si="24"/>
        <v>4</v>
      </c>
      <c r="I287" s="286" t="str">
        <f>TEXT(IO[[#This Row],[RackRaw]],"00")</f>
        <v>00</v>
      </c>
      <c r="J287" s="286" t="str">
        <f>TEXT(IO[[#This Row],[SlotRaw]],"00")</f>
        <v>00</v>
      </c>
      <c r="K287" s="286" t="str">
        <f>TEXT(IO[[#This Row],[ChannelRaw]],"00")</f>
        <v>04</v>
      </c>
      <c r="L287" s="287" t="str">
        <f>_xlfn.TEXTJOIN("",,IO[[#This Row],[PLC]],IO[[#This Row],[Rack]],":",IO[[#This Row],[Slot]],".",IO[[#This Row],[Type]],":",IO[[#This Row],[Channel]])</f>
        <v>RIO_00:00.:04</v>
      </c>
      <c r="M287" s="286" t="str">
        <f>_xlfn.TEXTJOIN("",,IO[[#This Row],[PLC]],IO[[#This Row],[Rack]],":",IO[[#This Row],[Slot]],".",IO[[#This Row],[Type]],":V+")</f>
        <v>RIO_00:00.:V+</v>
      </c>
      <c r="N287" s="286" t="str">
        <f>_xlfn.TEXTJOIN("",,IO[[#This Row],[PLC]],IO[[#This Row],[Rack]],":",IO[[#This Row],[Slot]],".",IO[[#This Row],[Type]],":V-")</f>
        <v>RIO_00:00.:V-</v>
      </c>
      <c r="O287" s="326" t="str">
        <f>TEXT(IO[[#This Row],[ChannelRaw]]+1,"00")</f>
        <v>05</v>
      </c>
      <c r="P287" s="326">
        <v>6</v>
      </c>
      <c r="Q287" s="326">
        <v>4</v>
      </c>
      <c r="U287" s="343"/>
      <c r="Z287" s="262"/>
      <c r="AA287" s="262"/>
      <c r="AB287" s="262"/>
      <c r="AC287" s="262"/>
      <c r="AD287" s="262"/>
    </row>
    <row r="288" spans="2:30" x14ac:dyDescent="0.4">
      <c r="B288" s="262">
        <v>286</v>
      </c>
      <c r="C288" s="285" t="s">
        <v>2323</v>
      </c>
      <c r="D288" s="286" t="s">
        <v>2587</v>
      </c>
      <c r="G288" s="286">
        <f t="shared" si="24"/>
        <v>5</v>
      </c>
      <c r="I288" s="286" t="str">
        <f>TEXT(IO[[#This Row],[RackRaw]],"00")</f>
        <v>00</v>
      </c>
      <c r="J288" s="286" t="str">
        <f>TEXT(IO[[#This Row],[SlotRaw]],"00")</f>
        <v>00</v>
      </c>
      <c r="K288" s="286" t="str">
        <f>TEXT(IO[[#This Row],[ChannelRaw]],"00")</f>
        <v>05</v>
      </c>
      <c r="L288" s="287" t="str">
        <f>_xlfn.TEXTJOIN("",,IO[[#This Row],[PLC]],IO[[#This Row],[Rack]],":",IO[[#This Row],[Slot]],".",IO[[#This Row],[Type]],":",IO[[#This Row],[Channel]])</f>
        <v>RIO_00:00.:05</v>
      </c>
      <c r="M288" s="286" t="str">
        <f>_xlfn.TEXTJOIN("",,IO[[#This Row],[PLC]],IO[[#This Row],[Rack]],":",IO[[#This Row],[Slot]],".",IO[[#This Row],[Type]],":V+")</f>
        <v>RIO_00:00.:V+</v>
      </c>
      <c r="N288" s="286" t="str">
        <f>_xlfn.TEXTJOIN("",,IO[[#This Row],[PLC]],IO[[#This Row],[Rack]],":",IO[[#This Row],[Slot]],".",IO[[#This Row],[Type]],":V-")</f>
        <v>RIO_00:00.:V-</v>
      </c>
      <c r="O288" s="326" t="str">
        <f>TEXT(IO[[#This Row],[ChannelRaw]]+1,"00")</f>
        <v>06</v>
      </c>
      <c r="P288" s="326">
        <v>6</v>
      </c>
      <c r="Q288" s="326">
        <v>4</v>
      </c>
      <c r="U288" s="343"/>
      <c r="Z288" s="262"/>
      <c r="AA288" s="262"/>
      <c r="AB288" s="262"/>
      <c r="AC288" s="262"/>
      <c r="AD288" s="262"/>
    </row>
    <row r="289" spans="2:30" x14ac:dyDescent="0.4">
      <c r="B289" s="262">
        <v>287</v>
      </c>
      <c r="C289" s="285" t="s">
        <v>2323</v>
      </c>
      <c r="D289" s="286" t="s">
        <v>2587</v>
      </c>
      <c r="G289" s="286">
        <f t="shared" si="24"/>
        <v>6</v>
      </c>
      <c r="I289" s="286" t="str">
        <f>TEXT(IO[[#This Row],[RackRaw]],"00")</f>
        <v>00</v>
      </c>
      <c r="J289" s="286" t="str">
        <f>TEXT(IO[[#This Row],[SlotRaw]],"00")</f>
        <v>00</v>
      </c>
      <c r="K289" s="286" t="str">
        <f>TEXT(IO[[#This Row],[ChannelRaw]],"00")</f>
        <v>06</v>
      </c>
      <c r="L289" s="287" t="str">
        <f>_xlfn.TEXTJOIN("",,IO[[#This Row],[PLC]],IO[[#This Row],[Rack]],":",IO[[#This Row],[Slot]],".",IO[[#This Row],[Type]],":",IO[[#This Row],[Channel]])</f>
        <v>RIO_00:00.:06</v>
      </c>
      <c r="M289" s="286" t="str">
        <f>_xlfn.TEXTJOIN("",,IO[[#This Row],[PLC]],IO[[#This Row],[Rack]],":",IO[[#This Row],[Slot]],".",IO[[#This Row],[Type]],":V+")</f>
        <v>RIO_00:00.:V+</v>
      </c>
      <c r="N289" s="286" t="str">
        <f>_xlfn.TEXTJOIN("",,IO[[#This Row],[PLC]],IO[[#This Row],[Rack]],":",IO[[#This Row],[Slot]],".",IO[[#This Row],[Type]],":V-")</f>
        <v>RIO_00:00.:V-</v>
      </c>
      <c r="O289" s="326" t="str">
        <f>TEXT(IO[[#This Row],[ChannelRaw]]+1,"00")</f>
        <v>07</v>
      </c>
      <c r="P289" s="326">
        <v>6</v>
      </c>
      <c r="Q289" s="326">
        <v>4</v>
      </c>
      <c r="U289" s="343"/>
      <c r="Z289" s="262"/>
      <c r="AA289" s="262"/>
      <c r="AB289" s="262"/>
      <c r="AC289" s="262"/>
      <c r="AD289" s="262"/>
    </row>
    <row r="290" spans="2:30" x14ac:dyDescent="0.4">
      <c r="B290" s="262">
        <v>288</v>
      </c>
      <c r="C290" s="285" t="s">
        <v>2323</v>
      </c>
      <c r="D290" s="286" t="s">
        <v>2587</v>
      </c>
      <c r="G290" s="286">
        <f t="shared" si="24"/>
        <v>7</v>
      </c>
      <c r="I290" s="286" t="str">
        <f>TEXT(IO[[#This Row],[RackRaw]],"00")</f>
        <v>00</v>
      </c>
      <c r="J290" s="286" t="str">
        <f>TEXT(IO[[#This Row],[SlotRaw]],"00")</f>
        <v>00</v>
      </c>
      <c r="K290" s="286" t="str">
        <f>TEXT(IO[[#This Row],[ChannelRaw]],"00")</f>
        <v>07</v>
      </c>
      <c r="L290" s="287" t="str">
        <f>_xlfn.TEXTJOIN("",,IO[[#This Row],[PLC]],IO[[#This Row],[Rack]],":",IO[[#This Row],[Slot]],".",IO[[#This Row],[Type]],":",IO[[#This Row],[Channel]])</f>
        <v>RIO_00:00.:07</v>
      </c>
      <c r="M290" s="286" t="str">
        <f>_xlfn.TEXTJOIN("",,IO[[#This Row],[PLC]],IO[[#This Row],[Rack]],":",IO[[#This Row],[Slot]],".",IO[[#This Row],[Type]],":V+")</f>
        <v>RIO_00:00.:V+</v>
      </c>
      <c r="N290" s="286" t="str">
        <f>_xlfn.TEXTJOIN("",,IO[[#This Row],[PLC]],IO[[#This Row],[Rack]],":",IO[[#This Row],[Slot]],".",IO[[#This Row],[Type]],":V-")</f>
        <v>RIO_00:00.:V-</v>
      </c>
      <c r="O290" s="326" t="str">
        <f>TEXT(IO[[#This Row],[ChannelRaw]]+1,"00")</f>
        <v>08</v>
      </c>
      <c r="P290" s="326">
        <v>6</v>
      </c>
      <c r="Q290" s="326">
        <v>4</v>
      </c>
      <c r="U290" s="343"/>
      <c r="Z290" s="262"/>
      <c r="AA290" s="262"/>
      <c r="AB290" s="262"/>
      <c r="AC290" s="262"/>
      <c r="AD290" s="262"/>
    </row>
    <row r="291" spans="2:30" x14ac:dyDescent="0.4">
      <c r="B291" s="262">
        <v>289</v>
      </c>
      <c r="C291" s="285" t="s">
        <v>2323</v>
      </c>
      <c r="D291" s="286" t="s">
        <v>2587</v>
      </c>
      <c r="G291" s="286">
        <v>0</v>
      </c>
      <c r="I291" s="286" t="str">
        <f>TEXT(IO[[#This Row],[RackRaw]],"00")</f>
        <v>00</v>
      </c>
      <c r="J291" s="286" t="str">
        <f>TEXT(IO[[#This Row],[SlotRaw]],"00")</f>
        <v>00</v>
      </c>
      <c r="K291" s="286" t="str">
        <f>TEXT(IO[[#This Row],[ChannelRaw]],"00")</f>
        <v>00</v>
      </c>
      <c r="L291" s="287" t="str">
        <f>_xlfn.TEXTJOIN("",,IO[[#This Row],[PLC]],IO[[#This Row],[Rack]],":",IO[[#This Row],[Slot]],".",IO[[#This Row],[Type]],":",IO[[#This Row],[Channel]])</f>
        <v>RIO_00:00.:00</v>
      </c>
      <c r="M291" s="286" t="str">
        <f>_xlfn.TEXTJOIN("",,IO[[#This Row],[PLC]],IO[[#This Row],[Rack]],":",IO[[#This Row],[Slot]],".",IO[[#This Row],[Type]],":V+")</f>
        <v>RIO_00:00.:V+</v>
      </c>
      <c r="N291" s="286" t="str">
        <f>_xlfn.TEXTJOIN("",,IO[[#This Row],[PLC]],IO[[#This Row],[Rack]],":",IO[[#This Row],[Slot]],".",IO[[#This Row],[Type]],":V-")</f>
        <v>RIO_00:00.:V-</v>
      </c>
      <c r="O291" s="326" t="str">
        <f>TEXT(IO[[#This Row],[ChannelRaw]]+1,"00")</f>
        <v>01</v>
      </c>
      <c r="P291" s="326">
        <v>6</v>
      </c>
      <c r="Q291" s="326">
        <v>4</v>
      </c>
      <c r="U291" s="343"/>
      <c r="Z291" s="262"/>
      <c r="AA291" s="262"/>
      <c r="AB291" s="262"/>
      <c r="AC291" s="262"/>
      <c r="AD291" s="262"/>
    </row>
    <row r="292" spans="2:30" x14ac:dyDescent="0.4">
      <c r="B292" s="262">
        <v>290</v>
      </c>
      <c r="C292" s="285" t="s">
        <v>2323</v>
      </c>
      <c r="D292" s="286" t="s">
        <v>2587</v>
      </c>
      <c r="G292" s="286">
        <f>G291+1</f>
        <v>1</v>
      </c>
      <c r="I292" s="286" t="str">
        <f>TEXT(IO[[#This Row],[RackRaw]],"00")</f>
        <v>00</v>
      </c>
      <c r="J292" s="286" t="str">
        <f>TEXT(IO[[#This Row],[SlotRaw]],"00")</f>
        <v>00</v>
      </c>
      <c r="K292" s="286" t="str">
        <f>TEXT(IO[[#This Row],[ChannelRaw]],"00")</f>
        <v>01</v>
      </c>
      <c r="L292" s="287" t="str">
        <f>_xlfn.TEXTJOIN("",,IO[[#This Row],[PLC]],IO[[#This Row],[Rack]],":",IO[[#This Row],[Slot]],".",IO[[#This Row],[Type]],":",IO[[#This Row],[Channel]])</f>
        <v>RIO_00:00.:01</v>
      </c>
      <c r="M292" s="286" t="str">
        <f>_xlfn.TEXTJOIN("",,IO[[#This Row],[PLC]],IO[[#This Row],[Rack]],":",IO[[#This Row],[Slot]],".",IO[[#This Row],[Type]],":V+")</f>
        <v>RIO_00:00.:V+</v>
      </c>
      <c r="N292" s="286" t="str">
        <f>_xlfn.TEXTJOIN("",,IO[[#This Row],[PLC]],IO[[#This Row],[Rack]],":",IO[[#This Row],[Slot]],".",IO[[#This Row],[Type]],":V-")</f>
        <v>RIO_00:00.:V-</v>
      </c>
      <c r="O292" s="326" t="str">
        <f>TEXT(IO[[#This Row],[ChannelRaw]]+1,"00")</f>
        <v>02</v>
      </c>
      <c r="P292" s="326">
        <v>6</v>
      </c>
      <c r="Q292" s="326">
        <v>4</v>
      </c>
      <c r="U292" s="343"/>
      <c r="Z292" s="262"/>
      <c r="AA292" s="262"/>
      <c r="AB292" s="262"/>
      <c r="AC292" s="262"/>
      <c r="AD292" s="262"/>
    </row>
    <row r="293" spans="2:30" x14ac:dyDescent="0.4">
      <c r="B293" s="262">
        <v>291</v>
      </c>
      <c r="C293" s="285" t="s">
        <v>2323</v>
      </c>
      <c r="D293" s="286" t="s">
        <v>2587</v>
      </c>
      <c r="G293" s="286">
        <f t="shared" ref="G293:G322" si="25">G292+1</f>
        <v>2</v>
      </c>
      <c r="I293" s="286" t="str">
        <f>TEXT(IO[[#This Row],[RackRaw]],"00")</f>
        <v>00</v>
      </c>
      <c r="J293" s="286" t="str">
        <f>TEXT(IO[[#This Row],[SlotRaw]],"00")</f>
        <v>00</v>
      </c>
      <c r="K293" s="286" t="str">
        <f>TEXT(IO[[#This Row],[ChannelRaw]],"00")</f>
        <v>02</v>
      </c>
      <c r="L293" s="287" t="str">
        <f>_xlfn.TEXTJOIN("",,IO[[#This Row],[PLC]],IO[[#This Row],[Rack]],":",IO[[#This Row],[Slot]],".",IO[[#This Row],[Type]],":",IO[[#This Row],[Channel]])</f>
        <v>RIO_00:00.:02</v>
      </c>
      <c r="M293" s="286" t="str">
        <f>_xlfn.TEXTJOIN("",,IO[[#This Row],[PLC]],IO[[#This Row],[Rack]],":",IO[[#This Row],[Slot]],".",IO[[#This Row],[Type]],":V+")</f>
        <v>RIO_00:00.:V+</v>
      </c>
      <c r="N293" s="286" t="str">
        <f>_xlfn.TEXTJOIN("",,IO[[#This Row],[PLC]],IO[[#This Row],[Rack]],":",IO[[#This Row],[Slot]],".",IO[[#This Row],[Type]],":V-")</f>
        <v>RIO_00:00.:V-</v>
      </c>
      <c r="O293" s="326" t="str">
        <f>TEXT(IO[[#This Row],[ChannelRaw]]+1,"00")</f>
        <v>03</v>
      </c>
      <c r="P293" s="326">
        <v>6</v>
      </c>
      <c r="Q293" s="326">
        <v>4</v>
      </c>
      <c r="U293" s="343"/>
      <c r="Z293" s="262"/>
      <c r="AA293" s="262"/>
      <c r="AB293" s="262"/>
      <c r="AC293" s="262"/>
      <c r="AD293" s="262"/>
    </row>
    <row r="294" spans="2:30" x14ac:dyDescent="0.4">
      <c r="B294" s="262">
        <v>292</v>
      </c>
      <c r="C294" s="285" t="s">
        <v>2323</v>
      </c>
      <c r="D294" s="286" t="s">
        <v>2587</v>
      </c>
      <c r="G294" s="286">
        <f t="shared" si="25"/>
        <v>3</v>
      </c>
      <c r="I294" s="286" t="str">
        <f>TEXT(IO[[#This Row],[RackRaw]],"00")</f>
        <v>00</v>
      </c>
      <c r="J294" s="286" t="str">
        <f>TEXT(IO[[#This Row],[SlotRaw]],"00")</f>
        <v>00</v>
      </c>
      <c r="K294" s="286" t="str">
        <f>TEXT(IO[[#This Row],[ChannelRaw]],"00")</f>
        <v>03</v>
      </c>
      <c r="L294" s="287" t="str">
        <f>_xlfn.TEXTJOIN("",,IO[[#This Row],[PLC]],IO[[#This Row],[Rack]],":",IO[[#This Row],[Slot]],".",IO[[#This Row],[Type]],":",IO[[#This Row],[Channel]])</f>
        <v>RIO_00:00.:03</v>
      </c>
      <c r="M294" s="286" t="str">
        <f>_xlfn.TEXTJOIN("",,IO[[#This Row],[PLC]],IO[[#This Row],[Rack]],":",IO[[#This Row],[Slot]],".",IO[[#This Row],[Type]],":V+")</f>
        <v>RIO_00:00.:V+</v>
      </c>
      <c r="N294" s="286" t="str">
        <f>_xlfn.TEXTJOIN("",,IO[[#This Row],[PLC]],IO[[#This Row],[Rack]],":",IO[[#This Row],[Slot]],".",IO[[#This Row],[Type]],":V-")</f>
        <v>RIO_00:00.:V-</v>
      </c>
      <c r="O294" s="326" t="str">
        <f>TEXT(IO[[#This Row],[ChannelRaw]]+1,"00")</f>
        <v>04</v>
      </c>
      <c r="P294" s="326">
        <v>6</v>
      </c>
      <c r="Q294" s="326">
        <v>4</v>
      </c>
      <c r="U294" s="343"/>
      <c r="Z294" s="262"/>
      <c r="AA294" s="262"/>
      <c r="AB294" s="262"/>
      <c r="AC294" s="262"/>
      <c r="AD294" s="262"/>
    </row>
    <row r="295" spans="2:30" x14ac:dyDescent="0.4">
      <c r="B295" s="262">
        <v>293</v>
      </c>
      <c r="C295" s="285" t="s">
        <v>2323</v>
      </c>
      <c r="D295" s="286" t="s">
        <v>2587</v>
      </c>
      <c r="G295" s="286">
        <f t="shared" si="25"/>
        <v>4</v>
      </c>
      <c r="I295" s="286" t="str">
        <f>TEXT(IO[[#This Row],[RackRaw]],"00")</f>
        <v>00</v>
      </c>
      <c r="J295" s="286" t="str">
        <f>TEXT(IO[[#This Row],[SlotRaw]],"00")</f>
        <v>00</v>
      </c>
      <c r="K295" s="286" t="str">
        <f>TEXT(IO[[#This Row],[ChannelRaw]],"00")</f>
        <v>04</v>
      </c>
      <c r="L295" s="287" t="str">
        <f>_xlfn.TEXTJOIN("",,IO[[#This Row],[PLC]],IO[[#This Row],[Rack]],":",IO[[#This Row],[Slot]],".",IO[[#This Row],[Type]],":",IO[[#This Row],[Channel]])</f>
        <v>RIO_00:00.:04</v>
      </c>
      <c r="M295" s="286" t="str">
        <f>_xlfn.TEXTJOIN("",,IO[[#This Row],[PLC]],IO[[#This Row],[Rack]],":",IO[[#This Row],[Slot]],".",IO[[#This Row],[Type]],":V+")</f>
        <v>RIO_00:00.:V+</v>
      </c>
      <c r="N295" s="286" t="str">
        <f>_xlfn.TEXTJOIN("",,IO[[#This Row],[PLC]],IO[[#This Row],[Rack]],":",IO[[#This Row],[Slot]],".",IO[[#This Row],[Type]],":V-")</f>
        <v>RIO_00:00.:V-</v>
      </c>
      <c r="O295" s="326" t="str">
        <f>TEXT(IO[[#This Row],[ChannelRaw]]+1,"00")</f>
        <v>05</v>
      </c>
      <c r="P295" s="326">
        <v>6</v>
      </c>
      <c r="Q295" s="326">
        <v>4</v>
      </c>
      <c r="U295" s="343"/>
      <c r="Z295" s="262"/>
      <c r="AA295" s="262"/>
      <c r="AB295" s="262"/>
      <c r="AC295" s="262"/>
      <c r="AD295" s="262"/>
    </row>
    <row r="296" spans="2:30" x14ac:dyDescent="0.4">
      <c r="B296" s="262">
        <v>294</v>
      </c>
      <c r="C296" s="285" t="s">
        <v>2323</v>
      </c>
      <c r="D296" s="286" t="s">
        <v>2587</v>
      </c>
      <c r="G296" s="286">
        <f t="shared" si="25"/>
        <v>5</v>
      </c>
      <c r="I296" s="286" t="str">
        <f>TEXT(IO[[#This Row],[RackRaw]],"00")</f>
        <v>00</v>
      </c>
      <c r="J296" s="286" t="str">
        <f>TEXT(IO[[#This Row],[SlotRaw]],"00")</f>
        <v>00</v>
      </c>
      <c r="K296" s="286" t="str">
        <f>TEXT(IO[[#This Row],[ChannelRaw]],"00")</f>
        <v>05</v>
      </c>
      <c r="L296" s="287" t="str">
        <f>_xlfn.TEXTJOIN("",,IO[[#This Row],[PLC]],IO[[#This Row],[Rack]],":",IO[[#This Row],[Slot]],".",IO[[#This Row],[Type]],":",IO[[#This Row],[Channel]])</f>
        <v>RIO_00:00.:05</v>
      </c>
      <c r="M296" s="286" t="str">
        <f>_xlfn.TEXTJOIN("",,IO[[#This Row],[PLC]],IO[[#This Row],[Rack]],":",IO[[#This Row],[Slot]],".",IO[[#This Row],[Type]],":V+")</f>
        <v>RIO_00:00.:V+</v>
      </c>
      <c r="N296" s="286" t="str">
        <f>_xlfn.TEXTJOIN("",,IO[[#This Row],[PLC]],IO[[#This Row],[Rack]],":",IO[[#This Row],[Slot]],".",IO[[#This Row],[Type]],":V-")</f>
        <v>RIO_00:00.:V-</v>
      </c>
      <c r="O296" s="326" t="str">
        <f>TEXT(IO[[#This Row],[ChannelRaw]]+1,"00")</f>
        <v>06</v>
      </c>
      <c r="P296" s="326">
        <v>6</v>
      </c>
      <c r="Q296" s="326">
        <v>4</v>
      </c>
      <c r="U296" s="343"/>
      <c r="Z296" s="262"/>
      <c r="AA296" s="262"/>
      <c r="AB296" s="262"/>
      <c r="AC296" s="262"/>
      <c r="AD296" s="262"/>
    </row>
    <row r="297" spans="2:30" x14ac:dyDescent="0.4">
      <c r="B297" s="262">
        <v>295</v>
      </c>
      <c r="C297" s="285" t="s">
        <v>2323</v>
      </c>
      <c r="D297" s="286" t="s">
        <v>2587</v>
      </c>
      <c r="G297" s="286">
        <f t="shared" si="25"/>
        <v>6</v>
      </c>
      <c r="I297" s="286" t="str">
        <f>TEXT(IO[[#This Row],[RackRaw]],"00")</f>
        <v>00</v>
      </c>
      <c r="J297" s="286" t="str">
        <f>TEXT(IO[[#This Row],[SlotRaw]],"00")</f>
        <v>00</v>
      </c>
      <c r="K297" s="286" t="str">
        <f>TEXT(IO[[#This Row],[ChannelRaw]],"00")</f>
        <v>06</v>
      </c>
      <c r="L297" s="287" t="str">
        <f>_xlfn.TEXTJOIN("",,IO[[#This Row],[PLC]],IO[[#This Row],[Rack]],":",IO[[#This Row],[Slot]],".",IO[[#This Row],[Type]],":",IO[[#This Row],[Channel]])</f>
        <v>RIO_00:00.:06</v>
      </c>
      <c r="M297" s="286" t="str">
        <f>_xlfn.TEXTJOIN("",,IO[[#This Row],[PLC]],IO[[#This Row],[Rack]],":",IO[[#This Row],[Slot]],".",IO[[#This Row],[Type]],":V+")</f>
        <v>RIO_00:00.:V+</v>
      </c>
      <c r="N297" s="286" t="str">
        <f>_xlfn.TEXTJOIN("",,IO[[#This Row],[PLC]],IO[[#This Row],[Rack]],":",IO[[#This Row],[Slot]],".",IO[[#This Row],[Type]],":V-")</f>
        <v>RIO_00:00.:V-</v>
      </c>
      <c r="O297" s="326" t="str">
        <f>TEXT(IO[[#This Row],[ChannelRaw]]+1,"00")</f>
        <v>07</v>
      </c>
      <c r="P297" s="326">
        <v>6</v>
      </c>
      <c r="Q297" s="326">
        <v>4</v>
      </c>
      <c r="U297" s="343"/>
      <c r="Z297" s="262"/>
      <c r="AA297" s="262"/>
      <c r="AB297" s="262"/>
      <c r="AC297" s="262"/>
      <c r="AD297" s="262"/>
    </row>
    <row r="298" spans="2:30" x14ac:dyDescent="0.4">
      <c r="B298" s="262">
        <v>296</v>
      </c>
      <c r="C298" s="285" t="s">
        <v>2323</v>
      </c>
      <c r="D298" s="286" t="s">
        <v>2587</v>
      </c>
      <c r="G298" s="286">
        <f t="shared" si="25"/>
        <v>7</v>
      </c>
      <c r="I298" s="286" t="str">
        <f>TEXT(IO[[#This Row],[RackRaw]],"00")</f>
        <v>00</v>
      </c>
      <c r="J298" s="286" t="str">
        <f>TEXT(IO[[#This Row],[SlotRaw]],"00")</f>
        <v>00</v>
      </c>
      <c r="K298" s="286" t="str">
        <f>TEXT(IO[[#This Row],[ChannelRaw]],"00")</f>
        <v>07</v>
      </c>
      <c r="L298" s="287" t="str">
        <f>_xlfn.TEXTJOIN("",,IO[[#This Row],[PLC]],IO[[#This Row],[Rack]],":",IO[[#This Row],[Slot]],".",IO[[#This Row],[Type]],":",IO[[#This Row],[Channel]])</f>
        <v>RIO_00:00.:07</v>
      </c>
      <c r="M298" s="286" t="str">
        <f>_xlfn.TEXTJOIN("",,IO[[#This Row],[PLC]],IO[[#This Row],[Rack]],":",IO[[#This Row],[Slot]],".",IO[[#This Row],[Type]],":V+")</f>
        <v>RIO_00:00.:V+</v>
      </c>
      <c r="N298" s="286" t="str">
        <f>_xlfn.TEXTJOIN("",,IO[[#This Row],[PLC]],IO[[#This Row],[Rack]],":",IO[[#This Row],[Slot]],".",IO[[#This Row],[Type]],":V-")</f>
        <v>RIO_00:00.:V-</v>
      </c>
      <c r="O298" s="326" t="str">
        <f>TEXT(IO[[#This Row],[ChannelRaw]]+1,"00")</f>
        <v>08</v>
      </c>
      <c r="P298" s="326">
        <v>6</v>
      </c>
      <c r="Q298" s="326">
        <v>4</v>
      </c>
      <c r="U298" s="343"/>
      <c r="Z298" s="262"/>
      <c r="AA298" s="262"/>
      <c r="AB298" s="262"/>
      <c r="AC298" s="262"/>
      <c r="AD298" s="262"/>
    </row>
    <row r="299" spans="2:30" x14ac:dyDescent="0.4">
      <c r="B299" s="262">
        <v>297</v>
      </c>
      <c r="C299" s="285" t="s">
        <v>2323</v>
      </c>
      <c r="D299" s="286" t="s">
        <v>2587</v>
      </c>
      <c r="G299" s="286">
        <v>0</v>
      </c>
      <c r="I299" s="286" t="str">
        <f>TEXT(IO[[#This Row],[RackRaw]],"00")</f>
        <v>00</v>
      </c>
      <c r="J299" s="286" t="str">
        <f>TEXT(IO[[#This Row],[SlotRaw]],"00")</f>
        <v>00</v>
      </c>
      <c r="K299" s="286" t="str">
        <f>TEXT(IO[[#This Row],[ChannelRaw]],"00")</f>
        <v>00</v>
      </c>
      <c r="L299" s="287" t="str">
        <f>_xlfn.TEXTJOIN("",,IO[[#This Row],[PLC]],IO[[#This Row],[Rack]],":",IO[[#This Row],[Slot]],".",IO[[#This Row],[Type]],":",IO[[#This Row],[Channel]])</f>
        <v>RIO_00:00.:00</v>
      </c>
      <c r="M299" s="286" t="str">
        <f>_xlfn.TEXTJOIN("",,IO[[#This Row],[PLC]],IO[[#This Row],[Rack]],":",IO[[#This Row],[Slot]],".",IO[[#This Row],[Type]],":V+")</f>
        <v>RIO_00:00.:V+</v>
      </c>
      <c r="N299" s="286" t="str">
        <f>_xlfn.TEXTJOIN("",,IO[[#This Row],[PLC]],IO[[#This Row],[Rack]],":",IO[[#This Row],[Slot]],".",IO[[#This Row],[Type]],":V-")</f>
        <v>RIO_00:00.:V-</v>
      </c>
      <c r="O299" s="326" t="str">
        <f>TEXT(IO[[#This Row],[ChannelRaw]]+1,"00")</f>
        <v>01</v>
      </c>
      <c r="P299" s="326">
        <v>6</v>
      </c>
      <c r="Q299" s="326">
        <v>4</v>
      </c>
      <c r="U299" s="343"/>
      <c r="Z299" s="262"/>
      <c r="AA299" s="262"/>
      <c r="AB299" s="262"/>
      <c r="AC299" s="262"/>
      <c r="AD299" s="262"/>
    </row>
    <row r="300" spans="2:30" x14ac:dyDescent="0.4">
      <c r="B300" s="262">
        <v>298</v>
      </c>
      <c r="C300" s="285" t="s">
        <v>2323</v>
      </c>
      <c r="D300" s="286" t="s">
        <v>2587</v>
      </c>
      <c r="G300" s="286">
        <f>G299+1</f>
        <v>1</v>
      </c>
      <c r="I300" s="286" t="str">
        <f>TEXT(IO[[#This Row],[RackRaw]],"00")</f>
        <v>00</v>
      </c>
      <c r="J300" s="286" t="str">
        <f>TEXT(IO[[#This Row],[SlotRaw]],"00")</f>
        <v>00</v>
      </c>
      <c r="K300" s="286" t="str">
        <f>TEXT(IO[[#This Row],[ChannelRaw]],"00")</f>
        <v>01</v>
      </c>
      <c r="L300" s="287" t="str">
        <f>_xlfn.TEXTJOIN("",,IO[[#This Row],[PLC]],IO[[#This Row],[Rack]],":",IO[[#This Row],[Slot]],".",IO[[#This Row],[Type]],":",IO[[#This Row],[Channel]])</f>
        <v>RIO_00:00.:01</v>
      </c>
      <c r="M300" s="286" t="str">
        <f>_xlfn.TEXTJOIN("",,IO[[#This Row],[PLC]],IO[[#This Row],[Rack]],":",IO[[#This Row],[Slot]],".",IO[[#This Row],[Type]],":V+")</f>
        <v>RIO_00:00.:V+</v>
      </c>
      <c r="N300" s="286" t="str">
        <f>_xlfn.TEXTJOIN("",,IO[[#This Row],[PLC]],IO[[#This Row],[Rack]],":",IO[[#This Row],[Slot]],".",IO[[#This Row],[Type]],":V-")</f>
        <v>RIO_00:00.:V-</v>
      </c>
      <c r="O300" s="326" t="str">
        <f>TEXT(IO[[#This Row],[ChannelRaw]]+1,"00")</f>
        <v>02</v>
      </c>
      <c r="P300" s="326">
        <v>6</v>
      </c>
      <c r="Q300" s="326">
        <v>4</v>
      </c>
      <c r="U300" s="343"/>
      <c r="Z300" s="262"/>
      <c r="AA300" s="262"/>
      <c r="AB300" s="262"/>
      <c r="AC300" s="262"/>
      <c r="AD300" s="262"/>
    </row>
    <row r="301" spans="2:30" x14ac:dyDescent="0.4">
      <c r="B301" s="262">
        <v>299</v>
      </c>
      <c r="C301" s="285" t="s">
        <v>2323</v>
      </c>
      <c r="D301" s="286" t="s">
        <v>2587</v>
      </c>
      <c r="G301" s="286">
        <f t="shared" si="25"/>
        <v>2</v>
      </c>
      <c r="I301" s="286" t="str">
        <f>TEXT(IO[[#This Row],[RackRaw]],"00")</f>
        <v>00</v>
      </c>
      <c r="J301" s="286" t="str">
        <f>TEXT(IO[[#This Row],[SlotRaw]],"00")</f>
        <v>00</v>
      </c>
      <c r="K301" s="286" t="str">
        <f>TEXT(IO[[#This Row],[ChannelRaw]],"00")</f>
        <v>02</v>
      </c>
      <c r="L301" s="287" t="str">
        <f>_xlfn.TEXTJOIN("",,IO[[#This Row],[PLC]],IO[[#This Row],[Rack]],":",IO[[#This Row],[Slot]],".",IO[[#This Row],[Type]],":",IO[[#This Row],[Channel]])</f>
        <v>RIO_00:00.:02</v>
      </c>
      <c r="M301" s="286" t="str">
        <f>_xlfn.TEXTJOIN("",,IO[[#This Row],[PLC]],IO[[#This Row],[Rack]],":",IO[[#This Row],[Slot]],".",IO[[#This Row],[Type]],":V+")</f>
        <v>RIO_00:00.:V+</v>
      </c>
      <c r="N301" s="286" t="str">
        <f>_xlfn.TEXTJOIN("",,IO[[#This Row],[PLC]],IO[[#This Row],[Rack]],":",IO[[#This Row],[Slot]],".",IO[[#This Row],[Type]],":V-")</f>
        <v>RIO_00:00.:V-</v>
      </c>
      <c r="O301" s="326" t="str">
        <f>TEXT(IO[[#This Row],[ChannelRaw]]+1,"00")</f>
        <v>03</v>
      </c>
      <c r="P301" s="326">
        <v>6</v>
      </c>
      <c r="Q301" s="326">
        <v>4</v>
      </c>
      <c r="U301" s="343"/>
      <c r="Z301" s="262"/>
      <c r="AA301" s="262"/>
      <c r="AB301" s="262"/>
      <c r="AC301" s="262"/>
      <c r="AD301" s="262"/>
    </row>
    <row r="302" spans="2:30" x14ac:dyDescent="0.4">
      <c r="B302" s="262">
        <v>300</v>
      </c>
      <c r="C302" s="285" t="s">
        <v>2323</v>
      </c>
      <c r="D302" s="286" t="s">
        <v>2587</v>
      </c>
      <c r="G302" s="286">
        <f t="shared" si="25"/>
        <v>3</v>
      </c>
      <c r="I302" s="286" t="str">
        <f>TEXT(IO[[#This Row],[RackRaw]],"00")</f>
        <v>00</v>
      </c>
      <c r="J302" s="286" t="str">
        <f>TEXT(IO[[#This Row],[SlotRaw]],"00")</f>
        <v>00</v>
      </c>
      <c r="K302" s="286" t="str">
        <f>TEXT(IO[[#This Row],[ChannelRaw]],"00")</f>
        <v>03</v>
      </c>
      <c r="L302" s="287" t="str">
        <f>_xlfn.TEXTJOIN("",,IO[[#This Row],[PLC]],IO[[#This Row],[Rack]],":",IO[[#This Row],[Slot]],".",IO[[#This Row],[Type]],":",IO[[#This Row],[Channel]])</f>
        <v>RIO_00:00.:03</v>
      </c>
      <c r="M302" s="286" t="str">
        <f>_xlfn.TEXTJOIN("",,IO[[#This Row],[PLC]],IO[[#This Row],[Rack]],":",IO[[#This Row],[Slot]],".",IO[[#This Row],[Type]],":V+")</f>
        <v>RIO_00:00.:V+</v>
      </c>
      <c r="N302" s="286" t="str">
        <f>_xlfn.TEXTJOIN("",,IO[[#This Row],[PLC]],IO[[#This Row],[Rack]],":",IO[[#This Row],[Slot]],".",IO[[#This Row],[Type]],":V-")</f>
        <v>RIO_00:00.:V-</v>
      </c>
      <c r="O302" s="326" t="str">
        <f>TEXT(IO[[#This Row],[ChannelRaw]]+1,"00")</f>
        <v>04</v>
      </c>
      <c r="P302" s="326">
        <v>6</v>
      </c>
      <c r="Q302" s="326">
        <v>4</v>
      </c>
      <c r="U302" s="343"/>
      <c r="Z302" s="262"/>
      <c r="AA302" s="262"/>
      <c r="AB302" s="262"/>
      <c r="AC302" s="262"/>
      <c r="AD302" s="262"/>
    </row>
    <row r="303" spans="2:30" x14ac:dyDescent="0.4">
      <c r="B303" s="262">
        <v>301</v>
      </c>
      <c r="C303" s="285" t="s">
        <v>2323</v>
      </c>
      <c r="D303" s="286" t="s">
        <v>2587</v>
      </c>
      <c r="G303" s="286">
        <f t="shared" si="25"/>
        <v>4</v>
      </c>
      <c r="I303" s="286" t="str">
        <f>TEXT(IO[[#This Row],[RackRaw]],"00")</f>
        <v>00</v>
      </c>
      <c r="J303" s="286" t="str">
        <f>TEXT(IO[[#This Row],[SlotRaw]],"00")</f>
        <v>00</v>
      </c>
      <c r="K303" s="286" t="str">
        <f>TEXT(IO[[#This Row],[ChannelRaw]],"00")</f>
        <v>04</v>
      </c>
      <c r="L303" s="287" t="str">
        <f>_xlfn.TEXTJOIN("",,IO[[#This Row],[PLC]],IO[[#This Row],[Rack]],":",IO[[#This Row],[Slot]],".",IO[[#This Row],[Type]],":",IO[[#This Row],[Channel]])</f>
        <v>RIO_00:00.:04</v>
      </c>
      <c r="M303" s="286" t="str">
        <f>_xlfn.TEXTJOIN("",,IO[[#This Row],[PLC]],IO[[#This Row],[Rack]],":",IO[[#This Row],[Slot]],".",IO[[#This Row],[Type]],":V+")</f>
        <v>RIO_00:00.:V+</v>
      </c>
      <c r="N303" s="286" t="str">
        <f>_xlfn.TEXTJOIN("",,IO[[#This Row],[PLC]],IO[[#This Row],[Rack]],":",IO[[#This Row],[Slot]],".",IO[[#This Row],[Type]],":V-")</f>
        <v>RIO_00:00.:V-</v>
      </c>
      <c r="O303" s="326" t="str">
        <f>TEXT(IO[[#This Row],[ChannelRaw]]+1,"00")</f>
        <v>05</v>
      </c>
      <c r="P303" s="326">
        <v>6</v>
      </c>
      <c r="Q303" s="326">
        <v>4</v>
      </c>
      <c r="U303" s="343"/>
      <c r="Z303" s="262"/>
      <c r="AA303" s="262"/>
      <c r="AB303" s="262"/>
      <c r="AC303" s="262"/>
      <c r="AD303" s="262"/>
    </row>
    <row r="304" spans="2:30" x14ac:dyDescent="0.4">
      <c r="B304" s="262">
        <v>302</v>
      </c>
      <c r="C304" s="285" t="s">
        <v>2323</v>
      </c>
      <c r="D304" s="286" t="s">
        <v>2587</v>
      </c>
      <c r="G304" s="286">
        <f t="shared" si="25"/>
        <v>5</v>
      </c>
      <c r="I304" s="286" t="str">
        <f>TEXT(IO[[#This Row],[RackRaw]],"00")</f>
        <v>00</v>
      </c>
      <c r="J304" s="286" t="str">
        <f>TEXT(IO[[#This Row],[SlotRaw]],"00")</f>
        <v>00</v>
      </c>
      <c r="K304" s="286" t="str">
        <f>TEXT(IO[[#This Row],[ChannelRaw]],"00")</f>
        <v>05</v>
      </c>
      <c r="L304" s="287" t="str">
        <f>_xlfn.TEXTJOIN("",,IO[[#This Row],[PLC]],IO[[#This Row],[Rack]],":",IO[[#This Row],[Slot]],".",IO[[#This Row],[Type]],":",IO[[#This Row],[Channel]])</f>
        <v>RIO_00:00.:05</v>
      </c>
      <c r="M304" s="286" t="str">
        <f>_xlfn.TEXTJOIN("",,IO[[#This Row],[PLC]],IO[[#This Row],[Rack]],":",IO[[#This Row],[Slot]],".",IO[[#This Row],[Type]],":V+")</f>
        <v>RIO_00:00.:V+</v>
      </c>
      <c r="N304" s="286" t="str">
        <f>_xlfn.TEXTJOIN("",,IO[[#This Row],[PLC]],IO[[#This Row],[Rack]],":",IO[[#This Row],[Slot]],".",IO[[#This Row],[Type]],":V-")</f>
        <v>RIO_00:00.:V-</v>
      </c>
      <c r="O304" s="326" t="str">
        <f>TEXT(IO[[#This Row],[ChannelRaw]]+1,"00")</f>
        <v>06</v>
      </c>
      <c r="P304" s="326">
        <v>6</v>
      </c>
      <c r="Q304" s="326">
        <v>4</v>
      </c>
      <c r="U304" s="343"/>
      <c r="Z304" s="262"/>
      <c r="AA304" s="262"/>
      <c r="AB304" s="262"/>
      <c r="AC304" s="262"/>
      <c r="AD304" s="262"/>
    </row>
    <row r="305" spans="2:30" x14ac:dyDescent="0.4">
      <c r="B305" s="262">
        <v>303</v>
      </c>
      <c r="C305" s="285" t="s">
        <v>2323</v>
      </c>
      <c r="D305" s="286" t="s">
        <v>2587</v>
      </c>
      <c r="G305" s="286">
        <f t="shared" si="25"/>
        <v>6</v>
      </c>
      <c r="I305" s="286" t="str">
        <f>TEXT(IO[[#This Row],[RackRaw]],"00")</f>
        <v>00</v>
      </c>
      <c r="J305" s="286" t="str">
        <f>TEXT(IO[[#This Row],[SlotRaw]],"00")</f>
        <v>00</v>
      </c>
      <c r="K305" s="286" t="str">
        <f>TEXT(IO[[#This Row],[ChannelRaw]],"00")</f>
        <v>06</v>
      </c>
      <c r="L305" s="287" t="str">
        <f>_xlfn.TEXTJOIN("",,IO[[#This Row],[PLC]],IO[[#This Row],[Rack]],":",IO[[#This Row],[Slot]],".",IO[[#This Row],[Type]],":",IO[[#This Row],[Channel]])</f>
        <v>RIO_00:00.:06</v>
      </c>
      <c r="M305" s="286" t="str">
        <f>_xlfn.TEXTJOIN("",,IO[[#This Row],[PLC]],IO[[#This Row],[Rack]],":",IO[[#This Row],[Slot]],".",IO[[#This Row],[Type]],":V+")</f>
        <v>RIO_00:00.:V+</v>
      </c>
      <c r="N305" s="286" t="str">
        <f>_xlfn.TEXTJOIN("",,IO[[#This Row],[PLC]],IO[[#This Row],[Rack]],":",IO[[#This Row],[Slot]],".",IO[[#This Row],[Type]],":V-")</f>
        <v>RIO_00:00.:V-</v>
      </c>
      <c r="O305" s="326" t="str">
        <f>TEXT(IO[[#This Row],[ChannelRaw]]+1,"00")</f>
        <v>07</v>
      </c>
      <c r="P305" s="326">
        <v>6</v>
      </c>
      <c r="Q305" s="326">
        <v>4</v>
      </c>
      <c r="U305" s="343"/>
      <c r="Z305" s="262"/>
      <c r="AA305" s="262"/>
      <c r="AB305" s="262"/>
      <c r="AC305" s="262"/>
      <c r="AD305" s="262"/>
    </row>
    <row r="306" spans="2:30" x14ac:dyDescent="0.4">
      <c r="B306" s="262">
        <v>304</v>
      </c>
      <c r="C306" s="285" t="s">
        <v>2323</v>
      </c>
      <c r="D306" s="286" t="s">
        <v>2587</v>
      </c>
      <c r="G306" s="286">
        <f t="shared" si="25"/>
        <v>7</v>
      </c>
      <c r="I306" s="286" t="str">
        <f>TEXT(IO[[#This Row],[RackRaw]],"00")</f>
        <v>00</v>
      </c>
      <c r="J306" s="286" t="str">
        <f>TEXT(IO[[#This Row],[SlotRaw]],"00")</f>
        <v>00</v>
      </c>
      <c r="K306" s="286" t="str">
        <f>TEXT(IO[[#This Row],[ChannelRaw]],"00")</f>
        <v>07</v>
      </c>
      <c r="L306" s="287" t="str">
        <f>_xlfn.TEXTJOIN("",,IO[[#This Row],[PLC]],IO[[#This Row],[Rack]],":",IO[[#This Row],[Slot]],".",IO[[#This Row],[Type]],":",IO[[#This Row],[Channel]])</f>
        <v>RIO_00:00.:07</v>
      </c>
      <c r="M306" s="286" t="str">
        <f>_xlfn.TEXTJOIN("",,IO[[#This Row],[PLC]],IO[[#This Row],[Rack]],":",IO[[#This Row],[Slot]],".",IO[[#This Row],[Type]],":V+")</f>
        <v>RIO_00:00.:V+</v>
      </c>
      <c r="N306" s="286" t="str">
        <f>_xlfn.TEXTJOIN("",,IO[[#This Row],[PLC]],IO[[#This Row],[Rack]],":",IO[[#This Row],[Slot]],".",IO[[#This Row],[Type]],":V-")</f>
        <v>RIO_00:00.:V-</v>
      </c>
      <c r="O306" s="326" t="str">
        <f>TEXT(IO[[#This Row],[ChannelRaw]]+1,"00")</f>
        <v>08</v>
      </c>
      <c r="P306" s="326">
        <v>6</v>
      </c>
      <c r="Q306" s="326">
        <v>4</v>
      </c>
      <c r="U306" s="343"/>
      <c r="Z306" s="262"/>
      <c r="AA306" s="262"/>
      <c r="AB306" s="262"/>
      <c r="AC306" s="262"/>
      <c r="AD306" s="262"/>
    </row>
    <row r="307" spans="2:30" x14ac:dyDescent="0.4">
      <c r="B307" s="262">
        <v>305</v>
      </c>
      <c r="C307" s="285" t="s">
        <v>2323</v>
      </c>
      <c r="D307" s="286" t="s">
        <v>2587</v>
      </c>
      <c r="G307" s="286">
        <v>0</v>
      </c>
      <c r="I307" s="286" t="str">
        <f>TEXT(IO[[#This Row],[RackRaw]],"00")</f>
        <v>00</v>
      </c>
      <c r="J307" s="286" t="str">
        <f>TEXT(IO[[#This Row],[SlotRaw]],"00")</f>
        <v>00</v>
      </c>
      <c r="K307" s="286" t="str">
        <f>TEXT(IO[[#This Row],[ChannelRaw]],"00")</f>
        <v>00</v>
      </c>
      <c r="L307" s="287" t="str">
        <f>_xlfn.TEXTJOIN("",,IO[[#This Row],[PLC]],IO[[#This Row],[Rack]],":",IO[[#This Row],[Slot]],".",IO[[#This Row],[Type]],":",IO[[#This Row],[Channel]])</f>
        <v>RIO_00:00.:00</v>
      </c>
      <c r="M307" s="286" t="str">
        <f>_xlfn.TEXTJOIN("",,IO[[#This Row],[PLC]],IO[[#This Row],[Rack]],":",IO[[#This Row],[Slot]],".",IO[[#This Row],[Type]],":V+")</f>
        <v>RIO_00:00.:V+</v>
      </c>
      <c r="N307" s="286" t="str">
        <f>_xlfn.TEXTJOIN("",,IO[[#This Row],[PLC]],IO[[#This Row],[Rack]],":",IO[[#This Row],[Slot]],".",IO[[#This Row],[Type]],":V-")</f>
        <v>RIO_00:00.:V-</v>
      </c>
      <c r="O307" s="326" t="str">
        <f>TEXT(IO[[#This Row],[ChannelRaw]]+1,"00")</f>
        <v>01</v>
      </c>
      <c r="P307" s="326">
        <v>6</v>
      </c>
      <c r="Q307" s="326">
        <v>4</v>
      </c>
      <c r="U307" s="343"/>
      <c r="Z307" s="262"/>
      <c r="AA307" s="262"/>
      <c r="AB307" s="262"/>
      <c r="AC307" s="262"/>
      <c r="AD307" s="262"/>
    </row>
    <row r="308" spans="2:30" x14ac:dyDescent="0.4">
      <c r="B308" s="262">
        <v>306</v>
      </c>
      <c r="C308" s="285" t="s">
        <v>2323</v>
      </c>
      <c r="D308" s="286" t="s">
        <v>2587</v>
      </c>
      <c r="G308" s="286">
        <f>G307+1</f>
        <v>1</v>
      </c>
      <c r="I308" s="286" t="str">
        <f>TEXT(IO[[#This Row],[RackRaw]],"00")</f>
        <v>00</v>
      </c>
      <c r="J308" s="286" t="str">
        <f>TEXT(IO[[#This Row],[SlotRaw]],"00")</f>
        <v>00</v>
      </c>
      <c r="K308" s="286" t="str">
        <f>TEXT(IO[[#This Row],[ChannelRaw]],"00")</f>
        <v>01</v>
      </c>
      <c r="L308" s="287" t="str">
        <f>_xlfn.TEXTJOIN("",,IO[[#This Row],[PLC]],IO[[#This Row],[Rack]],":",IO[[#This Row],[Slot]],".",IO[[#This Row],[Type]],":",IO[[#This Row],[Channel]])</f>
        <v>RIO_00:00.:01</v>
      </c>
      <c r="M308" s="286" t="str">
        <f>_xlfn.TEXTJOIN("",,IO[[#This Row],[PLC]],IO[[#This Row],[Rack]],":",IO[[#This Row],[Slot]],".",IO[[#This Row],[Type]],":V+")</f>
        <v>RIO_00:00.:V+</v>
      </c>
      <c r="N308" s="286" t="str">
        <f>_xlfn.TEXTJOIN("",,IO[[#This Row],[PLC]],IO[[#This Row],[Rack]],":",IO[[#This Row],[Slot]],".",IO[[#This Row],[Type]],":V-")</f>
        <v>RIO_00:00.:V-</v>
      </c>
      <c r="O308" s="326" t="str">
        <f>TEXT(IO[[#This Row],[ChannelRaw]]+1,"00")</f>
        <v>02</v>
      </c>
      <c r="P308" s="326">
        <v>6</v>
      </c>
      <c r="Q308" s="326">
        <v>4</v>
      </c>
      <c r="U308" s="343"/>
      <c r="Z308" s="262"/>
      <c r="AA308" s="262"/>
      <c r="AB308" s="262"/>
      <c r="AC308" s="262"/>
      <c r="AD308" s="262"/>
    </row>
    <row r="309" spans="2:30" x14ac:dyDescent="0.4">
      <c r="B309" s="262">
        <v>307</v>
      </c>
      <c r="C309" s="285" t="s">
        <v>2323</v>
      </c>
      <c r="D309" s="286" t="s">
        <v>2587</v>
      </c>
      <c r="G309" s="286">
        <f t="shared" si="25"/>
        <v>2</v>
      </c>
      <c r="I309" s="286" t="str">
        <f>TEXT(IO[[#This Row],[RackRaw]],"00")</f>
        <v>00</v>
      </c>
      <c r="J309" s="286" t="str">
        <f>TEXT(IO[[#This Row],[SlotRaw]],"00")</f>
        <v>00</v>
      </c>
      <c r="K309" s="286" t="str">
        <f>TEXT(IO[[#This Row],[ChannelRaw]],"00")</f>
        <v>02</v>
      </c>
      <c r="L309" s="287" t="str">
        <f>_xlfn.TEXTJOIN("",,IO[[#This Row],[PLC]],IO[[#This Row],[Rack]],":",IO[[#This Row],[Slot]],".",IO[[#This Row],[Type]],":",IO[[#This Row],[Channel]])</f>
        <v>RIO_00:00.:02</v>
      </c>
      <c r="M309" s="286" t="str">
        <f>_xlfn.TEXTJOIN("",,IO[[#This Row],[PLC]],IO[[#This Row],[Rack]],":",IO[[#This Row],[Slot]],".",IO[[#This Row],[Type]],":V+")</f>
        <v>RIO_00:00.:V+</v>
      </c>
      <c r="N309" s="286" t="str">
        <f>_xlfn.TEXTJOIN("",,IO[[#This Row],[PLC]],IO[[#This Row],[Rack]],":",IO[[#This Row],[Slot]],".",IO[[#This Row],[Type]],":V-")</f>
        <v>RIO_00:00.:V-</v>
      </c>
      <c r="O309" s="326" t="str">
        <f>TEXT(IO[[#This Row],[ChannelRaw]]+1,"00")</f>
        <v>03</v>
      </c>
      <c r="P309" s="326">
        <v>6</v>
      </c>
      <c r="Q309" s="326">
        <v>4</v>
      </c>
      <c r="U309" s="343"/>
      <c r="Z309" s="262"/>
      <c r="AA309" s="262"/>
      <c r="AB309" s="262"/>
      <c r="AC309" s="262"/>
      <c r="AD309" s="262"/>
    </row>
    <row r="310" spans="2:30" x14ac:dyDescent="0.4">
      <c r="B310" s="262">
        <v>308</v>
      </c>
      <c r="C310" s="285" t="s">
        <v>2323</v>
      </c>
      <c r="D310" s="286" t="s">
        <v>2587</v>
      </c>
      <c r="G310" s="286">
        <f t="shared" si="25"/>
        <v>3</v>
      </c>
      <c r="I310" s="286" t="str">
        <f>TEXT(IO[[#This Row],[RackRaw]],"00")</f>
        <v>00</v>
      </c>
      <c r="J310" s="286" t="str">
        <f>TEXT(IO[[#This Row],[SlotRaw]],"00")</f>
        <v>00</v>
      </c>
      <c r="K310" s="286" t="str">
        <f>TEXT(IO[[#This Row],[ChannelRaw]],"00")</f>
        <v>03</v>
      </c>
      <c r="L310" s="287" t="str">
        <f>_xlfn.TEXTJOIN("",,IO[[#This Row],[PLC]],IO[[#This Row],[Rack]],":",IO[[#This Row],[Slot]],".",IO[[#This Row],[Type]],":",IO[[#This Row],[Channel]])</f>
        <v>RIO_00:00.:03</v>
      </c>
      <c r="M310" s="286" t="str">
        <f>_xlfn.TEXTJOIN("",,IO[[#This Row],[PLC]],IO[[#This Row],[Rack]],":",IO[[#This Row],[Slot]],".",IO[[#This Row],[Type]],":V+")</f>
        <v>RIO_00:00.:V+</v>
      </c>
      <c r="N310" s="286" t="str">
        <f>_xlfn.TEXTJOIN("",,IO[[#This Row],[PLC]],IO[[#This Row],[Rack]],":",IO[[#This Row],[Slot]],".",IO[[#This Row],[Type]],":V-")</f>
        <v>RIO_00:00.:V-</v>
      </c>
      <c r="O310" s="326" t="str">
        <f>TEXT(IO[[#This Row],[ChannelRaw]]+1,"00")</f>
        <v>04</v>
      </c>
      <c r="P310" s="326">
        <v>6</v>
      </c>
      <c r="Q310" s="326">
        <v>4</v>
      </c>
      <c r="U310" s="343"/>
      <c r="Z310" s="262"/>
      <c r="AA310" s="262"/>
      <c r="AB310" s="262"/>
      <c r="AC310" s="262"/>
      <c r="AD310" s="262"/>
    </row>
    <row r="311" spans="2:30" x14ac:dyDescent="0.4">
      <c r="B311" s="262">
        <v>309</v>
      </c>
      <c r="C311" s="285" t="s">
        <v>2323</v>
      </c>
      <c r="D311" s="286" t="s">
        <v>2587</v>
      </c>
      <c r="G311" s="286">
        <f t="shared" si="25"/>
        <v>4</v>
      </c>
      <c r="I311" s="286" t="str">
        <f>TEXT(IO[[#This Row],[RackRaw]],"00")</f>
        <v>00</v>
      </c>
      <c r="J311" s="286" t="str">
        <f>TEXT(IO[[#This Row],[SlotRaw]],"00")</f>
        <v>00</v>
      </c>
      <c r="K311" s="286" t="str">
        <f>TEXT(IO[[#This Row],[ChannelRaw]],"00")</f>
        <v>04</v>
      </c>
      <c r="L311" s="287" t="str">
        <f>_xlfn.TEXTJOIN("",,IO[[#This Row],[PLC]],IO[[#This Row],[Rack]],":",IO[[#This Row],[Slot]],".",IO[[#This Row],[Type]],":",IO[[#This Row],[Channel]])</f>
        <v>RIO_00:00.:04</v>
      </c>
      <c r="M311" s="286" t="str">
        <f>_xlfn.TEXTJOIN("",,IO[[#This Row],[PLC]],IO[[#This Row],[Rack]],":",IO[[#This Row],[Slot]],".",IO[[#This Row],[Type]],":V+")</f>
        <v>RIO_00:00.:V+</v>
      </c>
      <c r="N311" s="286" t="str">
        <f>_xlfn.TEXTJOIN("",,IO[[#This Row],[PLC]],IO[[#This Row],[Rack]],":",IO[[#This Row],[Slot]],".",IO[[#This Row],[Type]],":V-")</f>
        <v>RIO_00:00.:V-</v>
      </c>
      <c r="O311" s="326" t="str">
        <f>TEXT(IO[[#This Row],[ChannelRaw]]+1,"00")</f>
        <v>05</v>
      </c>
      <c r="P311" s="326">
        <v>6</v>
      </c>
      <c r="Q311" s="326">
        <v>4</v>
      </c>
      <c r="U311" s="343"/>
      <c r="Z311" s="262"/>
      <c r="AA311" s="262"/>
      <c r="AB311" s="262"/>
      <c r="AC311" s="262"/>
      <c r="AD311" s="262"/>
    </row>
    <row r="312" spans="2:30" x14ac:dyDescent="0.4">
      <c r="B312" s="262">
        <v>310</v>
      </c>
      <c r="C312" s="285" t="s">
        <v>2323</v>
      </c>
      <c r="D312" s="286" t="s">
        <v>2587</v>
      </c>
      <c r="G312" s="286">
        <f t="shared" si="25"/>
        <v>5</v>
      </c>
      <c r="I312" s="286" t="str">
        <f>TEXT(IO[[#This Row],[RackRaw]],"00")</f>
        <v>00</v>
      </c>
      <c r="J312" s="286" t="str">
        <f>TEXT(IO[[#This Row],[SlotRaw]],"00")</f>
        <v>00</v>
      </c>
      <c r="K312" s="286" t="str">
        <f>TEXT(IO[[#This Row],[ChannelRaw]],"00")</f>
        <v>05</v>
      </c>
      <c r="L312" s="287" t="str">
        <f>_xlfn.TEXTJOIN("",,IO[[#This Row],[PLC]],IO[[#This Row],[Rack]],":",IO[[#This Row],[Slot]],".",IO[[#This Row],[Type]],":",IO[[#This Row],[Channel]])</f>
        <v>RIO_00:00.:05</v>
      </c>
      <c r="M312" s="286" t="str">
        <f>_xlfn.TEXTJOIN("",,IO[[#This Row],[PLC]],IO[[#This Row],[Rack]],":",IO[[#This Row],[Slot]],".",IO[[#This Row],[Type]],":V+")</f>
        <v>RIO_00:00.:V+</v>
      </c>
      <c r="N312" s="286" t="str">
        <f>_xlfn.TEXTJOIN("",,IO[[#This Row],[PLC]],IO[[#This Row],[Rack]],":",IO[[#This Row],[Slot]],".",IO[[#This Row],[Type]],":V-")</f>
        <v>RIO_00:00.:V-</v>
      </c>
      <c r="O312" s="326" t="str">
        <f>TEXT(IO[[#This Row],[ChannelRaw]]+1,"00")</f>
        <v>06</v>
      </c>
      <c r="P312" s="326">
        <v>6</v>
      </c>
      <c r="Q312" s="326">
        <v>4</v>
      </c>
      <c r="U312" s="343"/>
      <c r="Z312" s="262"/>
      <c r="AA312" s="262"/>
      <c r="AB312" s="262"/>
      <c r="AC312" s="262"/>
      <c r="AD312" s="262"/>
    </row>
    <row r="313" spans="2:30" x14ac:dyDescent="0.4">
      <c r="B313" s="262">
        <v>311</v>
      </c>
      <c r="C313" s="285" t="s">
        <v>2323</v>
      </c>
      <c r="D313" s="286" t="s">
        <v>2587</v>
      </c>
      <c r="G313" s="286">
        <f t="shared" si="25"/>
        <v>6</v>
      </c>
      <c r="I313" s="286" t="str">
        <f>TEXT(IO[[#This Row],[RackRaw]],"00")</f>
        <v>00</v>
      </c>
      <c r="J313" s="286" t="str">
        <f>TEXT(IO[[#This Row],[SlotRaw]],"00")</f>
        <v>00</v>
      </c>
      <c r="K313" s="286" t="str">
        <f>TEXT(IO[[#This Row],[ChannelRaw]],"00")</f>
        <v>06</v>
      </c>
      <c r="L313" s="287" t="str">
        <f>_xlfn.TEXTJOIN("",,IO[[#This Row],[PLC]],IO[[#This Row],[Rack]],":",IO[[#This Row],[Slot]],".",IO[[#This Row],[Type]],":",IO[[#This Row],[Channel]])</f>
        <v>RIO_00:00.:06</v>
      </c>
      <c r="M313" s="286" t="str">
        <f>_xlfn.TEXTJOIN("",,IO[[#This Row],[PLC]],IO[[#This Row],[Rack]],":",IO[[#This Row],[Slot]],".",IO[[#This Row],[Type]],":V+")</f>
        <v>RIO_00:00.:V+</v>
      </c>
      <c r="N313" s="286" t="str">
        <f>_xlfn.TEXTJOIN("",,IO[[#This Row],[PLC]],IO[[#This Row],[Rack]],":",IO[[#This Row],[Slot]],".",IO[[#This Row],[Type]],":V-")</f>
        <v>RIO_00:00.:V-</v>
      </c>
      <c r="O313" s="326" t="str">
        <f>TEXT(IO[[#This Row],[ChannelRaw]]+1,"00")</f>
        <v>07</v>
      </c>
      <c r="P313" s="326">
        <v>6</v>
      </c>
      <c r="Q313" s="326">
        <v>4</v>
      </c>
      <c r="U313" s="343"/>
      <c r="Z313" s="262"/>
      <c r="AA313" s="262"/>
      <c r="AB313" s="262"/>
      <c r="AC313" s="262"/>
      <c r="AD313" s="262"/>
    </row>
    <row r="314" spans="2:30" x14ac:dyDescent="0.4">
      <c r="B314" s="262">
        <v>312</v>
      </c>
      <c r="C314" s="285" t="s">
        <v>2323</v>
      </c>
      <c r="D314" s="286" t="s">
        <v>2587</v>
      </c>
      <c r="G314" s="286">
        <f t="shared" si="25"/>
        <v>7</v>
      </c>
      <c r="I314" s="286" t="str">
        <f>TEXT(IO[[#This Row],[RackRaw]],"00")</f>
        <v>00</v>
      </c>
      <c r="J314" s="286" t="str">
        <f>TEXT(IO[[#This Row],[SlotRaw]],"00")</f>
        <v>00</v>
      </c>
      <c r="K314" s="286" t="str">
        <f>TEXT(IO[[#This Row],[ChannelRaw]],"00")</f>
        <v>07</v>
      </c>
      <c r="L314" s="287" t="str">
        <f>_xlfn.TEXTJOIN("",,IO[[#This Row],[PLC]],IO[[#This Row],[Rack]],":",IO[[#This Row],[Slot]],".",IO[[#This Row],[Type]],":",IO[[#This Row],[Channel]])</f>
        <v>RIO_00:00.:07</v>
      </c>
      <c r="M314" s="286" t="str">
        <f>_xlfn.TEXTJOIN("",,IO[[#This Row],[PLC]],IO[[#This Row],[Rack]],":",IO[[#This Row],[Slot]],".",IO[[#This Row],[Type]],":V+")</f>
        <v>RIO_00:00.:V+</v>
      </c>
      <c r="N314" s="286" t="str">
        <f>_xlfn.TEXTJOIN("",,IO[[#This Row],[PLC]],IO[[#This Row],[Rack]],":",IO[[#This Row],[Slot]],".",IO[[#This Row],[Type]],":V-")</f>
        <v>RIO_00:00.:V-</v>
      </c>
      <c r="O314" s="326" t="str">
        <f>TEXT(IO[[#This Row],[ChannelRaw]]+1,"00")</f>
        <v>08</v>
      </c>
      <c r="P314" s="326">
        <v>6</v>
      </c>
      <c r="Q314" s="326">
        <v>4</v>
      </c>
      <c r="U314" s="343"/>
      <c r="Z314" s="262"/>
      <c r="AA314" s="262"/>
      <c r="AB314" s="262"/>
      <c r="AC314" s="262"/>
      <c r="AD314" s="262"/>
    </row>
    <row r="315" spans="2:30" x14ac:dyDescent="0.4">
      <c r="B315" s="262">
        <v>313</v>
      </c>
      <c r="C315" s="285" t="s">
        <v>2323</v>
      </c>
      <c r="D315" s="286" t="s">
        <v>2587</v>
      </c>
      <c r="G315" s="286">
        <v>0</v>
      </c>
      <c r="I315" s="286" t="str">
        <f>TEXT(IO[[#This Row],[RackRaw]],"00")</f>
        <v>00</v>
      </c>
      <c r="J315" s="286" t="str">
        <f>TEXT(IO[[#This Row],[SlotRaw]],"00")</f>
        <v>00</v>
      </c>
      <c r="K315" s="286" t="str">
        <f>TEXT(IO[[#This Row],[ChannelRaw]],"00")</f>
        <v>00</v>
      </c>
      <c r="L315" s="287" t="str">
        <f>_xlfn.TEXTJOIN("",,IO[[#This Row],[PLC]],IO[[#This Row],[Rack]],":",IO[[#This Row],[Slot]],".",IO[[#This Row],[Type]],":",IO[[#This Row],[Channel]])</f>
        <v>RIO_00:00.:00</v>
      </c>
      <c r="M315" s="286" t="str">
        <f>_xlfn.TEXTJOIN("",,IO[[#This Row],[PLC]],IO[[#This Row],[Rack]],":",IO[[#This Row],[Slot]],".",IO[[#This Row],[Type]],":V+")</f>
        <v>RIO_00:00.:V+</v>
      </c>
      <c r="N315" s="286" t="str">
        <f>_xlfn.TEXTJOIN("",,IO[[#This Row],[PLC]],IO[[#This Row],[Rack]],":",IO[[#This Row],[Slot]],".",IO[[#This Row],[Type]],":V-")</f>
        <v>RIO_00:00.:V-</v>
      </c>
      <c r="O315" s="326" t="str">
        <f>TEXT(IO[[#This Row],[ChannelRaw]]+1,"00")</f>
        <v>01</v>
      </c>
      <c r="P315" s="326">
        <v>6</v>
      </c>
      <c r="Q315" s="326">
        <v>4</v>
      </c>
      <c r="U315" s="343"/>
      <c r="Z315" s="262"/>
      <c r="AA315" s="262"/>
      <c r="AB315" s="262"/>
      <c r="AC315" s="262"/>
      <c r="AD315" s="262"/>
    </row>
    <row r="316" spans="2:30" x14ac:dyDescent="0.4">
      <c r="B316" s="262">
        <v>314</v>
      </c>
      <c r="C316" s="285" t="s">
        <v>2323</v>
      </c>
      <c r="D316" s="286" t="s">
        <v>2587</v>
      </c>
      <c r="G316" s="286">
        <f>G315+1</f>
        <v>1</v>
      </c>
      <c r="I316" s="286" t="str">
        <f>TEXT(IO[[#This Row],[RackRaw]],"00")</f>
        <v>00</v>
      </c>
      <c r="J316" s="286" t="str">
        <f>TEXT(IO[[#This Row],[SlotRaw]],"00")</f>
        <v>00</v>
      </c>
      <c r="K316" s="286" t="str">
        <f>TEXT(IO[[#This Row],[ChannelRaw]],"00")</f>
        <v>01</v>
      </c>
      <c r="L316" s="287" t="str">
        <f>_xlfn.TEXTJOIN("",,IO[[#This Row],[PLC]],IO[[#This Row],[Rack]],":",IO[[#This Row],[Slot]],".",IO[[#This Row],[Type]],":",IO[[#This Row],[Channel]])</f>
        <v>RIO_00:00.:01</v>
      </c>
      <c r="M316" s="286" t="str">
        <f>_xlfn.TEXTJOIN("",,IO[[#This Row],[PLC]],IO[[#This Row],[Rack]],":",IO[[#This Row],[Slot]],".",IO[[#This Row],[Type]],":V+")</f>
        <v>RIO_00:00.:V+</v>
      </c>
      <c r="N316" s="286" t="str">
        <f>_xlfn.TEXTJOIN("",,IO[[#This Row],[PLC]],IO[[#This Row],[Rack]],":",IO[[#This Row],[Slot]],".",IO[[#This Row],[Type]],":V-")</f>
        <v>RIO_00:00.:V-</v>
      </c>
      <c r="O316" s="326" t="str">
        <f>TEXT(IO[[#This Row],[ChannelRaw]]+1,"00")</f>
        <v>02</v>
      </c>
      <c r="P316" s="326">
        <v>6</v>
      </c>
      <c r="Q316" s="326">
        <v>4</v>
      </c>
      <c r="U316" s="343"/>
      <c r="Z316" s="262"/>
      <c r="AA316" s="262"/>
      <c r="AB316" s="262"/>
      <c r="AC316" s="262"/>
      <c r="AD316" s="262"/>
    </row>
    <row r="317" spans="2:30" x14ac:dyDescent="0.4">
      <c r="B317" s="262">
        <v>315</v>
      </c>
      <c r="C317" s="285" t="s">
        <v>2323</v>
      </c>
      <c r="D317" s="286" t="s">
        <v>2587</v>
      </c>
      <c r="G317" s="286">
        <f t="shared" si="25"/>
        <v>2</v>
      </c>
      <c r="I317" s="286" t="str">
        <f>TEXT(IO[[#This Row],[RackRaw]],"00")</f>
        <v>00</v>
      </c>
      <c r="J317" s="286" t="str">
        <f>TEXT(IO[[#This Row],[SlotRaw]],"00")</f>
        <v>00</v>
      </c>
      <c r="K317" s="286" t="str">
        <f>TEXT(IO[[#This Row],[ChannelRaw]],"00")</f>
        <v>02</v>
      </c>
      <c r="L317" s="287" t="str">
        <f>_xlfn.TEXTJOIN("",,IO[[#This Row],[PLC]],IO[[#This Row],[Rack]],":",IO[[#This Row],[Slot]],".",IO[[#This Row],[Type]],":",IO[[#This Row],[Channel]])</f>
        <v>RIO_00:00.:02</v>
      </c>
      <c r="M317" s="286" t="str">
        <f>_xlfn.TEXTJOIN("",,IO[[#This Row],[PLC]],IO[[#This Row],[Rack]],":",IO[[#This Row],[Slot]],".",IO[[#This Row],[Type]],":V+")</f>
        <v>RIO_00:00.:V+</v>
      </c>
      <c r="N317" s="286" t="str">
        <f>_xlfn.TEXTJOIN("",,IO[[#This Row],[PLC]],IO[[#This Row],[Rack]],":",IO[[#This Row],[Slot]],".",IO[[#This Row],[Type]],":V-")</f>
        <v>RIO_00:00.:V-</v>
      </c>
      <c r="O317" s="326" t="str">
        <f>TEXT(IO[[#This Row],[ChannelRaw]]+1,"00")</f>
        <v>03</v>
      </c>
      <c r="P317" s="326">
        <v>6</v>
      </c>
      <c r="Q317" s="326">
        <v>4</v>
      </c>
      <c r="U317" s="343"/>
      <c r="Z317" s="262"/>
      <c r="AA317" s="262"/>
      <c r="AB317" s="262"/>
      <c r="AC317" s="262"/>
      <c r="AD317" s="262"/>
    </row>
    <row r="318" spans="2:30" x14ac:dyDescent="0.4">
      <c r="B318" s="262">
        <v>316</v>
      </c>
      <c r="C318" s="285" t="s">
        <v>2323</v>
      </c>
      <c r="D318" s="286" t="s">
        <v>2587</v>
      </c>
      <c r="G318" s="286">
        <f t="shared" si="25"/>
        <v>3</v>
      </c>
      <c r="I318" s="286" t="str">
        <f>TEXT(IO[[#This Row],[RackRaw]],"00")</f>
        <v>00</v>
      </c>
      <c r="J318" s="286" t="str">
        <f>TEXT(IO[[#This Row],[SlotRaw]],"00")</f>
        <v>00</v>
      </c>
      <c r="K318" s="286" t="str">
        <f>TEXT(IO[[#This Row],[ChannelRaw]],"00")</f>
        <v>03</v>
      </c>
      <c r="L318" s="287" t="str">
        <f>_xlfn.TEXTJOIN("",,IO[[#This Row],[PLC]],IO[[#This Row],[Rack]],":",IO[[#This Row],[Slot]],".",IO[[#This Row],[Type]],":",IO[[#This Row],[Channel]])</f>
        <v>RIO_00:00.:03</v>
      </c>
      <c r="M318" s="286" t="str">
        <f>_xlfn.TEXTJOIN("",,IO[[#This Row],[PLC]],IO[[#This Row],[Rack]],":",IO[[#This Row],[Slot]],".",IO[[#This Row],[Type]],":V+")</f>
        <v>RIO_00:00.:V+</v>
      </c>
      <c r="N318" s="286" t="str">
        <f>_xlfn.TEXTJOIN("",,IO[[#This Row],[PLC]],IO[[#This Row],[Rack]],":",IO[[#This Row],[Slot]],".",IO[[#This Row],[Type]],":V-")</f>
        <v>RIO_00:00.:V-</v>
      </c>
      <c r="O318" s="326" t="str">
        <f>TEXT(IO[[#This Row],[ChannelRaw]]+1,"00")</f>
        <v>04</v>
      </c>
      <c r="P318" s="326">
        <v>6</v>
      </c>
      <c r="Q318" s="326">
        <v>4</v>
      </c>
      <c r="U318" s="343"/>
      <c r="Z318" s="262"/>
      <c r="AA318" s="262"/>
      <c r="AB318" s="262"/>
      <c r="AC318" s="262"/>
      <c r="AD318" s="262"/>
    </row>
    <row r="319" spans="2:30" x14ac:dyDescent="0.4">
      <c r="B319" s="262">
        <v>317</v>
      </c>
      <c r="C319" s="285" t="s">
        <v>2323</v>
      </c>
      <c r="D319" s="286" t="s">
        <v>2587</v>
      </c>
      <c r="G319" s="286">
        <f t="shared" si="25"/>
        <v>4</v>
      </c>
      <c r="I319" s="286" t="str">
        <f>TEXT(IO[[#This Row],[RackRaw]],"00")</f>
        <v>00</v>
      </c>
      <c r="J319" s="286" t="str">
        <f>TEXT(IO[[#This Row],[SlotRaw]],"00")</f>
        <v>00</v>
      </c>
      <c r="K319" s="286" t="str">
        <f>TEXT(IO[[#This Row],[ChannelRaw]],"00")</f>
        <v>04</v>
      </c>
      <c r="L319" s="287" t="str">
        <f>_xlfn.TEXTJOIN("",,IO[[#This Row],[PLC]],IO[[#This Row],[Rack]],":",IO[[#This Row],[Slot]],".",IO[[#This Row],[Type]],":",IO[[#This Row],[Channel]])</f>
        <v>RIO_00:00.:04</v>
      </c>
      <c r="M319" s="286" t="str">
        <f>_xlfn.TEXTJOIN("",,IO[[#This Row],[PLC]],IO[[#This Row],[Rack]],":",IO[[#This Row],[Slot]],".",IO[[#This Row],[Type]],":V+")</f>
        <v>RIO_00:00.:V+</v>
      </c>
      <c r="N319" s="286" t="str">
        <f>_xlfn.TEXTJOIN("",,IO[[#This Row],[PLC]],IO[[#This Row],[Rack]],":",IO[[#This Row],[Slot]],".",IO[[#This Row],[Type]],":V-")</f>
        <v>RIO_00:00.:V-</v>
      </c>
      <c r="O319" s="326" t="str">
        <f>TEXT(IO[[#This Row],[ChannelRaw]]+1,"00")</f>
        <v>05</v>
      </c>
      <c r="P319" s="326">
        <v>6</v>
      </c>
      <c r="Q319" s="326">
        <v>4</v>
      </c>
      <c r="U319" s="343"/>
      <c r="Z319" s="262"/>
      <c r="AA319" s="262"/>
      <c r="AB319" s="262"/>
      <c r="AC319" s="262"/>
      <c r="AD319" s="262"/>
    </row>
    <row r="320" spans="2:30" x14ac:dyDescent="0.4">
      <c r="B320" s="262">
        <v>318</v>
      </c>
      <c r="C320" s="285" t="s">
        <v>2323</v>
      </c>
      <c r="D320" s="286" t="s">
        <v>2587</v>
      </c>
      <c r="G320" s="286">
        <f t="shared" si="25"/>
        <v>5</v>
      </c>
      <c r="I320" s="286" t="str">
        <f>TEXT(IO[[#This Row],[RackRaw]],"00")</f>
        <v>00</v>
      </c>
      <c r="J320" s="286" t="str">
        <f>TEXT(IO[[#This Row],[SlotRaw]],"00")</f>
        <v>00</v>
      </c>
      <c r="K320" s="286" t="str">
        <f>TEXT(IO[[#This Row],[ChannelRaw]],"00")</f>
        <v>05</v>
      </c>
      <c r="L320" s="287" t="str">
        <f>_xlfn.TEXTJOIN("",,IO[[#This Row],[PLC]],IO[[#This Row],[Rack]],":",IO[[#This Row],[Slot]],".",IO[[#This Row],[Type]],":",IO[[#This Row],[Channel]])</f>
        <v>RIO_00:00.:05</v>
      </c>
      <c r="M320" s="286" t="str">
        <f>_xlfn.TEXTJOIN("",,IO[[#This Row],[PLC]],IO[[#This Row],[Rack]],":",IO[[#This Row],[Slot]],".",IO[[#This Row],[Type]],":V+")</f>
        <v>RIO_00:00.:V+</v>
      </c>
      <c r="N320" s="286" t="str">
        <f>_xlfn.TEXTJOIN("",,IO[[#This Row],[PLC]],IO[[#This Row],[Rack]],":",IO[[#This Row],[Slot]],".",IO[[#This Row],[Type]],":V-")</f>
        <v>RIO_00:00.:V-</v>
      </c>
      <c r="O320" s="326" t="str">
        <f>TEXT(IO[[#This Row],[ChannelRaw]]+1,"00")</f>
        <v>06</v>
      </c>
      <c r="P320" s="326">
        <v>6</v>
      </c>
      <c r="Q320" s="326">
        <v>4</v>
      </c>
      <c r="U320" s="343"/>
      <c r="Z320" s="262"/>
      <c r="AA320" s="262"/>
      <c r="AB320" s="262"/>
      <c r="AC320" s="262"/>
      <c r="AD320" s="262"/>
    </row>
    <row r="321" spans="2:30" x14ac:dyDescent="0.4">
      <c r="B321" s="262">
        <v>319</v>
      </c>
      <c r="C321" s="285" t="s">
        <v>2323</v>
      </c>
      <c r="D321" s="286" t="s">
        <v>2587</v>
      </c>
      <c r="G321" s="286">
        <f t="shared" si="25"/>
        <v>6</v>
      </c>
      <c r="I321" s="286" t="str">
        <f>TEXT(IO[[#This Row],[RackRaw]],"00")</f>
        <v>00</v>
      </c>
      <c r="J321" s="286" t="str">
        <f>TEXT(IO[[#This Row],[SlotRaw]],"00")</f>
        <v>00</v>
      </c>
      <c r="K321" s="286" t="str">
        <f>TEXT(IO[[#This Row],[ChannelRaw]],"00")</f>
        <v>06</v>
      </c>
      <c r="L321" s="287" t="str">
        <f>_xlfn.TEXTJOIN("",,IO[[#This Row],[PLC]],IO[[#This Row],[Rack]],":",IO[[#This Row],[Slot]],".",IO[[#This Row],[Type]],":",IO[[#This Row],[Channel]])</f>
        <v>RIO_00:00.:06</v>
      </c>
      <c r="M321" s="286" t="str">
        <f>_xlfn.TEXTJOIN("",,IO[[#This Row],[PLC]],IO[[#This Row],[Rack]],":",IO[[#This Row],[Slot]],".",IO[[#This Row],[Type]],":V+")</f>
        <v>RIO_00:00.:V+</v>
      </c>
      <c r="N321" s="286" t="str">
        <f>_xlfn.TEXTJOIN("",,IO[[#This Row],[PLC]],IO[[#This Row],[Rack]],":",IO[[#This Row],[Slot]],".",IO[[#This Row],[Type]],":V-")</f>
        <v>RIO_00:00.:V-</v>
      </c>
      <c r="O321" s="326" t="str">
        <f>TEXT(IO[[#This Row],[ChannelRaw]]+1,"00")</f>
        <v>07</v>
      </c>
      <c r="P321" s="326">
        <v>6</v>
      </c>
      <c r="Q321" s="326">
        <v>4</v>
      </c>
      <c r="U321" s="343"/>
      <c r="Z321" s="262"/>
      <c r="AA321" s="262"/>
      <c r="AB321" s="262"/>
      <c r="AC321" s="262"/>
      <c r="AD321" s="262"/>
    </row>
    <row r="322" spans="2:30" x14ac:dyDescent="0.4">
      <c r="B322" s="262">
        <v>320</v>
      </c>
      <c r="C322" s="285" t="s">
        <v>2323</v>
      </c>
      <c r="D322" s="286" t="s">
        <v>2587</v>
      </c>
      <c r="G322" s="286">
        <f t="shared" si="25"/>
        <v>7</v>
      </c>
      <c r="I322" s="286" t="str">
        <f>TEXT(IO[[#This Row],[RackRaw]],"00")</f>
        <v>00</v>
      </c>
      <c r="J322" s="286" t="str">
        <f>TEXT(IO[[#This Row],[SlotRaw]],"00")</f>
        <v>00</v>
      </c>
      <c r="K322" s="286" t="str">
        <f>TEXT(IO[[#This Row],[ChannelRaw]],"00")</f>
        <v>07</v>
      </c>
      <c r="L322" s="287" t="str">
        <f>_xlfn.TEXTJOIN("",,IO[[#This Row],[PLC]],IO[[#This Row],[Rack]],":",IO[[#This Row],[Slot]],".",IO[[#This Row],[Type]],":",IO[[#This Row],[Channel]])</f>
        <v>RIO_00:00.:07</v>
      </c>
      <c r="M322" s="286" t="str">
        <f>_xlfn.TEXTJOIN("",,IO[[#This Row],[PLC]],IO[[#This Row],[Rack]],":",IO[[#This Row],[Slot]],".",IO[[#This Row],[Type]],":V+")</f>
        <v>RIO_00:00.:V+</v>
      </c>
      <c r="N322" s="286" t="str">
        <f>_xlfn.TEXTJOIN("",,IO[[#This Row],[PLC]],IO[[#This Row],[Rack]],":",IO[[#This Row],[Slot]],".",IO[[#This Row],[Type]],":V-")</f>
        <v>RIO_00:00.:V-</v>
      </c>
      <c r="O322" s="326" t="str">
        <f>TEXT(IO[[#This Row],[ChannelRaw]]+1,"00")</f>
        <v>08</v>
      </c>
      <c r="P322" s="326">
        <v>6</v>
      </c>
      <c r="Q322" s="326">
        <v>4</v>
      </c>
      <c r="U322" s="343"/>
      <c r="Z322" s="262"/>
      <c r="AA322" s="262"/>
      <c r="AB322" s="262"/>
      <c r="AC322" s="262"/>
      <c r="AD322" s="262"/>
    </row>
    <row r="323" spans="2:30" x14ac:dyDescent="0.4">
      <c r="B323" s="262">
        <v>321</v>
      </c>
      <c r="C323" s="285" t="s">
        <v>2323</v>
      </c>
      <c r="D323" s="286" t="s">
        <v>2587</v>
      </c>
      <c r="G323" s="286">
        <v>0</v>
      </c>
      <c r="I323" s="286" t="str">
        <f>TEXT(IO[[#This Row],[RackRaw]],"00")</f>
        <v>00</v>
      </c>
      <c r="J323" s="286" t="str">
        <f>TEXT(IO[[#This Row],[SlotRaw]],"00")</f>
        <v>00</v>
      </c>
      <c r="K323" s="286" t="str">
        <f>TEXT(IO[[#This Row],[ChannelRaw]],"00")</f>
        <v>00</v>
      </c>
      <c r="L323" s="287" t="str">
        <f>_xlfn.TEXTJOIN("",,IO[[#This Row],[PLC]],IO[[#This Row],[Rack]],":",IO[[#This Row],[Slot]],".",IO[[#This Row],[Type]],":",IO[[#This Row],[Channel]])</f>
        <v>RIO_00:00.:00</v>
      </c>
      <c r="M323" s="286" t="str">
        <f>_xlfn.TEXTJOIN("",,IO[[#This Row],[PLC]],IO[[#This Row],[Rack]],":",IO[[#This Row],[Slot]],".",IO[[#This Row],[Type]],":V+")</f>
        <v>RIO_00:00.:V+</v>
      </c>
      <c r="N323" s="286" t="str">
        <f>_xlfn.TEXTJOIN("",,IO[[#This Row],[PLC]],IO[[#This Row],[Rack]],":",IO[[#This Row],[Slot]],".",IO[[#This Row],[Type]],":V-")</f>
        <v>RIO_00:00.:V-</v>
      </c>
      <c r="O323" s="326" t="str">
        <f>TEXT(IO[[#This Row],[ChannelRaw]]+1,"00")</f>
        <v>01</v>
      </c>
      <c r="P323" s="326">
        <v>6</v>
      </c>
      <c r="Q323" s="326">
        <v>4</v>
      </c>
      <c r="U323" s="343"/>
      <c r="Z323" s="262"/>
      <c r="AA323" s="262"/>
      <c r="AB323" s="262"/>
      <c r="AC323" s="262"/>
      <c r="AD323" s="262"/>
    </row>
    <row r="324" spans="2:30" x14ac:dyDescent="0.4">
      <c r="B324" s="262">
        <v>322</v>
      </c>
      <c r="C324" s="285" t="s">
        <v>2323</v>
      </c>
      <c r="D324" s="286" t="s">
        <v>2587</v>
      </c>
      <c r="G324" s="286">
        <f>G323+1</f>
        <v>1</v>
      </c>
      <c r="I324" s="286" t="str">
        <f>TEXT(IO[[#This Row],[RackRaw]],"00")</f>
        <v>00</v>
      </c>
      <c r="J324" s="286" t="str">
        <f>TEXT(IO[[#This Row],[SlotRaw]],"00")</f>
        <v>00</v>
      </c>
      <c r="K324" s="286" t="str">
        <f>TEXT(IO[[#This Row],[ChannelRaw]],"00")</f>
        <v>01</v>
      </c>
      <c r="L324" s="287" t="str">
        <f>_xlfn.TEXTJOIN("",,IO[[#This Row],[PLC]],IO[[#This Row],[Rack]],":",IO[[#This Row],[Slot]],".",IO[[#This Row],[Type]],":",IO[[#This Row],[Channel]])</f>
        <v>RIO_00:00.:01</v>
      </c>
      <c r="M324" s="286" t="str">
        <f>_xlfn.TEXTJOIN("",,IO[[#This Row],[PLC]],IO[[#This Row],[Rack]],":",IO[[#This Row],[Slot]],".",IO[[#This Row],[Type]],":V+")</f>
        <v>RIO_00:00.:V+</v>
      </c>
      <c r="N324" s="286" t="str">
        <f>_xlfn.TEXTJOIN("",,IO[[#This Row],[PLC]],IO[[#This Row],[Rack]],":",IO[[#This Row],[Slot]],".",IO[[#This Row],[Type]],":V-")</f>
        <v>RIO_00:00.:V-</v>
      </c>
      <c r="O324" s="326" t="str">
        <f>TEXT(IO[[#This Row],[ChannelRaw]]+1,"00")</f>
        <v>02</v>
      </c>
      <c r="P324" s="326">
        <v>6</v>
      </c>
      <c r="Q324" s="326">
        <v>4</v>
      </c>
      <c r="U324" s="343"/>
      <c r="Z324" s="262"/>
      <c r="AA324" s="262"/>
      <c r="AB324" s="262"/>
      <c r="AC324" s="262"/>
      <c r="AD324" s="262"/>
    </row>
    <row r="325" spans="2:30" x14ac:dyDescent="0.4">
      <c r="B325" s="262">
        <v>323</v>
      </c>
      <c r="C325" s="285" t="s">
        <v>2323</v>
      </c>
      <c r="D325" s="286" t="s">
        <v>2587</v>
      </c>
      <c r="G325" s="286">
        <f t="shared" ref="G325:G354" si="26">G324+1</f>
        <v>2</v>
      </c>
      <c r="I325" s="286" t="str">
        <f>TEXT(IO[[#This Row],[RackRaw]],"00")</f>
        <v>00</v>
      </c>
      <c r="J325" s="286" t="str">
        <f>TEXT(IO[[#This Row],[SlotRaw]],"00")</f>
        <v>00</v>
      </c>
      <c r="K325" s="286" t="str">
        <f>TEXT(IO[[#This Row],[ChannelRaw]],"00")</f>
        <v>02</v>
      </c>
      <c r="L325" s="287" t="str">
        <f>_xlfn.TEXTJOIN("",,IO[[#This Row],[PLC]],IO[[#This Row],[Rack]],":",IO[[#This Row],[Slot]],".",IO[[#This Row],[Type]],":",IO[[#This Row],[Channel]])</f>
        <v>RIO_00:00.:02</v>
      </c>
      <c r="M325" s="286" t="str">
        <f>_xlfn.TEXTJOIN("",,IO[[#This Row],[PLC]],IO[[#This Row],[Rack]],":",IO[[#This Row],[Slot]],".",IO[[#This Row],[Type]],":V+")</f>
        <v>RIO_00:00.:V+</v>
      </c>
      <c r="N325" s="286" t="str">
        <f>_xlfn.TEXTJOIN("",,IO[[#This Row],[PLC]],IO[[#This Row],[Rack]],":",IO[[#This Row],[Slot]],".",IO[[#This Row],[Type]],":V-")</f>
        <v>RIO_00:00.:V-</v>
      </c>
      <c r="O325" s="326" t="str">
        <f>TEXT(IO[[#This Row],[ChannelRaw]]+1,"00")</f>
        <v>03</v>
      </c>
      <c r="P325" s="326">
        <v>6</v>
      </c>
      <c r="Q325" s="326">
        <v>4</v>
      </c>
      <c r="U325" s="343"/>
      <c r="Z325" s="262"/>
      <c r="AA325" s="262"/>
      <c r="AB325" s="262"/>
      <c r="AC325" s="262"/>
      <c r="AD325" s="262"/>
    </row>
    <row r="326" spans="2:30" x14ac:dyDescent="0.4">
      <c r="B326" s="262">
        <v>324</v>
      </c>
      <c r="C326" s="285" t="s">
        <v>2323</v>
      </c>
      <c r="D326" s="286" t="s">
        <v>2587</v>
      </c>
      <c r="G326" s="286">
        <f t="shared" si="26"/>
        <v>3</v>
      </c>
      <c r="I326" s="286" t="str">
        <f>TEXT(IO[[#This Row],[RackRaw]],"00")</f>
        <v>00</v>
      </c>
      <c r="J326" s="286" t="str">
        <f>TEXT(IO[[#This Row],[SlotRaw]],"00")</f>
        <v>00</v>
      </c>
      <c r="K326" s="286" t="str">
        <f>TEXT(IO[[#This Row],[ChannelRaw]],"00")</f>
        <v>03</v>
      </c>
      <c r="L326" s="287" t="str">
        <f>_xlfn.TEXTJOIN("",,IO[[#This Row],[PLC]],IO[[#This Row],[Rack]],":",IO[[#This Row],[Slot]],".",IO[[#This Row],[Type]],":",IO[[#This Row],[Channel]])</f>
        <v>RIO_00:00.:03</v>
      </c>
      <c r="M326" s="286" t="str">
        <f>_xlfn.TEXTJOIN("",,IO[[#This Row],[PLC]],IO[[#This Row],[Rack]],":",IO[[#This Row],[Slot]],".",IO[[#This Row],[Type]],":V+")</f>
        <v>RIO_00:00.:V+</v>
      </c>
      <c r="N326" s="286" t="str">
        <f>_xlfn.TEXTJOIN("",,IO[[#This Row],[PLC]],IO[[#This Row],[Rack]],":",IO[[#This Row],[Slot]],".",IO[[#This Row],[Type]],":V-")</f>
        <v>RIO_00:00.:V-</v>
      </c>
      <c r="O326" s="326" t="str">
        <f>TEXT(IO[[#This Row],[ChannelRaw]]+1,"00")</f>
        <v>04</v>
      </c>
      <c r="P326" s="326">
        <v>6</v>
      </c>
      <c r="Q326" s="326">
        <v>4</v>
      </c>
      <c r="U326" s="343"/>
      <c r="Z326" s="262"/>
      <c r="AA326" s="262"/>
      <c r="AB326" s="262"/>
      <c r="AC326" s="262"/>
      <c r="AD326" s="262"/>
    </row>
    <row r="327" spans="2:30" x14ac:dyDescent="0.4">
      <c r="B327" s="262">
        <v>325</v>
      </c>
      <c r="C327" s="285" t="s">
        <v>2323</v>
      </c>
      <c r="D327" s="286" t="s">
        <v>2587</v>
      </c>
      <c r="G327" s="286">
        <f t="shared" si="26"/>
        <v>4</v>
      </c>
      <c r="I327" s="286" t="str">
        <f>TEXT(IO[[#This Row],[RackRaw]],"00")</f>
        <v>00</v>
      </c>
      <c r="J327" s="286" t="str">
        <f>TEXT(IO[[#This Row],[SlotRaw]],"00")</f>
        <v>00</v>
      </c>
      <c r="K327" s="286" t="str">
        <f>TEXT(IO[[#This Row],[ChannelRaw]],"00")</f>
        <v>04</v>
      </c>
      <c r="L327" s="287" t="str">
        <f>_xlfn.TEXTJOIN("",,IO[[#This Row],[PLC]],IO[[#This Row],[Rack]],":",IO[[#This Row],[Slot]],".",IO[[#This Row],[Type]],":",IO[[#This Row],[Channel]])</f>
        <v>RIO_00:00.:04</v>
      </c>
      <c r="M327" s="286" t="str">
        <f>_xlfn.TEXTJOIN("",,IO[[#This Row],[PLC]],IO[[#This Row],[Rack]],":",IO[[#This Row],[Slot]],".",IO[[#This Row],[Type]],":V+")</f>
        <v>RIO_00:00.:V+</v>
      </c>
      <c r="N327" s="286" t="str">
        <f>_xlfn.TEXTJOIN("",,IO[[#This Row],[PLC]],IO[[#This Row],[Rack]],":",IO[[#This Row],[Slot]],".",IO[[#This Row],[Type]],":V-")</f>
        <v>RIO_00:00.:V-</v>
      </c>
      <c r="O327" s="326" t="str">
        <f>TEXT(IO[[#This Row],[ChannelRaw]]+1,"00")</f>
        <v>05</v>
      </c>
      <c r="P327" s="326">
        <v>6</v>
      </c>
      <c r="Q327" s="326">
        <v>4</v>
      </c>
      <c r="U327" s="343"/>
      <c r="Z327" s="262"/>
      <c r="AA327" s="262"/>
      <c r="AB327" s="262"/>
      <c r="AC327" s="262"/>
      <c r="AD327" s="262"/>
    </row>
    <row r="328" spans="2:30" x14ac:dyDescent="0.4">
      <c r="B328" s="262">
        <v>326</v>
      </c>
      <c r="C328" s="285" t="s">
        <v>2323</v>
      </c>
      <c r="D328" s="286" t="s">
        <v>2587</v>
      </c>
      <c r="G328" s="286">
        <f t="shared" si="26"/>
        <v>5</v>
      </c>
      <c r="I328" s="286" t="str">
        <f>TEXT(IO[[#This Row],[RackRaw]],"00")</f>
        <v>00</v>
      </c>
      <c r="J328" s="286" t="str">
        <f>TEXT(IO[[#This Row],[SlotRaw]],"00")</f>
        <v>00</v>
      </c>
      <c r="K328" s="286" t="str">
        <f>TEXT(IO[[#This Row],[ChannelRaw]],"00")</f>
        <v>05</v>
      </c>
      <c r="L328" s="287" t="str">
        <f>_xlfn.TEXTJOIN("",,IO[[#This Row],[PLC]],IO[[#This Row],[Rack]],":",IO[[#This Row],[Slot]],".",IO[[#This Row],[Type]],":",IO[[#This Row],[Channel]])</f>
        <v>RIO_00:00.:05</v>
      </c>
      <c r="M328" s="286" t="str">
        <f>_xlfn.TEXTJOIN("",,IO[[#This Row],[PLC]],IO[[#This Row],[Rack]],":",IO[[#This Row],[Slot]],".",IO[[#This Row],[Type]],":V+")</f>
        <v>RIO_00:00.:V+</v>
      </c>
      <c r="N328" s="286" t="str">
        <f>_xlfn.TEXTJOIN("",,IO[[#This Row],[PLC]],IO[[#This Row],[Rack]],":",IO[[#This Row],[Slot]],".",IO[[#This Row],[Type]],":V-")</f>
        <v>RIO_00:00.:V-</v>
      </c>
      <c r="O328" s="326" t="str">
        <f>TEXT(IO[[#This Row],[ChannelRaw]]+1,"00")</f>
        <v>06</v>
      </c>
      <c r="P328" s="326">
        <v>6</v>
      </c>
      <c r="Q328" s="326">
        <v>4</v>
      </c>
      <c r="U328" s="343"/>
      <c r="Z328" s="262"/>
      <c r="AA328" s="262"/>
      <c r="AB328" s="262"/>
      <c r="AC328" s="262"/>
      <c r="AD328" s="262"/>
    </row>
    <row r="329" spans="2:30" x14ac:dyDescent="0.4">
      <c r="B329" s="262">
        <v>327</v>
      </c>
      <c r="C329" s="285" t="s">
        <v>2323</v>
      </c>
      <c r="D329" s="286" t="s">
        <v>2587</v>
      </c>
      <c r="G329" s="286">
        <f t="shared" si="26"/>
        <v>6</v>
      </c>
      <c r="I329" s="286" t="str">
        <f>TEXT(IO[[#This Row],[RackRaw]],"00")</f>
        <v>00</v>
      </c>
      <c r="J329" s="286" t="str">
        <f>TEXT(IO[[#This Row],[SlotRaw]],"00")</f>
        <v>00</v>
      </c>
      <c r="K329" s="286" t="str">
        <f>TEXT(IO[[#This Row],[ChannelRaw]],"00")</f>
        <v>06</v>
      </c>
      <c r="L329" s="287" t="str">
        <f>_xlfn.TEXTJOIN("",,IO[[#This Row],[PLC]],IO[[#This Row],[Rack]],":",IO[[#This Row],[Slot]],".",IO[[#This Row],[Type]],":",IO[[#This Row],[Channel]])</f>
        <v>RIO_00:00.:06</v>
      </c>
      <c r="M329" s="286" t="str">
        <f>_xlfn.TEXTJOIN("",,IO[[#This Row],[PLC]],IO[[#This Row],[Rack]],":",IO[[#This Row],[Slot]],".",IO[[#This Row],[Type]],":V+")</f>
        <v>RIO_00:00.:V+</v>
      </c>
      <c r="N329" s="286" t="str">
        <f>_xlfn.TEXTJOIN("",,IO[[#This Row],[PLC]],IO[[#This Row],[Rack]],":",IO[[#This Row],[Slot]],".",IO[[#This Row],[Type]],":V-")</f>
        <v>RIO_00:00.:V-</v>
      </c>
      <c r="O329" s="326" t="str">
        <f>TEXT(IO[[#This Row],[ChannelRaw]]+1,"00")</f>
        <v>07</v>
      </c>
      <c r="P329" s="326">
        <v>6</v>
      </c>
      <c r="Q329" s="326">
        <v>4</v>
      </c>
      <c r="U329" s="343"/>
      <c r="Z329" s="262"/>
      <c r="AA329" s="262"/>
      <c r="AB329" s="262"/>
      <c r="AC329" s="262"/>
      <c r="AD329" s="262"/>
    </row>
    <row r="330" spans="2:30" x14ac:dyDescent="0.4">
      <c r="B330" s="262">
        <v>328</v>
      </c>
      <c r="C330" s="285" t="s">
        <v>2323</v>
      </c>
      <c r="D330" s="286" t="s">
        <v>2587</v>
      </c>
      <c r="G330" s="286">
        <f t="shared" si="26"/>
        <v>7</v>
      </c>
      <c r="I330" s="286" t="str">
        <f>TEXT(IO[[#This Row],[RackRaw]],"00")</f>
        <v>00</v>
      </c>
      <c r="J330" s="286" t="str">
        <f>TEXT(IO[[#This Row],[SlotRaw]],"00")</f>
        <v>00</v>
      </c>
      <c r="K330" s="286" t="str">
        <f>TEXT(IO[[#This Row],[ChannelRaw]],"00")</f>
        <v>07</v>
      </c>
      <c r="L330" s="287" t="str">
        <f>_xlfn.TEXTJOIN("",,IO[[#This Row],[PLC]],IO[[#This Row],[Rack]],":",IO[[#This Row],[Slot]],".",IO[[#This Row],[Type]],":",IO[[#This Row],[Channel]])</f>
        <v>RIO_00:00.:07</v>
      </c>
      <c r="M330" s="286" t="str">
        <f>_xlfn.TEXTJOIN("",,IO[[#This Row],[PLC]],IO[[#This Row],[Rack]],":",IO[[#This Row],[Slot]],".",IO[[#This Row],[Type]],":V+")</f>
        <v>RIO_00:00.:V+</v>
      </c>
      <c r="N330" s="286" t="str">
        <f>_xlfn.TEXTJOIN("",,IO[[#This Row],[PLC]],IO[[#This Row],[Rack]],":",IO[[#This Row],[Slot]],".",IO[[#This Row],[Type]],":V-")</f>
        <v>RIO_00:00.:V-</v>
      </c>
      <c r="O330" s="326" t="str">
        <f>TEXT(IO[[#This Row],[ChannelRaw]]+1,"00")</f>
        <v>08</v>
      </c>
      <c r="P330" s="326">
        <v>6</v>
      </c>
      <c r="Q330" s="326">
        <v>4</v>
      </c>
      <c r="U330" s="343"/>
      <c r="Z330" s="262"/>
      <c r="AA330" s="262"/>
      <c r="AB330" s="262"/>
      <c r="AC330" s="262"/>
      <c r="AD330" s="262"/>
    </row>
    <row r="331" spans="2:30" x14ac:dyDescent="0.4">
      <c r="B331" s="262">
        <v>329</v>
      </c>
      <c r="C331" s="285" t="s">
        <v>2323</v>
      </c>
      <c r="D331" s="286" t="s">
        <v>2587</v>
      </c>
      <c r="G331" s="286">
        <v>0</v>
      </c>
      <c r="I331" s="286" t="str">
        <f>TEXT(IO[[#This Row],[RackRaw]],"00")</f>
        <v>00</v>
      </c>
      <c r="J331" s="286" t="str">
        <f>TEXT(IO[[#This Row],[SlotRaw]],"00")</f>
        <v>00</v>
      </c>
      <c r="K331" s="286" t="str">
        <f>TEXT(IO[[#This Row],[ChannelRaw]],"00")</f>
        <v>00</v>
      </c>
      <c r="L331" s="287" t="str">
        <f>_xlfn.TEXTJOIN("",,IO[[#This Row],[PLC]],IO[[#This Row],[Rack]],":",IO[[#This Row],[Slot]],".",IO[[#This Row],[Type]],":",IO[[#This Row],[Channel]])</f>
        <v>RIO_00:00.:00</v>
      </c>
      <c r="M331" s="286" t="str">
        <f>_xlfn.TEXTJOIN("",,IO[[#This Row],[PLC]],IO[[#This Row],[Rack]],":",IO[[#This Row],[Slot]],".",IO[[#This Row],[Type]],":V+")</f>
        <v>RIO_00:00.:V+</v>
      </c>
      <c r="N331" s="286" t="str">
        <f>_xlfn.TEXTJOIN("",,IO[[#This Row],[PLC]],IO[[#This Row],[Rack]],":",IO[[#This Row],[Slot]],".",IO[[#This Row],[Type]],":V-")</f>
        <v>RIO_00:00.:V-</v>
      </c>
      <c r="O331" s="326" t="str">
        <f>TEXT(IO[[#This Row],[ChannelRaw]]+1,"00")</f>
        <v>01</v>
      </c>
      <c r="P331" s="326">
        <v>6</v>
      </c>
      <c r="Q331" s="326">
        <v>4</v>
      </c>
      <c r="U331" s="343"/>
      <c r="Z331" s="262"/>
      <c r="AA331" s="262"/>
      <c r="AB331" s="262"/>
      <c r="AC331" s="262"/>
      <c r="AD331" s="262"/>
    </row>
    <row r="332" spans="2:30" x14ac:dyDescent="0.4">
      <c r="B332" s="262">
        <v>330</v>
      </c>
      <c r="C332" s="285" t="s">
        <v>2323</v>
      </c>
      <c r="D332" s="286" t="s">
        <v>2587</v>
      </c>
      <c r="G332" s="286">
        <f>G331+1</f>
        <v>1</v>
      </c>
      <c r="I332" s="286" t="str">
        <f>TEXT(IO[[#This Row],[RackRaw]],"00")</f>
        <v>00</v>
      </c>
      <c r="J332" s="286" t="str">
        <f>TEXT(IO[[#This Row],[SlotRaw]],"00")</f>
        <v>00</v>
      </c>
      <c r="K332" s="286" t="str">
        <f>TEXT(IO[[#This Row],[ChannelRaw]],"00")</f>
        <v>01</v>
      </c>
      <c r="L332" s="287" t="str">
        <f>_xlfn.TEXTJOIN("",,IO[[#This Row],[PLC]],IO[[#This Row],[Rack]],":",IO[[#This Row],[Slot]],".",IO[[#This Row],[Type]],":",IO[[#This Row],[Channel]])</f>
        <v>RIO_00:00.:01</v>
      </c>
      <c r="M332" s="286" t="str">
        <f>_xlfn.TEXTJOIN("",,IO[[#This Row],[PLC]],IO[[#This Row],[Rack]],":",IO[[#This Row],[Slot]],".",IO[[#This Row],[Type]],":V+")</f>
        <v>RIO_00:00.:V+</v>
      </c>
      <c r="N332" s="286" t="str">
        <f>_xlfn.TEXTJOIN("",,IO[[#This Row],[PLC]],IO[[#This Row],[Rack]],":",IO[[#This Row],[Slot]],".",IO[[#This Row],[Type]],":V-")</f>
        <v>RIO_00:00.:V-</v>
      </c>
      <c r="O332" s="326" t="str">
        <f>TEXT(IO[[#This Row],[ChannelRaw]]+1,"00")</f>
        <v>02</v>
      </c>
      <c r="P332" s="326">
        <v>6</v>
      </c>
      <c r="Q332" s="326">
        <v>4</v>
      </c>
      <c r="U332" s="343"/>
      <c r="Z332" s="262"/>
      <c r="AA332" s="262"/>
      <c r="AB332" s="262"/>
      <c r="AC332" s="262"/>
      <c r="AD332" s="262"/>
    </row>
    <row r="333" spans="2:30" x14ac:dyDescent="0.4">
      <c r="B333" s="262">
        <v>331</v>
      </c>
      <c r="C333" s="285" t="s">
        <v>2323</v>
      </c>
      <c r="D333" s="286" t="s">
        <v>2587</v>
      </c>
      <c r="G333" s="286">
        <f t="shared" si="26"/>
        <v>2</v>
      </c>
      <c r="I333" s="286" t="str">
        <f>TEXT(IO[[#This Row],[RackRaw]],"00")</f>
        <v>00</v>
      </c>
      <c r="J333" s="286" t="str">
        <f>TEXT(IO[[#This Row],[SlotRaw]],"00")</f>
        <v>00</v>
      </c>
      <c r="K333" s="286" t="str">
        <f>TEXT(IO[[#This Row],[ChannelRaw]],"00")</f>
        <v>02</v>
      </c>
      <c r="L333" s="287" t="str">
        <f>_xlfn.TEXTJOIN("",,IO[[#This Row],[PLC]],IO[[#This Row],[Rack]],":",IO[[#This Row],[Slot]],".",IO[[#This Row],[Type]],":",IO[[#This Row],[Channel]])</f>
        <v>RIO_00:00.:02</v>
      </c>
      <c r="M333" s="286" t="str">
        <f>_xlfn.TEXTJOIN("",,IO[[#This Row],[PLC]],IO[[#This Row],[Rack]],":",IO[[#This Row],[Slot]],".",IO[[#This Row],[Type]],":V+")</f>
        <v>RIO_00:00.:V+</v>
      </c>
      <c r="N333" s="286" t="str">
        <f>_xlfn.TEXTJOIN("",,IO[[#This Row],[PLC]],IO[[#This Row],[Rack]],":",IO[[#This Row],[Slot]],".",IO[[#This Row],[Type]],":V-")</f>
        <v>RIO_00:00.:V-</v>
      </c>
      <c r="O333" s="326" t="str">
        <f>TEXT(IO[[#This Row],[ChannelRaw]]+1,"00")</f>
        <v>03</v>
      </c>
      <c r="P333" s="326">
        <v>6</v>
      </c>
      <c r="Q333" s="326">
        <v>4</v>
      </c>
      <c r="U333" s="343"/>
      <c r="Z333" s="262"/>
      <c r="AA333" s="262"/>
      <c r="AB333" s="262"/>
      <c r="AC333" s="262"/>
      <c r="AD333" s="262"/>
    </row>
    <row r="334" spans="2:30" x14ac:dyDescent="0.4">
      <c r="B334" s="262">
        <v>332</v>
      </c>
      <c r="C334" s="285" t="s">
        <v>2323</v>
      </c>
      <c r="D334" s="286" t="s">
        <v>2587</v>
      </c>
      <c r="G334" s="286">
        <f t="shared" si="26"/>
        <v>3</v>
      </c>
      <c r="I334" s="286" t="str">
        <f>TEXT(IO[[#This Row],[RackRaw]],"00")</f>
        <v>00</v>
      </c>
      <c r="J334" s="286" t="str">
        <f>TEXT(IO[[#This Row],[SlotRaw]],"00")</f>
        <v>00</v>
      </c>
      <c r="K334" s="286" t="str">
        <f>TEXT(IO[[#This Row],[ChannelRaw]],"00")</f>
        <v>03</v>
      </c>
      <c r="L334" s="287" t="str">
        <f>_xlfn.TEXTJOIN("",,IO[[#This Row],[PLC]],IO[[#This Row],[Rack]],":",IO[[#This Row],[Slot]],".",IO[[#This Row],[Type]],":",IO[[#This Row],[Channel]])</f>
        <v>RIO_00:00.:03</v>
      </c>
      <c r="M334" s="286" t="str">
        <f>_xlfn.TEXTJOIN("",,IO[[#This Row],[PLC]],IO[[#This Row],[Rack]],":",IO[[#This Row],[Slot]],".",IO[[#This Row],[Type]],":V+")</f>
        <v>RIO_00:00.:V+</v>
      </c>
      <c r="N334" s="286" t="str">
        <f>_xlfn.TEXTJOIN("",,IO[[#This Row],[PLC]],IO[[#This Row],[Rack]],":",IO[[#This Row],[Slot]],".",IO[[#This Row],[Type]],":V-")</f>
        <v>RIO_00:00.:V-</v>
      </c>
      <c r="O334" s="326" t="str">
        <f>TEXT(IO[[#This Row],[ChannelRaw]]+1,"00")</f>
        <v>04</v>
      </c>
      <c r="P334" s="326">
        <v>6</v>
      </c>
      <c r="Q334" s="326">
        <v>4</v>
      </c>
      <c r="U334" s="343"/>
      <c r="Z334" s="262"/>
      <c r="AA334" s="262"/>
      <c r="AB334" s="262"/>
      <c r="AC334" s="262"/>
      <c r="AD334" s="262"/>
    </row>
    <row r="335" spans="2:30" x14ac:dyDescent="0.4">
      <c r="B335" s="262">
        <v>333</v>
      </c>
      <c r="C335" s="285" t="s">
        <v>2323</v>
      </c>
      <c r="D335" s="286" t="s">
        <v>2587</v>
      </c>
      <c r="G335" s="286">
        <f t="shared" si="26"/>
        <v>4</v>
      </c>
      <c r="I335" s="286" t="str">
        <f>TEXT(IO[[#This Row],[RackRaw]],"00")</f>
        <v>00</v>
      </c>
      <c r="J335" s="286" t="str">
        <f>TEXT(IO[[#This Row],[SlotRaw]],"00")</f>
        <v>00</v>
      </c>
      <c r="K335" s="286" t="str">
        <f>TEXT(IO[[#This Row],[ChannelRaw]],"00")</f>
        <v>04</v>
      </c>
      <c r="L335" s="287" t="str">
        <f>_xlfn.TEXTJOIN("",,IO[[#This Row],[PLC]],IO[[#This Row],[Rack]],":",IO[[#This Row],[Slot]],".",IO[[#This Row],[Type]],":",IO[[#This Row],[Channel]])</f>
        <v>RIO_00:00.:04</v>
      </c>
      <c r="M335" s="286" t="str">
        <f>_xlfn.TEXTJOIN("",,IO[[#This Row],[PLC]],IO[[#This Row],[Rack]],":",IO[[#This Row],[Slot]],".",IO[[#This Row],[Type]],":V+")</f>
        <v>RIO_00:00.:V+</v>
      </c>
      <c r="N335" s="286" t="str">
        <f>_xlfn.TEXTJOIN("",,IO[[#This Row],[PLC]],IO[[#This Row],[Rack]],":",IO[[#This Row],[Slot]],".",IO[[#This Row],[Type]],":V-")</f>
        <v>RIO_00:00.:V-</v>
      </c>
      <c r="O335" s="326" t="str">
        <f>TEXT(IO[[#This Row],[ChannelRaw]]+1,"00")</f>
        <v>05</v>
      </c>
      <c r="P335" s="326">
        <v>6</v>
      </c>
      <c r="Q335" s="326">
        <v>4</v>
      </c>
      <c r="U335" s="343"/>
      <c r="Z335" s="262"/>
      <c r="AA335" s="262"/>
      <c r="AB335" s="262"/>
      <c r="AC335" s="262"/>
      <c r="AD335" s="262"/>
    </row>
    <row r="336" spans="2:30" x14ac:dyDescent="0.4">
      <c r="B336" s="262">
        <v>334</v>
      </c>
      <c r="C336" s="285" t="s">
        <v>2323</v>
      </c>
      <c r="D336" s="286" t="s">
        <v>2587</v>
      </c>
      <c r="G336" s="286">
        <f t="shared" si="26"/>
        <v>5</v>
      </c>
      <c r="I336" s="286" t="str">
        <f>TEXT(IO[[#This Row],[RackRaw]],"00")</f>
        <v>00</v>
      </c>
      <c r="J336" s="286" t="str">
        <f>TEXT(IO[[#This Row],[SlotRaw]],"00")</f>
        <v>00</v>
      </c>
      <c r="K336" s="286" t="str">
        <f>TEXT(IO[[#This Row],[ChannelRaw]],"00")</f>
        <v>05</v>
      </c>
      <c r="L336" s="287" t="str">
        <f>_xlfn.TEXTJOIN("",,IO[[#This Row],[PLC]],IO[[#This Row],[Rack]],":",IO[[#This Row],[Slot]],".",IO[[#This Row],[Type]],":",IO[[#This Row],[Channel]])</f>
        <v>RIO_00:00.:05</v>
      </c>
      <c r="M336" s="286" t="str">
        <f>_xlfn.TEXTJOIN("",,IO[[#This Row],[PLC]],IO[[#This Row],[Rack]],":",IO[[#This Row],[Slot]],".",IO[[#This Row],[Type]],":V+")</f>
        <v>RIO_00:00.:V+</v>
      </c>
      <c r="N336" s="286" t="str">
        <f>_xlfn.TEXTJOIN("",,IO[[#This Row],[PLC]],IO[[#This Row],[Rack]],":",IO[[#This Row],[Slot]],".",IO[[#This Row],[Type]],":V-")</f>
        <v>RIO_00:00.:V-</v>
      </c>
      <c r="O336" s="326" t="str">
        <f>TEXT(IO[[#This Row],[ChannelRaw]]+1,"00")</f>
        <v>06</v>
      </c>
      <c r="P336" s="326">
        <v>6</v>
      </c>
      <c r="Q336" s="326">
        <v>4</v>
      </c>
      <c r="U336" s="343"/>
      <c r="Z336" s="262"/>
      <c r="AA336" s="262"/>
      <c r="AB336" s="262"/>
      <c r="AC336" s="262"/>
      <c r="AD336" s="262"/>
    </row>
    <row r="337" spans="2:30" x14ac:dyDescent="0.4">
      <c r="B337" s="262">
        <v>335</v>
      </c>
      <c r="C337" s="285" t="s">
        <v>2323</v>
      </c>
      <c r="D337" s="286" t="s">
        <v>2587</v>
      </c>
      <c r="G337" s="286">
        <f t="shared" si="26"/>
        <v>6</v>
      </c>
      <c r="I337" s="286" t="str">
        <f>TEXT(IO[[#This Row],[RackRaw]],"00")</f>
        <v>00</v>
      </c>
      <c r="J337" s="286" t="str">
        <f>TEXT(IO[[#This Row],[SlotRaw]],"00")</f>
        <v>00</v>
      </c>
      <c r="K337" s="286" t="str">
        <f>TEXT(IO[[#This Row],[ChannelRaw]],"00")</f>
        <v>06</v>
      </c>
      <c r="L337" s="287" t="str">
        <f>_xlfn.TEXTJOIN("",,IO[[#This Row],[PLC]],IO[[#This Row],[Rack]],":",IO[[#This Row],[Slot]],".",IO[[#This Row],[Type]],":",IO[[#This Row],[Channel]])</f>
        <v>RIO_00:00.:06</v>
      </c>
      <c r="M337" s="286" t="str">
        <f>_xlfn.TEXTJOIN("",,IO[[#This Row],[PLC]],IO[[#This Row],[Rack]],":",IO[[#This Row],[Slot]],".",IO[[#This Row],[Type]],":V+")</f>
        <v>RIO_00:00.:V+</v>
      </c>
      <c r="N337" s="286" t="str">
        <f>_xlfn.TEXTJOIN("",,IO[[#This Row],[PLC]],IO[[#This Row],[Rack]],":",IO[[#This Row],[Slot]],".",IO[[#This Row],[Type]],":V-")</f>
        <v>RIO_00:00.:V-</v>
      </c>
      <c r="O337" s="326" t="str">
        <f>TEXT(IO[[#This Row],[ChannelRaw]]+1,"00")</f>
        <v>07</v>
      </c>
      <c r="P337" s="326">
        <v>6</v>
      </c>
      <c r="Q337" s="326">
        <v>4</v>
      </c>
      <c r="U337" s="343"/>
      <c r="Z337" s="262"/>
      <c r="AA337" s="262"/>
      <c r="AB337" s="262"/>
      <c r="AC337" s="262"/>
      <c r="AD337" s="262"/>
    </row>
    <row r="338" spans="2:30" x14ac:dyDescent="0.4">
      <c r="B338" s="262">
        <v>336</v>
      </c>
      <c r="C338" s="285" t="s">
        <v>2323</v>
      </c>
      <c r="D338" s="286" t="s">
        <v>2587</v>
      </c>
      <c r="G338" s="286">
        <f t="shared" si="26"/>
        <v>7</v>
      </c>
      <c r="I338" s="286" t="str">
        <f>TEXT(IO[[#This Row],[RackRaw]],"00")</f>
        <v>00</v>
      </c>
      <c r="J338" s="286" t="str">
        <f>TEXT(IO[[#This Row],[SlotRaw]],"00")</f>
        <v>00</v>
      </c>
      <c r="K338" s="286" t="str">
        <f>TEXT(IO[[#This Row],[ChannelRaw]],"00")</f>
        <v>07</v>
      </c>
      <c r="L338" s="287" t="str">
        <f>_xlfn.TEXTJOIN("",,IO[[#This Row],[PLC]],IO[[#This Row],[Rack]],":",IO[[#This Row],[Slot]],".",IO[[#This Row],[Type]],":",IO[[#This Row],[Channel]])</f>
        <v>RIO_00:00.:07</v>
      </c>
      <c r="M338" s="286" t="str">
        <f>_xlfn.TEXTJOIN("",,IO[[#This Row],[PLC]],IO[[#This Row],[Rack]],":",IO[[#This Row],[Slot]],".",IO[[#This Row],[Type]],":V+")</f>
        <v>RIO_00:00.:V+</v>
      </c>
      <c r="N338" s="286" t="str">
        <f>_xlfn.TEXTJOIN("",,IO[[#This Row],[PLC]],IO[[#This Row],[Rack]],":",IO[[#This Row],[Slot]],".",IO[[#This Row],[Type]],":V-")</f>
        <v>RIO_00:00.:V-</v>
      </c>
      <c r="O338" s="326" t="str">
        <f>TEXT(IO[[#This Row],[ChannelRaw]]+1,"00")</f>
        <v>08</v>
      </c>
      <c r="P338" s="326">
        <v>6</v>
      </c>
      <c r="Q338" s="326">
        <v>4</v>
      </c>
      <c r="U338" s="343"/>
      <c r="Z338" s="262"/>
      <c r="AA338" s="262"/>
      <c r="AB338" s="262"/>
      <c r="AC338" s="262"/>
      <c r="AD338" s="262"/>
    </row>
    <row r="339" spans="2:30" x14ac:dyDescent="0.4">
      <c r="B339" s="262">
        <v>337</v>
      </c>
      <c r="C339" s="285" t="s">
        <v>2323</v>
      </c>
      <c r="D339" s="286" t="s">
        <v>2587</v>
      </c>
      <c r="G339" s="286">
        <v>0</v>
      </c>
      <c r="I339" s="286" t="str">
        <f>TEXT(IO[[#This Row],[RackRaw]],"00")</f>
        <v>00</v>
      </c>
      <c r="J339" s="286" t="str">
        <f>TEXT(IO[[#This Row],[SlotRaw]],"00")</f>
        <v>00</v>
      </c>
      <c r="K339" s="286" t="str">
        <f>TEXT(IO[[#This Row],[ChannelRaw]],"00")</f>
        <v>00</v>
      </c>
      <c r="L339" s="287" t="str">
        <f>_xlfn.TEXTJOIN("",,IO[[#This Row],[PLC]],IO[[#This Row],[Rack]],":",IO[[#This Row],[Slot]],".",IO[[#This Row],[Type]],":",IO[[#This Row],[Channel]])</f>
        <v>RIO_00:00.:00</v>
      </c>
      <c r="M339" s="286" t="str">
        <f>_xlfn.TEXTJOIN("",,IO[[#This Row],[PLC]],IO[[#This Row],[Rack]],":",IO[[#This Row],[Slot]],".",IO[[#This Row],[Type]],":V+")</f>
        <v>RIO_00:00.:V+</v>
      </c>
      <c r="N339" s="286" t="str">
        <f>_xlfn.TEXTJOIN("",,IO[[#This Row],[PLC]],IO[[#This Row],[Rack]],":",IO[[#This Row],[Slot]],".",IO[[#This Row],[Type]],":V-")</f>
        <v>RIO_00:00.:V-</v>
      </c>
      <c r="O339" s="326" t="str">
        <f>TEXT(IO[[#This Row],[ChannelRaw]]+1,"00")</f>
        <v>01</v>
      </c>
      <c r="P339" s="326">
        <v>6</v>
      </c>
      <c r="Q339" s="326">
        <v>4</v>
      </c>
      <c r="U339" s="343"/>
      <c r="Z339" s="262"/>
      <c r="AA339" s="262"/>
      <c r="AB339" s="262"/>
      <c r="AC339" s="262"/>
      <c r="AD339" s="262"/>
    </row>
    <row r="340" spans="2:30" x14ac:dyDescent="0.4">
      <c r="B340" s="262">
        <v>338</v>
      </c>
      <c r="C340" s="285" t="s">
        <v>2323</v>
      </c>
      <c r="D340" s="286" t="s">
        <v>2587</v>
      </c>
      <c r="G340" s="286">
        <f>G339+1</f>
        <v>1</v>
      </c>
      <c r="I340" s="286" t="str">
        <f>TEXT(IO[[#This Row],[RackRaw]],"00")</f>
        <v>00</v>
      </c>
      <c r="J340" s="286" t="str">
        <f>TEXT(IO[[#This Row],[SlotRaw]],"00")</f>
        <v>00</v>
      </c>
      <c r="K340" s="286" t="str">
        <f>TEXT(IO[[#This Row],[ChannelRaw]],"00")</f>
        <v>01</v>
      </c>
      <c r="L340" s="287" t="str">
        <f>_xlfn.TEXTJOIN("",,IO[[#This Row],[PLC]],IO[[#This Row],[Rack]],":",IO[[#This Row],[Slot]],".",IO[[#This Row],[Type]],":",IO[[#This Row],[Channel]])</f>
        <v>RIO_00:00.:01</v>
      </c>
      <c r="M340" s="286" t="str">
        <f>_xlfn.TEXTJOIN("",,IO[[#This Row],[PLC]],IO[[#This Row],[Rack]],":",IO[[#This Row],[Slot]],".",IO[[#This Row],[Type]],":V+")</f>
        <v>RIO_00:00.:V+</v>
      </c>
      <c r="N340" s="286" t="str">
        <f>_xlfn.TEXTJOIN("",,IO[[#This Row],[PLC]],IO[[#This Row],[Rack]],":",IO[[#This Row],[Slot]],".",IO[[#This Row],[Type]],":V-")</f>
        <v>RIO_00:00.:V-</v>
      </c>
      <c r="O340" s="326" t="str">
        <f>TEXT(IO[[#This Row],[ChannelRaw]]+1,"00")</f>
        <v>02</v>
      </c>
      <c r="P340" s="326">
        <v>6</v>
      </c>
      <c r="Q340" s="326">
        <v>4</v>
      </c>
      <c r="U340" s="343"/>
      <c r="Z340" s="262"/>
      <c r="AA340" s="262"/>
      <c r="AB340" s="262"/>
      <c r="AC340" s="262"/>
      <c r="AD340" s="262"/>
    </row>
    <row r="341" spans="2:30" x14ac:dyDescent="0.4">
      <c r="B341" s="262">
        <v>339</v>
      </c>
      <c r="C341" s="285" t="s">
        <v>2323</v>
      </c>
      <c r="D341" s="286" t="s">
        <v>2587</v>
      </c>
      <c r="G341" s="286">
        <f t="shared" si="26"/>
        <v>2</v>
      </c>
      <c r="I341" s="286" t="str">
        <f>TEXT(IO[[#This Row],[RackRaw]],"00")</f>
        <v>00</v>
      </c>
      <c r="J341" s="286" t="str">
        <f>TEXT(IO[[#This Row],[SlotRaw]],"00")</f>
        <v>00</v>
      </c>
      <c r="K341" s="286" t="str">
        <f>TEXT(IO[[#This Row],[ChannelRaw]],"00")</f>
        <v>02</v>
      </c>
      <c r="L341" s="287" t="str">
        <f>_xlfn.TEXTJOIN("",,IO[[#This Row],[PLC]],IO[[#This Row],[Rack]],":",IO[[#This Row],[Slot]],".",IO[[#This Row],[Type]],":",IO[[#This Row],[Channel]])</f>
        <v>RIO_00:00.:02</v>
      </c>
      <c r="M341" s="286" t="str">
        <f>_xlfn.TEXTJOIN("",,IO[[#This Row],[PLC]],IO[[#This Row],[Rack]],":",IO[[#This Row],[Slot]],".",IO[[#This Row],[Type]],":V+")</f>
        <v>RIO_00:00.:V+</v>
      </c>
      <c r="N341" s="286" t="str">
        <f>_xlfn.TEXTJOIN("",,IO[[#This Row],[PLC]],IO[[#This Row],[Rack]],":",IO[[#This Row],[Slot]],".",IO[[#This Row],[Type]],":V-")</f>
        <v>RIO_00:00.:V-</v>
      </c>
      <c r="O341" s="326" t="str">
        <f>TEXT(IO[[#This Row],[ChannelRaw]]+1,"00")</f>
        <v>03</v>
      </c>
      <c r="P341" s="326">
        <v>6</v>
      </c>
      <c r="Q341" s="326">
        <v>4</v>
      </c>
      <c r="U341" s="343"/>
      <c r="Z341" s="262"/>
      <c r="AA341" s="262"/>
      <c r="AB341" s="262"/>
      <c r="AC341" s="262"/>
      <c r="AD341" s="262"/>
    </row>
    <row r="342" spans="2:30" x14ac:dyDescent="0.4">
      <c r="B342" s="262">
        <v>340</v>
      </c>
      <c r="C342" s="285" t="s">
        <v>2323</v>
      </c>
      <c r="D342" s="286" t="s">
        <v>2587</v>
      </c>
      <c r="G342" s="286">
        <f t="shared" si="26"/>
        <v>3</v>
      </c>
      <c r="I342" s="286" t="str">
        <f>TEXT(IO[[#This Row],[RackRaw]],"00")</f>
        <v>00</v>
      </c>
      <c r="J342" s="286" t="str">
        <f>TEXT(IO[[#This Row],[SlotRaw]],"00")</f>
        <v>00</v>
      </c>
      <c r="K342" s="286" t="str">
        <f>TEXT(IO[[#This Row],[ChannelRaw]],"00")</f>
        <v>03</v>
      </c>
      <c r="L342" s="287" t="str">
        <f>_xlfn.TEXTJOIN("",,IO[[#This Row],[PLC]],IO[[#This Row],[Rack]],":",IO[[#This Row],[Slot]],".",IO[[#This Row],[Type]],":",IO[[#This Row],[Channel]])</f>
        <v>RIO_00:00.:03</v>
      </c>
      <c r="M342" s="286" t="str">
        <f>_xlfn.TEXTJOIN("",,IO[[#This Row],[PLC]],IO[[#This Row],[Rack]],":",IO[[#This Row],[Slot]],".",IO[[#This Row],[Type]],":V+")</f>
        <v>RIO_00:00.:V+</v>
      </c>
      <c r="N342" s="286" t="str">
        <f>_xlfn.TEXTJOIN("",,IO[[#This Row],[PLC]],IO[[#This Row],[Rack]],":",IO[[#This Row],[Slot]],".",IO[[#This Row],[Type]],":V-")</f>
        <v>RIO_00:00.:V-</v>
      </c>
      <c r="O342" s="326" t="str">
        <f>TEXT(IO[[#This Row],[ChannelRaw]]+1,"00")</f>
        <v>04</v>
      </c>
      <c r="P342" s="326">
        <v>6</v>
      </c>
      <c r="Q342" s="326">
        <v>4</v>
      </c>
      <c r="U342" s="343"/>
      <c r="Z342" s="262"/>
      <c r="AA342" s="262"/>
      <c r="AB342" s="262"/>
      <c r="AC342" s="262"/>
      <c r="AD342" s="262"/>
    </row>
    <row r="343" spans="2:30" x14ac:dyDescent="0.4">
      <c r="B343" s="262">
        <v>341</v>
      </c>
      <c r="C343" s="285" t="s">
        <v>2323</v>
      </c>
      <c r="D343" s="286" t="s">
        <v>2587</v>
      </c>
      <c r="G343" s="286">
        <f t="shared" si="26"/>
        <v>4</v>
      </c>
      <c r="I343" s="286" t="str">
        <f>TEXT(IO[[#This Row],[RackRaw]],"00")</f>
        <v>00</v>
      </c>
      <c r="J343" s="286" t="str">
        <f>TEXT(IO[[#This Row],[SlotRaw]],"00")</f>
        <v>00</v>
      </c>
      <c r="K343" s="286" t="str">
        <f>TEXT(IO[[#This Row],[ChannelRaw]],"00")</f>
        <v>04</v>
      </c>
      <c r="L343" s="287" t="str">
        <f>_xlfn.TEXTJOIN("",,IO[[#This Row],[PLC]],IO[[#This Row],[Rack]],":",IO[[#This Row],[Slot]],".",IO[[#This Row],[Type]],":",IO[[#This Row],[Channel]])</f>
        <v>RIO_00:00.:04</v>
      </c>
      <c r="M343" s="286" t="str">
        <f>_xlfn.TEXTJOIN("",,IO[[#This Row],[PLC]],IO[[#This Row],[Rack]],":",IO[[#This Row],[Slot]],".",IO[[#This Row],[Type]],":V+")</f>
        <v>RIO_00:00.:V+</v>
      </c>
      <c r="N343" s="286" t="str">
        <f>_xlfn.TEXTJOIN("",,IO[[#This Row],[PLC]],IO[[#This Row],[Rack]],":",IO[[#This Row],[Slot]],".",IO[[#This Row],[Type]],":V-")</f>
        <v>RIO_00:00.:V-</v>
      </c>
      <c r="O343" s="326" t="str">
        <f>TEXT(IO[[#This Row],[ChannelRaw]]+1,"00")</f>
        <v>05</v>
      </c>
      <c r="P343" s="326">
        <v>6</v>
      </c>
      <c r="Q343" s="326">
        <v>4</v>
      </c>
      <c r="U343" s="343"/>
      <c r="Z343" s="262"/>
      <c r="AA343" s="262"/>
      <c r="AB343" s="262"/>
      <c r="AC343" s="262"/>
      <c r="AD343" s="262"/>
    </row>
    <row r="344" spans="2:30" x14ac:dyDescent="0.4">
      <c r="B344" s="262">
        <v>342</v>
      </c>
      <c r="C344" s="285" t="s">
        <v>2323</v>
      </c>
      <c r="D344" s="286" t="s">
        <v>2587</v>
      </c>
      <c r="G344" s="286">
        <f t="shared" si="26"/>
        <v>5</v>
      </c>
      <c r="I344" s="286" t="str">
        <f>TEXT(IO[[#This Row],[RackRaw]],"00")</f>
        <v>00</v>
      </c>
      <c r="J344" s="286" t="str">
        <f>TEXT(IO[[#This Row],[SlotRaw]],"00")</f>
        <v>00</v>
      </c>
      <c r="K344" s="286" t="str">
        <f>TEXT(IO[[#This Row],[ChannelRaw]],"00")</f>
        <v>05</v>
      </c>
      <c r="L344" s="287" t="str">
        <f>_xlfn.TEXTJOIN("",,IO[[#This Row],[PLC]],IO[[#This Row],[Rack]],":",IO[[#This Row],[Slot]],".",IO[[#This Row],[Type]],":",IO[[#This Row],[Channel]])</f>
        <v>RIO_00:00.:05</v>
      </c>
      <c r="M344" s="286" t="str">
        <f>_xlfn.TEXTJOIN("",,IO[[#This Row],[PLC]],IO[[#This Row],[Rack]],":",IO[[#This Row],[Slot]],".",IO[[#This Row],[Type]],":V+")</f>
        <v>RIO_00:00.:V+</v>
      </c>
      <c r="N344" s="286" t="str">
        <f>_xlfn.TEXTJOIN("",,IO[[#This Row],[PLC]],IO[[#This Row],[Rack]],":",IO[[#This Row],[Slot]],".",IO[[#This Row],[Type]],":V-")</f>
        <v>RIO_00:00.:V-</v>
      </c>
      <c r="O344" s="326" t="str">
        <f>TEXT(IO[[#This Row],[ChannelRaw]]+1,"00")</f>
        <v>06</v>
      </c>
      <c r="P344" s="326">
        <v>6</v>
      </c>
      <c r="Q344" s="326">
        <v>4</v>
      </c>
      <c r="U344" s="343"/>
      <c r="Z344" s="262"/>
      <c r="AA344" s="262"/>
      <c r="AB344" s="262"/>
      <c r="AC344" s="262"/>
      <c r="AD344" s="262"/>
    </row>
    <row r="345" spans="2:30" x14ac:dyDescent="0.4">
      <c r="B345" s="262">
        <v>343</v>
      </c>
      <c r="C345" s="285" t="s">
        <v>2323</v>
      </c>
      <c r="D345" s="286" t="s">
        <v>2587</v>
      </c>
      <c r="G345" s="286">
        <f t="shared" si="26"/>
        <v>6</v>
      </c>
      <c r="I345" s="286" t="str">
        <f>TEXT(IO[[#This Row],[RackRaw]],"00")</f>
        <v>00</v>
      </c>
      <c r="J345" s="286" t="str">
        <f>TEXT(IO[[#This Row],[SlotRaw]],"00")</f>
        <v>00</v>
      </c>
      <c r="K345" s="286" t="str">
        <f>TEXT(IO[[#This Row],[ChannelRaw]],"00")</f>
        <v>06</v>
      </c>
      <c r="L345" s="287" t="str">
        <f>_xlfn.TEXTJOIN("",,IO[[#This Row],[PLC]],IO[[#This Row],[Rack]],":",IO[[#This Row],[Slot]],".",IO[[#This Row],[Type]],":",IO[[#This Row],[Channel]])</f>
        <v>RIO_00:00.:06</v>
      </c>
      <c r="M345" s="286" t="str">
        <f>_xlfn.TEXTJOIN("",,IO[[#This Row],[PLC]],IO[[#This Row],[Rack]],":",IO[[#This Row],[Slot]],".",IO[[#This Row],[Type]],":V+")</f>
        <v>RIO_00:00.:V+</v>
      </c>
      <c r="N345" s="286" t="str">
        <f>_xlfn.TEXTJOIN("",,IO[[#This Row],[PLC]],IO[[#This Row],[Rack]],":",IO[[#This Row],[Slot]],".",IO[[#This Row],[Type]],":V-")</f>
        <v>RIO_00:00.:V-</v>
      </c>
      <c r="O345" s="326" t="str">
        <f>TEXT(IO[[#This Row],[ChannelRaw]]+1,"00")</f>
        <v>07</v>
      </c>
      <c r="P345" s="326">
        <v>6</v>
      </c>
      <c r="Q345" s="326">
        <v>4</v>
      </c>
      <c r="U345" s="343"/>
      <c r="Z345" s="262"/>
      <c r="AA345" s="262"/>
      <c r="AB345" s="262"/>
      <c r="AC345" s="262"/>
      <c r="AD345" s="262"/>
    </row>
    <row r="346" spans="2:30" x14ac:dyDescent="0.4">
      <c r="B346" s="262">
        <v>344</v>
      </c>
      <c r="C346" s="285" t="s">
        <v>2323</v>
      </c>
      <c r="D346" s="286" t="s">
        <v>2587</v>
      </c>
      <c r="G346" s="286">
        <f t="shared" si="26"/>
        <v>7</v>
      </c>
      <c r="I346" s="286" t="str">
        <f>TEXT(IO[[#This Row],[RackRaw]],"00")</f>
        <v>00</v>
      </c>
      <c r="J346" s="286" t="str">
        <f>TEXT(IO[[#This Row],[SlotRaw]],"00")</f>
        <v>00</v>
      </c>
      <c r="K346" s="286" t="str">
        <f>TEXT(IO[[#This Row],[ChannelRaw]],"00")</f>
        <v>07</v>
      </c>
      <c r="L346" s="287" t="str">
        <f>_xlfn.TEXTJOIN("",,IO[[#This Row],[PLC]],IO[[#This Row],[Rack]],":",IO[[#This Row],[Slot]],".",IO[[#This Row],[Type]],":",IO[[#This Row],[Channel]])</f>
        <v>RIO_00:00.:07</v>
      </c>
      <c r="M346" s="286" t="str">
        <f>_xlfn.TEXTJOIN("",,IO[[#This Row],[PLC]],IO[[#This Row],[Rack]],":",IO[[#This Row],[Slot]],".",IO[[#This Row],[Type]],":V+")</f>
        <v>RIO_00:00.:V+</v>
      </c>
      <c r="N346" s="286" t="str">
        <f>_xlfn.TEXTJOIN("",,IO[[#This Row],[PLC]],IO[[#This Row],[Rack]],":",IO[[#This Row],[Slot]],".",IO[[#This Row],[Type]],":V-")</f>
        <v>RIO_00:00.:V-</v>
      </c>
      <c r="O346" s="326" t="str">
        <f>TEXT(IO[[#This Row],[ChannelRaw]]+1,"00")</f>
        <v>08</v>
      </c>
      <c r="P346" s="326">
        <v>6</v>
      </c>
      <c r="Q346" s="326">
        <v>4</v>
      </c>
      <c r="U346" s="343"/>
      <c r="Z346" s="262"/>
      <c r="AA346" s="262"/>
      <c r="AB346" s="262"/>
      <c r="AC346" s="262"/>
      <c r="AD346" s="262"/>
    </row>
    <row r="347" spans="2:30" x14ac:dyDescent="0.4">
      <c r="B347" s="262">
        <v>345</v>
      </c>
      <c r="C347" s="285" t="s">
        <v>2323</v>
      </c>
      <c r="D347" s="286" t="s">
        <v>2587</v>
      </c>
      <c r="G347" s="286">
        <v>0</v>
      </c>
      <c r="I347" s="286" t="str">
        <f>TEXT(IO[[#This Row],[RackRaw]],"00")</f>
        <v>00</v>
      </c>
      <c r="J347" s="286" t="str">
        <f>TEXT(IO[[#This Row],[SlotRaw]],"00")</f>
        <v>00</v>
      </c>
      <c r="K347" s="286" t="str">
        <f>TEXT(IO[[#This Row],[ChannelRaw]],"00")</f>
        <v>00</v>
      </c>
      <c r="L347" s="287" t="str">
        <f>_xlfn.TEXTJOIN("",,IO[[#This Row],[PLC]],IO[[#This Row],[Rack]],":",IO[[#This Row],[Slot]],".",IO[[#This Row],[Type]],":",IO[[#This Row],[Channel]])</f>
        <v>RIO_00:00.:00</v>
      </c>
      <c r="M347" s="286" t="str">
        <f>_xlfn.TEXTJOIN("",,IO[[#This Row],[PLC]],IO[[#This Row],[Rack]],":",IO[[#This Row],[Slot]],".",IO[[#This Row],[Type]],":V+")</f>
        <v>RIO_00:00.:V+</v>
      </c>
      <c r="N347" s="286" t="str">
        <f>_xlfn.TEXTJOIN("",,IO[[#This Row],[PLC]],IO[[#This Row],[Rack]],":",IO[[#This Row],[Slot]],".",IO[[#This Row],[Type]],":V-")</f>
        <v>RIO_00:00.:V-</v>
      </c>
      <c r="O347" s="326" t="str">
        <f>TEXT(IO[[#This Row],[ChannelRaw]]+1,"00")</f>
        <v>01</v>
      </c>
      <c r="P347" s="326">
        <v>6</v>
      </c>
      <c r="Q347" s="326">
        <v>4</v>
      </c>
      <c r="U347" s="343"/>
      <c r="Z347" s="262"/>
      <c r="AA347" s="262"/>
      <c r="AB347" s="262"/>
      <c r="AC347" s="262"/>
      <c r="AD347" s="262"/>
    </row>
    <row r="348" spans="2:30" x14ac:dyDescent="0.4">
      <c r="B348" s="262">
        <v>346</v>
      </c>
      <c r="C348" s="285" t="s">
        <v>2323</v>
      </c>
      <c r="D348" s="286" t="s">
        <v>2587</v>
      </c>
      <c r="G348" s="286">
        <f>G347+1</f>
        <v>1</v>
      </c>
      <c r="I348" s="286" t="str">
        <f>TEXT(IO[[#This Row],[RackRaw]],"00")</f>
        <v>00</v>
      </c>
      <c r="J348" s="286" t="str">
        <f>TEXT(IO[[#This Row],[SlotRaw]],"00")</f>
        <v>00</v>
      </c>
      <c r="K348" s="286" t="str">
        <f>TEXT(IO[[#This Row],[ChannelRaw]],"00")</f>
        <v>01</v>
      </c>
      <c r="L348" s="287" t="str">
        <f>_xlfn.TEXTJOIN("",,IO[[#This Row],[PLC]],IO[[#This Row],[Rack]],":",IO[[#This Row],[Slot]],".",IO[[#This Row],[Type]],":",IO[[#This Row],[Channel]])</f>
        <v>RIO_00:00.:01</v>
      </c>
      <c r="M348" s="286" t="str">
        <f>_xlfn.TEXTJOIN("",,IO[[#This Row],[PLC]],IO[[#This Row],[Rack]],":",IO[[#This Row],[Slot]],".",IO[[#This Row],[Type]],":V+")</f>
        <v>RIO_00:00.:V+</v>
      </c>
      <c r="N348" s="286" t="str">
        <f>_xlfn.TEXTJOIN("",,IO[[#This Row],[PLC]],IO[[#This Row],[Rack]],":",IO[[#This Row],[Slot]],".",IO[[#This Row],[Type]],":V-")</f>
        <v>RIO_00:00.:V-</v>
      </c>
      <c r="O348" s="326" t="str">
        <f>TEXT(IO[[#This Row],[ChannelRaw]]+1,"00")</f>
        <v>02</v>
      </c>
      <c r="P348" s="326">
        <v>6</v>
      </c>
      <c r="Q348" s="326">
        <v>4</v>
      </c>
      <c r="U348" s="343"/>
      <c r="Z348" s="262"/>
      <c r="AA348" s="262"/>
      <c r="AB348" s="262"/>
      <c r="AC348" s="262"/>
      <c r="AD348" s="262"/>
    </row>
    <row r="349" spans="2:30" x14ac:dyDescent="0.4">
      <c r="B349" s="262">
        <v>347</v>
      </c>
      <c r="C349" s="285" t="s">
        <v>2323</v>
      </c>
      <c r="D349" s="286" t="s">
        <v>2587</v>
      </c>
      <c r="G349" s="286">
        <f t="shared" si="26"/>
        <v>2</v>
      </c>
      <c r="I349" s="286" t="str">
        <f>TEXT(IO[[#This Row],[RackRaw]],"00")</f>
        <v>00</v>
      </c>
      <c r="J349" s="286" t="str">
        <f>TEXT(IO[[#This Row],[SlotRaw]],"00")</f>
        <v>00</v>
      </c>
      <c r="K349" s="286" t="str">
        <f>TEXT(IO[[#This Row],[ChannelRaw]],"00")</f>
        <v>02</v>
      </c>
      <c r="L349" s="287" t="str">
        <f>_xlfn.TEXTJOIN("",,IO[[#This Row],[PLC]],IO[[#This Row],[Rack]],":",IO[[#This Row],[Slot]],".",IO[[#This Row],[Type]],":",IO[[#This Row],[Channel]])</f>
        <v>RIO_00:00.:02</v>
      </c>
      <c r="M349" s="286" t="str">
        <f>_xlfn.TEXTJOIN("",,IO[[#This Row],[PLC]],IO[[#This Row],[Rack]],":",IO[[#This Row],[Slot]],".",IO[[#This Row],[Type]],":V+")</f>
        <v>RIO_00:00.:V+</v>
      </c>
      <c r="N349" s="286" t="str">
        <f>_xlfn.TEXTJOIN("",,IO[[#This Row],[PLC]],IO[[#This Row],[Rack]],":",IO[[#This Row],[Slot]],".",IO[[#This Row],[Type]],":V-")</f>
        <v>RIO_00:00.:V-</v>
      </c>
      <c r="O349" s="326" t="str">
        <f>TEXT(IO[[#This Row],[ChannelRaw]]+1,"00")</f>
        <v>03</v>
      </c>
      <c r="P349" s="326">
        <v>6</v>
      </c>
      <c r="Q349" s="326">
        <v>4</v>
      </c>
      <c r="U349" s="343"/>
      <c r="Z349" s="262"/>
      <c r="AA349" s="262"/>
      <c r="AB349" s="262"/>
      <c r="AC349" s="262"/>
      <c r="AD349" s="262"/>
    </row>
    <row r="350" spans="2:30" x14ac:dyDescent="0.4">
      <c r="B350" s="262">
        <v>348</v>
      </c>
      <c r="C350" s="285" t="s">
        <v>2323</v>
      </c>
      <c r="D350" s="286" t="s">
        <v>2587</v>
      </c>
      <c r="G350" s="286">
        <f t="shared" si="26"/>
        <v>3</v>
      </c>
      <c r="I350" s="286" t="str">
        <f>TEXT(IO[[#This Row],[RackRaw]],"00")</f>
        <v>00</v>
      </c>
      <c r="J350" s="286" t="str">
        <f>TEXT(IO[[#This Row],[SlotRaw]],"00")</f>
        <v>00</v>
      </c>
      <c r="K350" s="286" t="str">
        <f>TEXT(IO[[#This Row],[ChannelRaw]],"00")</f>
        <v>03</v>
      </c>
      <c r="L350" s="287" t="str">
        <f>_xlfn.TEXTJOIN("",,IO[[#This Row],[PLC]],IO[[#This Row],[Rack]],":",IO[[#This Row],[Slot]],".",IO[[#This Row],[Type]],":",IO[[#This Row],[Channel]])</f>
        <v>RIO_00:00.:03</v>
      </c>
      <c r="M350" s="286" t="str">
        <f>_xlfn.TEXTJOIN("",,IO[[#This Row],[PLC]],IO[[#This Row],[Rack]],":",IO[[#This Row],[Slot]],".",IO[[#This Row],[Type]],":V+")</f>
        <v>RIO_00:00.:V+</v>
      </c>
      <c r="N350" s="286" t="str">
        <f>_xlfn.TEXTJOIN("",,IO[[#This Row],[PLC]],IO[[#This Row],[Rack]],":",IO[[#This Row],[Slot]],".",IO[[#This Row],[Type]],":V-")</f>
        <v>RIO_00:00.:V-</v>
      </c>
      <c r="O350" s="326" t="str">
        <f>TEXT(IO[[#This Row],[ChannelRaw]]+1,"00")</f>
        <v>04</v>
      </c>
      <c r="P350" s="326">
        <v>6</v>
      </c>
      <c r="Q350" s="326">
        <v>4</v>
      </c>
      <c r="U350" s="343"/>
      <c r="Z350" s="262"/>
      <c r="AA350" s="262"/>
      <c r="AB350" s="262"/>
      <c r="AC350" s="262"/>
      <c r="AD350" s="262"/>
    </row>
    <row r="351" spans="2:30" x14ac:dyDescent="0.4">
      <c r="B351" s="262">
        <v>349</v>
      </c>
      <c r="C351" s="285" t="s">
        <v>2323</v>
      </c>
      <c r="D351" s="286" t="s">
        <v>2587</v>
      </c>
      <c r="G351" s="286">
        <f t="shared" si="26"/>
        <v>4</v>
      </c>
      <c r="I351" s="286" t="str">
        <f>TEXT(IO[[#This Row],[RackRaw]],"00")</f>
        <v>00</v>
      </c>
      <c r="J351" s="286" t="str">
        <f>TEXT(IO[[#This Row],[SlotRaw]],"00")</f>
        <v>00</v>
      </c>
      <c r="K351" s="286" t="str">
        <f>TEXT(IO[[#This Row],[ChannelRaw]],"00")</f>
        <v>04</v>
      </c>
      <c r="L351" s="287" t="str">
        <f>_xlfn.TEXTJOIN("",,IO[[#This Row],[PLC]],IO[[#This Row],[Rack]],":",IO[[#This Row],[Slot]],".",IO[[#This Row],[Type]],":",IO[[#This Row],[Channel]])</f>
        <v>RIO_00:00.:04</v>
      </c>
      <c r="M351" s="286" t="str">
        <f>_xlfn.TEXTJOIN("",,IO[[#This Row],[PLC]],IO[[#This Row],[Rack]],":",IO[[#This Row],[Slot]],".",IO[[#This Row],[Type]],":V+")</f>
        <v>RIO_00:00.:V+</v>
      </c>
      <c r="N351" s="286" t="str">
        <f>_xlfn.TEXTJOIN("",,IO[[#This Row],[PLC]],IO[[#This Row],[Rack]],":",IO[[#This Row],[Slot]],".",IO[[#This Row],[Type]],":V-")</f>
        <v>RIO_00:00.:V-</v>
      </c>
      <c r="O351" s="326" t="str">
        <f>TEXT(IO[[#This Row],[ChannelRaw]]+1,"00")</f>
        <v>05</v>
      </c>
      <c r="P351" s="326">
        <v>6</v>
      </c>
      <c r="Q351" s="326">
        <v>4</v>
      </c>
      <c r="U351" s="343"/>
      <c r="Z351" s="262"/>
      <c r="AA351" s="262"/>
      <c r="AB351" s="262"/>
      <c r="AC351" s="262"/>
      <c r="AD351" s="262"/>
    </row>
    <row r="352" spans="2:30" x14ac:dyDescent="0.4">
      <c r="B352" s="262">
        <v>350</v>
      </c>
      <c r="C352" s="285" t="s">
        <v>2323</v>
      </c>
      <c r="D352" s="286" t="s">
        <v>2587</v>
      </c>
      <c r="G352" s="286">
        <f t="shared" si="26"/>
        <v>5</v>
      </c>
      <c r="I352" s="286" t="str">
        <f>TEXT(IO[[#This Row],[RackRaw]],"00")</f>
        <v>00</v>
      </c>
      <c r="J352" s="286" t="str">
        <f>TEXT(IO[[#This Row],[SlotRaw]],"00")</f>
        <v>00</v>
      </c>
      <c r="K352" s="286" t="str">
        <f>TEXT(IO[[#This Row],[ChannelRaw]],"00")</f>
        <v>05</v>
      </c>
      <c r="L352" s="287" t="str">
        <f>_xlfn.TEXTJOIN("",,IO[[#This Row],[PLC]],IO[[#This Row],[Rack]],":",IO[[#This Row],[Slot]],".",IO[[#This Row],[Type]],":",IO[[#This Row],[Channel]])</f>
        <v>RIO_00:00.:05</v>
      </c>
      <c r="M352" s="286" t="str">
        <f>_xlfn.TEXTJOIN("",,IO[[#This Row],[PLC]],IO[[#This Row],[Rack]],":",IO[[#This Row],[Slot]],".",IO[[#This Row],[Type]],":V+")</f>
        <v>RIO_00:00.:V+</v>
      </c>
      <c r="N352" s="286" t="str">
        <f>_xlfn.TEXTJOIN("",,IO[[#This Row],[PLC]],IO[[#This Row],[Rack]],":",IO[[#This Row],[Slot]],".",IO[[#This Row],[Type]],":V-")</f>
        <v>RIO_00:00.:V-</v>
      </c>
      <c r="O352" s="326" t="str">
        <f>TEXT(IO[[#This Row],[ChannelRaw]]+1,"00")</f>
        <v>06</v>
      </c>
      <c r="P352" s="326">
        <v>6</v>
      </c>
      <c r="Q352" s="326">
        <v>4</v>
      </c>
      <c r="U352" s="343"/>
      <c r="Z352" s="262"/>
      <c r="AA352" s="262"/>
      <c r="AB352" s="262"/>
      <c r="AC352" s="262"/>
      <c r="AD352" s="262"/>
    </row>
    <row r="353" spans="2:30" x14ac:dyDescent="0.4">
      <c r="B353" s="262">
        <v>351</v>
      </c>
      <c r="C353" s="285" t="s">
        <v>2323</v>
      </c>
      <c r="D353" s="286" t="s">
        <v>2587</v>
      </c>
      <c r="G353" s="286">
        <f t="shared" si="26"/>
        <v>6</v>
      </c>
      <c r="I353" s="286" t="str">
        <f>TEXT(IO[[#This Row],[RackRaw]],"00")</f>
        <v>00</v>
      </c>
      <c r="J353" s="286" t="str">
        <f>TEXT(IO[[#This Row],[SlotRaw]],"00")</f>
        <v>00</v>
      </c>
      <c r="K353" s="286" t="str">
        <f>TEXT(IO[[#This Row],[ChannelRaw]],"00")</f>
        <v>06</v>
      </c>
      <c r="L353" s="287" t="str">
        <f>_xlfn.TEXTJOIN("",,IO[[#This Row],[PLC]],IO[[#This Row],[Rack]],":",IO[[#This Row],[Slot]],".",IO[[#This Row],[Type]],":",IO[[#This Row],[Channel]])</f>
        <v>RIO_00:00.:06</v>
      </c>
      <c r="M353" s="286" t="str">
        <f>_xlfn.TEXTJOIN("",,IO[[#This Row],[PLC]],IO[[#This Row],[Rack]],":",IO[[#This Row],[Slot]],".",IO[[#This Row],[Type]],":V+")</f>
        <v>RIO_00:00.:V+</v>
      </c>
      <c r="N353" s="286" t="str">
        <f>_xlfn.TEXTJOIN("",,IO[[#This Row],[PLC]],IO[[#This Row],[Rack]],":",IO[[#This Row],[Slot]],".",IO[[#This Row],[Type]],":V-")</f>
        <v>RIO_00:00.:V-</v>
      </c>
      <c r="O353" s="326" t="str">
        <f>TEXT(IO[[#This Row],[ChannelRaw]]+1,"00")</f>
        <v>07</v>
      </c>
      <c r="P353" s="326">
        <v>6</v>
      </c>
      <c r="Q353" s="326">
        <v>4</v>
      </c>
      <c r="U353" s="343"/>
      <c r="Z353" s="262"/>
      <c r="AA353" s="262"/>
      <c r="AB353" s="262"/>
      <c r="AC353" s="262"/>
      <c r="AD353" s="262"/>
    </row>
    <row r="354" spans="2:30" x14ac:dyDescent="0.4">
      <c r="B354" s="262">
        <v>352</v>
      </c>
      <c r="C354" s="285" t="s">
        <v>2323</v>
      </c>
      <c r="D354" s="286" t="s">
        <v>2587</v>
      </c>
      <c r="G354" s="286">
        <f t="shared" si="26"/>
        <v>7</v>
      </c>
      <c r="I354" s="286" t="str">
        <f>TEXT(IO[[#This Row],[RackRaw]],"00")</f>
        <v>00</v>
      </c>
      <c r="J354" s="286" t="str">
        <f>TEXT(IO[[#This Row],[SlotRaw]],"00")</f>
        <v>00</v>
      </c>
      <c r="K354" s="286" t="str">
        <f>TEXT(IO[[#This Row],[ChannelRaw]],"00")</f>
        <v>07</v>
      </c>
      <c r="L354" s="287" t="str">
        <f>_xlfn.TEXTJOIN("",,IO[[#This Row],[PLC]],IO[[#This Row],[Rack]],":",IO[[#This Row],[Slot]],".",IO[[#This Row],[Type]],":",IO[[#This Row],[Channel]])</f>
        <v>RIO_00:00.:07</v>
      </c>
      <c r="M354" s="286" t="str">
        <f>_xlfn.TEXTJOIN("",,IO[[#This Row],[PLC]],IO[[#This Row],[Rack]],":",IO[[#This Row],[Slot]],".",IO[[#This Row],[Type]],":V+")</f>
        <v>RIO_00:00.:V+</v>
      </c>
      <c r="N354" s="286" t="str">
        <f>_xlfn.TEXTJOIN("",,IO[[#This Row],[PLC]],IO[[#This Row],[Rack]],":",IO[[#This Row],[Slot]],".",IO[[#This Row],[Type]],":V-")</f>
        <v>RIO_00:00.:V-</v>
      </c>
      <c r="O354" s="326" t="str">
        <f>TEXT(IO[[#This Row],[ChannelRaw]]+1,"00")</f>
        <v>08</v>
      </c>
      <c r="P354" s="326">
        <v>6</v>
      </c>
      <c r="Q354" s="326">
        <v>4</v>
      </c>
      <c r="U354" s="343"/>
      <c r="Z354" s="262"/>
      <c r="AA354" s="262"/>
      <c r="AB354" s="262"/>
      <c r="AC354" s="262"/>
      <c r="AD354" s="262"/>
    </row>
    <row r="355" spans="2:30" x14ac:dyDescent="0.4">
      <c r="B355" s="262">
        <v>353</v>
      </c>
      <c r="C355" s="285" t="s">
        <v>2323</v>
      </c>
      <c r="D355" s="286" t="s">
        <v>2587</v>
      </c>
      <c r="G355" s="286">
        <v>0</v>
      </c>
      <c r="I355" s="286" t="str">
        <f>TEXT(IO[[#This Row],[RackRaw]],"00")</f>
        <v>00</v>
      </c>
      <c r="J355" s="286" t="str">
        <f>TEXT(IO[[#This Row],[SlotRaw]],"00")</f>
        <v>00</v>
      </c>
      <c r="K355" s="286" t="str">
        <f>TEXT(IO[[#This Row],[ChannelRaw]],"00")</f>
        <v>00</v>
      </c>
      <c r="L355" s="287" t="str">
        <f>_xlfn.TEXTJOIN("",,IO[[#This Row],[PLC]],IO[[#This Row],[Rack]],":",IO[[#This Row],[Slot]],".",IO[[#This Row],[Type]],":",IO[[#This Row],[Channel]])</f>
        <v>RIO_00:00.:00</v>
      </c>
      <c r="M355" s="286" t="str">
        <f>_xlfn.TEXTJOIN("",,IO[[#This Row],[PLC]],IO[[#This Row],[Rack]],":",IO[[#This Row],[Slot]],".",IO[[#This Row],[Type]],":V+")</f>
        <v>RIO_00:00.:V+</v>
      </c>
      <c r="N355" s="286" t="str">
        <f>_xlfn.TEXTJOIN("",,IO[[#This Row],[PLC]],IO[[#This Row],[Rack]],":",IO[[#This Row],[Slot]],".",IO[[#This Row],[Type]],":V-")</f>
        <v>RIO_00:00.:V-</v>
      </c>
      <c r="O355" s="326" t="str">
        <f>TEXT(IO[[#This Row],[ChannelRaw]]+1,"00")</f>
        <v>01</v>
      </c>
      <c r="P355" s="326">
        <v>6</v>
      </c>
      <c r="Q355" s="326">
        <v>4</v>
      </c>
      <c r="U355" s="343"/>
      <c r="Z355" s="262"/>
      <c r="AA355" s="262"/>
      <c r="AB355" s="262"/>
      <c r="AC355" s="262"/>
      <c r="AD355" s="262"/>
    </row>
    <row r="356" spans="2:30" x14ac:dyDescent="0.4">
      <c r="B356" s="262">
        <v>354</v>
      </c>
      <c r="C356" s="285" t="s">
        <v>2323</v>
      </c>
      <c r="D356" s="286" t="s">
        <v>2587</v>
      </c>
      <c r="G356" s="286">
        <f>G355+1</f>
        <v>1</v>
      </c>
      <c r="I356" s="286" t="str">
        <f>TEXT(IO[[#This Row],[RackRaw]],"00")</f>
        <v>00</v>
      </c>
      <c r="J356" s="286" t="str">
        <f>TEXT(IO[[#This Row],[SlotRaw]],"00")</f>
        <v>00</v>
      </c>
      <c r="K356" s="286" t="str">
        <f>TEXT(IO[[#This Row],[ChannelRaw]],"00")</f>
        <v>01</v>
      </c>
      <c r="L356" s="287" t="str">
        <f>_xlfn.TEXTJOIN("",,IO[[#This Row],[PLC]],IO[[#This Row],[Rack]],":",IO[[#This Row],[Slot]],".",IO[[#This Row],[Type]],":",IO[[#This Row],[Channel]])</f>
        <v>RIO_00:00.:01</v>
      </c>
      <c r="M356" s="286" t="str">
        <f>_xlfn.TEXTJOIN("",,IO[[#This Row],[PLC]],IO[[#This Row],[Rack]],":",IO[[#This Row],[Slot]],".",IO[[#This Row],[Type]],":V+")</f>
        <v>RIO_00:00.:V+</v>
      </c>
      <c r="N356" s="286" t="str">
        <f>_xlfn.TEXTJOIN("",,IO[[#This Row],[PLC]],IO[[#This Row],[Rack]],":",IO[[#This Row],[Slot]],".",IO[[#This Row],[Type]],":V-")</f>
        <v>RIO_00:00.:V-</v>
      </c>
      <c r="O356" s="326" t="str">
        <f>TEXT(IO[[#This Row],[ChannelRaw]]+1,"00")</f>
        <v>02</v>
      </c>
      <c r="P356" s="326">
        <v>6</v>
      </c>
      <c r="Q356" s="326">
        <v>4</v>
      </c>
      <c r="U356" s="343"/>
      <c r="Z356" s="262"/>
      <c r="AA356" s="262"/>
      <c r="AB356" s="262"/>
      <c r="AC356" s="262"/>
      <c r="AD356" s="262"/>
    </row>
    <row r="357" spans="2:30" x14ac:dyDescent="0.4">
      <c r="B357" s="262">
        <v>355</v>
      </c>
      <c r="C357" s="285" t="s">
        <v>2323</v>
      </c>
      <c r="D357" s="286" t="s">
        <v>2587</v>
      </c>
      <c r="G357" s="286">
        <f t="shared" ref="G357:G386" si="27">G356+1</f>
        <v>2</v>
      </c>
      <c r="I357" s="286" t="str">
        <f>TEXT(IO[[#This Row],[RackRaw]],"00")</f>
        <v>00</v>
      </c>
      <c r="J357" s="286" t="str">
        <f>TEXT(IO[[#This Row],[SlotRaw]],"00")</f>
        <v>00</v>
      </c>
      <c r="K357" s="286" t="str">
        <f>TEXT(IO[[#This Row],[ChannelRaw]],"00")</f>
        <v>02</v>
      </c>
      <c r="L357" s="287" t="str">
        <f>_xlfn.TEXTJOIN("",,IO[[#This Row],[PLC]],IO[[#This Row],[Rack]],":",IO[[#This Row],[Slot]],".",IO[[#This Row],[Type]],":",IO[[#This Row],[Channel]])</f>
        <v>RIO_00:00.:02</v>
      </c>
      <c r="M357" s="286" t="str">
        <f>_xlfn.TEXTJOIN("",,IO[[#This Row],[PLC]],IO[[#This Row],[Rack]],":",IO[[#This Row],[Slot]],".",IO[[#This Row],[Type]],":V+")</f>
        <v>RIO_00:00.:V+</v>
      </c>
      <c r="N357" s="286" t="str">
        <f>_xlfn.TEXTJOIN("",,IO[[#This Row],[PLC]],IO[[#This Row],[Rack]],":",IO[[#This Row],[Slot]],".",IO[[#This Row],[Type]],":V-")</f>
        <v>RIO_00:00.:V-</v>
      </c>
      <c r="O357" s="326" t="str">
        <f>TEXT(IO[[#This Row],[ChannelRaw]]+1,"00")</f>
        <v>03</v>
      </c>
      <c r="P357" s="326">
        <v>6</v>
      </c>
      <c r="Q357" s="326">
        <v>4</v>
      </c>
      <c r="U357" s="343"/>
      <c r="Z357" s="262"/>
      <c r="AA357" s="262"/>
      <c r="AB357" s="262"/>
      <c r="AC357" s="262"/>
      <c r="AD357" s="262"/>
    </row>
    <row r="358" spans="2:30" x14ac:dyDescent="0.4">
      <c r="B358" s="262">
        <v>356</v>
      </c>
      <c r="C358" s="285" t="s">
        <v>2323</v>
      </c>
      <c r="D358" s="286" t="s">
        <v>2587</v>
      </c>
      <c r="G358" s="286">
        <f t="shared" si="27"/>
        <v>3</v>
      </c>
      <c r="I358" s="286" t="str">
        <f>TEXT(IO[[#This Row],[RackRaw]],"00")</f>
        <v>00</v>
      </c>
      <c r="J358" s="286" t="str">
        <f>TEXT(IO[[#This Row],[SlotRaw]],"00")</f>
        <v>00</v>
      </c>
      <c r="K358" s="286" t="str">
        <f>TEXT(IO[[#This Row],[ChannelRaw]],"00")</f>
        <v>03</v>
      </c>
      <c r="L358" s="287" t="str">
        <f>_xlfn.TEXTJOIN("",,IO[[#This Row],[PLC]],IO[[#This Row],[Rack]],":",IO[[#This Row],[Slot]],".",IO[[#This Row],[Type]],":",IO[[#This Row],[Channel]])</f>
        <v>RIO_00:00.:03</v>
      </c>
      <c r="M358" s="286" t="str">
        <f>_xlfn.TEXTJOIN("",,IO[[#This Row],[PLC]],IO[[#This Row],[Rack]],":",IO[[#This Row],[Slot]],".",IO[[#This Row],[Type]],":V+")</f>
        <v>RIO_00:00.:V+</v>
      </c>
      <c r="N358" s="286" t="str">
        <f>_xlfn.TEXTJOIN("",,IO[[#This Row],[PLC]],IO[[#This Row],[Rack]],":",IO[[#This Row],[Slot]],".",IO[[#This Row],[Type]],":V-")</f>
        <v>RIO_00:00.:V-</v>
      </c>
      <c r="O358" s="326" t="str">
        <f>TEXT(IO[[#This Row],[ChannelRaw]]+1,"00")</f>
        <v>04</v>
      </c>
      <c r="P358" s="326">
        <v>6</v>
      </c>
      <c r="Q358" s="326">
        <v>4</v>
      </c>
      <c r="U358" s="343"/>
      <c r="Z358" s="262"/>
      <c r="AA358" s="262"/>
      <c r="AB358" s="262"/>
      <c r="AC358" s="262"/>
      <c r="AD358" s="262"/>
    </row>
    <row r="359" spans="2:30" x14ac:dyDescent="0.4">
      <c r="B359" s="262">
        <v>357</v>
      </c>
      <c r="C359" s="285" t="s">
        <v>2323</v>
      </c>
      <c r="D359" s="286" t="s">
        <v>2587</v>
      </c>
      <c r="G359" s="286">
        <f t="shared" si="27"/>
        <v>4</v>
      </c>
      <c r="I359" s="286" t="str">
        <f>TEXT(IO[[#This Row],[RackRaw]],"00")</f>
        <v>00</v>
      </c>
      <c r="J359" s="286" t="str">
        <f>TEXT(IO[[#This Row],[SlotRaw]],"00")</f>
        <v>00</v>
      </c>
      <c r="K359" s="286" t="str">
        <f>TEXT(IO[[#This Row],[ChannelRaw]],"00")</f>
        <v>04</v>
      </c>
      <c r="L359" s="287" t="str">
        <f>_xlfn.TEXTJOIN("",,IO[[#This Row],[PLC]],IO[[#This Row],[Rack]],":",IO[[#This Row],[Slot]],".",IO[[#This Row],[Type]],":",IO[[#This Row],[Channel]])</f>
        <v>RIO_00:00.:04</v>
      </c>
      <c r="M359" s="286" t="str">
        <f>_xlfn.TEXTJOIN("",,IO[[#This Row],[PLC]],IO[[#This Row],[Rack]],":",IO[[#This Row],[Slot]],".",IO[[#This Row],[Type]],":V+")</f>
        <v>RIO_00:00.:V+</v>
      </c>
      <c r="N359" s="286" t="str">
        <f>_xlfn.TEXTJOIN("",,IO[[#This Row],[PLC]],IO[[#This Row],[Rack]],":",IO[[#This Row],[Slot]],".",IO[[#This Row],[Type]],":V-")</f>
        <v>RIO_00:00.:V-</v>
      </c>
      <c r="O359" s="326" t="str">
        <f>TEXT(IO[[#This Row],[ChannelRaw]]+1,"00")</f>
        <v>05</v>
      </c>
      <c r="P359" s="326">
        <v>6</v>
      </c>
      <c r="Q359" s="326">
        <v>4</v>
      </c>
      <c r="U359" s="343"/>
      <c r="Z359" s="262"/>
      <c r="AA359" s="262"/>
      <c r="AB359" s="262"/>
      <c r="AC359" s="262"/>
      <c r="AD359" s="262"/>
    </row>
    <row r="360" spans="2:30" x14ac:dyDescent="0.4">
      <c r="B360" s="262">
        <v>358</v>
      </c>
      <c r="C360" s="285" t="s">
        <v>2323</v>
      </c>
      <c r="D360" s="286" t="s">
        <v>2587</v>
      </c>
      <c r="G360" s="286">
        <f t="shared" si="27"/>
        <v>5</v>
      </c>
      <c r="I360" s="286" t="str">
        <f>TEXT(IO[[#This Row],[RackRaw]],"00")</f>
        <v>00</v>
      </c>
      <c r="J360" s="286" t="str">
        <f>TEXT(IO[[#This Row],[SlotRaw]],"00")</f>
        <v>00</v>
      </c>
      <c r="K360" s="286" t="str">
        <f>TEXT(IO[[#This Row],[ChannelRaw]],"00")</f>
        <v>05</v>
      </c>
      <c r="L360" s="287" t="str">
        <f>_xlfn.TEXTJOIN("",,IO[[#This Row],[PLC]],IO[[#This Row],[Rack]],":",IO[[#This Row],[Slot]],".",IO[[#This Row],[Type]],":",IO[[#This Row],[Channel]])</f>
        <v>RIO_00:00.:05</v>
      </c>
      <c r="M360" s="286" t="str">
        <f>_xlfn.TEXTJOIN("",,IO[[#This Row],[PLC]],IO[[#This Row],[Rack]],":",IO[[#This Row],[Slot]],".",IO[[#This Row],[Type]],":V+")</f>
        <v>RIO_00:00.:V+</v>
      </c>
      <c r="N360" s="286" t="str">
        <f>_xlfn.TEXTJOIN("",,IO[[#This Row],[PLC]],IO[[#This Row],[Rack]],":",IO[[#This Row],[Slot]],".",IO[[#This Row],[Type]],":V-")</f>
        <v>RIO_00:00.:V-</v>
      </c>
      <c r="O360" s="326" t="str">
        <f>TEXT(IO[[#This Row],[ChannelRaw]]+1,"00")</f>
        <v>06</v>
      </c>
      <c r="P360" s="326">
        <v>6</v>
      </c>
      <c r="Q360" s="326">
        <v>4</v>
      </c>
      <c r="U360" s="343"/>
      <c r="Z360" s="262"/>
      <c r="AA360" s="262"/>
      <c r="AB360" s="262"/>
      <c r="AC360" s="262"/>
      <c r="AD360" s="262"/>
    </row>
    <row r="361" spans="2:30" x14ac:dyDescent="0.4">
      <c r="B361" s="262">
        <v>359</v>
      </c>
      <c r="C361" s="285" t="s">
        <v>2323</v>
      </c>
      <c r="D361" s="286" t="s">
        <v>2587</v>
      </c>
      <c r="G361" s="286">
        <f t="shared" si="27"/>
        <v>6</v>
      </c>
      <c r="I361" s="286" t="str">
        <f>TEXT(IO[[#This Row],[RackRaw]],"00")</f>
        <v>00</v>
      </c>
      <c r="J361" s="286" t="str">
        <f>TEXT(IO[[#This Row],[SlotRaw]],"00")</f>
        <v>00</v>
      </c>
      <c r="K361" s="286" t="str">
        <f>TEXT(IO[[#This Row],[ChannelRaw]],"00")</f>
        <v>06</v>
      </c>
      <c r="L361" s="287" t="str">
        <f>_xlfn.TEXTJOIN("",,IO[[#This Row],[PLC]],IO[[#This Row],[Rack]],":",IO[[#This Row],[Slot]],".",IO[[#This Row],[Type]],":",IO[[#This Row],[Channel]])</f>
        <v>RIO_00:00.:06</v>
      </c>
      <c r="M361" s="286" t="str">
        <f>_xlfn.TEXTJOIN("",,IO[[#This Row],[PLC]],IO[[#This Row],[Rack]],":",IO[[#This Row],[Slot]],".",IO[[#This Row],[Type]],":V+")</f>
        <v>RIO_00:00.:V+</v>
      </c>
      <c r="N361" s="286" t="str">
        <f>_xlfn.TEXTJOIN("",,IO[[#This Row],[PLC]],IO[[#This Row],[Rack]],":",IO[[#This Row],[Slot]],".",IO[[#This Row],[Type]],":V-")</f>
        <v>RIO_00:00.:V-</v>
      </c>
      <c r="O361" s="326" t="str">
        <f>TEXT(IO[[#This Row],[ChannelRaw]]+1,"00")</f>
        <v>07</v>
      </c>
      <c r="P361" s="326">
        <v>6</v>
      </c>
      <c r="Q361" s="326">
        <v>4</v>
      </c>
      <c r="U361" s="343"/>
      <c r="Z361" s="262"/>
      <c r="AA361" s="262"/>
      <c r="AB361" s="262"/>
      <c r="AC361" s="262"/>
      <c r="AD361" s="262"/>
    </row>
    <row r="362" spans="2:30" x14ac:dyDescent="0.4">
      <c r="B362" s="262">
        <v>360</v>
      </c>
      <c r="C362" s="285" t="s">
        <v>2323</v>
      </c>
      <c r="D362" s="286" t="s">
        <v>2587</v>
      </c>
      <c r="G362" s="286">
        <f t="shared" si="27"/>
        <v>7</v>
      </c>
      <c r="I362" s="286" t="str">
        <f>TEXT(IO[[#This Row],[RackRaw]],"00")</f>
        <v>00</v>
      </c>
      <c r="J362" s="286" t="str">
        <f>TEXT(IO[[#This Row],[SlotRaw]],"00")</f>
        <v>00</v>
      </c>
      <c r="K362" s="286" t="str">
        <f>TEXT(IO[[#This Row],[ChannelRaw]],"00")</f>
        <v>07</v>
      </c>
      <c r="L362" s="287" t="str">
        <f>_xlfn.TEXTJOIN("",,IO[[#This Row],[PLC]],IO[[#This Row],[Rack]],":",IO[[#This Row],[Slot]],".",IO[[#This Row],[Type]],":",IO[[#This Row],[Channel]])</f>
        <v>RIO_00:00.:07</v>
      </c>
      <c r="M362" s="286" t="str">
        <f>_xlfn.TEXTJOIN("",,IO[[#This Row],[PLC]],IO[[#This Row],[Rack]],":",IO[[#This Row],[Slot]],".",IO[[#This Row],[Type]],":V+")</f>
        <v>RIO_00:00.:V+</v>
      </c>
      <c r="N362" s="286" t="str">
        <f>_xlfn.TEXTJOIN("",,IO[[#This Row],[PLC]],IO[[#This Row],[Rack]],":",IO[[#This Row],[Slot]],".",IO[[#This Row],[Type]],":V-")</f>
        <v>RIO_00:00.:V-</v>
      </c>
      <c r="O362" s="326" t="str">
        <f>TEXT(IO[[#This Row],[ChannelRaw]]+1,"00")</f>
        <v>08</v>
      </c>
      <c r="P362" s="326">
        <v>6</v>
      </c>
      <c r="Q362" s="326">
        <v>4</v>
      </c>
      <c r="U362" s="343"/>
      <c r="Z362" s="262"/>
      <c r="AA362" s="262"/>
      <c r="AB362" s="262"/>
      <c r="AC362" s="262"/>
      <c r="AD362" s="262"/>
    </row>
    <row r="363" spans="2:30" x14ac:dyDescent="0.4">
      <c r="B363" s="262">
        <v>361</v>
      </c>
      <c r="C363" s="285" t="s">
        <v>2323</v>
      </c>
      <c r="D363" s="286" t="s">
        <v>2587</v>
      </c>
      <c r="G363" s="286">
        <v>0</v>
      </c>
      <c r="I363" s="286" t="str">
        <f>TEXT(IO[[#This Row],[RackRaw]],"00")</f>
        <v>00</v>
      </c>
      <c r="J363" s="286" t="str">
        <f>TEXT(IO[[#This Row],[SlotRaw]],"00")</f>
        <v>00</v>
      </c>
      <c r="K363" s="286" t="str">
        <f>TEXT(IO[[#This Row],[ChannelRaw]],"00")</f>
        <v>00</v>
      </c>
      <c r="L363" s="287" t="str">
        <f>_xlfn.TEXTJOIN("",,IO[[#This Row],[PLC]],IO[[#This Row],[Rack]],":",IO[[#This Row],[Slot]],".",IO[[#This Row],[Type]],":",IO[[#This Row],[Channel]])</f>
        <v>RIO_00:00.:00</v>
      </c>
      <c r="M363" s="286" t="str">
        <f>_xlfn.TEXTJOIN("",,IO[[#This Row],[PLC]],IO[[#This Row],[Rack]],":",IO[[#This Row],[Slot]],".",IO[[#This Row],[Type]],":V+")</f>
        <v>RIO_00:00.:V+</v>
      </c>
      <c r="N363" s="286" t="str">
        <f>_xlfn.TEXTJOIN("",,IO[[#This Row],[PLC]],IO[[#This Row],[Rack]],":",IO[[#This Row],[Slot]],".",IO[[#This Row],[Type]],":V-")</f>
        <v>RIO_00:00.:V-</v>
      </c>
      <c r="O363" s="326" t="str">
        <f>TEXT(IO[[#This Row],[ChannelRaw]]+1,"00")</f>
        <v>01</v>
      </c>
      <c r="P363" s="326">
        <v>6</v>
      </c>
      <c r="Q363" s="326">
        <v>4</v>
      </c>
      <c r="U363" s="343"/>
      <c r="Z363" s="262"/>
      <c r="AA363" s="262"/>
      <c r="AB363" s="262"/>
      <c r="AC363" s="262"/>
      <c r="AD363" s="262"/>
    </row>
    <row r="364" spans="2:30" x14ac:dyDescent="0.4">
      <c r="B364" s="262">
        <v>362</v>
      </c>
      <c r="C364" s="285" t="s">
        <v>2323</v>
      </c>
      <c r="D364" s="286" t="s">
        <v>2587</v>
      </c>
      <c r="G364" s="286">
        <f>G363+1</f>
        <v>1</v>
      </c>
      <c r="I364" s="286" t="str">
        <f>TEXT(IO[[#This Row],[RackRaw]],"00")</f>
        <v>00</v>
      </c>
      <c r="J364" s="286" t="str">
        <f>TEXT(IO[[#This Row],[SlotRaw]],"00")</f>
        <v>00</v>
      </c>
      <c r="K364" s="286" t="str">
        <f>TEXT(IO[[#This Row],[ChannelRaw]],"00")</f>
        <v>01</v>
      </c>
      <c r="L364" s="287" t="str">
        <f>_xlfn.TEXTJOIN("",,IO[[#This Row],[PLC]],IO[[#This Row],[Rack]],":",IO[[#This Row],[Slot]],".",IO[[#This Row],[Type]],":",IO[[#This Row],[Channel]])</f>
        <v>RIO_00:00.:01</v>
      </c>
      <c r="M364" s="286" t="str">
        <f>_xlfn.TEXTJOIN("",,IO[[#This Row],[PLC]],IO[[#This Row],[Rack]],":",IO[[#This Row],[Slot]],".",IO[[#This Row],[Type]],":V+")</f>
        <v>RIO_00:00.:V+</v>
      </c>
      <c r="N364" s="286" t="str">
        <f>_xlfn.TEXTJOIN("",,IO[[#This Row],[PLC]],IO[[#This Row],[Rack]],":",IO[[#This Row],[Slot]],".",IO[[#This Row],[Type]],":V-")</f>
        <v>RIO_00:00.:V-</v>
      </c>
      <c r="O364" s="326" t="str">
        <f>TEXT(IO[[#This Row],[ChannelRaw]]+1,"00")</f>
        <v>02</v>
      </c>
      <c r="P364" s="326">
        <v>6</v>
      </c>
      <c r="Q364" s="326">
        <v>4</v>
      </c>
      <c r="U364" s="343"/>
      <c r="Z364" s="262"/>
      <c r="AA364" s="262"/>
      <c r="AB364" s="262"/>
      <c r="AC364" s="262"/>
      <c r="AD364" s="262"/>
    </row>
    <row r="365" spans="2:30" x14ac:dyDescent="0.4">
      <c r="B365" s="262">
        <v>363</v>
      </c>
      <c r="C365" s="285" t="s">
        <v>2323</v>
      </c>
      <c r="D365" s="286" t="s">
        <v>2587</v>
      </c>
      <c r="G365" s="286">
        <f t="shared" si="27"/>
        <v>2</v>
      </c>
      <c r="I365" s="286" t="str">
        <f>TEXT(IO[[#This Row],[RackRaw]],"00")</f>
        <v>00</v>
      </c>
      <c r="J365" s="286" t="str">
        <f>TEXT(IO[[#This Row],[SlotRaw]],"00")</f>
        <v>00</v>
      </c>
      <c r="K365" s="286" t="str">
        <f>TEXT(IO[[#This Row],[ChannelRaw]],"00")</f>
        <v>02</v>
      </c>
      <c r="L365" s="287" t="str">
        <f>_xlfn.TEXTJOIN("",,IO[[#This Row],[PLC]],IO[[#This Row],[Rack]],":",IO[[#This Row],[Slot]],".",IO[[#This Row],[Type]],":",IO[[#This Row],[Channel]])</f>
        <v>RIO_00:00.:02</v>
      </c>
      <c r="M365" s="286" t="str">
        <f>_xlfn.TEXTJOIN("",,IO[[#This Row],[PLC]],IO[[#This Row],[Rack]],":",IO[[#This Row],[Slot]],".",IO[[#This Row],[Type]],":V+")</f>
        <v>RIO_00:00.:V+</v>
      </c>
      <c r="N365" s="286" t="str">
        <f>_xlfn.TEXTJOIN("",,IO[[#This Row],[PLC]],IO[[#This Row],[Rack]],":",IO[[#This Row],[Slot]],".",IO[[#This Row],[Type]],":V-")</f>
        <v>RIO_00:00.:V-</v>
      </c>
      <c r="O365" s="326" t="str">
        <f>TEXT(IO[[#This Row],[ChannelRaw]]+1,"00")</f>
        <v>03</v>
      </c>
      <c r="P365" s="326">
        <v>6</v>
      </c>
      <c r="Q365" s="326">
        <v>4</v>
      </c>
      <c r="U365" s="343"/>
      <c r="Z365" s="262"/>
      <c r="AA365" s="262"/>
      <c r="AB365" s="262"/>
      <c r="AC365" s="262"/>
      <c r="AD365" s="262"/>
    </row>
    <row r="366" spans="2:30" x14ac:dyDescent="0.4">
      <c r="B366" s="262">
        <v>364</v>
      </c>
      <c r="C366" s="285" t="s">
        <v>2323</v>
      </c>
      <c r="D366" s="286" t="s">
        <v>2587</v>
      </c>
      <c r="G366" s="286">
        <f t="shared" si="27"/>
        <v>3</v>
      </c>
      <c r="I366" s="286" t="str">
        <f>TEXT(IO[[#This Row],[RackRaw]],"00")</f>
        <v>00</v>
      </c>
      <c r="J366" s="286" t="str">
        <f>TEXT(IO[[#This Row],[SlotRaw]],"00")</f>
        <v>00</v>
      </c>
      <c r="K366" s="286" t="str">
        <f>TEXT(IO[[#This Row],[ChannelRaw]],"00")</f>
        <v>03</v>
      </c>
      <c r="L366" s="287" t="str">
        <f>_xlfn.TEXTJOIN("",,IO[[#This Row],[PLC]],IO[[#This Row],[Rack]],":",IO[[#This Row],[Slot]],".",IO[[#This Row],[Type]],":",IO[[#This Row],[Channel]])</f>
        <v>RIO_00:00.:03</v>
      </c>
      <c r="M366" s="286" t="str">
        <f>_xlfn.TEXTJOIN("",,IO[[#This Row],[PLC]],IO[[#This Row],[Rack]],":",IO[[#This Row],[Slot]],".",IO[[#This Row],[Type]],":V+")</f>
        <v>RIO_00:00.:V+</v>
      </c>
      <c r="N366" s="286" t="str">
        <f>_xlfn.TEXTJOIN("",,IO[[#This Row],[PLC]],IO[[#This Row],[Rack]],":",IO[[#This Row],[Slot]],".",IO[[#This Row],[Type]],":V-")</f>
        <v>RIO_00:00.:V-</v>
      </c>
      <c r="O366" s="326" t="str">
        <f>TEXT(IO[[#This Row],[ChannelRaw]]+1,"00")</f>
        <v>04</v>
      </c>
      <c r="P366" s="326">
        <v>6</v>
      </c>
      <c r="Q366" s="326">
        <v>4</v>
      </c>
      <c r="U366" s="343"/>
      <c r="Z366" s="262"/>
      <c r="AA366" s="262"/>
      <c r="AB366" s="262"/>
      <c r="AC366" s="262"/>
      <c r="AD366" s="262"/>
    </row>
    <row r="367" spans="2:30" x14ac:dyDescent="0.4">
      <c r="B367" s="262">
        <v>365</v>
      </c>
      <c r="C367" s="285" t="s">
        <v>2323</v>
      </c>
      <c r="D367" s="286" t="s">
        <v>2587</v>
      </c>
      <c r="G367" s="286">
        <f t="shared" si="27"/>
        <v>4</v>
      </c>
      <c r="I367" s="286" t="str">
        <f>TEXT(IO[[#This Row],[RackRaw]],"00")</f>
        <v>00</v>
      </c>
      <c r="J367" s="286" t="str">
        <f>TEXT(IO[[#This Row],[SlotRaw]],"00")</f>
        <v>00</v>
      </c>
      <c r="K367" s="286" t="str">
        <f>TEXT(IO[[#This Row],[ChannelRaw]],"00")</f>
        <v>04</v>
      </c>
      <c r="L367" s="287" t="str">
        <f>_xlfn.TEXTJOIN("",,IO[[#This Row],[PLC]],IO[[#This Row],[Rack]],":",IO[[#This Row],[Slot]],".",IO[[#This Row],[Type]],":",IO[[#This Row],[Channel]])</f>
        <v>RIO_00:00.:04</v>
      </c>
      <c r="M367" s="286" t="str">
        <f>_xlfn.TEXTJOIN("",,IO[[#This Row],[PLC]],IO[[#This Row],[Rack]],":",IO[[#This Row],[Slot]],".",IO[[#This Row],[Type]],":V+")</f>
        <v>RIO_00:00.:V+</v>
      </c>
      <c r="N367" s="286" t="str">
        <f>_xlfn.TEXTJOIN("",,IO[[#This Row],[PLC]],IO[[#This Row],[Rack]],":",IO[[#This Row],[Slot]],".",IO[[#This Row],[Type]],":V-")</f>
        <v>RIO_00:00.:V-</v>
      </c>
      <c r="O367" s="326" t="str">
        <f>TEXT(IO[[#This Row],[ChannelRaw]]+1,"00")</f>
        <v>05</v>
      </c>
      <c r="P367" s="326">
        <v>6</v>
      </c>
      <c r="Q367" s="326">
        <v>4</v>
      </c>
      <c r="U367" s="343"/>
      <c r="Z367" s="262"/>
      <c r="AA367" s="262"/>
      <c r="AB367" s="262"/>
      <c r="AC367" s="262"/>
      <c r="AD367" s="262"/>
    </row>
    <row r="368" spans="2:30" x14ac:dyDescent="0.4">
      <c r="B368" s="262">
        <v>366</v>
      </c>
      <c r="C368" s="285" t="s">
        <v>2323</v>
      </c>
      <c r="D368" s="286" t="s">
        <v>2587</v>
      </c>
      <c r="G368" s="286">
        <f t="shared" si="27"/>
        <v>5</v>
      </c>
      <c r="I368" s="286" t="str">
        <f>TEXT(IO[[#This Row],[RackRaw]],"00")</f>
        <v>00</v>
      </c>
      <c r="J368" s="286" t="str">
        <f>TEXT(IO[[#This Row],[SlotRaw]],"00")</f>
        <v>00</v>
      </c>
      <c r="K368" s="286" t="str">
        <f>TEXT(IO[[#This Row],[ChannelRaw]],"00")</f>
        <v>05</v>
      </c>
      <c r="L368" s="287" t="str">
        <f>_xlfn.TEXTJOIN("",,IO[[#This Row],[PLC]],IO[[#This Row],[Rack]],":",IO[[#This Row],[Slot]],".",IO[[#This Row],[Type]],":",IO[[#This Row],[Channel]])</f>
        <v>RIO_00:00.:05</v>
      </c>
      <c r="M368" s="286" t="str">
        <f>_xlfn.TEXTJOIN("",,IO[[#This Row],[PLC]],IO[[#This Row],[Rack]],":",IO[[#This Row],[Slot]],".",IO[[#This Row],[Type]],":V+")</f>
        <v>RIO_00:00.:V+</v>
      </c>
      <c r="N368" s="286" t="str">
        <f>_xlfn.TEXTJOIN("",,IO[[#This Row],[PLC]],IO[[#This Row],[Rack]],":",IO[[#This Row],[Slot]],".",IO[[#This Row],[Type]],":V-")</f>
        <v>RIO_00:00.:V-</v>
      </c>
      <c r="O368" s="326" t="str">
        <f>TEXT(IO[[#This Row],[ChannelRaw]]+1,"00")</f>
        <v>06</v>
      </c>
      <c r="P368" s="326">
        <v>6</v>
      </c>
      <c r="Q368" s="326">
        <v>4</v>
      </c>
      <c r="U368" s="343"/>
      <c r="Z368" s="262"/>
      <c r="AA368" s="262"/>
      <c r="AB368" s="262"/>
      <c r="AC368" s="262"/>
      <c r="AD368" s="262"/>
    </row>
    <row r="369" spans="2:30" x14ac:dyDescent="0.4">
      <c r="B369" s="262">
        <v>367</v>
      </c>
      <c r="C369" s="285" t="s">
        <v>2323</v>
      </c>
      <c r="D369" s="286" t="s">
        <v>2587</v>
      </c>
      <c r="G369" s="286">
        <f t="shared" si="27"/>
        <v>6</v>
      </c>
      <c r="I369" s="286" t="str">
        <f>TEXT(IO[[#This Row],[RackRaw]],"00")</f>
        <v>00</v>
      </c>
      <c r="J369" s="286" t="str">
        <f>TEXT(IO[[#This Row],[SlotRaw]],"00")</f>
        <v>00</v>
      </c>
      <c r="K369" s="286" t="str">
        <f>TEXT(IO[[#This Row],[ChannelRaw]],"00")</f>
        <v>06</v>
      </c>
      <c r="L369" s="287" t="str">
        <f>_xlfn.TEXTJOIN("",,IO[[#This Row],[PLC]],IO[[#This Row],[Rack]],":",IO[[#This Row],[Slot]],".",IO[[#This Row],[Type]],":",IO[[#This Row],[Channel]])</f>
        <v>RIO_00:00.:06</v>
      </c>
      <c r="M369" s="286" t="str">
        <f>_xlfn.TEXTJOIN("",,IO[[#This Row],[PLC]],IO[[#This Row],[Rack]],":",IO[[#This Row],[Slot]],".",IO[[#This Row],[Type]],":V+")</f>
        <v>RIO_00:00.:V+</v>
      </c>
      <c r="N369" s="286" t="str">
        <f>_xlfn.TEXTJOIN("",,IO[[#This Row],[PLC]],IO[[#This Row],[Rack]],":",IO[[#This Row],[Slot]],".",IO[[#This Row],[Type]],":V-")</f>
        <v>RIO_00:00.:V-</v>
      </c>
      <c r="O369" s="326" t="str">
        <f>TEXT(IO[[#This Row],[ChannelRaw]]+1,"00")</f>
        <v>07</v>
      </c>
      <c r="P369" s="326">
        <v>6</v>
      </c>
      <c r="Q369" s="326">
        <v>4</v>
      </c>
      <c r="U369" s="343"/>
      <c r="Z369" s="262"/>
      <c r="AA369" s="262"/>
      <c r="AB369" s="262"/>
      <c r="AC369" s="262"/>
      <c r="AD369" s="262"/>
    </row>
    <row r="370" spans="2:30" x14ac:dyDescent="0.4">
      <c r="B370" s="262">
        <v>368</v>
      </c>
      <c r="C370" s="285" t="s">
        <v>2323</v>
      </c>
      <c r="D370" s="286" t="s">
        <v>2587</v>
      </c>
      <c r="G370" s="286">
        <f t="shared" si="27"/>
        <v>7</v>
      </c>
      <c r="I370" s="286" t="str">
        <f>TEXT(IO[[#This Row],[RackRaw]],"00")</f>
        <v>00</v>
      </c>
      <c r="J370" s="286" t="str">
        <f>TEXT(IO[[#This Row],[SlotRaw]],"00")</f>
        <v>00</v>
      </c>
      <c r="K370" s="286" t="str">
        <f>TEXT(IO[[#This Row],[ChannelRaw]],"00")</f>
        <v>07</v>
      </c>
      <c r="L370" s="287" t="str">
        <f>_xlfn.TEXTJOIN("",,IO[[#This Row],[PLC]],IO[[#This Row],[Rack]],":",IO[[#This Row],[Slot]],".",IO[[#This Row],[Type]],":",IO[[#This Row],[Channel]])</f>
        <v>RIO_00:00.:07</v>
      </c>
      <c r="M370" s="286" t="str">
        <f>_xlfn.TEXTJOIN("",,IO[[#This Row],[PLC]],IO[[#This Row],[Rack]],":",IO[[#This Row],[Slot]],".",IO[[#This Row],[Type]],":V+")</f>
        <v>RIO_00:00.:V+</v>
      </c>
      <c r="N370" s="286" t="str">
        <f>_xlfn.TEXTJOIN("",,IO[[#This Row],[PLC]],IO[[#This Row],[Rack]],":",IO[[#This Row],[Slot]],".",IO[[#This Row],[Type]],":V-")</f>
        <v>RIO_00:00.:V-</v>
      </c>
      <c r="O370" s="326" t="str">
        <f>TEXT(IO[[#This Row],[ChannelRaw]]+1,"00")</f>
        <v>08</v>
      </c>
      <c r="P370" s="326">
        <v>6</v>
      </c>
      <c r="Q370" s="326">
        <v>4</v>
      </c>
      <c r="U370" s="343"/>
      <c r="Z370" s="262"/>
      <c r="AA370" s="262"/>
      <c r="AB370" s="262"/>
      <c r="AC370" s="262"/>
      <c r="AD370" s="262"/>
    </row>
    <row r="371" spans="2:30" x14ac:dyDescent="0.4">
      <c r="B371" s="262">
        <v>369</v>
      </c>
      <c r="C371" s="285" t="s">
        <v>2323</v>
      </c>
      <c r="D371" s="286" t="s">
        <v>2587</v>
      </c>
      <c r="G371" s="286">
        <v>0</v>
      </c>
      <c r="I371" s="286" t="str">
        <f>TEXT(IO[[#This Row],[RackRaw]],"00")</f>
        <v>00</v>
      </c>
      <c r="J371" s="286" t="str">
        <f>TEXT(IO[[#This Row],[SlotRaw]],"00")</f>
        <v>00</v>
      </c>
      <c r="K371" s="286" t="str">
        <f>TEXT(IO[[#This Row],[ChannelRaw]],"00")</f>
        <v>00</v>
      </c>
      <c r="L371" s="287" t="str">
        <f>_xlfn.TEXTJOIN("",,IO[[#This Row],[PLC]],IO[[#This Row],[Rack]],":",IO[[#This Row],[Slot]],".",IO[[#This Row],[Type]],":",IO[[#This Row],[Channel]])</f>
        <v>RIO_00:00.:00</v>
      </c>
      <c r="M371" s="286" t="str">
        <f>_xlfn.TEXTJOIN("",,IO[[#This Row],[PLC]],IO[[#This Row],[Rack]],":",IO[[#This Row],[Slot]],".",IO[[#This Row],[Type]],":V+")</f>
        <v>RIO_00:00.:V+</v>
      </c>
      <c r="N371" s="286" t="str">
        <f>_xlfn.TEXTJOIN("",,IO[[#This Row],[PLC]],IO[[#This Row],[Rack]],":",IO[[#This Row],[Slot]],".",IO[[#This Row],[Type]],":V-")</f>
        <v>RIO_00:00.:V-</v>
      </c>
      <c r="O371" s="326" t="str">
        <f>TEXT(IO[[#This Row],[ChannelRaw]]+1,"00")</f>
        <v>01</v>
      </c>
      <c r="P371" s="326">
        <v>6</v>
      </c>
      <c r="Q371" s="326">
        <v>4</v>
      </c>
      <c r="U371" s="343"/>
      <c r="Z371" s="262"/>
      <c r="AA371" s="262"/>
      <c r="AB371" s="262"/>
      <c r="AC371" s="262"/>
      <c r="AD371" s="262"/>
    </row>
    <row r="372" spans="2:30" x14ac:dyDescent="0.4">
      <c r="B372" s="262">
        <v>370</v>
      </c>
      <c r="C372" s="285" t="s">
        <v>2323</v>
      </c>
      <c r="D372" s="286" t="s">
        <v>2587</v>
      </c>
      <c r="G372" s="286">
        <f>G371+1</f>
        <v>1</v>
      </c>
      <c r="I372" s="286" t="str">
        <f>TEXT(IO[[#This Row],[RackRaw]],"00")</f>
        <v>00</v>
      </c>
      <c r="J372" s="286" t="str">
        <f>TEXT(IO[[#This Row],[SlotRaw]],"00")</f>
        <v>00</v>
      </c>
      <c r="K372" s="286" t="str">
        <f>TEXT(IO[[#This Row],[ChannelRaw]],"00")</f>
        <v>01</v>
      </c>
      <c r="L372" s="287" t="str">
        <f>_xlfn.TEXTJOIN("",,IO[[#This Row],[PLC]],IO[[#This Row],[Rack]],":",IO[[#This Row],[Slot]],".",IO[[#This Row],[Type]],":",IO[[#This Row],[Channel]])</f>
        <v>RIO_00:00.:01</v>
      </c>
      <c r="M372" s="286" t="str">
        <f>_xlfn.TEXTJOIN("",,IO[[#This Row],[PLC]],IO[[#This Row],[Rack]],":",IO[[#This Row],[Slot]],".",IO[[#This Row],[Type]],":V+")</f>
        <v>RIO_00:00.:V+</v>
      </c>
      <c r="N372" s="286" t="str">
        <f>_xlfn.TEXTJOIN("",,IO[[#This Row],[PLC]],IO[[#This Row],[Rack]],":",IO[[#This Row],[Slot]],".",IO[[#This Row],[Type]],":V-")</f>
        <v>RIO_00:00.:V-</v>
      </c>
      <c r="O372" s="326" t="str">
        <f>TEXT(IO[[#This Row],[ChannelRaw]]+1,"00")</f>
        <v>02</v>
      </c>
      <c r="P372" s="326">
        <v>6</v>
      </c>
      <c r="Q372" s="326">
        <v>4</v>
      </c>
      <c r="U372" s="343"/>
      <c r="Z372" s="262"/>
      <c r="AA372" s="262"/>
      <c r="AB372" s="262"/>
      <c r="AC372" s="262"/>
      <c r="AD372" s="262"/>
    </row>
    <row r="373" spans="2:30" x14ac:dyDescent="0.4">
      <c r="B373" s="262">
        <v>371</v>
      </c>
      <c r="C373" s="285" t="s">
        <v>2323</v>
      </c>
      <c r="D373" s="286" t="s">
        <v>2587</v>
      </c>
      <c r="G373" s="286">
        <f t="shared" si="27"/>
        <v>2</v>
      </c>
      <c r="I373" s="286" t="str">
        <f>TEXT(IO[[#This Row],[RackRaw]],"00")</f>
        <v>00</v>
      </c>
      <c r="J373" s="286" t="str">
        <f>TEXT(IO[[#This Row],[SlotRaw]],"00")</f>
        <v>00</v>
      </c>
      <c r="K373" s="286" t="str">
        <f>TEXT(IO[[#This Row],[ChannelRaw]],"00")</f>
        <v>02</v>
      </c>
      <c r="L373" s="287" t="str">
        <f>_xlfn.TEXTJOIN("",,IO[[#This Row],[PLC]],IO[[#This Row],[Rack]],":",IO[[#This Row],[Slot]],".",IO[[#This Row],[Type]],":",IO[[#This Row],[Channel]])</f>
        <v>RIO_00:00.:02</v>
      </c>
      <c r="M373" s="286" t="str">
        <f>_xlfn.TEXTJOIN("",,IO[[#This Row],[PLC]],IO[[#This Row],[Rack]],":",IO[[#This Row],[Slot]],".",IO[[#This Row],[Type]],":V+")</f>
        <v>RIO_00:00.:V+</v>
      </c>
      <c r="N373" s="286" t="str">
        <f>_xlfn.TEXTJOIN("",,IO[[#This Row],[PLC]],IO[[#This Row],[Rack]],":",IO[[#This Row],[Slot]],".",IO[[#This Row],[Type]],":V-")</f>
        <v>RIO_00:00.:V-</v>
      </c>
      <c r="O373" s="326" t="str">
        <f>TEXT(IO[[#This Row],[ChannelRaw]]+1,"00")</f>
        <v>03</v>
      </c>
      <c r="P373" s="326">
        <v>6</v>
      </c>
      <c r="Q373" s="326">
        <v>4</v>
      </c>
      <c r="U373" s="343"/>
      <c r="Z373" s="262"/>
      <c r="AA373" s="262"/>
      <c r="AB373" s="262"/>
      <c r="AC373" s="262"/>
      <c r="AD373" s="262"/>
    </row>
    <row r="374" spans="2:30" x14ac:dyDescent="0.4">
      <c r="B374" s="262">
        <v>372</v>
      </c>
      <c r="C374" s="285" t="s">
        <v>2323</v>
      </c>
      <c r="D374" s="286" t="s">
        <v>2587</v>
      </c>
      <c r="G374" s="286">
        <f t="shared" si="27"/>
        <v>3</v>
      </c>
      <c r="I374" s="286" t="str">
        <f>TEXT(IO[[#This Row],[RackRaw]],"00")</f>
        <v>00</v>
      </c>
      <c r="J374" s="286" t="str">
        <f>TEXT(IO[[#This Row],[SlotRaw]],"00")</f>
        <v>00</v>
      </c>
      <c r="K374" s="286" t="str">
        <f>TEXT(IO[[#This Row],[ChannelRaw]],"00")</f>
        <v>03</v>
      </c>
      <c r="L374" s="287" t="str">
        <f>_xlfn.TEXTJOIN("",,IO[[#This Row],[PLC]],IO[[#This Row],[Rack]],":",IO[[#This Row],[Slot]],".",IO[[#This Row],[Type]],":",IO[[#This Row],[Channel]])</f>
        <v>RIO_00:00.:03</v>
      </c>
      <c r="M374" s="286" t="str">
        <f>_xlfn.TEXTJOIN("",,IO[[#This Row],[PLC]],IO[[#This Row],[Rack]],":",IO[[#This Row],[Slot]],".",IO[[#This Row],[Type]],":V+")</f>
        <v>RIO_00:00.:V+</v>
      </c>
      <c r="N374" s="286" t="str">
        <f>_xlfn.TEXTJOIN("",,IO[[#This Row],[PLC]],IO[[#This Row],[Rack]],":",IO[[#This Row],[Slot]],".",IO[[#This Row],[Type]],":V-")</f>
        <v>RIO_00:00.:V-</v>
      </c>
      <c r="O374" s="326" t="str">
        <f>TEXT(IO[[#This Row],[ChannelRaw]]+1,"00")</f>
        <v>04</v>
      </c>
      <c r="P374" s="326">
        <v>6</v>
      </c>
      <c r="Q374" s="326">
        <v>4</v>
      </c>
      <c r="U374" s="343"/>
      <c r="Z374" s="262"/>
      <c r="AA374" s="262"/>
      <c r="AB374" s="262"/>
      <c r="AC374" s="262"/>
      <c r="AD374" s="262"/>
    </row>
    <row r="375" spans="2:30" x14ac:dyDescent="0.4">
      <c r="B375" s="262">
        <v>373</v>
      </c>
      <c r="C375" s="285" t="s">
        <v>2323</v>
      </c>
      <c r="D375" s="286" t="s">
        <v>2587</v>
      </c>
      <c r="G375" s="286">
        <f t="shared" si="27"/>
        <v>4</v>
      </c>
      <c r="I375" s="286" t="str">
        <f>TEXT(IO[[#This Row],[RackRaw]],"00")</f>
        <v>00</v>
      </c>
      <c r="J375" s="286" t="str">
        <f>TEXT(IO[[#This Row],[SlotRaw]],"00")</f>
        <v>00</v>
      </c>
      <c r="K375" s="286" t="str">
        <f>TEXT(IO[[#This Row],[ChannelRaw]],"00")</f>
        <v>04</v>
      </c>
      <c r="L375" s="287" t="str">
        <f>_xlfn.TEXTJOIN("",,IO[[#This Row],[PLC]],IO[[#This Row],[Rack]],":",IO[[#This Row],[Slot]],".",IO[[#This Row],[Type]],":",IO[[#This Row],[Channel]])</f>
        <v>RIO_00:00.:04</v>
      </c>
      <c r="M375" s="286" t="str">
        <f>_xlfn.TEXTJOIN("",,IO[[#This Row],[PLC]],IO[[#This Row],[Rack]],":",IO[[#This Row],[Slot]],".",IO[[#This Row],[Type]],":V+")</f>
        <v>RIO_00:00.:V+</v>
      </c>
      <c r="N375" s="286" t="str">
        <f>_xlfn.TEXTJOIN("",,IO[[#This Row],[PLC]],IO[[#This Row],[Rack]],":",IO[[#This Row],[Slot]],".",IO[[#This Row],[Type]],":V-")</f>
        <v>RIO_00:00.:V-</v>
      </c>
      <c r="O375" s="326" t="str">
        <f>TEXT(IO[[#This Row],[ChannelRaw]]+1,"00")</f>
        <v>05</v>
      </c>
      <c r="P375" s="326">
        <v>6</v>
      </c>
      <c r="Q375" s="326">
        <v>4</v>
      </c>
      <c r="U375" s="343"/>
      <c r="Z375" s="262"/>
      <c r="AA375" s="262"/>
      <c r="AB375" s="262"/>
      <c r="AC375" s="262"/>
      <c r="AD375" s="262"/>
    </row>
    <row r="376" spans="2:30" x14ac:dyDescent="0.4">
      <c r="B376" s="262">
        <v>374</v>
      </c>
      <c r="C376" s="285" t="s">
        <v>2323</v>
      </c>
      <c r="D376" s="286" t="s">
        <v>2587</v>
      </c>
      <c r="G376" s="286">
        <f t="shared" si="27"/>
        <v>5</v>
      </c>
      <c r="I376" s="286" t="str">
        <f>TEXT(IO[[#This Row],[RackRaw]],"00")</f>
        <v>00</v>
      </c>
      <c r="J376" s="286" t="str">
        <f>TEXT(IO[[#This Row],[SlotRaw]],"00")</f>
        <v>00</v>
      </c>
      <c r="K376" s="286" t="str">
        <f>TEXT(IO[[#This Row],[ChannelRaw]],"00")</f>
        <v>05</v>
      </c>
      <c r="L376" s="287" t="str">
        <f>_xlfn.TEXTJOIN("",,IO[[#This Row],[PLC]],IO[[#This Row],[Rack]],":",IO[[#This Row],[Slot]],".",IO[[#This Row],[Type]],":",IO[[#This Row],[Channel]])</f>
        <v>RIO_00:00.:05</v>
      </c>
      <c r="M376" s="286" t="str">
        <f>_xlfn.TEXTJOIN("",,IO[[#This Row],[PLC]],IO[[#This Row],[Rack]],":",IO[[#This Row],[Slot]],".",IO[[#This Row],[Type]],":V+")</f>
        <v>RIO_00:00.:V+</v>
      </c>
      <c r="N376" s="286" t="str">
        <f>_xlfn.TEXTJOIN("",,IO[[#This Row],[PLC]],IO[[#This Row],[Rack]],":",IO[[#This Row],[Slot]],".",IO[[#This Row],[Type]],":V-")</f>
        <v>RIO_00:00.:V-</v>
      </c>
      <c r="O376" s="326" t="str">
        <f>TEXT(IO[[#This Row],[ChannelRaw]]+1,"00")</f>
        <v>06</v>
      </c>
      <c r="P376" s="326">
        <v>6</v>
      </c>
      <c r="Q376" s="326">
        <v>4</v>
      </c>
      <c r="U376" s="343"/>
      <c r="Z376" s="262"/>
      <c r="AA376" s="262"/>
      <c r="AB376" s="262"/>
      <c r="AC376" s="262"/>
      <c r="AD376" s="262"/>
    </row>
    <row r="377" spans="2:30" x14ac:dyDescent="0.4">
      <c r="B377" s="262">
        <v>375</v>
      </c>
      <c r="C377" s="285" t="s">
        <v>2323</v>
      </c>
      <c r="D377" s="286" t="s">
        <v>2587</v>
      </c>
      <c r="G377" s="286">
        <f t="shared" si="27"/>
        <v>6</v>
      </c>
      <c r="I377" s="286" t="str">
        <f>TEXT(IO[[#This Row],[RackRaw]],"00")</f>
        <v>00</v>
      </c>
      <c r="J377" s="286" t="str">
        <f>TEXT(IO[[#This Row],[SlotRaw]],"00")</f>
        <v>00</v>
      </c>
      <c r="K377" s="286" t="str">
        <f>TEXT(IO[[#This Row],[ChannelRaw]],"00")</f>
        <v>06</v>
      </c>
      <c r="L377" s="287" t="str">
        <f>_xlfn.TEXTJOIN("",,IO[[#This Row],[PLC]],IO[[#This Row],[Rack]],":",IO[[#This Row],[Slot]],".",IO[[#This Row],[Type]],":",IO[[#This Row],[Channel]])</f>
        <v>RIO_00:00.:06</v>
      </c>
      <c r="M377" s="286" t="str">
        <f>_xlfn.TEXTJOIN("",,IO[[#This Row],[PLC]],IO[[#This Row],[Rack]],":",IO[[#This Row],[Slot]],".",IO[[#This Row],[Type]],":V+")</f>
        <v>RIO_00:00.:V+</v>
      </c>
      <c r="N377" s="286" t="str">
        <f>_xlfn.TEXTJOIN("",,IO[[#This Row],[PLC]],IO[[#This Row],[Rack]],":",IO[[#This Row],[Slot]],".",IO[[#This Row],[Type]],":V-")</f>
        <v>RIO_00:00.:V-</v>
      </c>
      <c r="O377" s="326" t="str">
        <f>TEXT(IO[[#This Row],[ChannelRaw]]+1,"00")</f>
        <v>07</v>
      </c>
      <c r="P377" s="326">
        <v>6</v>
      </c>
      <c r="Q377" s="326">
        <v>4</v>
      </c>
      <c r="U377" s="343"/>
      <c r="Z377" s="262"/>
      <c r="AA377" s="262"/>
      <c r="AB377" s="262"/>
      <c r="AC377" s="262"/>
      <c r="AD377" s="262"/>
    </row>
    <row r="378" spans="2:30" x14ac:dyDescent="0.4">
      <c r="B378" s="262">
        <v>376</v>
      </c>
      <c r="C378" s="285" t="s">
        <v>2323</v>
      </c>
      <c r="D378" s="286" t="s">
        <v>2587</v>
      </c>
      <c r="G378" s="286">
        <f t="shared" si="27"/>
        <v>7</v>
      </c>
      <c r="I378" s="286" t="str">
        <f>TEXT(IO[[#This Row],[RackRaw]],"00")</f>
        <v>00</v>
      </c>
      <c r="J378" s="286" t="str">
        <f>TEXT(IO[[#This Row],[SlotRaw]],"00")</f>
        <v>00</v>
      </c>
      <c r="K378" s="286" t="str">
        <f>TEXT(IO[[#This Row],[ChannelRaw]],"00")</f>
        <v>07</v>
      </c>
      <c r="L378" s="287" t="str">
        <f>_xlfn.TEXTJOIN("",,IO[[#This Row],[PLC]],IO[[#This Row],[Rack]],":",IO[[#This Row],[Slot]],".",IO[[#This Row],[Type]],":",IO[[#This Row],[Channel]])</f>
        <v>RIO_00:00.:07</v>
      </c>
      <c r="M378" s="286" t="str">
        <f>_xlfn.TEXTJOIN("",,IO[[#This Row],[PLC]],IO[[#This Row],[Rack]],":",IO[[#This Row],[Slot]],".",IO[[#This Row],[Type]],":V+")</f>
        <v>RIO_00:00.:V+</v>
      </c>
      <c r="N378" s="286" t="str">
        <f>_xlfn.TEXTJOIN("",,IO[[#This Row],[PLC]],IO[[#This Row],[Rack]],":",IO[[#This Row],[Slot]],".",IO[[#This Row],[Type]],":V-")</f>
        <v>RIO_00:00.:V-</v>
      </c>
      <c r="O378" s="326" t="str">
        <f>TEXT(IO[[#This Row],[ChannelRaw]]+1,"00")</f>
        <v>08</v>
      </c>
      <c r="P378" s="326">
        <v>6</v>
      </c>
      <c r="Q378" s="326">
        <v>4</v>
      </c>
      <c r="U378" s="343"/>
      <c r="Z378" s="262"/>
      <c r="AA378" s="262"/>
      <c r="AB378" s="262"/>
      <c r="AC378" s="262"/>
      <c r="AD378" s="262"/>
    </row>
    <row r="379" spans="2:30" x14ac:dyDescent="0.4">
      <c r="B379" s="262">
        <v>377</v>
      </c>
      <c r="C379" s="285" t="s">
        <v>2323</v>
      </c>
      <c r="D379" s="286" t="s">
        <v>2587</v>
      </c>
      <c r="G379" s="286">
        <v>0</v>
      </c>
      <c r="I379" s="286" t="str">
        <f>TEXT(IO[[#This Row],[RackRaw]],"00")</f>
        <v>00</v>
      </c>
      <c r="J379" s="286" t="str">
        <f>TEXT(IO[[#This Row],[SlotRaw]],"00")</f>
        <v>00</v>
      </c>
      <c r="K379" s="286" t="str">
        <f>TEXT(IO[[#This Row],[ChannelRaw]],"00")</f>
        <v>00</v>
      </c>
      <c r="L379" s="287" t="str">
        <f>_xlfn.TEXTJOIN("",,IO[[#This Row],[PLC]],IO[[#This Row],[Rack]],":",IO[[#This Row],[Slot]],".",IO[[#This Row],[Type]],":",IO[[#This Row],[Channel]])</f>
        <v>RIO_00:00.:00</v>
      </c>
      <c r="M379" s="286" t="str">
        <f>_xlfn.TEXTJOIN("",,IO[[#This Row],[PLC]],IO[[#This Row],[Rack]],":",IO[[#This Row],[Slot]],".",IO[[#This Row],[Type]],":V+")</f>
        <v>RIO_00:00.:V+</v>
      </c>
      <c r="N379" s="286" t="str">
        <f>_xlfn.TEXTJOIN("",,IO[[#This Row],[PLC]],IO[[#This Row],[Rack]],":",IO[[#This Row],[Slot]],".",IO[[#This Row],[Type]],":V-")</f>
        <v>RIO_00:00.:V-</v>
      </c>
      <c r="O379" s="326" t="str">
        <f>TEXT(IO[[#This Row],[ChannelRaw]]+1,"00")</f>
        <v>01</v>
      </c>
      <c r="P379" s="326">
        <v>6</v>
      </c>
      <c r="Q379" s="326">
        <v>4</v>
      </c>
      <c r="U379" s="343"/>
      <c r="Z379" s="262"/>
      <c r="AA379" s="262"/>
      <c r="AB379" s="262"/>
      <c r="AC379" s="262"/>
      <c r="AD379" s="262"/>
    </row>
    <row r="380" spans="2:30" x14ac:dyDescent="0.4">
      <c r="B380" s="262">
        <v>378</v>
      </c>
      <c r="C380" s="285" t="s">
        <v>2323</v>
      </c>
      <c r="D380" s="286" t="s">
        <v>2587</v>
      </c>
      <c r="G380" s="286">
        <f>G379+1</f>
        <v>1</v>
      </c>
      <c r="I380" s="286" t="str">
        <f>TEXT(IO[[#This Row],[RackRaw]],"00")</f>
        <v>00</v>
      </c>
      <c r="J380" s="286" t="str">
        <f>TEXT(IO[[#This Row],[SlotRaw]],"00")</f>
        <v>00</v>
      </c>
      <c r="K380" s="286" t="str">
        <f>TEXT(IO[[#This Row],[ChannelRaw]],"00")</f>
        <v>01</v>
      </c>
      <c r="L380" s="287" t="str">
        <f>_xlfn.TEXTJOIN("",,IO[[#This Row],[PLC]],IO[[#This Row],[Rack]],":",IO[[#This Row],[Slot]],".",IO[[#This Row],[Type]],":",IO[[#This Row],[Channel]])</f>
        <v>RIO_00:00.:01</v>
      </c>
      <c r="M380" s="286" t="str">
        <f>_xlfn.TEXTJOIN("",,IO[[#This Row],[PLC]],IO[[#This Row],[Rack]],":",IO[[#This Row],[Slot]],".",IO[[#This Row],[Type]],":V+")</f>
        <v>RIO_00:00.:V+</v>
      </c>
      <c r="N380" s="286" t="str">
        <f>_xlfn.TEXTJOIN("",,IO[[#This Row],[PLC]],IO[[#This Row],[Rack]],":",IO[[#This Row],[Slot]],".",IO[[#This Row],[Type]],":V-")</f>
        <v>RIO_00:00.:V-</v>
      </c>
      <c r="O380" s="326" t="str">
        <f>TEXT(IO[[#This Row],[ChannelRaw]]+1,"00")</f>
        <v>02</v>
      </c>
      <c r="P380" s="326">
        <v>6</v>
      </c>
      <c r="Q380" s="326">
        <v>4</v>
      </c>
      <c r="U380" s="343"/>
      <c r="Z380" s="262"/>
      <c r="AA380" s="262"/>
      <c r="AB380" s="262"/>
      <c r="AC380" s="262"/>
      <c r="AD380" s="262"/>
    </row>
    <row r="381" spans="2:30" x14ac:dyDescent="0.4">
      <c r="B381" s="262">
        <v>379</v>
      </c>
      <c r="C381" s="285" t="s">
        <v>2323</v>
      </c>
      <c r="D381" s="286" t="s">
        <v>2587</v>
      </c>
      <c r="G381" s="286">
        <f t="shared" si="27"/>
        <v>2</v>
      </c>
      <c r="I381" s="286" t="str">
        <f>TEXT(IO[[#This Row],[RackRaw]],"00")</f>
        <v>00</v>
      </c>
      <c r="J381" s="286" t="str">
        <f>TEXT(IO[[#This Row],[SlotRaw]],"00")</f>
        <v>00</v>
      </c>
      <c r="K381" s="286" t="str">
        <f>TEXT(IO[[#This Row],[ChannelRaw]],"00")</f>
        <v>02</v>
      </c>
      <c r="L381" s="287" t="str">
        <f>_xlfn.TEXTJOIN("",,IO[[#This Row],[PLC]],IO[[#This Row],[Rack]],":",IO[[#This Row],[Slot]],".",IO[[#This Row],[Type]],":",IO[[#This Row],[Channel]])</f>
        <v>RIO_00:00.:02</v>
      </c>
      <c r="M381" s="286" t="str">
        <f>_xlfn.TEXTJOIN("",,IO[[#This Row],[PLC]],IO[[#This Row],[Rack]],":",IO[[#This Row],[Slot]],".",IO[[#This Row],[Type]],":V+")</f>
        <v>RIO_00:00.:V+</v>
      </c>
      <c r="N381" s="286" t="str">
        <f>_xlfn.TEXTJOIN("",,IO[[#This Row],[PLC]],IO[[#This Row],[Rack]],":",IO[[#This Row],[Slot]],".",IO[[#This Row],[Type]],":V-")</f>
        <v>RIO_00:00.:V-</v>
      </c>
      <c r="O381" s="326" t="str">
        <f>TEXT(IO[[#This Row],[ChannelRaw]]+1,"00")</f>
        <v>03</v>
      </c>
      <c r="P381" s="326">
        <v>6</v>
      </c>
      <c r="Q381" s="326">
        <v>4</v>
      </c>
      <c r="U381" s="343"/>
      <c r="Z381" s="262"/>
      <c r="AA381" s="262"/>
      <c r="AB381" s="262"/>
      <c r="AC381" s="262"/>
      <c r="AD381" s="262"/>
    </row>
    <row r="382" spans="2:30" x14ac:dyDescent="0.4">
      <c r="B382" s="262">
        <v>380</v>
      </c>
      <c r="C382" s="285" t="s">
        <v>2323</v>
      </c>
      <c r="D382" s="286" t="s">
        <v>2587</v>
      </c>
      <c r="G382" s="286">
        <f t="shared" si="27"/>
        <v>3</v>
      </c>
      <c r="I382" s="286" t="str">
        <f>TEXT(IO[[#This Row],[RackRaw]],"00")</f>
        <v>00</v>
      </c>
      <c r="J382" s="286" t="str">
        <f>TEXT(IO[[#This Row],[SlotRaw]],"00")</f>
        <v>00</v>
      </c>
      <c r="K382" s="286" t="str">
        <f>TEXT(IO[[#This Row],[ChannelRaw]],"00")</f>
        <v>03</v>
      </c>
      <c r="L382" s="287" t="str">
        <f>_xlfn.TEXTJOIN("",,IO[[#This Row],[PLC]],IO[[#This Row],[Rack]],":",IO[[#This Row],[Slot]],".",IO[[#This Row],[Type]],":",IO[[#This Row],[Channel]])</f>
        <v>RIO_00:00.:03</v>
      </c>
      <c r="M382" s="286" t="str">
        <f>_xlfn.TEXTJOIN("",,IO[[#This Row],[PLC]],IO[[#This Row],[Rack]],":",IO[[#This Row],[Slot]],".",IO[[#This Row],[Type]],":V+")</f>
        <v>RIO_00:00.:V+</v>
      </c>
      <c r="N382" s="286" t="str">
        <f>_xlfn.TEXTJOIN("",,IO[[#This Row],[PLC]],IO[[#This Row],[Rack]],":",IO[[#This Row],[Slot]],".",IO[[#This Row],[Type]],":V-")</f>
        <v>RIO_00:00.:V-</v>
      </c>
      <c r="O382" s="326" t="str">
        <f>TEXT(IO[[#This Row],[ChannelRaw]]+1,"00")</f>
        <v>04</v>
      </c>
      <c r="P382" s="326">
        <v>6</v>
      </c>
      <c r="Q382" s="326">
        <v>4</v>
      </c>
      <c r="U382" s="343"/>
      <c r="Z382" s="262"/>
      <c r="AA382" s="262"/>
      <c r="AB382" s="262"/>
      <c r="AC382" s="262"/>
      <c r="AD382" s="262"/>
    </row>
    <row r="383" spans="2:30" x14ac:dyDescent="0.4">
      <c r="B383" s="262">
        <v>381</v>
      </c>
      <c r="C383" s="285" t="s">
        <v>2323</v>
      </c>
      <c r="D383" s="286" t="s">
        <v>2587</v>
      </c>
      <c r="G383" s="286">
        <f t="shared" si="27"/>
        <v>4</v>
      </c>
      <c r="I383" s="286" t="str">
        <f>TEXT(IO[[#This Row],[RackRaw]],"00")</f>
        <v>00</v>
      </c>
      <c r="J383" s="286" t="str">
        <f>TEXT(IO[[#This Row],[SlotRaw]],"00")</f>
        <v>00</v>
      </c>
      <c r="K383" s="286" t="str">
        <f>TEXT(IO[[#This Row],[ChannelRaw]],"00")</f>
        <v>04</v>
      </c>
      <c r="L383" s="287" t="str">
        <f>_xlfn.TEXTJOIN("",,IO[[#This Row],[PLC]],IO[[#This Row],[Rack]],":",IO[[#This Row],[Slot]],".",IO[[#This Row],[Type]],":",IO[[#This Row],[Channel]])</f>
        <v>RIO_00:00.:04</v>
      </c>
      <c r="M383" s="286" t="str">
        <f>_xlfn.TEXTJOIN("",,IO[[#This Row],[PLC]],IO[[#This Row],[Rack]],":",IO[[#This Row],[Slot]],".",IO[[#This Row],[Type]],":V+")</f>
        <v>RIO_00:00.:V+</v>
      </c>
      <c r="N383" s="286" t="str">
        <f>_xlfn.TEXTJOIN("",,IO[[#This Row],[PLC]],IO[[#This Row],[Rack]],":",IO[[#This Row],[Slot]],".",IO[[#This Row],[Type]],":V-")</f>
        <v>RIO_00:00.:V-</v>
      </c>
      <c r="O383" s="326" t="str">
        <f>TEXT(IO[[#This Row],[ChannelRaw]]+1,"00")</f>
        <v>05</v>
      </c>
      <c r="P383" s="326">
        <v>6</v>
      </c>
      <c r="Q383" s="326">
        <v>4</v>
      </c>
      <c r="U383" s="343"/>
      <c r="Z383" s="262"/>
      <c r="AA383" s="262"/>
      <c r="AB383" s="262"/>
      <c r="AC383" s="262"/>
      <c r="AD383" s="262"/>
    </row>
    <row r="384" spans="2:30" x14ac:dyDescent="0.4">
      <c r="B384" s="262">
        <v>382</v>
      </c>
      <c r="C384" s="285" t="s">
        <v>2323</v>
      </c>
      <c r="D384" s="286" t="s">
        <v>2587</v>
      </c>
      <c r="G384" s="286">
        <f t="shared" si="27"/>
        <v>5</v>
      </c>
      <c r="I384" s="286" t="str">
        <f>TEXT(IO[[#This Row],[RackRaw]],"00")</f>
        <v>00</v>
      </c>
      <c r="J384" s="286" t="str">
        <f>TEXT(IO[[#This Row],[SlotRaw]],"00")</f>
        <v>00</v>
      </c>
      <c r="K384" s="286" t="str">
        <f>TEXT(IO[[#This Row],[ChannelRaw]],"00")</f>
        <v>05</v>
      </c>
      <c r="L384" s="287" t="str">
        <f>_xlfn.TEXTJOIN("",,IO[[#This Row],[PLC]],IO[[#This Row],[Rack]],":",IO[[#This Row],[Slot]],".",IO[[#This Row],[Type]],":",IO[[#This Row],[Channel]])</f>
        <v>RIO_00:00.:05</v>
      </c>
      <c r="M384" s="286" t="str">
        <f>_xlfn.TEXTJOIN("",,IO[[#This Row],[PLC]],IO[[#This Row],[Rack]],":",IO[[#This Row],[Slot]],".",IO[[#This Row],[Type]],":V+")</f>
        <v>RIO_00:00.:V+</v>
      </c>
      <c r="N384" s="286" t="str">
        <f>_xlfn.TEXTJOIN("",,IO[[#This Row],[PLC]],IO[[#This Row],[Rack]],":",IO[[#This Row],[Slot]],".",IO[[#This Row],[Type]],":V-")</f>
        <v>RIO_00:00.:V-</v>
      </c>
      <c r="O384" s="326" t="str">
        <f>TEXT(IO[[#This Row],[ChannelRaw]]+1,"00")</f>
        <v>06</v>
      </c>
      <c r="P384" s="326">
        <v>6</v>
      </c>
      <c r="Q384" s="326">
        <v>4</v>
      </c>
      <c r="U384" s="343"/>
      <c r="Z384" s="262"/>
      <c r="AA384" s="262"/>
      <c r="AB384" s="262"/>
      <c r="AC384" s="262"/>
      <c r="AD384" s="262"/>
    </row>
    <row r="385" spans="2:30" x14ac:dyDescent="0.4">
      <c r="B385" s="262">
        <v>383</v>
      </c>
      <c r="C385" s="285" t="s">
        <v>2323</v>
      </c>
      <c r="D385" s="286" t="s">
        <v>2587</v>
      </c>
      <c r="G385" s="286">
        <f t="shared" si="27"/>
        <v>6</v>
      </c>
      <c r="I385" s="286" t="str">
        <f>TEXT(IO[[#This Row],[RackRaw]],"00")</f>
        <v>00</v>
      </c>
      <c r="J385" s="286" t="str">
        <f>TEXT(IO[[#This Row],[SlotRaw]],"00")</f>
        <v>00</v>
      </c>
      <c r="K385" s="286" t="str">
        <f>TEXT(IO[[#This Row],[ChannelRaw]],"00")</f>
        <v>06</v>
      </c>
      <c r="L385" s="287" t="str">
        <f>_xlfn.TEXTJOIN("",,IO[[#This Row],[PLC]],IO[[#This Row],[Rack]],":",IO[[#This Row],[Slot]],".",IO[[#This Row],[Type]],":",IO[[#This Row],[Channel]])</f>
        <v>RIO_00:00.:06</v>
      </c>
      <c r="M385" s="286" t="str">
        <f>_xlfn.TEXTJOIN("",,IO[[#This Row],[PLC]],IO[[#This Row],[Rack]],":",IO[[#This Row],[Slot]],".",IO[[#This Row],[Type]],":V+")</f>
        <v>RIO_00:00.:V+</v>
      </c>
      <c r="N385" s="286" t="str">
        <f>_xlfn.TEXTJOIN("",,IO[[#This Row],[PLC]],IO[[#This Row],[Rack]],":",IO[[#This Row],[Slot]],".",IO[[#This Row],[Type]],":V-")</f>
        <v>RIO_00:00.:V-</v>
      </c>
      <c r="O385" s="326" t="str">
        <f>TEXT(IO[[#This Row],[ChannelRaw]]+1,"00")</f>
        <v>07</v>
      </c>
      <c r="P385" s="326">
        <v>6</v>
      </c>
      <c r="Q385" s="326">
        <v>4</v>
      </c>
      <c r="U385" s="343"/>
      <c r="Z385" s="262"/>
      <c r="AA385" s="262"/>
      <c r="AB385" s="262"/>
      <c r="AC385" s="262"/>
      <c r="AD385" s="262"/>
    </row>
    <row r="386" spans="2:30" x14ac:dyDescent="0.4">
      <c r="B386" s="262">
        <v>384</v>
      </c>
      <c r="C386" s="285" t="s">
        <v>2323</v>
      </c>
      <c r="D386" s="286" t="s">
        <v>2587</v>
      </c>
      <c r="G386" s="286">
        <f t="shared" si="27"/>
        <v>7</v>
      </c>
      <c r="I386" s="286" t="str">
        <f>TEXT(IO[[#This Row],[RackRaw]],"00")</f>
        <v>00</v>
      </c>
      <c r="J386" s="286" t="str">
        <f>TEXT(IO[[#This Row],[SlotRaw]],"00")</f>
        <v>00</v>
      </c>
      <c r="K386" s="286" t="str">
        <f>TEXT(IO[[#This Row],[ChannelRaw]],"00")</f>
        <v>07</v>
      </c>
      <c r="L386" s="287" t="str">
        <f>_xlfn.TEXTJOIN("",,IO[[#This Row],[PLC]],IO[[#This Row],[Rack]],":",IO[[#This Row],[Slot]],".",IO[[#This Row],[Type]],":",IO[[#This Row],[Channel]])</f>
        <v>RIO_00:00.:07</v>
      </c>
      <c r="M386" s="286" t="str">
        <f>_xlfn.TEXTJOIN("",,IO[[#This Row],[PLC]],IO[[#This Row],[Rack]],":",IO[[#This Row],[Slot]],".",IO[[#This Row],[Type]],":V+")</f>
        <v>RIO_00:00.:V+</v>
      </c>
      <c r="N386" s="286" t="str">
        <f>_xlfn.TEXTJOIN("",,IO[[#This Row],[PLC]],IO[[#This Row],[Rack]],":",IO[[#This Row],[Slot]],".",IO[[#This Row],[Type]],":V-")</f>
        <v>RIO_00:00.:V-</v>
      </c>
      <c r="O386" s="326" t="str">
        <f>TEXT(IO[[#This Row],[ChannelRaw]]+1,"00")</f>
        <v>08</v>
      </c>
      <c r="P386" s="326">
        <v>6</v>
      </c>
      <c r="Q386" s="326">
        <v>4</v>
      </c>
      <c r="U386" s="343"/>
      <c r="Z386" s="262"/>
      <c r="AA386" s="262"/>
      <c r="AB386" s="262"/>
      <c r="AC386" s="262"/>
      <c r="AD386" s="262"/>
    </row>
    <row r="387" spans="2:30" x14ac:dyDescent="0.4">
      <c r="B387" s="262">
        <v>385</v>
      </c>
      <c r="C387" s="285" t="s">
        <v>2323</v>
      </c>
      <c r="D387" s="286" t="s">
        <v>2587</v>
      </c>
      <c r="G387" s="286">
        <v>0</v>
      </c>
      <c r="I387" s="286" t="str">
        <f>TEXT(IO[[#This Row],[RackRaw]],"00")</f>
        <v>00</v>
      </c>
      <c r="J387" s="286" t="str">
        <f>TEXT(IO[[#This Row],[SlotRaw]],"00")</f>
        <v>00</v>
      </c>
      <c r="K387" s="286" t="str">
        <f>TEXT(IO[[#This Row],[ChannelRaw]],"00")</f>
        <v>00</v>
      </c>
      <c r="L387" s="287" t="str">
        <f>_xlfn.TEXTJOIN("",,IO[[#This Row],[PLC]],IO[[#This Row],[Rack]],":",IO[[#This Row],[Slot]],".",IO[[#This Row],[Type]],":",IO[[#This Row],[Channel]])</f>
        <v>RIO_00:00.:00</v>
      </c>
      <c r="M387" s="286" t="str">
        <f>_xlfn.TEXTJOIN("",,IO[[#This Row],[PLC]],IO[[#This Row],[Rack]],":",IO[[#This Row],[Slot]],".",IO[[#This Row],[Type]],":V+")</f>
        <v>RIO_00:00.:V+</v>
      </c>
      <c r="N387" s="286" t="str">
        <f>_xlfn.TEXTJOIN("",,IO[[#This Row],[PLC]],IO[[#This Row],[Rack]],":",IO[[#This Row],[Slot]],".",IO[[#This Row],[Type]],":V-")</f>
        <v>RIO_00:00.:V-</v>
      </c>
      <c r="O387" s="326" t="str">
        <f>TEXT(IO[[#This Row],[ChannelRaw]]+1,"00")</f>
        <v>01</v>
      </c>
      <c r="P387" s="326">
        <v>6</v>
      </c>
      <c r="Q387" s="326">
        <v>4</v>
      </c>
      <c r="U387" s="343"/>
      <c r="Z387" s="262"/>
      <c r="AA387" s="262"/>
      <c r="AB387" s="262"/>
      <c r="AC387" s="262"/>
      <c r="AD387" s="262"/>
    </row>
    <row r="388" spans="2:30" x14ac:dyDescent="0.4">
      <c r="B388" s="262">
        <v>386</v>
      </c>
      <c r="C388" s="285" t="s">
        <v>2323</v>
      </c>
      <c r="D388" s="286" t="s">
        <v>2587</v>
      </c>
      <c r="G388" s="286"/>
      <c r="I388" s="286" t="str">
        <f>TEXT(IO[[#This Row],[RackRaw]],"00")</f>
        <v>00</v>
      </c>
      <c r="J388" s="286" t="str">
        <f>TEXT(IO[[#This Row],[SlotRaw]],"00")</f>
        <v>00</v>
      </c>
      <c r="K388" s="286" t="str">
        <f>TEXT(IO[[#This Row],[ChannelRaw]],"00")</f>
        <v>00</v>
      </c>
      <c r="L388" s="287" t="str">
        <f>_xlfn.TEXTJOIN("",,IO[[#This Row],[PLC]],IO[[#This Row],[Rack]],":",IO[[#This Row],[Slot]],".",IO[[#This Row],[Type]],":",IO[[#This Row],[Channel]])</f>
        <v>RIO_00:00.:00</v>
      </c>
      <c r="M388" s="286" t="str">
        <f>_xlfn.TEXTJOIN("",,IO[[#This Row],[PLC]],IO[[#This Row],[Rack]],":",IO[[#This Row],[Slot]],".",IO[[#This Row],[Type]],":V+")</f>
        <v>RIO_00:00.:V+</v>
      </c>
      <c r="N388" s="286" t="str">
        <f>_xlfn.TEXTJOIN("",,IO[[#This Row],[PLC]],IO[[#This Row],[Rack]],":",IO[[#This Row],[Slot]],".",IO[[#This Row],[Type]],":V-")</f>
        <v>RIO_00:00.:V-</v>
      </c>
      <c r="O388" s="326" t="str">
        <f>TEXT(IO[[#This Row],[ChannelRaw]]+1,"00")</f>
        <v>01</v>
      </c>
      <c r="P388" s="326">
        <v>6</v>
      </c>
      <c r="Q388" s="326">
        <v>4</v>
      </c>
      <c r="U388" s="343"/>
      <c r="Z388" s="262"/>
      <c r="AA388" s="262"/>
      <c r="AB388" s="262"/>
      <c r="AC388" s="262"/>
      <c r="AD388" s="262"/>
    </row>
    <row r="389" spans="2:30" x14ac:dyDescent="0.4">
      <c r="B389" s="262">
        <v>387</v>
      </c>
      <c r="C389" s="285" t="s">
        <v>2323</v>
      </c>
      <c r="D389" s="286" t="s">
        <v>2587</v>
      </c>
      <c r="G389" s="286"/>
      <c r="I389" s="286" t="str">
        <f>TEXT(IO[[#This Row],[RackRaw]],"00")</f>
        <v>00</v>
      </c>
      <c r="J389" s="286" t="str">
        <f>TEXT(IO[[#This Row],[SlotRaw]],"00")</f>
        <v>00</v>
      </c>
      <c r="K389" s="286" t="str">
        <f>TEXT(IO[[#This Row],[ChannelRaw]],"00")</f>
        <v>00</v>
      </c>
      <c r="L389" s="287" t="str">
        <f>_xlfn.TEXTJOIN("",,IO[[#This Row],[PLC]],IO[[#This Row],[Rack]],":",IO[[#This Row],[Slot]],".",IO[[#This Row],[Type]],":",IO[[#This Row],[Channel]])</f>
        <v>RIO_00:00.:00</v>
      </c>
      <c r="M389" s="286" t="str">
        <f>_xlfn.TEXTJOIN("",,IO[[#This Row],[PLC]],IO[[#This Row],[Rack]],":",IO[[#This Row],[Slot]],".",IO[[#This Row],[Type]],":V+")</f>
        <v>RIO_00:00.:V+</v>
      </c>
      <c r="N389" s="286" t="str">
        <f>_xlfn.TEXTJOIN("",,IO[[#This Row],[PLC]],IO[[#This Row],[Rack]],":",IO[[#This Row],[Slot]],".",IO[[#This Row],[Type]],":V-")</f>
        <v>RIO_00:00.:V-</v>
      </c>
      <c r="O389" s="326" t="str">
        <f>TEXT(IO[[#This Row],[ChannelRaw]]+1,"00")</f>
        <v>01</v>
      </c>
      <c r="P389" s="326">
        <v>6</v>
      </c>
      <c r="Q389" s="326">
        <v>4</v>
      </c>
      <c r="U389" s="343"/>
      <c r="Z389" s="262"/>
      <c r="AA389" s="262"/>
      <c r="AB389" s="262"/>
      <c r="AC389" s="262"/>
      <c r="AD389" s="262"/>
    </row>
    <row r="390" spans="2:30" x14ac:dyDescent="0.4">
      <c r="B390" s="262">
        <v>388</v>
      </c>
      <c r="C390" s="285" t="s">
        <v>2323</v>
      </c>
      <c r="D390" s="286" t="s">
        <v>2587</v>
      </c>
      <c r="G390" s="286"/>
      <c r="I390" s="286" t="str">
        <f>TEXT(IO[[#This Row],[RackRaw]],"00")</f>
        <v>00</v>
      </c>
      <c r="J390" s="286" t="str">
        <f>TEXT(IO[[#This Row],[SlotRaw]],"00")</f>
        <v>00</v>
      </c>
      <c r="K390" s="286" t="str">
        <f>TEXT(IO[[#This Row],[ChannelRaw]],"00")</f>
        <v>00</v>
      </c>
      <c r="L390" s="287" t="str">
        <f>_xlfn.TEXTJOIN("",,IO[[#This Row],[PLC]],IO[[#This Row],[Rack]],":",IO[[#This Row],[Slot]],".",IO[[#This Row],[Type]],":",IO[[#This Row],[Channel]])</f>
        <v>RIO_00:00.:00</v>
      </c>
      <c r="M390" s="286" t="str">
        <f>_xlfn.TEXTJOIN("",,IO[[#This Row],[PLC]],IO[[#This Row],[Rack]],":",IO[[#This Row],[Slot]],".",IO[[#This Row],[Type]],":V+")</f>
        <v>RIO_00:00.:V+</v>
      </c>
      <c r="N390" s="286" t="str">
        <f>_xlfn.TEXTJOIN("",,IO[[#This Row],[PLC]],IO[[#This Row],[Rack]],":",IO[[#This Row],[Slot]],".",IO[[#This Row],[Type]],":V-")</f>
        <v>RIO_00:00.:V-</v>
      </c>
      <c r="O390" s="326" t="str">
        <f>TEXT(IO[[#This Row],[ChannelRaw]]+1,"00")</f>
        <v>01</v>
      </c>
      <c r="P390" s="326">
        <v>6</v>
      </c>
      <c r="Q390" s="326">
        <v>4</v>
      </c>
      <c r="U390" s="343"/>
      <c r="Z390" s="262"/>
      <c r="AA390" s="262"/>
      <c r="AB390" s="262"/>
      <c r="AC390" s="262"/>
      <c r="AD390" s="262"/>
    </row>
    <row r="391" spans="2:30" x14ac:dyDescent="0.4">
      <c r="B391" s="262">
        <v>389</v>
      </c>
      <c r="C391" s="285" t="s">
        <v>2323</v>
      </c>
      <c r="D391" s="286" t="s">
        <v>2587</v>
      </c>
      <c r="G391" s="286"/>
      <c r="I391" s="286" t="str">
        <f>TEXT(IO[[#This Row],[RackRaw]],"00")</f>
        <v>00</v>
      </c>
      <c r="J391" s="286" t="str">
        <f>TEXT(IO[[#This Row],[SlotRaw]],"00")</f>
        <v>00</v>
      </c>
      <c r="K391" s="286" t="str">
        <f>TEXT(IO[[#This Row],[ChannelRaw]],"00")</f>
        <v>00</v>
      </c>
      <c r="L391" s="287" t="str">
        <f>_xlfn.TEXTJOIN("",,IO[[#This Row],[PLC]],IO[[#This Row],[Rack]],":",IO[[#This Row],[Slot]],".",IO[[#This Row],[Type]],":",IO[[#This Row],[Channel]])</f>
        <v>RIO_00:00.:00</v>
      </c>
      <c r="M391" s="286" t="str">
        <f>_xlfn.TEXTJOIN("",,IO[[#This Row],[PLC]],IO[[#This Row],[Rack]],":",IO[[#This Row],[Slot]],".",IO[[#This Row],[Type]],":V+")</f>
        <v>RIO_00:00.:V+</v>
      </c>
      <c r="N391" s="286" t="str">
        <f>_xlfn.TEXTJOIN("",,IO[[#This Row],[PLC]],IO[[#This Row],[Rack]],":",IO[[#This Row],[Slot]],".",IO[[#This Row],[Type]],":V-")</f>
        <v>RIO_00:00.:V-</v>
      </c>
      <c r="O391" s="326" t="str">
        <f>TEXT(IO[[#This Row],[ChannelRaw]]+1,"00")</f>
        <v>01</v>
      </c>
      <c r="P391" s="326">
        <v>6</v>
      </c>
      <c r="Q391" s="326">
        <v>4</v>
      </c>
      <c r="U391" s="343"/>
      <c r="Z391" s="262"/>
      <c r="AA391" s="262"/>
      <c r="AB391" s="262"/>
      <c r="AC391" s="262"/>
      <c r="AD391" s="262"/>
    </row>
    <row r="392" spans="2:30" x14ac:dyDescent="0.4">
      <c r="B392" s="262">
        <v>390</v>
      </c>
      <c r="C392" s="285" t="s">
        <v>2323</v>
      </c>
      <c r="D392" s="286" t="s">
        <v>2587</v>
      </c>
      <c r="G392" s="286"/>
      <c r="I392" s="286" t="str">
        <f>TEXT(IO[[#This Row],[RackRaw]],"00")</f>
        <v>00</v>
      </c>
      <c r="J392" s="286" t="str">
        <f>TEXT(IO[[#This Row],[SlotRaw]],"00")</f>
        <v>00</v>
      </c>
      <c r="K392" s="286" t="str">
        <f>TEXT(IO[[#This Row],[ChannelRaw]],"00")</f>
        <v>00</v>
      </c>
      <c r="L392" s="287" t="str">
        <f>_xlfn.TEXTJOIN("",,IO[[#This Row],[PLC]],IO[[#This Row],[Rack]],":",IO[[#This Row],[Slot]],".",IO[[#This Row],[Type]],":",IO[[#This Row],[Channel]])</f>
        <v>RIO_00:00.:00</v>
      </c>
      <c r="M392" s="286" t="str">
        <f>_xlfn.TEXTJOIN("",,IO[[#This Row],[PLC]],IO[[#This Row],[Rack]],":",IO[[#This Row],[Slot]],".",IO[[#This Row],[Type]],":V+")</f>
        <v>RIO_00:00.:V+</v>
      </c>
      <c r="N392" s="286" t="str">
        <f>_xlfn.TEXTJOIN("",,IO[[#This Row],[PLC]],IO[[#This Row],[Rack]],":",IO[[#This Row],[Slot]],".",IO[[#This Row],[Type]],":V-")</f>
        <v>RIO_00:00.:V-</v>
      </c>
      <c r="O392" s="326" t="str">
        <f>TEXT(IO[[#This Row],[ChannelRaw]]+1,"00")</f>
        <v>01</v>
      </c>
      <c r="P392" s="326">
        <v>6</v>
      </c>
      <c r="Q392" s="326">
        <v>4</v>
      </c>
      <c r="U392" s="343"/>
      <c r="Z392" s="262"/>
      <c r="AA392" s="262"/>
      <c r="AB392" s="262"/>
      <c r="AC392" s="262"/>
      <c r="AD392" s="262"/>
    </row>
    <row r="393" spans="2:30" x14ac:dyDescent="0.4">
      <c r="B393" s="262">
        <v>391</v>
      </c>
      <c r="C393" s="285" t="s">
        <v>2323</v>
      </c>
      <c r="D393" s="286" t="s">
        <v>2587</v>
      </c>
      <c r="G393" s="286"/>
      <c r="I393" s="286" t="str">
        <f>TEXT(IO[[#This Row],[RackRaw]],"00")</f>
        <v>00</v>
      </c>
      <c r="J393" s="286" t="str">
        <f>TEXT(IO[[#This Row],[SlotRaw]],"00")</f>
        <v>00</v>
      </c>
      <c r="K393" s="286" t="str">
        <f>TEXT(IO[[#This Row],[ChannelRaw]],"00")</f>
        <v>00</v>
      </c>
      <c r="L393" s="287" t="str">
        <f>_xlfn.TEXTJOIN("",,IO[[#This Row],[PLC]],IO[[#This Row],[Rack]],":",IO[[#This Row],[Slot]],".",IO[[#This Row],[Type]],":",IO[[#This Row],[Channel]])</f>
        <v>RIO_00:00.:00</v>
      </c>
      <c r="M393" s="286" t="str">
        <f>_xlfn.TEXTJOIN("",,IO[[#This Row],[PLC]],IO[[#This Row],[Rack]],":",IO[[#This Row],[Slot]],".",IO[[#This Row],[Type]],":V+")</f>
        <v>RIO_00:00.:V+</v>
      </c>
      <c r="N393" s="286" t="str">
        <f>_xlfn.TEXTJOIN("",,IO[[#This Row],[PLC]],IO[[#This Row],[Rack]],":",IO[[#This Row],[Slot]],".",IO[[#This Row],[Type]],":V-")</f>
        <v>RIO_00:00.:V-</v>
      </c>
      <c r="O393" s="326" t="str">
        <f>TEXT(IO[[#This Row],[ChannelRaw]]+1,"00")</f>
        <v>01</v>
      </c>
      <c r="P393" s="326">
        <v>6</v>
      </c>
      <c r="Q393" s="326">
        <v>4</v>
      </c>
      <c r="U393" s="343"/>
      <c r="Z393" s="262"/>
      <c r="AA393" s="262"/>
      <c r="AB393" s="262"/>
      <c r="AC393" s="262"/>
      <c r="AD393" s="262"/>
    </row>
    <row r="394" spans="2:30" x14ac:dyDescent="0.4">
      <c r="B394" s="262">
        <v>392</v>
      </c>
      <c r="C394" s="285" t="s">
        <v>2323</v>
      </c>
      <c r="D394" s="286" t="s">
        <v>2587</v>
      </c>
      <c r="G394" s="286"/>
      <c r="I394" s="286" t="str">
        <f>TEXT(IO[[#This Row],[RackRaw]],"00")</f>
        <v>00</v>
      </c>
      <c r="J394" s="286" t="str">
        <f>TEXT(IO[[#This Row],[SlotRaw]],"00")</f>
        <v>00</v>
      </c>
      <c r="K394" s="286" t="str">
        <f>TEXT(IO[[#This Row],[ChannelRaw]],"00")</f>
        <v>00</v>
      </c>
      <c r="L394" s="287" t="str">
        <f>_xlfn.TEXTJOIN("",,IO[[#This Row],[PLC]],IO[[#This Row],[Rack]],":",IO[[#This Row],[Slot]],".",IO[[#This Row],[Type]],":",IO[[#This Row],[Channel]])</f>
        <v>RIO_00:00.:00</v>
      </c>
      <c r="M394" s="286" t="str">
        <f>_xlfn.TEXTJOIN("",,IO[[#This Row],[PLC]],IO[[#This Row],[Rack]],":",IO[[#This Row],[Slot]],".",IO[[#This Row],[Type]],":V+")</f>
        <v>RIO_00:00.:V+</v>
      </c>
      <c r="N394" s="286" t="str">
        <f>_xlfn.TEXTJOIN("",,IO[[#This Row],[PLC]],IO[[#This Row],[Rack]],":",IO[[#This Row],[Slot]],".",IO[[#This Row],[Type]],":V-")</f>
        <v>RIO_00:00.:V-</v>
      </c>
      <c r="O394" s="326" t="str">
        <f>TEXT(IO[[#This Row],[ChannelRaw]]+1,"00")</f>
        <v>01</v>
      </c>
      <c r="P394" s="326">
        <v>6</v>
      </c>
      <c r="Q394" s="326">
        <v>4</v>
      </c>
      <c r="U394" s="343"/>
      <c r="Z394" s="262"/>
      <c r="AA394" s="262"/>
      <c r="AB394" s="262"/>
      <c r="AC394" s="262"/>
      <c r="AD394" s="262"/>
    </row>
    <row r="395" spans="2:30" x14ac:dyDescent="0.4">
      <c r="B395" s="262">
        <v>393</v>
      </c>
      <c r="C395" s="285" t="s">
        <v>2323</v>
      </c>
      <c r="D395" s="286" t="s">
        <v>2587</v>
      </c>
      <c r="G395" s="286"/>
      <c r="I395" s="286" t="str">
        <f>TEXT(IO[[#This Row],[RackRaw]],"00")</f>
        <v>00</v>
      </c>
      <c r="J395" s="286" t="str">
        <f>TEXT(IO[[#This Row],[SlotRaw]],"00")</f>
        <v>00</v>
      </c>
      <c r="K395" s="286" t="str">
        <f>TEXT(IO[[#This Row],[ChannelRaw]],"00")</f>
        <v>00</v>
      </c>
      <c r="L395" s="287" t="str">
        <f>_xlfn.TEXTJOIN("",,IO[[#This Row],[PLC]],IO[[#This Row],[Rack]],":",IO[[#This Row],[Slot]],".",IO[[#This Row],[Type]],":",IO[[#This Row],[Channel]])</f>
        <v>RIO_00:00.:00</v>
      </c>
      <c r="M395" s="286" t="str">
        <f>_xlfn.TEXTJOIN("",,IO[[#This Row],[PLC]],IO[[#This Row],[Rack]],":",IO[[#This Row],[Slot]],".",IO[[#This Row],[Type]],":V+")</f>
        <v>RIO_00:00.:V+</v>
      </c>
      <c r="N395" s="286" t="str">
        <f>_xlfn.TEXTJOIN("",,IO[[#This Row],[PLC]],IO[[#This Row],[Rack]],":",IO[[#This Row],[Slot]],".",IO[[#This Row],[Type]],":V-")</f>
        <v>RIO_00:00.:V-</v>
      </c>
      <c r="O395" s="326" t="str">
        <f>TEXT(IO[[#This Row],[ChannelRaw]]+1,"00")</f>
        <v>01</v>
      </c>
      <c r="P395" s="326">
        <v>6</v>
      </c>
      <c r="Q395" s="326">
        <v>4</v>
      </c>
      <c r="U395" s="343"/>
      <c r="Z395" s="262"/>
      <c r="AA395" s="262"/>
      <c r="AB395" s="262"/>
      <c r="AC395" s="262"/>
      <c r="AD395" s="262"/>
    </row>
    <row r="396" spans="2:30" x14ac:dyDescent="0.4">
      <c r="B396" s="262">
        <v>394</v>
      </c>
      <c r="C396" s="285" t="s">
        <v>2323</v>
      </c>
      <c r="D396" s="286" t="s">
        <v>2587</v>
      </c>
      <c r="G396" s="286"/>
      <c r="I396" s="286" t="str">
        <f>TEXT(IO[[#This Row],[RackRaw]],"00")</f>
        <v>00</v>
      </c>
      <c r="J396" s="286" t="str">
        <f>TEXT(IO[[#This Row],[SlotRaw]],"00")</f>
        <v>00</v>
      </c>
      <c r="K396" s="286" t="str">
        <f>TEXT(IO[[#This Row],[ChannelRaw]],"00")</f>
        <v>00</v>
      </c>
      <c r="L396" s="287" t="str">
        <f>_xlfn.TEXTJOIN("",,IO[[#This Row],[PLC]],IO[[#This Row],[Rack]],":",IO[[#This Row],[Slot]],".",IO[[#This Row],[Type]],":",IO[[#This Row],[Channel]])</f>
        <v>RIO_00:00.:00</v>
      </c>
      <c r="M396" s="286" t="str">
        <f>_xlfn.TEXTJOIN("",,IO[[#This Row],[PLC]],IO[[#This Row],[Rack]],":",IO[[#This Row],[Slot]],".",IO[[#This Row],[Type]],":V+")</f>
        <v>RIO_00:00.:V+</v>
      </c>
      <c r="N396" s="286" t="str">
        <f>_xlfn.TEXTJOIN("",,IO[[#This Row],[PLC]],IO[[#This Row],[Rack]],":",IO[[#This Row],[Slot]],".",IO[[#This Row],[Type]],":V-")</f>
        <v>RIO_00:00.:V-</v>
      </c>
      <c r="O396" s="326" t="str">
        <f>TEXT(IO[[#This Row],[ChannelRaw]]+1,"00")</f>
        <v>01</v>
      </c>
      <c r="P396" s="326">
        <v>6</v>
      </c>
      <c r="Q396" s="326">
        <v>4</v>
      </c>
      <c r="U396" s="343"/>
      <c r="Z396" s="262"/>
      <c r="AA396" s="262"/>
      <c r="AB396" s="262"/>
      <c r="AC396" s="262"/>
      <c r="AD396" s="262"/>
    </row>
    <row r="397" spans="2:30" x14ac:dyDescent="0.4">
      <c r="B397" s="262">
        <v>395</v>
      </c>
      <c r="C397" s="285" t="s">
        <v>2323</v>
      </c>
      <c r="D397" s="286" t="s">
        <v>2587</v>
      </c>
      <c r="G397" s="286"/>
      <c r="I397" s="286" t="str">
        <f>TEXT(IO[[#This Row],[RackRaw]],"00")</f>
        <v>00</v>
      </c>
      <c r="J397" s="286" t="str">
        <f>TEXT(IO[[#This Row],[SlotRaw]],"00")</f>
        <v>00</v>
      </c>
      <c r="K397" s="286" t="str">
        <f>TEXT(IO[[#This Row],[ChannelRaw]],"00")</f>
        <v>00</v>
      </c>
      <c r="L397" s="287" t="str">
        <f>_xlfn.TEXTJOIN("",,IO[[#This Row],[PLC]],IO[[#This Row],[Rack]],":",IO[[#This Row],[Slot]],".",IO[[#This Row],[Type]],":",IO[[#This Row],[Channel]])</f>
        <v>RIO_00:00.:00</v>
      </c>
      <c r="M397" s="286" t="str">
        <f>_xlfn.TEXTJOIN("",,IO[[#This Row],[PLC]],IO[[#This Row],[Rack]],":",IO[[#This Row],[Slot]],".",IO[[#This Row],[Type]],":V+")</f>
        <v>RIO_00:00.:V+</v>
      </c>
      <c r="N397" s="286" t="str">
        <f>_xlfn.TEXTJOIN("",,IO[[#This Row],[PLC]],IO[[#This Row],[Rack]],":",IO[[#This Row],[Slot]],".",IO[[#This Row],[Type]],":V-")</f>
        <v>RIO_00:00.:V-</v>
      </c>
      <c r="O397" s="326" t="str">
        <f>TEXT(IO[[#This Row],[ChannelRaw]]+1,"00")</f>
        <v>01</v>
      </c>
      <c r="P397" s="326">
        <v>6</v>
      </c>
      <c r="Q397" s="326">
        <v>4</v>
      </c>
      <c r="U397" s="343"/>
      <c r="Z397" s="262"/>
      <c r="AA397" s="262"/>
      <c r="AB397" s="262"/>
      <c r="AC397" s="262"/>
      <c r="AD397" s="262"/>
    </row>
    <row r="398" spans="2:30" x14ac:dyDescent="0.4">
      <c r="B398" s="262">
        <v>396</v>
      </c>
      <c r="C398" s="285" t="s">
        <v>2323</v>
      </c>
      <c r="D398" s="286" t="s">
        <v>2587</v>
      </c>
      <c r="G398" s="286"/>
      <c r="I398" s="286" t="str">
        <f>TEXT(IO[[#This Row],[RackRaw]],"00")</f>
        <v>00</v>
      </c>
      <c r="J398" s="286" t="str">
        <f>TEXT(IO[[#This Row],[SlotRaw]],"00")</f>
        <v>00</v>
      </c>
      <c r="K398" s="286" t="str">
        <f>TEXT(IO[[#This Row],[ChannelRaw]],"00")</f>
        <v>00</v>
      </c>
      <c r="L398" s="287" t="str">
        <f>_xlfn.TEXTJOIN("",,IO[[#This Row],[PLC]],IO[[#This Row],[Rack]],":",IO[[#This Row],[Slot]],".",IO[[#This Row],[Type]],":",IO[[#This Row],[Channel]])</f>
        <v>RIO_00:00.:00</v>
      </c>
      <c r="M398" s="286" t="str">
        <f>_xlfn.TEXTJOIN("",,IO[[#This Row],[PLC]],IO[[#This Row],[Rack]],":",IO[[#This Row],[Slot]],".",IO[[#This Row],[Type]],":V+")</f>
        <v>RIO_00:00.:V+</v>
      </c>
      <c r="N398" s="286" t="str">
        <f>_xlfn.TEXTJOIN("",,IO[[#This Row],[PLC]],IO[[#This Row],[Rack]],":",IO[[#This Row],[Slot]],".",IO[[#This Row],[Type]],":V-")</f>
        <v>RIO_00:00.:V-</v>
      </c>
      <c r="O398" s="326" t="str">
        <f>TEXT(IO[[#This Row],[ChannelRaw]]+1,"00")</f>
        <v>01</v>
      </c>
      <c r="P398" s="326">
        <v>6</v>
      </c>
      <c r="Q398" s="326">
        <v>4</v>
      </c>
      <c r="U398" s="343"/>
      <c r="Z398" s="262"/>
      <c r="AA398" s="262"/>
      <c r="AB398" s="262"/>
      <c r="AC398" s="262"/>
      <c r="AD398" s="262"/>
    </row>
    <row r="399" spans="2:30" x14ac:dyDescent="0.4">
      <c r="B399" s="262">
        <v>397</v>
      </c>
      <c r="C399" s="285" t="s">
        <v>2323</v>
      </c>
      <c r="D399" s="286" t="s">
        <v>2587</v>
      </c>
      <c r="G399" s="286"/>
      <c r="I399" s="286" t="str">
        <f>TEXT(IO[[#This Row],[RackRaw]],"00")</f>
        <v>00</v>
      </c>
      <c r="J399" s="286" t="str">
        <f>TEXT(IO[[#This Row],[SlotRaw]],"00")</f>
        <v>00</v>
      </c>
      <c r="K399" s="286" t="str">
        <f>TEXT(IO[[#This Row],[ChannelRaw]],"00")</f>
        <v>00</v>
      </c>
      <c r="L399" s="287" t="str">
        <f>_xlfn.TEXTJOIN("",,IO[[#This Row],[PLC]],IO[[#This Row],[Rack]],":",IO[[#This Row],[Slot]],".",IO[[#This Row],[Type]],":",IO[[#This Row],[Channel]])</f>
        <v>RIO_00:00.:00</v>
      </c>
      <c r="M399" s="286" t="str">
        <f>_xlfn.TEXTJOIN("",,IO[[#This Row],[PLC]],IO[[#This Row],[Rack]],":",IO[[#This Row],[Slot]],".",IO[[#This Row],[Type]],":V+")</f>
        <v>RIO_00:00.:V+</v>
      </c>
      <c r="N399" s="286" t="str">
        <f>_xlfn.TEXTJOIN("",,IO[[#This Row],[PLC]],IO[[#This Row],[Rack]],":",IO[[#This Row],[Slot]],".",IO[[#This Row],[Type]],":V-")</f>
        <v>RIO_00:00.:V-</v>
      </c>
      <c r="O399" s="326" t="str">
        <f>TEXT(IO[[#This Row],[ChannelRaw]]+1,"00")</f>
        <v>01</v>
      </c>
      <c r="P399" s="326">
        <v>6</v>
      </c>
      <c r="Q399" s="326">
        <v>4</v>
      </c>
      <c r="U399" s="343"/>
      <c r="Z399" s="262"/>
      <c r="AA399" s="262"/>
      <c r="AB399" s="262"/>
      <c r="AC399" s="262"/>
      <c r="AD399" s="262"/>
    </row>
    <row r="400" spans="2:30" x14ac:dyDescent="0.4">
      <c r="B400" s="262">
        <v>398</v>
      </c>
      <c r="C400" s="285" t="s">
        <v>2323</v>
      </c>
      <c r="D400" s="286" t="s">
        <v>2587</v>
      </c>
      <c r="G400" s="286"/>
      <c r="I400" s="286" t="str">
        <f>TEXT(IO[[#This Row],[RackRaw]],"00")</f>
        <v>00</v>
      </c>
      <c r="J400" s="286" t="str">
        <f>TEXT(IO[[#This Row],[SlotRaw]],"00")</f>
        <v>00</v>
      </c>
      <c r="K400" s="286" t="str">
        <f>TEXT(IO[[#This Row],[ChannelRaw]],"00")</f>
        <v>00</v>
      </c>
      <c r="L400" s="287" t="str">
        <f>_xlfn.TEXTJOIN("",,IO[[#This Row],[PLC]],IO[[#This Row],[Rack]],":",IO[[#This Row],[Slot]],".",IO[[#This Row],[Type]],":",IO[[#This Row],[Channel]])</f>
        <v>RIO_00:00.:00</v>
      </c>
      <c r="M400" s="286" t="str">
        <f>_xlfn.TEXTJOIN("",,IO[[#This Row],[PLC]],IO[[#This Row],[Rack]],":",IO[[#This Row],[Slot]],".",IO[[#This Row],[Type]],":V+")</f>
        <v>RIO_00:00.:V+</v>
      </c>
      <c r="N400" s="286" t="str">
        <f>_xlfn.TEXTJOIN("",,IO[[#This Row],[PLC]],IO[[#This Row],[Rack]],":",IO[[#This Row],[Slot]],".",IO[[#This Row],[Type]],":V-")</f>
        <v>RIO_00:00.:V-</v>
      </c>
      <c r="O400" s="326" t="str">
        <f>TEXT(IO[[#This Row],[ChannelRaw]]+1,"00")</f>
        <v>01</v>
      </c>
      <c r="P400" s="326">
        <v>6</v>
      </c>
      <c r="Q400" s="326">
        <v>4</v>
      </c>
      <c r="U400" s="343"/>
      <c r="Z400" s="262"/>
      <c r="AA400" s="262"/>
      <c r="AB400" s="262"/>
      <c r="AC400" s="262"/>
      <c r="AD400" s="262"/>
    </row>
    <row r="401" spans="2:30" x14ac:dyDescent="0.4">
      <c r="B401" s="262">
        <v>399</v>
      </c>
      <c r="C401" s="285" t="s">
        <v>2323</v>
      </c>
      <c r="D401" s="286" t="s">
        <v>2587</v>
      </c>
      <c r="G401" s="286"/>
      <c r="I401" s="286" t="str">
        <f>TEXT(IO[[#This Row],[RackRaw]],"00")</f>
        <v>00</v>
      </c>
      <c r="J401" s="286" t="str">
        <f>TEXT(IO[[#This Row],[SlotRaw]],"00")</f>
        <v>00</v>
      </c>
      <c r="K401" s="286" t="str">
        <f>TEXT(IO[[#This Row],[ChannelRaw]],"00")</f>
        <v>00</v>
      </c>
      <c r="L401" s="287" t="str">
        <f>_xlfn.TEXTJOIN("",,IO[[#This Row],[PLC]],IO[[#This Row],[Rack]],":",IO[[#This Row],[Slot]],".",IO[[#This Row],[Type]],":",IO[[#This Row],[Channel]])</f>
        <v>RIO_00:00.:00</v>
      </c>
      <c r="M401" s="286" t="str">
        <f>_xlfn.TEXTJOIN("",,IO[[#This Row],[PLC]],IO[[#This Row],[Rack]],":",IO[[#This Row],[Slot]],".",IO[[#This Row],[Type]],":V+")</f>
        <v>RIO_00:00.:V+</v>
      </c>
      <c r="N401" s="286" t="str">
        <f>_xlfn.TEXTJOIN("",,IO[[#This Row],[PLC]],IO[[#This Row],[Rack]],":",IO[[#This Row],[Slot]],".",IO[[#This Row],[Type]],":V-")</f>
        <v>RIO_00:00.:V-</v>
      </c>
      <c r="O401" s="326" t="str">
        <f>TEXT(IO[[#This Row],[ChannelRaw]]+1,"00")</f>
        <v>01</v>
      </c>
      <c r="P401" s="326">
        <v>6</v>
      </c>
      <c r="Q401" s="326">
        <v>4</v>
      </c>
      <c r="U401" s="343"/>
      <c r="Z401" s="262"/>
      <c r="AA401" s="262"/>
      <c r="AB401" s="262"/>
      <c r="AC401" s="262"/>
      <c r="AD401" s="262"/>
    </row>
    <row r="402" spans="2:30" x14ac:dyDescent="0.4">
      <c r="B402" s="262">
        <v>400</v>
      </c>
      <c r="C402" s="285" t="s">
        <v>2323</v>
      </c>
      <c r="D402" s="286" t="s">
        <v>2587</v>
      </c>
      <c r="G402" s="286"/>
      <c r="I402" s="286" t="str">
        <f>TEXT(IO[[#This Row],[RackRaw]],"00")</f>
        <v>00</v>
      </c>
      <c r="J402" s="286" t="str">
        <f>TEXT(IO[[#This Row],[SlotRaw]],"00")</f>
        <v>00</v>
      </c>
      <c r="K402" s="286" t="str">
        <f>TEXT(IO[[#This Row],[ChannelRaw]],"00")</f>
        <v>00</v>
      </c>
      <c r="L402" s="287" t="str">
        <f>_xlfn.TEXTJOIN("",,IO[[#This Row],[PLC]],IO[[#This Row],[Rack]],":",IO[[#This Row],[Slot]],".",IO[[#This Row],[Type]],":",IO[[#This Row],[Channel]])</f>
        <v>RIO_00:00.:00</v>
      </c>
      <c r="M402" s="286" t="str">
        <f>_xlfn.TEXTJOIN("",,IO[[#This Row],[PLC]],IO[[#This Row],[Rack]],":",IO[[#This Row],[Slot]],".",IO[[#This Row],[Type]],":V+")</f>
        <v>RIO_00:00.:V+</v>
      </c>
      <c r="N402" s="286" t="str">
        <f>_xlfn.TEXTJOIN("",,IO[[#This Row],[PLC]],IO[[#This Row],[Rack]],":",IO[[#This Row],[Slot]],".",IO[[#This Row],[Type]],":V-")</f>
        <v>RIO_00:00.:V-</v>
      </c>
      <c r="O402" s="326" t="str">
        <f>TEXT(IO[[#This Row],[ChannelRaw]]+1,"00")</f>
        <v>01</v>
      </c>
      <c r="P402" s="326">
        <v>6</v>
      </c>
      <c r="Q402" s="326">
        <v>4</v>
      </c>
      <c r="U402" s="343"/>
      <c r="Z402" s="262"/>
      <c r="AA402" s="262"/>
      <c r="AB402" s="262"/>
      <c r="AC402" s="262"/>
      <c r="AD402" s="262"/>
    </row>
    <row r="403" spans="2:30" x14ac:dyDescent="0.4">
      <c r="B403" s="262">
        <v>401</v>
      </c>
      <c r="C403" s="285" t="s">
        <v>2323</v>
      </c>
      <c r="D403" s="286" t="s">
        <v>2587</v>
      </c>
      <c r="G403" s="286"/>
      <c r="I403" s="286" t="str">
        <f>TEXT(IO[[#This Row],[RackRaw]],"00")</f>
        <v>00</v>
      </c>
      <c r="J403" s="286" t="str">
        <f>TEXT(IO[[#This Row],[SlotRaw]],"00")</f>
        <v>00</v>
      </c>
      <c r="K403" s="286" t="str">
        <f>TEXT(IO[[#This Row],[ChannelRaw]],"00")</f>
        <v>00</v>
      </c>
      <c r="L403" s="287" t="str">
        <f>_xlfn.TEXTJOIN("",,IO[[#This Row],[PLC]],IO[[#This Row],[Rack]],":",IO[[#This Row],[Slot]],".",IO[[#This Row],[Type]],":",IO[[#This Row],[Channel]])</f>
        <v>RIO_00:00.:00</v>
      </c>
      <c r="M403" s="286" t="str">
        <f>_xlfn.TEXTJOIN("",,IO[[#This Row],[PLC]],IO[[#This Row],[Rack]],":",IO[[#This Row],[Slot]],".",IO[[#This Row],[Type]],":V+")</f>
        <v>RIO_00:00.:V+</v>
      </c>
      <c r="N403" s="286" t="str">
        <f>_xlfn.TEXTJOIN("",,IO[[#This Row],[PLC]],IO[[#This Row],[Rack]],":",IO[[#This Row],[Slot]],".",IO[[#This Row],[Type]],":V-")</f>
        <v>RIO_00:00.:V-</v>
      </c>
      <c r="O403" s="326" t="str">
        <f>TEXT(IO[[#This Row],[ChannelRaw]]+1,"00")</f>
        <v>01</v>
      </c>
      <c r="P403" s="326">
        <v>6</v>
      </c>
      <c r="Q403" s="326">
        <v>4</v>
      </c>
      <c r="U403" s="343"/>
      <c r="Z403" s="262"/>
      <c r="AA403" s="262"/>
      <c r="AB403" s="262"/>
      <c r="AC403" s="262"/>
      <c r="AD403" s="262"/>
    </row>
    <row r="404" spans="2:30" x14ac:dyDescent="0.4">
      <c r="B404" s="262">
        <v>402</v>
      </c>
      <c r="C404" s="285" t="s">
        <v>2323</v>
      </c>
      <c r="D404" s="286" t="s">
        <v>2587</v>
      </c>
      <c r="G404" s="286"/>
      <c r="I404" s="286" t="str">
        <f>TEXT(IO[[#This Row],[RackRaw]],"00")</f>
        <v>00</v>
      </c>
      <c r="J404" s="286" t="str">
        <f>TEXT(IO[[#This Row],[SlotRaw]],"00")</f>
        <v>00</v>
      </c>
      <c r="K404" s="286" t="str">
        <f>TEXT(IO[[#This Row],[ChannelRaw]],"00")</f>
        <v>00</v>
      </c>
      <c r="L404" s="287" t="str">
        <f>_xlfn.TEXTJOIN("",,IO[[#This Row],[PLC]],IO[[#This Row],[Rack]],":",IO[[#This Row],[Slot]],".",IO[[#This Row],[Type]],":",IO[[#This Row],[Channel]])</f>
        <v>RIO_00:00.:00</v>
      </c>
      <c r="M404" s="286" t="str">
        <f>_xlfn.TEXTJOIN("",,IO[[#This Row],[PLC]],IO[[#This Row],[Rack]],":",IO[[#This Row],[Slot]],".",IO[[#This Row],[Type]],":V+")</f>
        <v>RIO_00:00.:V+</v>
      </c>
      <c r="N404" s="286" t="str">
        <f>_xlfn.TEXTJOIN("",,IO[[#This Row],[PLC]],IO[[#This Row],[Rack]],":",IO[[#This Row],[Slot]],".",IO[[#This Row],[Type]],":V-")</f>
        <v>RIO_00:00.:V-</v>
      </c>
      <c r="O404" s="326" t="str">
        <f>TEXT(IO[[#This Row],[ChannelRaw]]+1,"00")</f>
        <v>01</v>
      </c>
      <c r="P404" s="326">
        <v>6</v>
      </c>
      <c r="Q404" s="326">
        <v>4</v>
      </c>
      <c r="U404" s="343"/>
      <c r="Z404" s="262"/>
      <c r="AA404" s="262"/>
      <c r="AB404" s="262"/>
      <c r="AC404" s="262"/>
      <c r="AD404" s="262"/>
    </row>
    <row r="405" spans="2:30" x14ac:dyDescent="0.4">
      <c r="B405" s="262">
        <v>403</v>
      </c>
      <c r="C405" s="285" t="s">
        <v>2323</v>
      </c>
      <c r="D405" s="286" t="s">
        <v>2587</v>
      </c>
      <c r="G405" s="286"/>
      <c r="I405" s="286" t="str">
        <f>TEXT(IO[[#This Row],[RackRaw]],"00")</f>
        <v>00</v>
      </c>
      <c r="J405" s="286" t="str">
        <f>TEXT(IO[[#This Row],[SlotRaw]],"00")</f>
        <v>00</v>
      </c>
      <c r="K405" s="286" t="str">
        <f>TEXT(IO[[#This Row],[ChannelRaw]],"00")</f>
        <v>00</v>
      </c>
      <c r="L405" s="287" t="str">
        <f>_xlfn.TEXTJOIN("",,IO[[#This Row],[PLC]],IO[[#This Row],[Rack]],":",IO[[#This Row],[Slot]],".",IO[[#This Row],[Type]],":",IO[[#This Row],[Channel]])</f>
        <v>RIO_00:00.:00</v>
      </c>
      <c r="M405" s="286" t="str">
        <f>_xlfn.TEXTJOIN("",,IO[[#This Row],[PLC]],IO[[#This Row],[Rack]],":",IO[[#This Row],[Slot]],".",IO[[#This Row],[Type]],":V+")</f>
        <v>RIO_00:00.:V+</v>
      </c>
      <c r="N405" s="286" t="str">
        <f>_xlfn.TEXTJOIN("",,IO[[#This Row],[PLC]],IO[[#This Row],[Rack]],":",IO[[#This Row],[Slot]],".",IO[[#This Row],[Type]],":V-")</f>
        <v>RIO_00:00.:V-</v>
      </c>
      <c r="O405" s="326" t="str">
        <f>TEXT(IO[[#This Row],[ChannelRaw]]+1,"00")</f>
        <v>01</v>
      </c>
      <c r="P405" s="326">
        <v>6</v>
      </c>
      <c r="Q405" s="326">
        <v>4</v>
      </c>
      <c r="U405" s="343"/>
      <c r="Z405" s="262"/>
      <c r="AA405" s="262"/>
      <c r="AB405" s="262"/>
      <c r="AC405" s="262"/>
      <c r="AD405" s="262"/>
    </row>
    <row r="406" spans="2:30" x14ac:dyDescent="0.4">
      <c r="B406" s="262">
        <v>404</v>
      </c>
      <c r="C406" s="285" t="s">
        <v>2323</v>
      </c>
      <c r="D406" s="286" t="s">
        <v>2587</v>
      </c>
      <c r="G406" s="286"/>
      <c r="I406" s="286" t="str">
        <f>TEXT(IO[[#This Row],[RackRaw]],"00")</f>
        <v>00</v>
      </c>
      <c r="J406" s="286" t="str">
        <f>TEXT(IO[[#This Row],[SlotRaw]],"00")</f>
        <v>00</v>
      </c>
      <c r="K406" s="286" t="str">
        <f>TEXT(IO[[#This Row],[ChannelRaw]],"00")</f>
        <v>00</v>
      </c>
      <c r="L406" s="287" t="str">
        <f>_xlfn.TEXTJOIN("",,IO[[#This Row],[PLC]],IO[[#This Row],[Rack]],":",IO[[#This Row],[Slot]],".",IO[[#This Row],[Type]],":",IO[[#This Row],[Channel]])</f>
        <v>RIO_00:00.:00</v>
      </c>
      <c r="M406" s="286" t="str">
        <f>_xlfn.TEXTJOIN("",,IO[[#This Row],[PLC]],IO[[#This Row],[Rack]],":",IO[[#This Row],[Slot]],".",IO[[#This Row],[Type]],":V+")</f>
        <v>RIO_00:00.:V+</v>
      </c>
      <c r="N406" s="286" t="str">
        <f>_xlfn.TEXTJOIN("",,IO[[#This Row],[PLC]],IO[[#This Row],[Rack]],":",IO[[#This Row],[Slot]],".",IO[[#This Row],[Type]],":V-")</f>
        <v>RIO_00:00.:V-</v>
      </c>
      <c r="O406" s="326" t="str">
        <f>TEXT(IO[[#This Row],[ChannelRaw]]+1,"00")</f>
        <v>01</v>
      </c>
      <c r="P406" s="326">
        <v>6</v>
      </c>
      <c r="Q406" s="326">
        <v>4</v>
      </c>
      <c r="U406" s="343"/>
      <c r="Z406" s="262"/>
      <c r="AA406" s="262"/>
      <c r="AB406" s="262"/>
      <c r="AC406" s="262"/>
      <c r="AD406" s="262"/>
    </row>
    <row r="407" spans="2:30" x14ac:dyDescent="0.4">
      <c r="B407" s="262">
        <v>405</v>
      </c>
      <c r="C407" s="285" t="s">
        <v>2323</v>
      </c>
      <c r="D407" s="286" t="s">
        <v>2587</v>
      </c>
      <c r="G407" s="286"/>
      <c r="I407" s="286" t="str">
        <f>TEXT(IO[[#This Row],[RackRaw]],"00")</f>
        <v>00</v>
      </c>
      <c r="J407" s="286" t="str">
        <f>TEXT(IO[[#This Row],[SlotRaw]],"00")</f>
        <v>00</v>
      </c>
      <c r="K407" s="286" t="str">
        <f>TEXT(IO[[#This Row],[ChannelRaw]],"00")</f>
        <v>00</v>
      </c>
      <c r="L407" s="287" t="str">
        <f>_xlfn.TEXTJOIN("",,IO[[#This Row],[PLC]],IO[[#This Row],[Rack]],":",IO[[#This Row],[Slot]],".",IO[[#This Row],[Type]],":",IO[[#This Row],[Channel]])</f>
        <v>RIO_00:00.:00</v>
      </c>
      <c r="M407" s="286" t="str">
        <f>_xlfn.TEXTJOIN("",,IO[[#This Row],[PLC]],IO[[#This Row],[Rack]],":",IO[[#This Row],[Slot]],".",IO[[#This Row],[Type]],":V+")</f>
        <v>RIO_00:00.:V+</v>
      </c>
      <c r="N407" s="286" t="str">
        <f>_xlfn.TEXTJOIN("",,IO[[#This Row],[PLC]],IO[[#This Row],[Rack]],":",IO[[#This Row],[Slot]],".",IO[[#This Row],[Type]],":V-")</f>
        <v>RIO_00:00.:V-</v>
      </c>
      <c r="O407" s="326" t="str">
        <f>TEXT(IO[[#This Row],[ChannelRaw]]+1,"00")</f>
        <v>01</v>
      </c>
      <c r="P407" s="326">
        <v>6</v>
      </c>
      <c r="Q407" s="326">
        <v>4</v>
      </c>
      <c r="U407" s="343"/>
      <c r="Z407" s="262"/>
      <c r="AA407" s="262"/>
      <c r="AB407" s="262"/>
      <c r="AC407" s="262"/>
      <c r="AD407" s="262"/>
    </row>
    <row r="408" spans="2:30" x14ac:dyDescent="0.4">
      <c r="B408" s="262">
        <v>406</v>
      </c>
      <c r="C408" s="285" t="s">
        <v>2323</v>
      </c>
      <c r="D408" s="286" t="s">
        <v>2587</v>
      </c>
      <c r="G408" s="286"/>
      <c r="I408" s="286" t="str">
        <f>TEXT(IO[[#This Row],[RackRaw]],"00")</f>
        <v>00</v>
      </c>
      <c r="J408" s="286" t="str">
        <f>TEXT(IO[[#This Row],[SlotRaw]],"00")</f>
        <v>00</v>
      </c>
      <c r="K408" s="286" t="str">
        <f>TEXT(IO[[#This Row],[ChannelRaw]],"00")</f>
        <v>00</v>
      </c>
      <c r="L408" s="287" t="str">
        <f>_xlfn.TEXTJOIN("",,IO[[#This Row],[PLC]],IO[[#This Row],[Rack]],":",IO[[#This Row],[Slot]],".",IO[[#This Row],[Type]],":",IO[[#This Row],[Channel]])</f>
        <v>RIO_00:00.:00</v>
      </c>
      <c r="M408" s="286" t="str">
        <f>_xlfn.TEXTJOIN("",,IO[[#This Row],[PLC]],IO[[#This Row],[Rack]],":",IO[[#This Row],[Slot]],".",IO[[#This Row],[Type]],":V+")</f>
        <v>RIO_00:00.:V+</v>
      </c>
      <c r="N408" s="286" t="str">
        <f>_xlfn.TEXTJOIN("",,IO[[#This Row],[PLC]],IO[[#This Row],[Rack]],":",IO[[#This Row],[Slot]],".",IO[[#This Row],[Type]],":V-")</f>
        <v>RIO_00:00.:V-</v>
      </c>
      <c r="O408" s="326" t="str">
        <f>TEXT(IO[[#This Row],[ChannelRaw]]+1,"00")</f>
        <v>01</v>
      </c>
      <c r="P408" s="326">
        <v>6</v>
      </c>
      <c r="Q408" s="326">
        <v>4</v>
      </c>
      <c r="U408" s="343"/>
      <c r="Z408" s="262"/>
      <c r="AA408" s="262"/>
      <c r="AB408" s="262"/>
      <c r="AC408" s="262"/>
      <c r="AD408" s="262"/>
    </row>
    <row r="409" spans="2:30" x14ac:dyDescent="0.4">
      <c r="B409" s="262">
        <v>407</v>
      </c>
      <c r="C409" s="285" t="s">
        <v>2323</v>
      </c>
      <c r="D409" s="286" t="s">
        <v>2587</v>
      </c>
      <c r="G409" s="286"/>
      <c r="I409" s="286" t="str">
        <f>TEXT(IO[[#This Row],[RackRaw]],"00")</f>
        <v>00</v>
      </c>
      <c r="J409" s="286" t="str">
        <f>TEXT(IO[[#This Row],[SlotRaw]],"00")</f>
        <v>00</v>
      </c>
      <c r="K409" s="286" t="str">
        <f>TEXT(IO[[#This Row],[ChannelRaw]],"00")</f>
        <v>00</v>
      </c>
      <c r="L409" s="287" t="str">
        <f>_xlfn.TEXTJOIN("",,IO[[#This Row],[PLC]],IO[[#This Row],[Rack]],":",IO[[#This Row],[Slot]],".",IO[[#This Row],[Type]],":",IO[[#This Row],[Channel]])</f>
        <v>RIO_00:00.:00</v>
      </c>
      <c r="M409" s="286" t="str">
        <f>_xlfn.TEXTJOIN("",,IO[[#This Row],[PLC]],IO[[#This Row],[Rack]],":",IO[[#This Row],[Slot]],".",IO[[#This Row],[Type]],":V+")</f>
        <v>RIO_00:00.:V+</v>
      </c>
      <c r="N409" s="286" t="str">
        <f>_xlfn.TEXTJOIN("",,IO[[#This Row],[PLC]],IO[[#This Row],[Rack]],":",IO[[#This Row],[Slot]],".",IO[[#This Row],[Type]],":V-")</f>
        <v>RIO_00:00.:V-</v>
      </c>
      <c r="O409" s="326" t="str">
        <f>TEXT(IO[[#This Row],[ChannelRaw]]+1,"00")</f>
        <v>01</v>
      </c>
      <c r="P409" s="326">
        <v>6</v>
      </c>
      <c r="Q409" s="326">
        <v>4</v>
      </c>
      <c r="U409" s="343"/>
      <c r="Z409" s="262"/>
      <c r="AA409" s="262"/>
      <c r="AB409" s="262"/>
      <c r="AC409" s="262"/>
      <c r="AD409" s="262"/>
    </row>
    <row r="410" spans="2:30" x14ac:dyDescent="0.4">
      <c r="B410" s="262">
        <v>408</v>
      </c>
      <c r="C410" s="285" t="s">
        <v>2323</v>
      </c>
      <c r="D410" s="286" t="s">
        <v>2587</v>
      </c>
      <c r="G410" s="286"/>
      <c r="I410" s="286" t="str">
        <f>TEXT(IO[[#This Row],[RackRaw]],"00")</f>
        <v>00</v>
      </c>
      <c r="J410" s="286" t="str">
        <f>TEXT(IO[[#This Row],[SlotRaw]],"00")</f>
        <v>00</v>
      </c>
      <c r="K410" s="286" t="str">
        <f>TEXT(IO[[#This Row],[ChannelRaw]],"00")</f>
        <v>00</v>
      </c>
      <c r="L410" s="287" t="str">
        <f>_xlfn.TEXTJOIN("",,IO[[#This Row],[PLC]],IO[[#This Row],[Rack]],":",IO[[#This Row],[Slot]],".",IO[[#This Row],[Type]],":",IO[[#This Row],[Channel]])</f>
        <v>RIO_00:00.:00</v>
      </c>
      <c r="M410" s="286" t="str">
        <f>_xlfn.TEXTJOIN("",,IO[[#This Row],[PLC]],IO[[#This Row],[Rack]],":",IO[[#This Row],[Slot]],".",IO[[#This Row],[Type]],":V+")</f>
        <v>RIO_00:00.:V+</v>
      </c>
      <c r="N410" s="286" t="str">
        <f>_xlfn.TEXTJOIN("",,IO[[#This Row],[PLC]],IO[[#This Row],[Rack]],":",IO[[#This Row],[Slot]],".",IO[[#This Row],[Type]],":V-")</f>
        <v>RIO_00:00.:V-</v>
      </c>
      <c r="O410" s="326" t="str">
        <f>TEXT(IO[[#This Row],[ChannelRaw]]+1,"00")</f>
        <v>01</v>
      </c>
      <c r="P410" s="326">
        <v>6</v>
      </c>
      <c r="Q410" s="326">
        <v>4</v>
      </c>
      <c r="U410" s="343"/>
      <c r="Z410" s="262"/>
      <c r="AA410" s="262"/>
      <c r="AB410" s="262"/>
      <c r="AC410" s="262"/>
      <c r="AD410" s="262"/>
    </row>
    <row r="411" spans="2:30" x14ac:dyDescent="0.4">
      <c r="B411" s="262">
        <v>409</v>
      </c>
      <c r="C411" s="285" t="s">
        <v>2323</v>
      </c>
      <c r="D411" s="286" t="s">
        <v>2587</v>
      </c>
      <c r="G411" s="286"/>
      <c r="I411" s="286" t="str">
        <f>TEXT(IO[[#This Row],[RackRaw]],"00")</f>
        <v>00</v>
      </c>
      <c r="J411" s="286" t="str">
        <f>TEXT(IO[[#This Row],[SlotRaw]],"00")</f>
        <v>00</v>
      </c>
      <c r="K411" s="286" t="str">
        <f>TEXT(IO[[#This Row],[ChannelRaw]],"00")</f>
        <v>00</v>
      </c>
      <c r="L411" s="287" t="str">
        <f>_xlfn.TEXTJOIN("",,IO[[#This Row],[PLC]],IO[[#This Row],[Rack]],":",IO[[#This Row],[Slot]],".",IO[[#This Row],[Type]],":",IO[[#This Row],[Channel]])</f>
        <v>RIO_00:00.:00</v>
      </c>
      <c r="M411" s="286" t="str">
        <f>_xlfn.TEXTJOIN("",,IO[[#This Row],[PLC]],IO[[#This Row],[Rack]],":",IO[[#This Row],[Slot]],".",IO[[#This Row],[Type]],":V+")</f>
        <v>RIO_00:00.:V+</v>
      </c>
      <c r="N411" s="286" t="str">
        <f>_xlfn.TEXTJOIN("",,IO[[#This Row],[PLC]],IO[[#This Row],[Rack]],":",IO[[#This Row],[Slot]],".",IO[[#This Row],[Type]],":V-")</f>
        <v>RIO_00:00.:V-</v>
      </c>
      <c r="O411" s="326" t="str">
        <f>TEXT(IO[[#This Row],[ChannelRaw]]+1,"00")</f>
        <v>01</v>
      </c>
      <c r="P411" s="326">
        <v>6</v>
      </c>
      <c r="Q411" s="326">
        <v>4</v>
      </c>
      <c r="U411" s="343"/>
      <c r="Z411" s="262"/>
      <c r="AA411" s="262"/>
      <c r="AB411" s="262"/>
      <c r="AC411" s="262"/>
      <c r="AD411" s="262"/>
    </row>
    <row r="412" spans="2:30" x14ac:dyDescent="0.4">
      <c r="B412" s="262">
        <v>410</v>
      </c>
      <c r="C412" s="285" t="s">
        <v>2323</v>
      </c>
      <c r="D412" s="286" t="s">
        <v>2587</v>
      </c>
      <c r="G412" s="286"/>
      <c r="I412" s="286" t="str">
        <f>TEXT(IO[[#This Row],[RackRaw]],"00")</f>
        <v>00</v>
      </c>
      <c r="J412" s="286" t="str">
        <f>TEXT(IO[[#This Row],[SlotRaw]],"00")</f>
        <v>00</v>
      </c>
      <c r="K412" s="286" t="str">
        <f>TEXT(IO[[#This Row],[ChannelRaw]],"00")</f>
        <v>00</v>
      </c>
      <c r="L412" s="287" t="str">
        <f>_xlfn.TEXTJOIN("",,IO[[#This Row],[PLC]],IO[[#This Row],[Rack]],":",IO[[#This Row],[Slot]],".",IO[[#This Row],[Type]],":",IO[[#This Row],[Channel]])</f>
        <v>RIO_00:00.:00</v>
      </c>
      <c r="M412" s="286" t="str">
        <f>_xlfn.TEXTJOIN("",,IO[[#This Row],[PLC]],IO[[#This Row],[Rack]],":",IO[[#This Row],[Slot]],".",IO[[#This Row],[Type]],":V+")</f>
        <v>RIO_00:00.:V+</v>
      </c>
      <c r="N412" s="286" t="str">
        <f>_xlfn.TEXTJOIN("",,IO[[#This Row],[PLC]],IO[[#This Row],[Rack]],":",IO[[#This Row],[Slot]],".",IO[[#This Row],[Type]],":V-")</f>
        <v>RIO_00:00.:V-</v>
      </c>
      <c r="O412" s="326" t="str">
        <f>TEXT(IO[[#This Row],[ChannelRaw]]+1,"00")</f>
        <v>01</v>
      </c>
      <c r="P412" s="326">
        <v>6</v>
      </c>
      <c r="Q412" s="326">
        <v>4</v>
      </c>
      <c r="U412" s="343"/>
      <c r="Z412" s="262"/>
      <c r="AA412" s="262"/>
      <c r="AB412" s="262"/>
      <c r="AC412" s="262"/>
      <c r="AD412" s="262"/>
    </row>
    <row r="413" spans="2:30" x14ac:dyDescent="0.4">
      <c r="B413" s="262">
        <v>411</v>
      </c>
      <c r="C413" s="285" t="s">
        <v>2323</v>
      </c>
      <c r="D413" s="286" t="s">
        <v>2587</v>
      </c>
      <c r="G413" s="286"/>
      <c r="I413" s="286" t="str">
        <f>TEXT(IO[[#This Row],[RackRaw]],"00")</f>
        <v>00</v>
      </c>
      <c r="J413" s="286" t="str">
        <f>TEXT(IO[[#This Row],[SlotRaw]],"00")</f>
        <v>00</v>
      </c>
      <c r="K413" s="286" t="str">
        <f>TEXT(IO[[#This Row],[ChannelRaw]],"00")</f>
        <v>00</v>
      </c>
      <c r="L413" s="287" t="str">
        <f>_xlfn.TEXTJOIN("",,IO[[#This Row],[PLC]],IO[[#This Row],[Rack]],":",IO[[#This Row],[Slot]],".",IO[[#This Row],[Type]],":",IO[[#This Row],[Channel]])</f>
        <v>RIO_00:00.:00</v>
      </c>
      <c r="M413" s="286" t="str">
        <f>_xlfn.TEXTJOIN("",,IO[[#This Row],[PLC]],IO[[#This Row],[Rack]],":",IO[[#This Row],[Slot]],".",IO[[#This Row],[Type]],":V+")</f>
        <v>RIO_00:00.:V+</v>
      </c>
      <c r="N413" s="286" t="str">
        <f>_xlfn.TEXTJOIN("",,IO[[#This Row],[PLC]],IO[[#This Row],[Rack]],":",IO[[#This Row],[Slot]],".",IO[[#This Row],[Type]],":V-")</f>
        <v>RIO_00:00.:V-</v>
      </c>
      <c r="O413" s="326" t="str">
        <f>TEXT(IO[[#This Row],[ChannelRaw]]+1,"00")</f>
        <v>01</v>
      </c>
      <c r="P413" s="326">
        <v>6</v>
      </c>
      <c r="Q413" s="326">
        <v>4</v>
      </c>
      <c r="U413" s="343"/>
      <c r="Z413" s="262"/>
      <c r="AA413" s="262"/>
      <c r="AB413" s="262"/>
      <c r="AC413" s="262"/>
      <c r="AD413" s="262"/>
    </row>
    <row r="414" spans="2:30" x14ac:dyDescent="0.4">
      <c r="B414" s="262">
        <v>412</v>
      </c>
      <c r="C414" s="285" t="s">
        <v>2323</v>
      </c>
      <c r="D414" s="286" t="s">
        <v>2587</v>
      </c>
      <c r="G414" s="286"/>
      <c r="I414" s="286" t="str">
        <f>TEXT(IO[[#This Row],[RackRaw]],"00")</f>
        <v>00</v>
      </c>
      <c r="J414" s="286" t="str">
        <f>TEXT(IO[[#This Row],[SlotRaw]],"00")</f>
        <v>00</v>
      </c>
      <c r="K414" s="286" t="str">
        <f>TEXT(IO[[#This Row],[ChannelRaw]],"00")</f>
        <v>00</v>
      </c>
      <c r="L414" s="287" t="str">
        <f>_xlfn.TEXTJOIN("",,IO[[#This Row],[PLC]],IO[[#This Row],[Rack]],":",IO[[#This Row],[Slot]],".",IO[[#This Row],[Type]],":",IO[[#This Row],[Channel]])</f>
        <v>RIO_00:00.:00</v>
      </c>
      <c r="M414" s="286" t="str">
        <f>_xlfn.TEXTJOIN("",,IO[[#This Row],[PLC]],IO[[#This Row],[Rack]],":",IO[[#This Row],[Slot]],".",IO[[#This Row],[Type]],":V+")</f>
        <v>RIO_00:00.:V+</v>
      </c>
      <c r="N414" s="286" t="str">
        <f>_xlfn.TEXTJOIN("",,IO[[#This Row],[PLC]],IO[[#This Row],[Rack]],":",IO[[#This Row],[Slot]],".",IO[[#This Row],[Type]],":V-")</f>
        <v>RIO_00:00.:V-</v>
      </c>
      <c r="O414" s="326" t="str">
        <f>TEXT(IO[[#This Row],[ChannelRaw]]+1,"00")</f>
        <v>01</v>
      </c>
      <c r="P414" s="326">
        <v>6</v>
      </c>
      <c r="Q414" s="326">
        <v>4</v>
      </c>
      <c r="U414" s="343"/>
      <c r="Z414" s="262"/>
      <c r="AA414" s="262"/>
      <c r="AB414" s="262"/>
      <c r="AC414" s="262"/>
      <c r="AD414" s="262"/>
    </row>
    <row r="415" spans="2:30" x14ac:dyDescent="0.4">
      <c r="B415" s="262">
        <v>413</v>
      </c>
      <c r="C415" s="285" t="s">
        <v>2323</v>
      </c>
      <c r="D415" s="286" t="s">
        <v>2587</v>
      </c>
      <c r="G415" s="286"/>
      <c r="I415" s="286" t="str">
        <f>TEXT(IO[[#This Row],[RackRaw]],"00")</f>
        <v>00</v>
      </c>
      <c r="J415" s="286" t="str">
        <f>TEXT(IO[[#This Row],[SlotRaw]],"00")</f>
        <v>00</v>
      </c>
      <c r="K415" s="286" t="str">
        <f>TEXT(IO[[#This Row],[ChannelRaw]],"00")</f>
        <v>00</v>
      </c>
      <c r="L415" s="287" t="str">
        <f>_xlfn.TEXTJOIN("",,IO[[#This Row],[PLC]],IO[[#This Row],[Rack]],":",IO[[#This Row],[Slot]],".",IO[[#This Row],[Type]],":",IO[[#This Row],[Channel]])</f>
        <v>RIO_00:00.:00</v>
      </c>
      <c r="M415" s="286" t="str">
        <f>_xlfn.TEXTJOIN("",,IO[[#This Row],[PLC]],IO[[#This Row],[Rack]],":",IO[[#This Row],[Slot]],".",IO[[#This Row],[Type]],":V+")</f>
        <v>RIO_00:00.:V+</v>
      </c>
      <c r="N415" s="286" t="str">
        <f>_xlfn.TEXTJOIN("",,IO[[#This Row],[PLC]],IO[[#This Row],[Rack]],":",IO[[#This Row],[Slot]],".",IO[[#This Row],[Type]],":V-")</f>
        <v>RIO_00:00.:V-</v>
      </c>
      <c r="O415" s="326" t="str">
        <f>TEXT(IO[[#This Row],[ChannelRaw]]+1,"00")</f>
        <v>01</v>
      </c>
      <c r="P415" s="326">
        <v>6</v>
      </c>
      <c r="Q415" s="326">
        <v>4</v>
      </c>
      <c r="U415" s="343"/>
      <c r="Z415" s="262"/>
      <c r="AA415" s="262"/>
      <c r="AB415" s="262"/>
      <c r="AC415" s="262"/>
      <c r="AD415" s="262"/>
    </row>
    <row r="416" spans="2:30" x14ac:dyDescent="0.4">
      <c r="B416" s="262">
        <v>414</v>
      </c>
      <c r="C416" s="285" t="s">
        <v>2323</v>
      </c>
      <c r="D416" s="286" t="s">
        <v>2587</v>
      </c>
      <c r="G416" s="286"/>
      <c r="I416" s="286" t="str">
        <f>TEXT(IO[[#This Row],[RackRaw]],"00")</f>
        <v>00</v>
      </c>
      <c r="J416" s="286" t="str">
        <f>TEXT(IO[[#This Row],[SlotRaw]],"00")</f>
        <v>00</v>
      </c>
      <c r="K416" s="286" t="str">
        <f>TEXT(IO[[#This Row],[ChannelRaw]],"00")</f>
        <v>00</v>
      </c>
      <c r="L416" s="287" t="str">
        <f>_xlfn.TEXTJOIN("",,IO[[#This Row],[PLC]],IO[[#This Row],[Rack]],":",IO[[#This Row],[Slot]],".",IO[[#This Row],[Type]],":",IO[[#This Row],[Channel]])</f>
        <v>RIO_00:00.:00</v>
      </c>
      <c r="M416" s="286" t="str">
        <f>_xlfn.TEXTJOIN("",,IO[[#This Row],[PLC]],IO[[#This Row],[Rack]],":",IO[[#This Row],[Slot]],".",IO[[#This Row],[Type]],":V+")</f>
        <v>RIO_00:00.:V+</v>
      </c>
      <c r="N416" s="286" t="str">
        <f>_xlfn.TEXTJOIN("",,IO[[#This Row],[PLC]],IO[[#This Row],[Rack]],":",IO[[#This Row],[Slot]],".",IO[[#This Row],[Type]],":V-")</f>
        <v>RIO_00:00.:V-</v>
      </c>
      <c r="O416" s="326" t="str">
        <f>TEXT(IO[[#This Row],[ChannelRaw]]+1,"00")</f>
        <v>01</v>
      </c>
      <c r="P416" s="326">
        <v>6</v>
      </c>
      <c r="Q416" s="326">
        <v>4</v>
      </c>
      <c r="U416" s="343"/>
      <c r="Z416" s="262"/>
      <c r="AA416" s="262"/>
      <c r="AB416" s="262"/>
      <c r="AC416" s="262"/>
      <c r="AD416" s="262"/>
    </row>
    <row r="417" spans="2:30" x14ac:dyDescent="0.4">
      <c r="B417" s="262">
        <v>415</v>
      </c>
      <c r="C417" s="285" t="s">
        <v>2323</v>
      </c>
      <c r="D417" s="286" t="s">
        <v>2587</v>
      </c>
      <c r="G417" s="286"/>
      <c r="I417" s="286" t="str">
        <f>TEXT(IO[[#This Row],[RackRaw]],"00")</f>
        <v>00</v>
      </c>
      <c r="J417" s="286" t="str">
        <f>TEXT(IO[[#This Row],[SlotRaw]],"00")</f>
        <v>00</v>
      </c>
      <c r="K417" s="286" t="str">
        <f>TEXT(IO[[#This Row],[ChannelRaw]],"00")</f>
        <v>00</v>
      </c>
      <c r="L417" s="287" t="str">
        <f>_xlfn.TEXTJOIN("",,IO[[#This Row],[PLC]],IO[[#This Row],[Rack]],":",IO[[#This Row],[Slot]],".",IO[[#This Row],[Type]],":",IO[[#This Row],[Channel]])</f>
        <v>RIO_00:00.:00</v>
      </c>
      <c r="M417" s="286" t="str">
        <f>_xlfn.TEXTJOIN("",,IO[[#This Row],[PLC]],IO[[#This Row],[Rack]],":",IO[[#This Row],[Slot]],".",IO[[#This Row],[Type]],":V+")</f>
        <v>RIO_00:00.:V+</v>
      </c>
      <c r="N417" s="286" t="str">
        <f>_xlfn.TEXTJOIN("",,IO[[#This Row],[PLC]],IO[[#This Row],[Rack]],":",IO[[#This Row],[Slot]],".",IO[[#This Row],[Type]],":V-")</f>
        <v>RIO_00:00.:V-</v>
      </c>
      <c r="O417" s="326" t="str">
        <f>TEXT(IO[[#This Row],[ChannelRaw]]+1,"00")</f>
        <v>01</v>
      </c>
      <c r="P417" s="326">
        <v>6</v>
      </c>
      <c r="Q417" s="326">
        <v>4</v>
      </c>
      <c r="U417" s="343"/>
      <c r="Z417" s="262"/>
      <c r="AA417" s="262"/>
      <c r="AB417" s="262"/>
      <c r="AC417" s="262"/>
      <c r="AD417" s="262"/>
    </row>
    <row r="418" spans="2:30" x14ac:dyDescent="0.4">
      <c r="B418" s="262">
        <v>416</v>
      </c>
      <c r="C418" s="285" t="s">
        <v>2323</v>
      </c>
      <c r="D418" s="286" t="s">
        <v>2587</v>
      </c>
      <c r="G418" s="286"/>
      <c r="I418" s="286" t="str">
        <f>TEXT(IO[[#This Row],[RackRaw]],"00")</f>
        <v>00</v>
      </c>
      <c r="J418" s="286" t="str">
        <f>TEXT(IO[[#This Row],[SlotRaw]],"00")</f>
        <v>00</v>
      </c>
      <c r="K418" s="286" t="str">
        <f>TEXT(IO[[#This Row],[ChannelRaw]],"00")</f>
        <v>00</v>
      </c>
      <c r="L418" s="287" t="str">
        <f>_xlfn.TEXTJOIN("",,IO[[#This Row],[PLC]],IO[[#This Row],[Rack]],":",IO[[#This Row],[Slot]],".",IO[[#This Row],[Type]],":",IO[[#This Row],[Channel]])</f>
        <v>RIO_00:00.:00</v>
      </c>
      <c r="M418" s="286" t="str">
        <f>_xlfn.TEXTJOIN("",,IO[[#This Row],[PLC]],IO[[#This Row],[Rack]],":",IO[[#This Row],[Slot]],".",IO[[#This Row],[Type]],":V+")</f>
        <v>RIO_00:00.:V+</v>
      </c>
      <c r="N418" s="286" t="str">
        <f>_xlfn.TEXTJOIN("",,IO[[#This Row],[PLC]],IO[[#This Row],[Rack]],":",IO[[#This Row],[Slot]],".",IO[[#This Row],[Type]],":V-")</f>
        <v>RIO_00:00.:V-</v>
      </c>
      <c r="O418" s="326" t="str">
        <f>TEXT(IO[[#This Row],[ChannelRaw]]+1,"00")</f>
        <v>01</v>
      </c>
      <c r="P418" s="326">
        <v>6</v>
      </c>
      <c r="Q418" s="326">
        <v>4</v>
      </c>
      <c r="U418" s="343"/>
      <c r="Z418" s="262"/>
      <c r="AA418" s="262"/>
      <c r="AB418" s="262"/>
      <c r="AC418" s="262"/>
      <c r="AD418" s="262"/>
    </row>
    <row r="419" spans="2:30" x14ac:dyDescent="0.4">
      <c r="B419" s="262">
        <v>417</v>
      </c>
      <c r="C419" s="285" t="s">
        <v>2323</v>
      </c>
      <c r="D419" s="286" t="s">
        <v>2587</v>
      </c>
      <c r="G419" s="286"/>
      <c r="I419" s="286" t="str">
        <f>TEXT(IO[[#This Row],[RackRaw]],"00")</f>
        <v>00</v>
      </c>
      <c r="J419" s="286" t="str">
        <f>TEXT(IO[[#This Row],[SlotRaw]],"00")</f>
        <v>00</v>
      </c>
      <c r="K419" s="286" t="str">
        <f>TEXT(IO[[#This Row],[ChannelRaw]],"00")</f>
        <v>00</v>
      </c>
      <c r="L419" s="287" t="str">
        <f>_xlfn.TEXTJOIN("",,IO[[#This Row],[PLC]],IO[[#This Row],[Rack]],":",IO[[#This Row],[Slot]],".",IO[[#This Row],[Type]],":",IO[[#This Row],[Channel]])</f>
        <v>RIO_00:00.:00</v>
      </c>
      <c r="M419" s="286" t="str">
        <f>_xlfn.TEXTJOIN("",,IO[[#This Row],[PLC]],IO[[#This Row],[Rack]],":",IO[[#This Row],[Slot]],".",IO[[#This Row],[Type]],":V+")</f>
        <v>RIO_00:00.:V+</v>
      </c>
      <c r="N419" s="286" t="str">
        <f>_xlfn.TEXTJOIN("",,IO[[#This Row],[PLC]],IO[[#This Row],[Rack]],":",IO[[#This Row],[Slot]],".",IO[[#This Row],[Type]],":V-")</f>
        <v>RIO_00:00.:V-</v>
      </c>
      <c r="O419" s="326" t="str">
        <f>TEXT(IO[[#This Row],[ChannelRaw]]+1,"00")</f>
        <v>01</v>
      </c>
      <c r="P419" s="326">
        <v>6</v>
      </c>
      <c r="Q419" s="326">
        <v>4</v>
      </c>
      <c r="U419" s="343"/>
      <c r="Z419" s="262"/>
      <c r="AA419" s="262"/>
      <c r="AB419" s="262"/>
      <c r="AC419" s="262"/>
      <c r="AD419" s="262"/>
    </row>
    <row r="420" spans="2:30" x14ac:dyDescent="0.4">
      <c r="B420" s="262">
        <v>418</v>
      </c>
      <c r="C420" s="285" t="s">
        <v>2323</v>
      </c>
      <c r="D420" s="286" t="s">
        <v>2587</v>
      </c>
      <c r="G420" s="286"/>
      <c r="I420" s="286" t="str">
        <f>TEXT(IO[[#This Row],[RackRaw]],"00")</f>
        <v>00</v>
      </c>
      <c r="J420" s="286" t="str">
        <f>TEXT(IO[[#This Row],[SlotRaw]],"00")</f>
        <v>00</v>
      </c>
      <c r="K420" s="286" t="str">
        <f>TEXT(IO[[#This Row],[ChannelRaw]],"00")</f>
        <v>00</v>
      </c>
      <c r="L420" s="287" t="str">
        <f>_xlfn.TEXTJOIN("",,IO[[#This Row],[PLC]],IO[[#This Row],[Rack]],":",IO[[#This Row],[Slot]],".",IO[[#This Row],[Type]],":",IO[[#This Row],[Channel]])</f>
        <v>RIO_00:00.:00</v>
      </c>
      <c r="M420" s="286" t="str">
        <f>_xlfn.TEXTJOIN("",,IO[[#This Row],[PLC]],IO[[#This Row],[Rack]],":",IO[[#This Row],[Slot]],".",IO[[#This Row],[Type]],":V+")</f>
        <v>RIO_00:00.:V+</v>
      </c>
      <c r="N420" s="286" t="str">
        <f>_xlfn.TEXTJOIN("",,IO[[#This Row],[PLC]],IO[[#This Row],[Rack]],":",IO[[#This Row],[Slot]],".",IO[[#This Row],[Type]],":V-")</f>
        <v>RIO_00:00.:V-</v>
      </c>
      <c r="O420" s="326" t="str">
        <f>TEXT(IO[[#This Row],[ChannelRaw]]+1,"00")</f>
        <v>01</v>
      </c>
      <c r="P420" s="326">
        <v>6</v>
      </c>
      <c r="Q420" s="326">
        <v>4</v>
      </c>
      <c r="U420" s="343"/>
      <c r="Z420" s="262"/>
      <c r="AA420" s="262"/>
      <c r="AB420" s="262"/>
      <c r="AC420" s="262"/>
      <c r="AD420" s="262"/>
    </row>
    <row r="421" spans="2:30" x14ac:dyDescent="0.4">
      <c r="B421" s="262">
        <v>419</v>
      </c>
      <c r="C421" s="285" t="s">
        <v>2323</v>
      </c>
      <c r="D421" s="286" t="s">
        <v>2587</v>
      </c>
      <c r="G421" s="286"/>
      <c r="I421" s="286" t="str">
        <f>TEXT(IO[[#This Row],[RackRaw]],"00")</f>
        <v>00</v>
      </c>
      <c r="J421" s="286" t="str">
        <f>TEXT(IO[[#This Row],[SlotRaw]],"00")</f>
        <v>00</v>
      </c>
      <c r="K421" s="286" t="str">
        <f>TEXT(IO[[#This Row],[ChannelRaw]],"00")</f>
        <v>00</v>
      </c>
      <c r="L421" s="287" t="str">
        <f>_xlfn.TEXTJOIN("",,IO[[#This Row],[PLC]],IO[[#This Row],[Rack]],":",IO[[#This Row],[Slot]],".",IO[[#This Row],[Type]],":",IO[[#This Row],[Channel]])</f>
        <v>RIO_00:00.:00</v>
      </c>
      <c r="M421" s="286" t="str">
        <f>_xlfn.TEXTJOIN("",,IO[[#This Row],[PLC]],IO[[#This Row],[Rack]],":",IO[[#This Row],[Slot]],".",IO[[#This Row],[Type]],":V+")</f>
        <v>RIO_00:00.:V+</v>
      </c>
      <c r="N421" s="286" t="str">
        <f>_xlfn.TEXTJOIN("",,IO[[#This Row],[PLC]],IO[[#This Row],[Rack]],":",IO[[#This Row],[Slot]],".",IO[[#This Row],[Type]],":V-")</f>
        <v>RIO_00:00.:V-</v>
      </c>
      <c r="O421" s="326" t="str">
        <f>TEXT(IO[[#This Row],[ChannelRaw]]+1,"00")</f>
        <v>01</v>
      </c>
      <c r="P421" s="326">
        <v>6</v>
      </c>
      <c r="Q421" s="326">
        <v>4</v>
      </c>
      <c r="U421" s="343"/>
      <c r="Z421" s="262"/>
      <c r="AA421" s="262"/>
      <c r="AB421" s="262"/>
      <c r="AC421" s="262"/>
      <c r="AD421" s="262"/>
    </row>
    <row r="422" spans="2:30" x14ac:dyDescent="0.4">
      <c r="B422" s="262">
        <v>420</v>
      </c>
      <c r="C422" s="285" t="s">
        <v>2323</v>
      </c>
      <c r="D422" s="286" t="s">
        <v>2587</v>
      </c>
      <c r="G422" s="286"/>
      <c r="I422" s="286" t="str">
        <f>TEXT(IO[[#This Row],[RackRaw]],"00")</f>
        <v>00</v>
      </c>
      <c r="J422" s="286" t="str">
        <f>TEXT(IO[[#This Row],[SlotRaw]],"00")</f>
        <v>00</v>
      </c>
      <c r="K422" s="286" t="str">
        <f>TEXT(IO[[#This Row],[ChannelRaw]],"00")</f>
        <v>00</v>
      </c>
      <c r="L422" s="287" t="str">
        <f>_xlfn.TEXTJOIN("",,IO[[#This Row],[PLC]],IO[[#This Row],[Rack]],":",IO[[#This Row],[Slot]],".",IO[[#This Row],[Type]],":",IO[[#This Row],[Channel]])</f>
        <v>RIO_00:00.:00</v>
      </c>
      <c r="M422" s="286" t="str">
        <f>_xlfn.TEXTJOIN("",,IO[[#This Row],[PLC]],IO[[#This Row],[Rack]],":",IO[[#This Row],[Slot]],".",IO[[#This Row],[Type]],":V+")</f>
        <v>RIO_00:00.:V+</v>
      </c>
      <c r="N422" s="286" t="str">
        <f>_xlfn.TEXTJOIN("",,IO[[#This Row],[PLC]],IO[[#This Row],[Rack]],":",IO[[#This Row],[Slot]],".",IO[[#This Row],[Type]],":V-")</f>
        <v>RIO_00:00.:V-</v>
      </c>
      <c r="O422" s="326" t="str">
        <f>TEXT(IO[[#This Row],[ChannelRaw]]+1,"00")</f>
        <v>01</v>
      </c>
      <c r="P422" s="326">
        <v>6</v>
      </c>
      <c r="Q422" s="326">
        <v>4</v>
      </c>
      <c r="U422" s="343"/>
      <c r="Z422" s="262"/>
      <c r="AA422" s="262"/>
      <c r="AB422" s="262"/>
      <c r="AC422" s="262"/>
      <c r="AD422" s="262"/>
    </row>
    <row r="423" spans="2:30" x14ac:dyDescent="0.4">
      <c r="B423" s="262">
        <v>421</v>
      </c>
      <c r="C423" s="285" t="s">
        <v>2323</v>
      </c>
      <c r="D423" s="286" t="s">
        <v>2587</v>
      </c>
      <c r="G423" s="286"/>
      <c r="I423" s="286" t="str">
        <f>TEXT(IO[[#This Row],[RackRaw]],"00")</f>
        <v>00</v>
      </c>
      <c r="J423" s="286" t="str">
        <f>TEXT(IO[[#This Row],[SlotRaw]],"00")</f>
        <v>00</v>
      </c>
      <c r="K423" s="286" t="str">
        <f>TEXT(IO[[#This Row],[ChannelRaw]],"00")</f>
        <v>00</v>
      </c>
      <c r="L423" s="287" t="str">
        <f>_xlfn.TEXTJOIN("",,IO[[#This Row],[PLC]],IO[[#This Row],[Rack]],":",IO[[#This Row],[Slot]],".",IO[[#This Row],[Type]],":",IO[[#This Row],[Channel]])</f>
        <v>RIO_00:00.:00</v>
      </c>
      <c r="M423" s="286" t="str">
        <f>_xlfn.TEXTJOIN("",,IO[[#This Row],[PLC]],IO[[#This Row],[Rack]],":",IO[[#This Row],[Slot]],".",IO[[#This Row],[Type]],":V+")</f>
        <v>RIO_00:00.:V+</v>
      </c>
      <c r="N423" s="286" t="str">
        <f>_xlfn.TEXTJOIN("",,IO[[#This Row],[PLC]],IO[[#This Row],[Rack]],":",IO[[#This Row],[Slot]],".",IO[[#This Row],[Type]],":V-")</f>
        <v>RIO_00:00.:V-</v>
      </c>
      <c r="O423" s="326" t="str">
        <f>TEXT(IO[[#This Row],[ChannelRaw]]+1,"00")</f>
        <v>01</v>
      </c>
      <c r="P423" s="326">
        <v>6</v>
      </c>
      <c r="Q423" s="326">
        <v>4</v>
      </c>
      <c r="U423" s="343"/>
      <c r="Z423" s="262"/>
      <c r="AA423" s="262"/>
      <c r="AB423" s="262"/>
      <c r="AC423" s="262"/>
      <c r="AD423" s="262"/>
    </row>
    <row r="424" spans="2:30" x14ac:dyDescent="0.4">
      <c r="B424" s="262">
        <v>422</v>
      </c>
      <c r="C424" s="285" t="s">
        <v>2323</v>
      </c>
      <c r="D424" s="286" t="s">
        <v>2587</v>
      </c>
      <c r="G424" s="286"/>
      <c r="I424" s="286" t="str">
        <f>TEXT(IO[[#This Row],[RackRaw]],"00")</f>
        <v>00</v>
      </c>
      <c r="J424" s="286" t="str">
        <f>TEXT(IO[[#This Row],[SlotRaw]],"00")</f>
        <v>00</v>
      </c>
      <c r="K424" s="286" t="str">
        <f>TEXT(IO[[#This Row],[ChannelRaw]],"00")</f>
        <v>00</v>
      </c>
      <c r="L424" s="287" t="str">
        <f>_xlfn.TEXTJOIN("",,IO[[#This Row],[PLC]],IO[[#This Row],[Rack]],":",IO[[#This Row],[Slot]],".",IO[[#This Row],[Type]],":",IO[[#This Row],[Channel]])</f>
        <v>RIO_00:00.:00</v>
      </c>
      <c r="M424" s="286" t="str">
        <f>_xlfn.TEXTJOIN("",,IO[[#This Row],[PLC]],IO[[#This Row],[Rack]],":",IO[[#This Row],[Slot]],".",IO[[#This Row],[Type]],":V+")</f>
        <v>RIO_00:00.:V+</v>
      </c>
      <c r="N424" s="286" t="str">
        <f>_xlfn.TEXTJOIN("",,IO[[#This Row],[PLC]],IO[[#This Row],[Rack]],":",IO[[#This Row],[Slot]],".",IO[[#This Row],[Type]],":V-")</f>
        <v>RIO_00:00.:V-</v>
      </c>
      <c r="O424" s="326" t="str">
        <f>TEXT(IO[[#This Row],[ChannelRaw]]+1,"00")</f>
        <v>01</v>
      </c>
      <c r="P424" s="326">
        <v>6</v>
      </c>
      <c r="Q424" s="326">
        <v>4</v>
      </c>
      <c r="U424" s="343"/>
      <c r="Z424" s="262"/>
      <c r="AA424" s="262"/>
      <c r="AB424" s="262"/>
      <c r="AC424" s="262"/>
      <c r="AD424" s="262"/>
    </row>
    <row r="425" spans="2:30" x14ac:dyDescent="0.4">
      <c r="B425" s="262">
        <v>423</v>
      </c>
      <c r="C425" s="285" t="s">
        <v>2323</v>
      </c>
      <c r="D425" s="286" t="s">
        <v>2587</v>
      </c>
      <c r="G425" s="286"/>
      <c r="I425" s="286" t="str">
        <f>TEXT(IO[[#This Row],[RackRaw]],"00")</f>
        <v>00</v>
      </c>
      <c r="J425" s="286" t="str">
        <f>TEXT(IO[[#This Row],[SlotRaw]],"00")</f>
        <v>00</v>
      </c>
      <c r="K425" s="286" t="str">
        <f>TEXT(IO[[#This Row],[ChannelRaw]],"00")</f>
        <v>00</v>
      </c>
      <c r="L425" s="287" t="str">
        <f>_xlfn.TEXTJOIN("",,IO[[#This Row],[PLC]],IO[[#This Row],[Rack]],":",IO[[#This Row],[Slot]],".",IO[[#This Row],[Type]],":",IO[[#This Row],[Channel]])</f>
        <v>RIO_00:00.:00</v>
      </c>
      <c r="M425" s="286" t="str">
        <f>_xlfn.TEXTJOIN("",,IO[[#This Row],[PLC]],IO[[#This Row],[Rack]],":",IO[[#This Row],[Slot]],".",IO[[#This Row],[Type]],":V+")</f>
        <v>RIO_00:00.:V+</v>
      </c>
      <c r="N425" s="286" t="str">
        <f>_xlfn.TEXTJOIN("",,IO[[#This Row],[PLC]],IO[[#This Row],[Rack]],":",IO[[#This Row],[Slot]],".",IO[[#This Row],[Type]],":V-")</f>
        <v>RIO_00:00.:V-</v>
      </c>
      <c r="O425" s="326" t="str">
        <f>TEXT(IO[[#This Row],[ChannelRaw]]+1,"00")</f>
        <v>01</v>
      </c>
      <c r="P425" s="326">
        <v>6</v>
      </c>
      <c r="Q425" s="326">
        <v>4</v>
      </c>
      <c r="U425" s="343"/>
      <c r="Z425" s="262"/>
      <c r="AA425" s="262"/>
      <c r="AB425" s="262"/>
      <c r="AC425" s="262"/>
      <c r="AD425" s="262"/>
    </row>
    <row r="426" spans="2:30" x14ac:dyDescent="0.4">
      <c r="B426" s="262">
        <v>424</v>
      </c>
      <c r="C426" s="285" t="s">
        <v>2323</v>
      </c>
      <c r="D426" s="286" t="s">
        <v>2587</v>
      </c>
      <c r="G426" s="286"/>
      <c r="I426" s="286" t="str">
        <f>TEXT(IO[[#This Row],[RackRaw]],"00")</f>
        <v>00</v>
      </c>
      <c r="J426" s="286" t="str">
        <f>TEXT(IO[[#This Row],[SlotRaw]],"00")</f>
        <v>00</v>
      </c>
      <c r="K426" s="286" t="str">
        <f>TEXT(IO[[#This Row],[ChannelRaw]],"00")</f>
        <v>00</v>
      </c>
      <c r="L426" s="287" t="str">
        <f>_xlfn.TEXTJOIN("",,IO[[#This Row],[PLC]],IO[[#This Row],[Rack]],":",IO[[#This Row],[Slot]],".",IO[[#This Row],[Type]],":",IO[[#This Row],[Channel]])</f>
        <v>RIO_00:00.:00</v>
      </c>
      <c r="M426" s="286" t="str">
        <f>_xlfn.TEXTJOIN("",,IO[[#This Row],[PLC]],IO[[#This Row],[Rack]],":",IO[[#This Row],[Slot]],".",IO[[#This Row],[Type]],":V+")</f>
        <v>RIO_00:00.:V+</v>
      </c>
      <c r="N426" s="286" t="str">
        <f>_xlfn.TEXTJOIN("",,IO[[#This Row],[PLC]],IO[[#This Row],[Rack]],":",IO[[#This Row],[Slot]],".",IO[[#This Row],[Type]],":V-")</f>
        <v>RIO_00:00.:V-</v>
      </c>
      <c r="O426" s="326" t="str">
        <f>TEXT(IO[[#This Row],[ChannelRaw]]+1,"00")</f>
        <v>01</v>
      </c>
      <c r="P426" s="326">
        <v>6</v>
      </c>
      <c r="Q426" s="326">
        <v>4</v>
      </c>
      <c r="U426" s="343"/>
      <c r="Z426" s="262"/>
      <c r="AA426" s="262"/>
      <c r="AB426" s="262"/>
      <c r="AC426" s="262"/>
      <c r="AD426" s="262"/>
    </row>
    <row r="427" spans="2:30" x14ac:dyDescent="0.4">
      <c r="B427" s="262">
        <v>425</v>
      </c>
      <c r="C427" s="285" t="s">
        <v>2323</v>
      </c>
      <c r="D427" s="286" t="s">
        <v>2587</v>
      </c>
      <c r="G427" s="286"/>
      <c r="I427" s="286" t="str">
        <f>TEXT(IO[[#This Row],[RackRaw]],"00")</f>
        <v>00</v>
      </c>
      <c r="J427" s="286" t="str">
        <f>TEXT(IO[[#This Row],[SlotRaw]],"00")</f>
        <v>00</v>
      </c>
      <c r="K427" s="286" t="str">
        <f>TEXT(IO[[#This Row],[ChannelRaw]],"00")</f>
        <v>00</v>
      </c>
      <c r="L427" s="287" t="str">
        <f>_xlfn.TEXTJOIN("",,IO[[#This Row],[PLC]],IO[[#This Row],[Rack]],":",IO[[#This Row],[Slot]],".",IO[[#This Row],[Type]],":",IO[[#This Row],[Channel]])</f>
        <v>RIO_00:00.:00</v>
      </c>
      <c r="M427" s="286" t="str">
        <f>_xlfn.TEXTJOIN("",,IO[[#This Row],[PLC]],IO[[#This Row],[Rack]],":",IO[[#This Row],[Slot]],".",IO[[#This Row],[Type]],":V+")</f>
        <v>RIO_00:00.:V+</v>
      </c>
      <c r="N427" s="286" t="str">
        <f>_xlfn.TEXTJOIN("",,IO[[#This Row],[PLC]],IO[[#This Row],[Rack]],":",IO[[#This Row],[Slot]],".",IO[[#This Row],[Type]],":V-")</f>
        <v>RIO_00:00.:V-</v>
      </c>
      <c r="O427" s="326" t="str">
        <f>TEXT(IO[[#This Row],[ChannelRaw]]+1,"00")</f>
        <v>01</v>
      </c>
      <c r="P427" s="326">
        <v>6</v>
      </c>
      <c r="Q427" s="326">
        <v>4</v>
      </c>
      <c r="U427" s="343"/>
      <c r="Z427" s="262"/>
      <c r="AA427" s="262"/>
      <c r="AB427" s="262"/>
      <c r="AC427" s="262"/>
      <c r="AD427" s="262"/>
    </row>
    <row r="428" spans="2:30" x14ac:dyDescent="0.4">
      <c r="B428" s="262">
        <v>426</v>
      </c>
      <c r="C428" s="285" t="s">
        <v>2323</v>
      </c>
      <c r="D428" s="286" t="s">
        <v>2587</v>
      </c>
      <c r="G428" s="286"/>
      <c r="I428" s="286" t="str">
        <f>TEXT(IO[[#This Row],[RackRaw]],"00")</f>
        <v>00</v>
      </c>
      <c r="J428" s="286" t="str">
        <f>TEXT(IO[[#This Row],[SlotRaw]],"00")</f>
        <v>00</v>
      </c>
      <c r="K428" s="286" t="str">
        <f>TEXT(IO[[#This Row],[ChannelRaw]],"00")</f>
        <v>00</v>
      </c>
      <c r="L428" s="287" t="str">
        <f>_xlfn.TEXTJOIN("",,IO[[#This Row],[PLC]],IO[[#This Row],[Rack]],":",IO[[#This Row],[Slot]],".",IO[[#This Row],[Type]],":",IO[[#This Row],[Channel]])</f>
        <v>RIO_00:00.:00</v>
      </c>
      <c r="M428" s="286" t="str">
        <f>_xlfn.TEXTJOIN("",,IO[[#This Row],[PLC]],IO[[#This Row],[Rack]],":",IO[[#This Row],[Slot]],".",IO[[#This Row],[Type]],":V+")</f>
        <v>RIO_00:00.:V+</v>
      </c>
      <c r="N428" s="286" t="str">
        <f>_xlfn.TEXTJOIN("",,IO[[#This Row],[PLC]],IO[[#This Row],[Rack]],":",IO[[#This Row],[Slot]],".",IO[[#This Row],[Type]],":V-")</f>
        <v>RIO_00:00.:V-</v>
      </c>
      <c r="O428" s="326" t="str">
        <f>TEXT(IO[[#This Row],[ChannelRaw]]+1,"00")</f>
        <v>01</v>
      </c>
      <c r="P428" s="326">
        <v>6</v>
      </c>
      <c r="Q428" s="326">
        <v>4</v>
      </c>
      <c r="U428" s="343"/>
      <c r="Z428" s="262"/>
      <c r="AA428" s="262"/>
      <c r="AB428" s="262"/>
      <c r="AC428" s="262"/>
      <c r="AD428" s="262"/>
    </row>
    <row r="429" spans="2:30" x14ac:dyDescent="0.4">
      <c r="B429" s="262">
        <v>427</v>
      </c>
      <c r="C429" s="285" t="s">
        <v>2323</v>
      </c>
      <c r="D429" s="286" t="s">
        <v>2587</v>
      </c>
      <c r="G429" s="286"/>
      <c r="I429" s="286" t="str">
        <f>TEXT(IO[[#This Row],[RackRaw]],"00")</f>
        <v>00</v>
      </c>
      <c r="J429" s="286" t="str">
        <f>TEXT(IO[[#This Row],[SlotRaw]],"00")</f>
        <v>00</v>
      </c>
      <c r="K429" s="286" t="str">
        <f>TEXT(IO[[#This Row],[ChannelRaw]],"00")</f>
        <v>00</v>
      </c>
      <c r="L429" s="287" t="str">
        <f>_xlfn.TEXTJOIN("",,IO[[#This Row],[PLC]],IO[[#This Row],[Rack]],":",IO[[#This Row],[Slot]],".",IO[[#This Row],[Type]],":",IO[[#This Row],[Channel]])</f>
        <v>RIO_00:00.:00</v>
      </c>
      <c r="M429" s="286" t="str">
        <f>_xlfn.TEXTJOIN("",,IO[[#This Row],[PLC]],IO[[#This Row],[Rack]],":",IO[[#This Row],[Slot]],".",IO[[#This Row],[Type]],":V+")</f>
        <v>RIO_00:00.:V+</v>
      </c>
      <c r="N429" s="286" t="str">
        <f>_xlfn.TEXTJOIN("",,IO[[#This Row],[PLC]],IO[[#This Row],[Rack]],":",IO[[#This Row],[Slot]],".",IO[[#This Row],[Type]],":V-")</f>
        <v>RIO_00:00.:V-</v>
      </c>
      <c r="O429" s="326" t="str">
        <f>TEXT(IO[[#This Row],[ChannelRaw]]+1,"00")</f>
        <v>01</v>
      </c>
      <c r="P429" s="326">
        <v>6</v>
      </c>
      <c r="Q429" s="326">
        <v>4</v>
      </c>
      <c r="U429" s="343"/>
      <c r="Z429" s="262"/>
      <c r="AA429" s="262"/>
      <c r="AB429" s="262"/>
      <c r="AC429" s="262"/>
      <c r="AD429" s="262"/>
    </row>
    <row r="430" spans="2:30" x14ac:dyDescent="0.4">
      <c r="B430" s="262">
        <v>428</v>
      </c>
      <c r="C430" s="285" t="s">
        <v>2323</v>
      </c>
      <c r="D430" s="286" t="s">
        <v>2587</v>
      </c>
      <c r="G430" s="286"/>
      <c r="I430" s="286" t="str">
        <f>TEXT(IO[[#This Row],[RackRaw]],"00")</f>
        <v>00</v>
      </c>
      <c r="J430" s="286" t="str">
        <f>TEXT(IO[[#This Row],[SlotRaw]],"00")</f>
        <v>00</v>
      </c>
      <c r="K430" s="286" t="str">
        <f>TEXT(IO[[#This Row],[ChannelRaw]],"00")</f>
        <v>00</v>
      </c>
      <c r="L430" s="287" t="str">
        <f>_xlfn.TEXTJOIN("",,IO[[#This Row],[PLC]],IO[[#This Row],[Rack]],":",IO[[#This Row],[Slot]],".",IO[[#This Row],[Type]],":",IO[[#This Row],[Channel]])</f>
        <v>RIO_00:00.:00</v>
      </c>
      <c r="M430" s="286" t="str">
        <f>_xlfn.TEXTJOIN("",,IO[[#This Row],[PLC]],IO[[#This Row],[Rack]],":",IO[[#This Row],[Slot]],".",IO[[#This Row],[Type]],":V+")</f>
        <v>RIO_00:00.:V+</v>
      </c>
      <c r="N430" s="286" t="str">
        <f>_xlfn.TEXTJOIN("",,IO[[#This Row],[PLC]],IO[[#This Row],[Rack]],":",IO[[#This Row],[Slot]],".",IO[[#This Row],[Type]],":V-")</f>
        <v>RIO_00:00.:V-</v>
      </c>
      <c r="O430" s="326" t="str">
        <f>TEXT(IO[[#This Row],[ChannelRaw]]+1,"00")</f>
        <v>01</v>
      </c>
      <c r="P430" s="326">
        <v>6</v>
      </c>
      <c r="Q430" s="326">
        <v>4</v>
      </c>
      <c r="U430" s="343"/>
      <c r="Z430" s="262"/>
      <c r="AA430" s="262"/>
      <c r="AB430" s="262"/>
      <c r="AC430" s="262"/>
      <c r="AD430" s="262"/>
    </row>
    <row r="431" spans="2:30" x14ac:dyDescent="0.4">
      <c r="B431" s="262">
        <v>429</v>
      </c>
      <c r="C431" s="285" t="s">
        <v>2323</v>
      </c>
      <c r="D431" s="286" t="s">
        <v>2587</v>
      </c>
      <c r="G431" s="286"/>
      <c r="I431" s="286" t="str">
        <f>TEXT(IO[[#This Row],[RackRaw]],"00")</f>
        <v>00</v>
      </c>
      <c r="J431" s="286" t="str">
        <f>TEXT(IO[[#This Row],[SlotRaw]],"00")</f>
        <v>00</v>
      </c>
      <c r="K431" s="286" t="str">
        <f>TEXT(IO[[#This Row],[ChannelRaw]],"00")</f>
        <v>00</v>
      </c>
      <c r="L431" s="287" t="str">
        <f>_xlfn.TEXTJOIN("",,IO[[#This Row],[PLC]],IO[[#This Row],[Rack]],":",IO[[#This Row],[Slot]],".",IO[[#This Row],[Type]],":",IO[[#This Row],[Channel]])</f>
        <v>RIO_00:00.:00</v>
      </c>
      <c r="M431" s="286" t="str">
        <f>_xlfn.TEXTJOIN("",,IO[[#This Row],[PLC]],IO[[#This Row],[Rack]],":",IO[[#This Row],[Slot]],".",IO[[#This Row],[Type]],":V+")</f>
        <v>RIO_00:00.:V+</v>
      </c>
      <c r="N431" s="286" t="str">
        <f>_xlfn.TEXTJOIN("",,IO[[#This Row],[PLC]],IO[[#This Row],[Rack]],":",IO[[#This Row],[Slot]],".",IO[[#This Row],[Type]],":V-")</f>
        <v>RIO_00:00.:V-</v>
      </c>
      <c r="O431" s="326" t="str">
        <f>TEXT(IO[[#This Row],[ChannelRaw]]+1,"00")</f>
        <v>01</v>
      </c>
      <c r="P431" s="326">
        <v>6</v>
      </c>
      <c r="Q431" s="326">
        <v>4</v>
      </c>
      <c r="U431" s="343"/>
      <c r="Z431" s="262"/>
      <c r="AA431" s="262"/>
      <c r="AB431" s="262"/>
      <c r="AC431" s="262"/>
      <c r="AD431" s="262"/>
    </row>
    <row r="432" spans="2:30" x14ac:dyDescent="0.4">
      <c r="B432" s="262">
        <v>430</v>
      </c>
      <c r="C432" s="285" t="s">
        <v>2323</v>
      </c>
      <c r="D432" s="286" t="s">
        <v>2587</v>
      </c>
      <c r="G432" s="286"/>
      <c r="I432" s="286" t="str">
        <f>TEXT(IO[[#This Row],[RackRaw]],"00")</f>
        <v>00</v>
      </c>
      <c r="J432" s="286" t="str">
        <f>TEXT(IO[[#This Row],[SlotRaw]],"00")</f>
        <v>00</v>
      </c>
      <c r="K432" s="286" t="str">
        <f>TEXT(IO[[#This Row],[ChannelRaw]],"00")</f>
        <v>00</v>
      </c>
      <c r="L432" s="287" t="str">
        <f>_xlfn.TEXTJOIN("",,IO[[#This Row],[PLC]],IO[[#This Row],[Rack]],":",IO[[#This Row],[Slot]],".",IO[[#This Row],[Type]],":",IO[[#This Row],[Channel]])</f>
        <v>RIO_00:00.:00</v>
      </c>
      <c r="M432" s="286" t="str">
        <f>_xlfn.TEXTJOIN("",,IO[[#This Row],[PLC]],IO[[#This Row],[Rack]],":",IO[[#This Row],[Slot]],".",IO[[#This Row],[Type]],":V+")</f>
        <v>RIO_00:00.:V+</v>
      </c>
      <c r="N432" s="286" t="str">
        <f>_xlfn.TEXTJOIN("",,IO[[#This Row],[PLC]],IO[[#This Row],[Rack]],":",IO[[#This Row],[Slot]],".",IO[[#This Row],[Type]],":V-")</f>
        <v>RIO_00:00.:V-</v>
      </c>
      <c r="O432" s="326" t="str">
        <f>TEXT(IO[[#This Row],[ChannelRaw]]+1,"00")</f>
        <v>01</v>
      </c>
      <c r="P432" s="326">
        <v>6</v>
      </c>
      <c r="Q432" s="326">
        <v>4</v>
      </c>
      <c r="U432" s="343"/>
      <c r="Z432" s="262"/>
      <c r="AA432" s="262"/>
      <c r="AB432" s="262"/>
      <c r="AC432" s="262"/>
      <c r="AD432" s="262"/>
    </row>
    <row r="433" spans="2:30" x14ac:dyDescent="0.4">
      <c r="B433" s="262">
        <v>431</v>
      </c>
      <c r="C433" s="285" t="s">
        <v>2323</v>
      </c>
      <c r="D433" s="286" t="s">
        <v>2587</v>
      </c>
      <c r="G433" s="286"/>
      <c r="I433" s="286" t="str">
        <f>TEXT(IO[[#This Row],[RackRaw]],"00")</f>
        <v>00</v>
      </c>
      <c r="J433" s="286" t="str">
        <f>TEXT(IO[[#This Row],[SlotRaw]],"00")</f>
        <v>00</v>
      </c>
      <c r="K433" s="286" t="str">
        <f>TEXT(IO[[#This Row],[ChannelRaw]],"00")</f>
        <v>00</v>
      </c>
      <c r="L433" s="287" t="str">
        <f>_xlfn.TEXTJOIN("",,IO[[#This Row],[PLC]],IO[[#This Row],[Rack]],":",IO[[#This Row],[Slot]],".",IO[[#This Row],[Type]],":",IO[[#This Row],[Channel]])</f>
        <v>RIO_00:00.:00</v>
      </c>
      <c r="M433" s="286" t="str">
        <f>_xlfn.TEXTJOIN("",,IO[[#This Row],[PLC]],IO[[#This Row],[Rack]],":",IO[[#This Row],[Slot]],".",IO[[#This Row],[Type]],":V+")</f>
        <v>RIO_00:00.:V+</v>
      </c>
      <c r="N433" s="286" t="str">
        <f>_xlfn.TEXTJOIN("",,IO[[#This Row],[PLC]],IO[[#This Row],[Rack]],":",IO[[#This Row],[Slot]],".",IO[[#This Row],[Type]],":V-")</f>
        <v>RIO_00:00.:V-</v>
      </c>
      <c r="O433" s="326" t="str">
        <f>TEXT(IO[[#This Row],[ChannelRaw]]+1,"00")</f>
        <v>01</v>
      </c>
      <c r="P433" s="326">
        <v>6</v>
      </c>
      <c r="Q433" s="326">
        <v>4</v>
      </c>
      <c r="U433" s="343"/>
      <c r="Z433" s="262"/>
      <c r="AA433" s="262"/>
      <c r="AB433" s="262"/>
      <c r="AC433" s="262"/>
      <c r="AD433" s="262"/>
    </row>
    <row r="434" spans="2:30" x14ac:dyDescent="0.4">
      <c r="B434" s="262">
        <v>432</v>
      </c>
      <c r="C434" s="285" t="s">
        <v>2323</v>
      </c>
      <c r="D434" s="286" t="s">
        <v>2587</v>
      </c>
      <c r="G434" s="286"/>
      <c r="I434" s="286" t="str">
        <f>TEXT(IO[[#This Row],[RackRaw]],"00")</f>
        <v>00</v>
      </c>
      <c r="J434" s="286" t="str">
        <f>TEXT(IO[[#This Row],[SlotRaw]],"00")</f>
        <v>00</v>
      </c>
      <c r="K434" s="286" t="str">
        <f>TEXT(IO[[#This Row],[ChannelRaw]],"00")</f>
        <v>00</v>
      </c>
      <c r="L434" s="287" t="str">
        <f>_xlfn.TEXTJOIN("",,IO[[#This Row],[PLC]],IO[[#This Row],[Rack]],":",IO[[#This Row],[Slot]],".",IO[[#This Row],[Type]],":",IO[[#This Row],[Channel]])</f>
        <v>RIO_00:00.:00</v>
      </c>
      <c r="M434" s="286" t="str">
        <f>_xlfn.TEXTJOIN("",,IO[[#This Row],[PLC]],IO[[#This Row],[Rack]],":",IO[[#This Row],[Slot]],".",IO[[#This Row],[Type]],":V+")</f>
        <v>RIO_00:00.:V+</v>
      </c>
      <c r="N434" s="286" t="str">
        <f>_xlfn.TEXTJOIN("",,IO[[#This Row],[PLC]],IO[[#This Row],[Rack]],":",IO[[#This Row],[Slot]],".",IO[[#This Row],[Type]],":V-")</f>
        <v>RIO_00:00.:V-</v>
      </c>
      <c r="O434" s="326" t="str">
        <f>TEXT(IO[[#This Row],[ChannelRaw]]+1,"00")</f>
        <v>01</v>
      </c>
      <c r="P434" s="326">
        <v>6</v>
      </c>
      <c r="Q434" s="326">
        <v>4</v>
      </c>
      <c r="U434" s="343"/>
      <c r="Z434" s="262"/>
      <c r="AA434" s="262"/>
      <c r="AB434" s="262"/>
      <c r="AC434" s="262"/>
      <c r="AD434" s="262"/>
    </row>
    <row r="435" spans="2:30" x14ac:dyDescent="0.4">
      <c r="B435" s="262">
        <v>433</v>
      </c>
      <c r="C435" s="285" t="s">
        <v>2323</v>
      </c>
      <c r="D435" s="286" t="s">
        <v>2587</v>
      </c>
      <c r="G435" s="286"/>
      <c r="I435" s="286" t="str">
        <f>TEXT(IO[[#This Row],[RackRaw]],"00")</f>
        <v>00</v>
      </c>
      <c r="J435" s="286" t="str">
        <f>TEXT(IO[[#This Row],[SlotRaw]],"00")</f>
        <v>00</v>
      </c>
      <c r="K435" s="286" t="str">
        <f>TEXT(IO[[#This Row],[ChannelRaw]],"00")</f>
        <v>00</v>
      </c>
      <c r="L435" s="287" t="str">
        <f>_xlfn.TEXTJOIN("",,IO[[#This Row],[PLC]],IO[[#This Row],[Rack]],":",IO[[#This Row],[Slot]],".",IO[[#This Row],[Type]],":",IO[[#This Row],[Channel]])</f>
        <v>RIO_00:00.:00</v>
      </c>
      <c r="M435" s="286" t="str">
        <f>_xlfn.TEXTJOIN("",,IO[[#This Row],[PLC]],IO[[#This Row],[Rack]],":",IO[[#This Row],[Slot]],".",IO[[#This Row],[Type]],":V+")</f>
        <v>RIO_00:00.:V+</v>
      </c>
      <c r="N435" s="286" t="str">
        <f>_xlfn.TEXTJOIN("",,IO[[#This Row],[PLC]],IO[[#This Row],[Rack]],":",IO[[#This Row],[Slot]],".",IO[[#This Row],[Type]],":V-")</f>
        <v>RIO_00:00.:V-</v>
      </c>
      <c r="O435" s="326" t="str">
        <f>TEXT(IO[[#This Row],[ChannelRaw]]+1,"00")</f>
        <v>01</v>
      </c>
      <c r="P435" s="326">
        <v>6</v>
      </c>
      <c r="Q435" s="326">
        <v>4</v>
      </c>
      <c r="U435" s="343"/>
      <c r="Z435" s="262"/>
      <c r="AA435" s="262"/>
      <c r="AB435" s="262"/>
      <c r="AC435" s="262"/>
      <c r="AD435" s="262"/>
    </row>
    <row r="436" spans="2:30" x14ac:dyDescent="0.4">
      <c r="B436" s="262">
        <v>434</v>
      </c>
      <c r="C436" s="285" t="s">
        <v>2323</v>
      </c>
      <c r="D436" s="286" t="s">
        <v>2587</v>
      </c>
      <c r="G436" s="286"/>
      <c r="I436" s="286" t="str">
        <f>TEXT(IO[[#This Row],[RackRaw]],"00")</f>
        <v>00</v>
      </c>
      <c r="J436" s="286" t="str">
        <f>TEXT(IO[[#This Row],[SlotRaw]],"00")</f>
        <v>00</v>
      </c>
      <c r="K436" s="286" t="str">
        <f>TEXT(IO[[#This Row],[ChannelRaw]],"00")</f>
        <v>00</v>
      </c>
      <c r="L436" s="287" t="str">
        <f>_xlfn.TEXTJOIN("",,IO[[#This Row],[PLC]],IO[[#This Row],[Rack]],":",IO[[#This Row],[Slot]],".",IO[[#This Row],[Type]],":",IO[[#This Row],[Channel]])</f>
        <v>RIO_00:00.:00</v>
      </c>
      <c r="M436" s="286" t="str">
        <f>_xlfn.TEXTJOIN("",,IO[[#This Row],[PLC]],IO[[#This Row],[Rack]],":",IO[[#This Row],[Slot]],".",IO[[#This Row],[Type]],":V+")</f>
        <v>RIO_00:00.:V+</v>
      </c>
      <c r="N436" s="286" t="str">
        <f>_xlfn.TEXTJOIN("",,IO[[#This Row],[PLC]],IO[[#This Row],[Rack]],":",IO[[#This Row],[Slot]],".",IO[[#This Row],[Type]],":V-")</f>
        <v>RIO_00:00.:V-</v>
      </c>
      <c r="O436" s="326" t="str">
        <f>TEXT(IO[[#This Row],[ChannelRaw]]+1,"00")</f>
        <v>01</v>
      </c>
      <c r="P436" s="326">
        <v>6</v>
      </c>
      <c r="Q436" s="326">
        <v>4</v>
      </c>
      <c r="U436" s="343"/>
      <c r="Z436" s="262"/>
      <c r="AA436" s="262"/>
      <c r="AB436" s="262"/>
      <c r="AC436" s="262"/>
      <c r="AD436" s="262"/>
    </row>
    <row r="437" spans="2:30" x14ac:dyDescent="0.4">
      <c r="B437" s="262">
        <v>435</v>
      </c>
      <c r="C437" s="285" t="s">
        <v>2323</v>
      </c>
      <c r="D437" s="286" t="s">
        <v>2587</v>
      </c>
      <c r="G437" s="286"/>
      <c r="I437" s="286" t="str">
        <f>TEXT(IO[[#This Row],[RackRaw]],"00")</f>
        <v>00</v>
      </c>
      <c r="J437" s="286" t="str">
        <f>TEXT(IO[[#This Row],[SlotRaw]],"00")</f>
        <v>00</v>
      </c>
      <c r="K437" s="286" t="str">
        <f>TEXT(IO[[#This Row],[ChannelRaw]],"00")</f>
        <v>00</v>
      </c>
      <c r="L437" s="287" t="str">
        <f>_xlfn.TEXTJOIN("",,IO[[#This Row],[PLC]],IO[[#This Row],[Rack]],":",IO[[#This Row],[Slot]],".",IO[[#This Row],[Type]],":",IO[[#This Row],[Channel]])</f>
        <v>RIO_00:00.:00</v>
      </c>
      <c r="M437" s="286" t="str">
        <f>_xlfn.TEXTJOIN("",,IO[[#This Row],[PLC]],IO[[#This Row],[Rack]],":",IO[[#This Row],[Slot]],".",IO[[#This Row],[Type]],":V+")</f>
        <v>RIO_00:00.:V+</v>
      </c>
      <c r="N437" s="286" t="str">
        <f>_xlfn.TEXTJOIN("",,IO[[#This Row],[PLC]],IO[[#This Row],[Rack]],":",IO[[#This Row],[Slot]],".",IO[[#This Row],[Type]],":V-")</f>
        <v>RIO_00:00.:V-</v>
      </c>
      <c r="O437" s="326" t="str">
        <f>TEXT(IO[[#This Row],[ChannelRaw]]+1,"00")</f>
        <v>01</v>
      </c>
      <c r="P437" s="326">
        <v>6</v>
      </c>
      <c r="Q437" s="326">
        <v>4</v>
      </c>
      <c r="U437" s="343"/>
      <c r="Z437" s="262"/>
      <c r="AA437" s="262"/>
      <c r="AB437" s="262"/>
      <c r="AC437" s="262"/>
      <c r="AD437" s="262"/>
    </row>
    <row r="438" spans="2:30" x14ac:dyDescent="0.4">
      <c r="B438" s="262">
        <v>436</v>
      </c>
      <c r="C438" s="285" t="s">
        <v>2323</v>
      </c>
      <c r="D438" s="286" t="s">
        <v>2587</v>
      </c>
      <c r="G438" s="286"/>
      <c r="I438" s="286" t="str">
        <f>TEXT(IO[[#This Row],[RackRaw]],"00")</f>
        <v>00</v>
      </c>
      <c r="J438" s="286" t="str">
        <f>TEXT(IO[[#This Row],[SlotRaw]],"00")</f>
        <v>00</v>
      </c>
      <c r="K438" s="286" t="str">
        <f>TEXT(IO[[#This Row],[ChannelRaw]],"00")</f>
        <v>00</v>
      </c>
      <c r="L438" s="287" t="str">
        <f>_xlfn.TEXTJOIN("",,IO[[#This Row],[PLC]],IO[[#This Row],[Rack]],":",IO[[#This Row],[Slot]],".",IO[[#This Row],[Type]],":",IO[[#This Row],[Channel]])</f>
        <v>RIO_00:00.:00</v>
      </c>
      <c r="M438" s="286" t="str">
        <f>_xlfn.TEXTJOIN("",,IO[[#This Row],[PLC]],IO[[#This Row],[Rack]],":",IO[[#This Row],[Slot]],".",IO[[#This Row],[Type]],":V+")</f>
        <v>RIO_00:00.:V+</v>
      </c>
      <c r="N438" s="286" t="str">
        <f>_xlfn.TEXTJOIN("",,IO[[#This Row],[PLC]],IO[[#This Row],[Rack]],":",IO[[#This Row],[Slot]],".",IO[[#This Row],[Type]],":V-")</f>
        <v>RIO_00:00.:V-</v>
      </c>
      <c r="O438" s="326" t="str">
        <f>TEXT(IO[[#This Row],[ChannelRaw]]+1,"00")</f>
        <v>01</v>
      </c>
      <c r="P438" s="326">
        <v>6</v>
      </c>
      <c r="Q438" s="326">
        <v>4</v>
      </c>
      <c r="U438" s="343"/>
      <c r="Z438" s="262"/>
      <c r="AA438" s="262"/>
      <c r="AB438" s="262"/>
      <c r="AC438" s="262"/>
      <c r="AD438" s="262"/>
    </row>
    <row r="439" spans="2:30" x14ac:dyDescent="0.4">
      <c r="B439" s="262">
        <v>437</v>
      </c>
      <c r="C439" s="285" t="s">
        <v>2323</v>
      </c>
      <c r="D439" s="286" t="s">
        <v>2587</v>
      </c>
      <c r="G439" s="286"/>
      <c r="I439" s="286" t="str">
        <f>TEXT(IO[[#This Row],[RackRaw]],"00")</f>
        <v>00</v>
      </c>
      <c r="J439" s="286" t="str">
        <f>TEXT(IO[[#This Row],[SlotRaw]],"00")</f>
        <v>00</v>
      </c>
      <c r="K439" s="286" t="str">
        <f>TEXT(IO[[#This Row],[ChannelRaw]],"00")</f>
        <v>00</v>
      </c>
      <c r="L439" s="287" t="str">
        <f>_xlfn.TEXTJOIN("",,IO[[#This Row],[PLC]],IO[[#This Row],[Rack]],":",IO[[#This Row],[Slot]],".",IO[[#This Row],[Type]],":",IO[[#This Row],[Channel]])</f>
        <v>RIO_00:00.:00</v>
      </c>
      <c r="M439" s="286" t="str">
        <f>_xlfn.TEXTJOIN("",,IO[[#This Row],[PLC]],IO[[#This Row],[Rack]],":",IO[[#This Row],[Slot]],".",IO[[#This Row],[Type]],":V+")</f>
        <v>RIO_00:00.:V+</v>
      </c>
      <c r="N439" s="286" t="str">
        <f>_xlfn.TEXTJOIN("",,IO[[#This Row],[PLC]],IO[[#This Row],[Rack]],":",IO[[#This Row],[Slot]],".",IO[[#This Row],[Type]],":V-")</f>
        <v>RIO_00:00.:V-</v>
      </c>
      <c r="O439" s="326" t="str">
        <f>TEXT(IO[[#This Row],[ChannelRaw]]+1,"00")</f>
        <v>01</v>
      </c>
      <c r="P439" s="326">
        <v>6</v>
      </c>
      <c r="Q439" s="326">
        <v>4</v>
      </c>
      <c r="U439" s="343"/>
      <c r="Z439" s="262"/>
      <c r="AA439" s="262"/>
      <c r="AB439" s="262"/>
      <c r="AC439" s="262"/>
      <c r="AD439" s="262"/>
    </row>
    <row r="440" spans="2:30" x14ac:dyDescent="0.4">
      <c r="B440" s="262">
        <v>438</v>
      </c>
      <c r="C440" s="285" t="s">
        <v>2323</v>
      </c>
      <c r="D440" s="286" t="s">
        <v>2587</v>
      </c>
      <c r="G440" s="286"/>
      <c r="I440" s="286" t="str">
        <f>TEXT(IO[[#This Row],[RackRaw]],"00")</f>
        <v>00</v>
      </c>
      <c r="J440" s="286" t="str">
        <f>TEXT(IO[[#This Row],[SlotRaw]],"00")</f>
        <v>00</v>
      </c>
      <c r="K440" s="286" t="str">
        <f>TEXT(IO[[#This Row],[ChannelRaw]],"00")</f>
        <v>00</v>
      </c>
      <c r="L440" s="287" t="str">
        <f>_xlfn.TEXTJOIN("",,IO[[#This Row],[PLC]],IO[[#This Row],[Rack]],":",IO[[#This Row],[Slot]],".",IO[[#This Row],[Type]],":",IO[[#This Row],[Channel]])</f>
        <v>RIO_00:00.:00</v>
      </c>
      <c r="M440" s="286" t="str">
        <f>_xlfn.TEXTJOIN("",,IO[[#This Row],[PLC]],IO[[#This Row],[Rack]],":",IO[[#This Row],[Slot]],".",IO[[#This Row],[Type]],":V+")</f>
        <v>RIO_00:00.:V+</v>
      </c>
      <c r="N440" s="286" t="str">
        <f>_xlfn.TEXTJOIN("",,IO[[#This Row],[PLC]],IO[[#This Row],[Rack]],":",IO[[#This Row],[Slot]],".",IO[[#This Row],[Type]],":V-")</f>
        <v>RIO_00:00.:V-</v>
      </c>
      <c r="O440" s="326" t="str">
        <f>TEXT(IO[[#This Row],[ChannelRaw]]+1,"00")</f>
        <v>01</v>
      </c>
      <c r="P440" s="326">
        <v>6</v>
      </c>
      <c r="Q440" s="326">
        <v>4</v>
      </c>
      <c r="U440" s="343"/>
      <c r="Z440" s="262"/>
      <c r="AA440" s="262"/>
      <c r="AB440" s="262"/>
      <c r="AC440" s="262"/>
      <c r="AD440" s="262"/>
    </row>
    <row r="441" spans="2:30" x14ac:dyDescent="0.4">
      <c r="B441" s="262">
        <v>439</v>
      </c>
      <c r="C441" s="285" t="s">
        <v>2323</v>
      </c>
      <c r="D441" s="286" t="s">
        <v>2587</v>
      </c>
      <c r="G441" s="286"/>
      <c r="I441" s="286" t="str">
        <f>TEXT(IO[[#This Row],[RackRaw]],"00")</f>
        <v>00</v>
      </c>
      <c r="J441" s="286" t="str">
        <f>TEXT(IO[[#This Row],[SlotRaw]],"00")</f>
        <v>00</v>
      </c>
      <c r="K441" s="286" t="str">
        <f>TEXT(IO[[#This Row],[ChannelRaw]],"00")</f>
        <v>00</v>
      </c>
      <c r="L441" s="287" t="str">
        <f>_xlfn.TEXTJOIN("",,IO[[#This Row],[PLC]],IO[[#This Row],[Rack]],":",IO[[#This Row],[Slot]],".",IO[[#This Row],[Type]],":",IO[[#This Row],[Channel]])</f>
        <v>RIO_00:00.:00</v>
      </c>
      <c r="M441" s="286" t="str">
        <f>_xlfn.TEXTJOIN("",,IO[[#This Row],[PLC]],IO[[#This Row],[Rack]],":",IO[[#This Row],[Slot]],".",IO[[#This Row],[Type]],":V+")</f>
        <v>RIO_00:00.:V+</v>
      </c>
      <c r="N441" s="286" t="str">
        <f>_xlfn.TEXTJOIN("",,IO[[#This Row],[PLC]],IO[[#This Row],[Rack]],":",IO[[#This Row],[Slot]],".",IO[[#This Row],[Type]],":V-")</f>
        <v>RIO_00:00.:V-</v>
      </c>
      <c r="O441" s="326" t="str">
        <f>TEXT(IO[[#This Row],[ChannelRaw]]+1,"00")</f>
        <v>01</v>
      </c>
      <c r="P441" s="326">
        <v>6</v>
      </c>
      <c r="Q441" s="326">
        <v>4</v>
      </c>
      <c r="U441" s="343"/>
      <c r="Z441" s="262"/>
      <c r="AA441" s="262"/>
      <c r="AB441" s="262"/>
      <c r="AC441" s="262"/>
      <c r="AD441" s="262"/>
    </row>
    <row r="442" spans="2:30" x14ac:dyDescent="0.4">
      <c r="B442" s="262">
        <v>440</v>
      </c>
      <c r="C442" s="285" t="s">
        <v>2323</v>
      </c>
      <c r="D442" s="286" t="s">
        <v>2587</v>
      </c>
      <c r="G442" s="286"/>
      <c r="I442" s="286" t="str">
        <f>TEXT(IO[[#This Row],[RackRaw]],"00")</f>
        <v>00</v>
      </c>
      <c r="J442" s="286" t="str">
        <f>TEXT(IO[[#This Row],[SlotRaw]],"00")</f>
        <v>00</v>
      </c>
      <c r="K442" s="286" t="str">
        <f>TEXT(IO[[#This Row],[ChannelRaw]],"00")</f>
        <v>00</v>
      </c>
      <c r="L442" s="287" t="str">
        <f>_xlfn.TEXTJOIN("",,IO[[#This Row],[PLC]],IO[[#This Row],[Rack]],":",IO[[#This Row],[Slot]],".",IO[[#This Row],[Type]],":",IO[[#This Row],[Channel]])</f>
        <v>RIO_00:00.:00</v>
      </c>
      <c r="M442" s="286" t="str">
        <f>_xlfn.TEXTJOIN("",,IO[[#This Row],[PLC]],IO[[#This Row],[Rack]],":",IO[[#This Row],[Slot]],".",IO[[#This Row],[Type]],":V+")</f>
        <v>RIO_00:00.:V+</v>
      </c>
      <c r="N442" s="286" t="str">
        <f>_xlfn.TEXTJOIN("",,IO[[#This Row],[PLC]],IO[[#This Row],[Rack]],":",IO[[#This Row],[Slot]],".",IO[[#This Row],[Type]],":V-")</f>
        <v>RIO_00:00.:V-</v>
      </c>
      <c r="O442" s="326" t="str">
        <f>TEXT(IO[[#This Row],[ChannelRaw]]+1,"00")</f>
        <v>01</v>
      </c>
      <c r="P442" s="326">
        <v>6</v>
      </c>
      <c r="Q442" s="326">
        <v>4</v>
      </c>
      <c r="U442" s="343"/>
      <c r="Z442" s="262"/>
      <c r="AA442" s="262"/>
      <c r="AB442" s="262"/>
      <c r="AC442" s="262"/>
      <c r="AD442" s="262"/>
    </row>
    <row r="443" spans="2:30" x14ac:dyDescent="0.4">
      <c r="B443" s="262">
        <v>441</v>
      </c>
      <c r="C443" s="285" t="s">
        <v>2323</v>
      </c>
      <c r="D443" s="286" t="s">
        <v>2587</v>
      </c>
      <c r="G443" s="286"/>
      <c r="I443" s="286" t="str">
        <f>TEXT(IO[[#This Row],[RackRaw]],"00")</f>
        <v>00</v>
      </c>
      <c r="J443" s="286" t="str">
        <f>TEXT(IO[[#This Row],[SlotRaw]],"00")</f>
        <v>00</v>
      </c>
      <c r="K443" s="286" t="str">
        <f>TEXT(IO[[#This Row],[ChannelRaw]],"00")</f>
        <v>00</v>
      </c>
      <c r="L443" s="287" t="str">
        <f>_xlfn.TEXTJOIN("",,IO[[#This Row],[PLC]],IO[[#This Row],[Rack]],":",IO[[#This Row],[Slot]],".",IO[[#This Row],[Type]],":",IO[[#This Row],[Channel]])</f>
        <v>RIO_00:00.:00</v>
      </c>
      <c r="M443" s="286" t="str">
        <f>_xlfn.TEXTJOIN("",,IO[[#This Row],[PLC]],IO[[#This Row],[Rack]],":",IO[[#This Row],[Slot]],".",IO[[#This Row],[Type]],":V+")</f>
        <v>RIO_00:00.:V+</v>
      </c>
      <c r="N443" s="286" t="str">
        <f>_xlfn.TEXTJOIN("",,IO[[#This Row],[PLC]],IO[[#This Row],[Rack]],":",IO[[#This Row],[Slot]],".",IO[[#This Row],[Type]],":V-")</f>
        <v>RIO_00:00.:V-</v>
      </c>
      <c r="O443" s="326" t="str">
        <f>TEXT(IO[[#This Row],[ChannelRaw]]+1,"00")</f>
        <v>01</v>
      </c>
      <c r="P443" s="326">
        <v>6</v>
      </c>
      <c r="Q443" s="326">
        <v>4</v>
      </c>
      <c r="U443" s="343"/>
      <c r="Z443" s="262"/>
      <c r="AA443" s="262"/>
      <c r="AB443" s="262"/>
      <c r="AC443" s="262"/>
      <c r="AD443" s="262"/>
    </row>
    <row r="444" spans="2:30" x14ac:dyDescent="0.4">
      <c r="B444" s="262">
        <v>442</v>
      </c>
      <c r="C444" s="285" t="s">
        <v>2323</v>
      </c>
      <c r="D444" s="286" t="s">
        <v>2587</v>
      </c>
      <c r="G444" s="286"/>
      <c r="I444" s="286" t="str">
        <f>TEXT(IO[[#This Row],[RackRaw]],"00")</f>
        <v>00</v>
      </c>
      <c r="J444" s="286" t="str">
        <f>TEXT(IO[[#This Row],[SlotRaw]],"00")</f>
        <v>00</v>
      </c>
      <c r="K444" s="286" t="str">
        <f>TEXT(IO[[#This Row],[ChannelRaw]],"00")</f>
        <v>00</v>
      </c>
      <c r="L444" s="287" t="str">
        <f>_xlfn.TEXTJOIN("",,IO[[#This Row],[PLC]],IO[[#This Row],[Rack]],":",IO[[#This Row],[Slot]],".",IO[[#This Row],[Type]],":",IO[[#This Row],[Channel]])</f>
        <v>RIO_00:00.:00</v>
      </c>
      <c r="M444" s="286" t="str">
        <f>_xlfn.TEXTJOIN("",,IO[[#This Row],[PLC]],IO[[#This Row],[Rack]],":",IO[[#This Row],[Slot]],".",IO[[#This Row],[Type]],":V+")</f>
        <v>RIO_00:00.:V+</v>
      </c>
      <c r="N444" s="286" t="str">
        <f>_xlfn.TEXTJOIN("",,IO[[#This Row],[PLC]],IO[[#This Row],[Rack]],":",IO[[#This Row],[Slot]],".",IO[[#This Row],[Type]],":V-")</f>
        <v>RIO_00:00.:V-</v>
      </c>
      <c r="O444" s="326" t="str">
        <f>TEXT(IO[[#This Row],[ChannelRaw]]+1,"00")</f>
        <v>01</v>
      </c>
      <c r="P444" s="326">
        <v>6</v>
      </c>
      <c r="Q444" s="326">
        <v>4</v>
      </c>
      <c r="U444" s="343"/>
      <c r="Z444" s="262"/>
      <c r="AA444" s="262"/>
      <c r="AB444" s="262"/>
      <c r="AC444" s="262"/>
      <c r="AD444" s="262"/>
    </row>
    <row r="445" spans="2:30" x14ac:dyDescent="0.4">
      <c r="B445" s="262">
        <v>443</v>
      </c>
      <c r="C445" s="285" t="s">
        <v>2323</v>
      </c>
      <c r="D445" s="286" t="s">
        <v>2587</v>
      </c>
      <c r="G445" s="286"/>
      <c r="I445" s="286" t="str">
        <f>TEXT(IO[[#This Row],[RackRaw]],"00")</f>
        <v>00</v>
      </c>
      <c r="J445" s="286" t="str">
        <f>TEXT(IO[[#This Row],[SlotRaw]],"00")</f>
        <v>00</v>
      </c>
      <c r="K445" s="286" t="str">
        <f>TEXT(IO[[#This Row],[ChannelRaw]],"00")</f>
        <v>00</v>
      </c>
      <c r="L445" s="287" t="str">
        <f>_xlfn.TEXTJOIN("",,IO[[#This Row],[PLC]],IO[[#This Row],[Rack]],":",IO[[#This Row],[Slot]],".",IO[[#This Row],[Type]],":",IO[[#This Row],[Channel]])</f>
        <v>RIO_00:00.:00</v>
      </c>
      <c r="M445" s="286" t="str">
        <f>_xlfn.TEXTJOIN("",,IO[[#This Row],[PLC]],IO[[#This Row],[Rack]],":",IO[[#This Row],[Slot]],".",IO[[#This Row],[Type]],":V+")</f>
        <v>RIO_00:00.:V+</v>
      </c>
      <c r="N445" s="286" t="str">
        <f>_xlfn.TEXTJOIN("",,IO[[#This Row],[PLC]],IO[[#This Row],[Rack]],":",IO[[#This Row],[Slot]],".",IO[[#This Row],[Type]],":V-")</f>
        <v>RIO_00:00.:V-</v>
      </c>
      <c r="O445" s="326" t="str">
        <f>TEXT(IO[[#This Row],[ChannelRaw]]+1,"00")</f>
        <v>01</v>
      </c>
      <c r="P445" s="326">
        <v>6</v>
      </c>
      <c r="Q445" s="326">
        <v>4</v>
      </c>
      <c r="U445" s="343"/>
      <c r="Z445" s="262"/>
      <c r="AA445" s="262"/>
      <c r="AB445" s="262"/>
      <c r="AC445" s="262"/>
      <c r="AD445" s="262"/>
    </row>
    <row r="446" spans="2:30" x14ac:dyDescent="0.4">
      <c r="B446" s="262">
        <v>444</v>
      </c>
      <c r="C446" s="285" t="s">
        <v>2323</v>
      </c>
      <c r="D446" s="286" t="s">
        <v>2587</v>
      </c>
      <c r="G446" s="286"/>
      <c r="I446" s="286" t="str">
        <f>TEXT(IO[[#This Row],[RackRaw]],"00")</f>
        <v>00</v>
      </c>
      <c r="J446" s="286" t="str">
        <f>TEXT(IO[[#This Row],[SlotRaw]],"00")</f>
        <v>00</v>
      </c>
      <c r="K446" s="286" t="str">
        <f>TEXT(IO[[#This Row],[ChannelRaw]],"00")</f>
        <v>00</v>
      </c>
      <c r="L446" s="287" t="str">
        <f>_xlfn.TEXTJOIN("",,IO[[#This Row],[PLC]],IO[[#This Row],[Rack]],":",IO[[#This Row],[Slot]],".",IO[[#This Row],[Type]],":",IO[[#This Row],[Channel]])</f>
        <v>RIO_00:00.:00</v>
      </c>
      <c r="M446" s="286" t="str">
        <f>_xlfn.TEXTJOIN("",,IO[[#This Row],[PLC]],IO[[#This Row],[Rack]],":",IO[[#This Row],[Slot]],".",IO[[#This Row],[Type]],":V+")</f>
        <v>RIO_00:00.:V+</v>
      </c>
      <c r="N446" s="286" t="str">
        <f>_xlfn.TEXTJOIN("",,IO[[#This Row],[PLC]],IO[[#This Row],[Rack]],":",IO[[#This Row],[Slot]],".",IO[[#This Row],[Type]],":V-")</f>
        <v>RIO_00:00.:V-</v>
      </c>
      <c r="O446" s="326" t="str">
        <f>TEXT(IO[[#This Row],[ChannelRaw]]+1,"00")</f>
        <v>01</v>
      </c>
      <c r="P446" s="326">
        <v>6</v>
      </c>
      <c r="Q446" s="326">
        <v>4</v>
      </c>
      <c r="U446" s="343"/>
      <c r="Z446" s="262"/>
      <c r="AA446" s="262"/>
      <c r="AB446" s="262"/>
      <c r="AC446" s="262"/>
      <c r="AD446" s="262"/>
    </row>
    <row r="447" spans="2:30" x14ac:dyDescent="0.4">
      <c r="B447" s="262">
        <v>445</v>
      </c>
      <c r="C447" s="285" t="s">
        <v>2323</v>
      </c>
      <c r="D447" s="286" t="s">
        <v>2587</v>
      </c>
      <c r="G447" s="286"/>
      <c r="I447" s="286" t="str">
        <f>TEXT(IO[[#This Row],[RackRaw]],"00")</f>
        <v>00</v>
      </c>
      <c r="J447" s="286" t="str">
        <f>TEXT(IO[[#This Row],[SlotRaw]],"00")</f>
        <v>00</v>
      </c>
      <c r="K447" s="286" t="str">
        <f>TEXT(IO[[#This Row],[ChannelRaw]],"00")</f>
        <v>00</v>
      </c>
      <c r="L447" s="287" t="str">
        <f>_xlfn.TEXTJOIN("",,IO[[#This Row],[PLC]],IO[[#This Row],[Rack]],":",IO[[#This Row],[Slot]],".",IO[[#This Row],[Type]],":",IO[[#This Row],[Channel]])</f>
        <v>RIO_00:00.:00</v>
      </c>
      <c r="M447" s="286" t="str">
        <f>_xlfn.TEXTJOIN("",,IO[[#This Row],[PLC]],IO[[#This Row],[Rack]],":",IO[[#This Row],[Slot]],".",IO[[#This Row],[Type]],":V+")</f>
        <v>RIO_00:00.:V+</v>
      </c>
      <c r="N447" s="286" t="str">
        <f>_xlfn.TEXTJOIN("",,IO[[#This Row],[PLC]],IO[[#This Row],[Rack]],":",IO[[#This Row],[Slot]],".",IO[[#This Row],[Type]],":V-")</f>
        <v>RIO_00:00.:V-</v>
      </c>
      <c r="O447" s="326" t="str">
        <f>TEXT(IO[[#This Row],[ChannelRaw]]+1,"00")</f>
        <v>01</v>
      </c>
      <c r="P447" s="326">
        <v>6</v>
      </c>
      <c r="Q447" s="326">
        <v>4</v>
      </c>
      <c r="U447" s="343"/>
      <c r="Z447" s="262"/>
      <c r="AA447" s="262"/>
      <c r="AB447" s="262"/>
      <c r="AC447" s="262"/>
      <c r="AD447" s="262"/>
    </row>
    <row r="448" spans="2:30" x14ac:dyDescent="0.4">
      <c r="B448" s="262">
        <v>446</v>
      </c>
      <c r="C448" s="285" t="s">
        <v>2323</v>
      </c>
      <c r="D448" s="286" t="s">
        <v>2587</v>
      </c>
      <c r="G448" s="286"/>
      <c r="I448" s="286" t="str">
        <f>TEXT(IO[[#This Row],[RackRaw]],"00")</f>
        <v>00</v>
      </c>
      <c r="J448" s="286" t="str">
        <f>TEXT(IO[[#This Row],[SlotRaw]],"00")</f>
        <v>00</v>
      </c>
      <c r="K448" s="286" t="str">
        <f>TEXT(IO[[#This Row],[ChannelRaw]],"00")</f>
        <v>00</v>
      </c>
      <c r="L448" s="287" t="str">
        <f>_xlfn.TEXTJOIN("",,IO[[#This Row],[PLC]],IO[[#This Row],[Rack]],":",IO[[#This Row],[Slot]],".",IO[[#This Row],[Type]],":",IO[[#This Row],[Channel]])</f>
        <v>RIO_00:00.:00</v>
      </c>
      <c r="M448" s="286" t="str">
        <f>_xlfn.TEXTJOIN("",,IO[[#This Row],[PLC]],IO[[#This Row],[Rack]],":",IO[[#This Row],[Slot]],".",IO[[#This Row],[Type]],":V+")</f>
        <v>RIO_00:00.:V+</v>
      </c>
      <c r="N448" s="286" t="str">
        <f>_xlfn.TEXTJOIN("",,IO[[#This Row],[PLC]],IO[[#This Row],[Rack]],":",IO[[#This Row],[Slot]],".",IO[[#This Row],[Type]],":V-")</f>
        <v>RIO_00:00.:V-</v>
      </c>
      <c r="O448" s="326" t="str">
        <f>TEXT(IO[[#This Row],[ChannelRaw]]+1,"00")</f>
        <v>01</v>
      </c>
      <c r="P448" s="326">
        <v>6</v>
      </c>
      <c r="Q448" s="326">
        <v>4</v>
      </c>
      <c r="U448" s="343"/>
      <c r="Z448" s="262"/>
      <c r="AA448" s="262"/>
      <c r="AB448" s="262"/>
      <c r="AC448" s="262"/>
      <c r="AD448" s="262"/>
    </row>
    <row r="449" spans="2:30" x14ac:dyDescent="0.4">
      <c r="B449" s="262">
        <v>447</v>
      </c>
      <c r="C449" s="285" t="s">
        <v>2323</v>
      </c>
      <c r="D449" s="286" t="s">
        <v>2587</v>
      </c>
      <c r="G449" s="286"/>
      <c r="I449" s="286" t="str">
        <f>TEXT(IO[[#This Row],[RackRaw]],"00")</f>
        <v>00</v>
      </c>
      <c r="J449" s="286" t="str">
        <f>TEXT(IO[[#This Row],[SlotRaw]],"00")</f>
        <v>00</v>
      </c>
      <c r="K449" s="286" t="str">
        <f>TEXT(IO[[#This Row],[ChannelRaw]],"00")</f>
        <v>00</v>
      </c>
      <c r="L449" s="287" t="str">
        <f>_xlfn.TEXTJOIN("",,IO[[#This Row],[PLC]],IO[[#This Row],[Rack]],":",IO[[#This Row],[Slot]],".",IO[[#This Row],[Type]],":",IO[[#This Row],[Channel]])</f>
        <v>RIO_00:00.:00</v>
      </c>
      <c r="M449" s="286" t="str">
        <f>_xlfn.TEXTJOIN("",,IO[[#This Row],[PLC]],IO[[#This Row],[Rack]],":",IO[[#This Row],[Slot]],".",IO[[#This Row],[Type]],":V+")</f>
        <v>RIO_00:00.:V+</v>
      </c>
      <c r="N449" s="286" t="str">
        <f>_xlfn.TEXTJOIN("",,IO[[#This Row],[PLC]],IO[[#This Row],[Rack]],":",IO[[#This Row],[Slot]],".",IO[[#This Row],[Type]],":V-")</f>
        <v>RIO_00:00.:V-</v>
      </c>
      <c r="O449" s="326" t="str">
        <f>TEXT(IO[[#This Row],[ChannelRaw]]+1,"00")</f>
        <v>01</v>
      </c>
      <c r="P449" s="326">
        <v>6</v>
      </c>
      <c r="Q449" s="326">
        <v>4</v>
      </c>
      <c r="U449" s="343"/>
      <c r="Z449" s="262"/>
      <c r="AA449" s="262"/>
      <c r="AB449" s="262"/>
      <c r="AC449" s="262"/>
      <c r="AD449" s="262"/>
    </row>
    <row r="450" spans="2:30" x14ac:dyDescent="0.4">
      <c r="B450" s="262">
        <v>448</v>
      </c>
      <c r="C450" s="285" t="s">
        <v>2323</v>
      </c>
      <c r="D450" s="286" t="s">
        <v>2587</v>
      </c>
      <c r="G450" s="286"/>
      <c r="I450" s="286" t="str">
        <f>TEXT(IO[[#This Row],[RackRaw]],"00")</f>
        <v>00</v>
      </c>
      <c r="J450" s="286" t="str">
        <f>TEXT(IO[[#This Row],[SlotRaw]],"00")</f>
        <v>00</v>
      </c>
      <c r="K450" s="286" t="str">
        <f>TEXT(IO[[#This Row],[ChannelRaw]],"00")</f>
        <v>00</v>
      </c>
      <c r="L450" s="287" t="str">
        <f>_xlfn.TEXTJOIN("",,IO[[#This Row],[PLC]],IO[[#This Row],[Rack]],":",IO[[#This Row],[Slot]],".",IO[[#This Row],[Type]],":",IO[[#This Row],[Channel]])</f>
        <v>RIO_00:00.:00</v>
      </c>
      <c r="M450" s="286" t="str">
        <f>_xlfn.TEXTJOIN("",,IO[[#This Row],[PLC]],IO[[#This Row],[Rack]],":",IO[[#This Row],[Slot]],".",IO[[#This Row],[Type]],":V+")</f>
        <v>RIO_00:00.:V+</v>
      </c>
      <c r="N450" s="286" t="str">
        <f>_xlfn.TEXTJOIN("",,IO[[#This Row],[PLC]],IO[[#This Row],[Rack]],":",IO[[#This Row],[Slot]],".",IO[[#This Row],[Type]],":V-")</f>
        <v>RIO_00:00.:V-</v>
      </c>
      <c r="O450" s="326" t="str">
        <f>TEXT(IO[[#This Row],[ChannelRaw]]+1,"00")</f>
        <v>01</v>
      </c>
      <c r="P450" s="326">
        <v>6</v>
      </c>
      <c r="Q450" s="326">
        <v>4</v>
      </c>
      <c r="U450" s="343"/>
      <c r="Z450" s="262"/>
      <c r="AA450" s="262"/>
      <c r="AB450" s="262"/>
      <c r="AC450" s="262"/>
      <c r="AD450" s="262"/>
    </row>
    <row r="451" spans="2:30" x14ac:dyDescent="0.4">
      <c r="B451" s="262">
        <v>449</v>
      </c>
      <c r="C451" s="285" t="s">
        <v>2323</v>
      </c>
      <c r="D451" s="286" t="s">
        <v>2587</v>
      </c>
      <c r="G451" s="286"/>
      <c r="I451" s="286" t="str">
        <f>TEXT(IO[[#This Row],[RackRaw]],"00")</f>
        <v>00</v>
      </c>
      <c r="J451" s="286" t="str">
        <f>TEXT(IO[[#This Row],[SlotRaw]],"00")</f>
        <v>00</v>
      </c>
      <c r="K451" s="286" t="str">
        <f>TEXT(IO[[#This Row],[ChannelRaw]],"00")</f>
        <v>00</v>
      </c>
      <c r="L451" s="287" t="str">
        <f>_xlfn.TEXTJOIN("",,IO[[#This Row],[PLC]],IO[[#This Row],[Rack]],":",IO[[#This Row],[Slot]],".",IO[[#This Row],[Type]],":",IO[[#This Row],[Channel]])</f>
        <v>RIO_00:00.:00</v>
      </c>
      <c r="M451" s="286" t="str">
        <f>_xlfn.TEXTJOIN("",,IO[[#This Row],[PLC]],IO[[#This Row],[Rack]],":",IO[[#This Row],[Slot]],".",IO[[#This Row],[Type]],":V+")</f>
        <v>RIO_00:00.:V+</v>
      </c>
      <c r="N451" s="286" t="str">
        <f>_xlfn.TEXTJOIN("",,IO[[#This Row],[PLC]],IO[[#This Row],[Rack]],":",IO[[#This Row],[Slot]],".",IO[[#This Row],[Type]],":V-")</f>
        <v>RIO_00:00.:V-</v>
      </c>
      <c r="O451" s="326" t="str">
        <f>TEXT(IO[[#This Row],[ChannelRaw]]+1,"00")</f>
        <v>01</v>
      </c>
      <c r="P451" s="326">
        <v>6</v>
      </c>
      <c r="Q451" s="326">
        <v>4</v>
      </c>
      <c r="U451" s="343"/>
      <c r="Z451" s="262"/>
      <c r="AA451" s="262"/>
      <c r="AB451" s="262"/>
      <c r="AC451" s="262"/>
      <c r="AD451" s="262"/>
    </row>
    <row r="452" spans="2:30" x14ac:dyDescent="0.4">
      <c r="B452" s="262">
        <v>450</v>
      </c>
      <c r="C452" s="285" t="s">
        <v>2323</v>
      </c>
      <c r="D452" s="286" t="s">
        <v>2587</v>
      </c>
      <c r="G452" s="286"/>
      <c r="I452" s="286" t="str">
        <f>TEXT(IO[[#This Row],[RackRaw]],"00")</f>
        <v>00</v>
      </c>
      <c r="J452" s="286" t="str">
        <f>TEXT(IO[[#This Row],[SlotRaw]],"00")</f>
        <v>00</v>
      </c>
      <c r="K452" s="286" t="str">
        <f>TEXT(IO[[#This Row],[ChannelRaw]],"00")</f>
        <v>00</v>
      </c>
      <c r="L452" s="287" t="str">
        <f>_xlfn.TEXTJOIN("",,IO[[#This Row],[PLC]],IO[[#This Row],[Rack]],":",IO[[#This Row],[Slot]],".",IO[[#This Row],[Type]],":",IO[[#This Row],[Channel]])</f>
        <v>RIO_00:00.:00</v>
      </c>
      <c r="M452" s="286" t="str">
        <f>_xlfn.TEXTJOIN("",,IO[[#This Row],[PLC]],IO[[#This Row],[Rack]],":",IO[[#This Row],[Slot]],".",IO[[#This Row],[Type]],":V+")</f>
        <v>RIO_00:00.:V+</v>
      </c>
      <c r="N452" s="286" t="str">
        <f>_xlfn.TEXTJOIN("",,IO[[#This Row],[PLC]],IO[[#This Row],[Rack]],":",IO[[#This Row],[Slot]],".",IO[[#This Row],[Type]],":V-")</f>
        <v>RIO_00:00.:V-</v>
      </c>
      <c r="O452" s="326" t="str">
        <f>TEXT(IO[[#This Row],[ChannelRaw]]+1,"00")</f>
        <v>01</v>
      </c>
      <c r="P452" s="326">
        <v>6</v>
      </c>
      <c r="Q452" s="326">
        <v>4</v>
      </c>
      <c r="U452" s="343"/>
      <c r="Z452" s="262"/>
      <c r="AA452" s="262"/>
      <c r="AB452" s="262"/>
      <c r="AC452" s="262"/>
      <c r="AD452" s="262"/>
    </row>
    <row r="453" spans="2:30" x14ac:dyDescent="0.4">
      <c r="B453" s="262">
        <v>451</v>
      </c>
      <c r="C453" s="285" t="s">
        <v>2323</v>
      </c>
      <c r="D453" s="286" t="s">
        <v>2587</v>
      </c>
      <c r="G453" s="286"/>
      <c r="I453" s="286" t="str">
        <f>TEXT(IO[[#This Row],[RackRaw]],"00")</f>
        <v>00</v>
      </c>
      <c r="J453" s="286" t="str">
        <f>TEXT(IO[[#This Row],[SlotRaw]],"00")</f>
        <v>00</v>
      </c>
      <c r="K453" s="286" t="str">
        <f>TEXT(IO[[#This Row],[ChannelRaw]],"00")</f>
        <v>00</v>
      </c>
      <c r="L453" s="287" t="str">
        <f>_xlfn.TEXTJOIN("",,IO[[#This Row],[PLC]],IO[[#This Row],[Rack]],":",IO[[#This Row],[Slot]],".",IO[[#This Row],[Type]],":",IO[[#This Row],[Channel]])</f>
        <v>RIO_00:00.:00</v>
      </c>
      <c r="M453" s="286" t="str">
        <f>_xlfn.TEXTJOIN("",,IO[[#This Row],[PLC]],IO[[#This Row],[Rack]],":",IO[[#This Row],[Slot]],".",IO[[#This Row],[Type]],":V+")</f>
        <v>RIO_00:00.:V+</v>
      </c>
      <c r="N453" s="286" t="str">
        <f>_xlfn.TEXTJOIN("",,IO[[#This Row],[PLC]],IO[[#This Row],[Rack]],":",IO[[#This Row],[Slot]],".",IO[[#This Row],[Type]],":V-")</f>
        <v>RIO_00:00.:V-</v>
      </c>
      <c r="O453" s="326" t="str">
        <f>TEXT(IO[[#This Row],[ChannelRaw]]+1,"00")</f>
        <v>01</v>
      </c>
      <c r="P453" s="326">
        <v>6</v>
      </c>
      <c r="Q453" s="326">
        <v>4</v>
      </c>
      <c r="U453" s="343"/>
      <c r="Z453" s="262"/>
      <c r="AA453" s="262"/>
      <c r="AB453" s="262"/>
      <c r="AC453" s="262"/>
      <c r="AD453" s="262"/>
    </row>
    <row r="454" spans="2:30" x14ac:dyDescent="0.4">
      <c r="B454" s="262">
        <v>452</v>
      </c>
      <c r="C454" s="285" t="s">
        <v>2323</v>
      </c>
      <c r="D454" s="286" t="s">
        <v>2587</v>
      </c>
      <c r="G454" s="286"/>
      <c r="I454" s="286" t="str">
        <f>TEXT(IO[[#This Row],[RackRaw]],"00")</f>
        <v>00</v>
      </c>
      <c r="J454" s="286" t="str">
        <f>TEXT(IO[[#This Row],[SlotRaw]],"00")</f>
        <v>00</v>
      </c>
      <c r="K454" s="286" t="str">
        <f>TEXT(IO[[#This Row],[ChannelRaw]],"00")</f>
        <v>00</v>
      </c>
      <c r="L454" s="287" t="str">
        <f>_xlfn.TEXTJOIN("",,IO[[#This Row],[PLC]],IO[[#This Row],[Rack]],":",IO[[#This Row],[Slot]],".",IO[[#This Row],[Type]],":",IO[[#This Row],[Channel]])</f>
        <v>RIO_00:00.:00</v>
      </c>
      <c r="M454" s="286" t="str">
        <f>_xlfn.TEXTJOIN("",,IO[[#This Row],[PLC]],IO[[#This Row],[Rack]],":",IO[[#This Row],[Slot]],".",IO[[#This Row],[Type]],":V+")</f>
        <v>RIO_00:00.:V+</v>
      </c>
      <c r="N454" s="286" t="str">
        <f>_xlfn.TEXTJOIN("",,IO[[#This Row],[PLC]],IO[[#This Row],[Rack]],":",IO[[#This Row],[Slot]],".",IO[[#This Row],[Type]],":V-")</f>
        <v>RIO_00:00.:V-</v>
      </c>
      <c r="O454" s="326" t="str">
        <f>TEXT(IO[[#This Row],[ChannelRaw]]+1,"00")</f>
        <v>01</v>
      </c>
      <c r="P454" s="326">
        <v>6</v>
      </c>
      <c r="Q454" s="326">
        <v>4</v>
      </c>
      <c r="U454" s="343"/>
      <c r="Z454" s="262"/>
      <c r="AA454" s="262"/>
      <c r="AB454" s="262"/>
      <c r="AC454" s="262"/>
      <c r="AD454" s="262"/>
    </row>
    <row r="455" spans="2:30" x14ac:dyDescent="0.4">
      <c r="B455" s="262">
        <v>453</v>
      </c>
      <c r="C455" s="285" t="s">
        <v>2323</v>
      </c>
      <c r="D455" s="286" t="s">
        <v>2587</v>
      </c>
      <c r="G455" s="286"/>
      <c r="I455" s="286" t="str">
        <f>TEXT(IO[[#This Row],[RackRaw]],"00")</f>
        <v>00</v>
      </c>
      <c r="J455" s="286" t="str">
        <f>TEXT(IO[[#This Row],[SlotRaw]],"00")</f>
        <v>00</v>
      </c>
      <c r="K455" s="286" t="str">
        <f>TEXT(IO[[#This Row],[ChannelRaw]],"00")</f>
        <v>00</v>
      </c>
      <c r="L455" s="287" t="str">
        <f>_xlfn.TEXTJOIN("",,IO[[#This Row],[PLC]],IO[[#This Row],[Rack]],":",IO[[#This Row],[Slot]],".",IO[[#This Row],[Type]],":",IO[[#This Row],[Channel]])</f>
        <v>RIO_00:00.:00</v>
      </c>
      <c r="M455" s="286" t="str">
        <f>_xlfn.TEXTJOIN("",,IO[[#This Row],[PLC]],IO[[#This Row],[Rack]],":",IO[[#This Row],[Slot]],".",IO[[#This Row],[Type]],":V+")</f>
        <v>RIO_00:00.:V+</v>
      </c>
      <c r="N455" s="286" t="str">
        <f>_xlfn.TEXTJOIN("",,IO[[#This Row],[PLC]],IO[[#This Row],[Rack]],":",IO[[#This Row],[Slot]],".",IO[[#This Row],[Type]],":V-")</f>
        <v>RIO_00:00.:V-</v>
      </c>
      <c r="O455" s="326" t="str">
        <f>TEXT(IO[[#This Row],[ChannelRaw]]+1,"00")</f>
        <v>01</v>
      </c>
      <c r="P455" s="326">
        <v>6</v>
      </c>
      <c r="Q455" s="326">
        <v>4</v>
      </c>
      <c r="U455" s="343"/>
      <c r="Z455" s="262"/>
      <c r="AA455" s="262"/>
      <c r="AB455" s="262"/>
      <c r="AC455" s="262"/>
      <c r="AD455" s="262"/>
    </row>
    <row r="456" spans="2:30" x14ac:dyDescent="0.4">
      <c r="B456" s="262">
        <v>454</v>
      </c>
      <c r="C456" s="285" t="s">
        <v>2323</v>
      </c>
      <c r="D456" s="286" t="s">
        <v>2587</v>
      </c>
      <c r="G456" s="286"/>
      <c r="I456" s="286" t="str">
        <f>TEXT(IO[[#This Row],[RackRaw]],"00")</f>
        <v>00</v>
      </c>
      <c r="J456" s="286" t="str">
        <f>TEXT(IO[[#This Row],[SlotRaw]],"00")</f>
        <v>00</v>
      </c>
      <c r="K456" s="286" t="str">
        <f>TEXT(IO[[#This Row],[ChannelRaw]],"00")</f>
        <v>00</v>
      </c>
      <c r="L456" s="287" t="str">
        <f>_xlfn.TEXTJOIN("",,IO[[#This Row],[PLC]],IO[[#This Row],[Rack]],":",IO[[#This Row],[Slot]],".",IO[[#This Row],[Type]],":",IO[[#This Row],[Channel]])</f>
        <v>RIO_00:00.:00</v>
      </c>
      <c r="M456" s="286" t="str">
        <f>_xlfn.TEXTJOIN("",,IO[[#This Row],[PLC]],IO[[#This Row],[Rack]],":",IO[[#This Row],[Slot]],".",IO[[#This Row],[Type]],":V+")</f>
        <v>RIO_00:00.:V+</v>
      </c>
      <c r="N456" s="286" t="str">
        <f>_xlfn.TEXTJOIN("",,IO[[#This Row],[PLC]],IO[[#This Row],[Rack]],":",IO[[#This Row],[Slot]],".",IO[[#This Row],[Type]],":V-")</f>
        <v>RIO_00:00.:V-</v>
      </c>
      <c r="O456" s="326" t="str">
        <f>TEXT(IO[[#This Row],[ChannelRaw]]+1,"00")</f>
        <v>01</v>
      </c>
      <c r="P456" s="326">
        <v>6</v>
      </c>
      <c r="Q456" s="326">
        <v>4</v>
      </c>
      <c r="U456" s="343"/>
      <c r="Z456" s="262"/>
      <c r="AA456" s="262"/>
      <c r="AB456" s="262"/>
      <c r="AC456" s="262"/>
      <c r="AD456" s="262"/>
    </row>
    <row r="457" spans="2:30" x14ac:dyDescent="0.4">
      <c r="B457" s="262">
        <v>455</v>
      </c>
      <c r="C457" s="285" t="s">
        <v>2323</v>
      </c>
      <c r="D457" s="286" t="s">
        <v>2587</v>
      </c>
      <c r="G457" s="286"/>
      <c r="I457" s="286" t="str">
        <f>TEXT(IO[[#This Row],[RackRaw]],"00")</f>
        <v>00</v>
      </c>
      <c r="J457" s="286" t="str">
        <f>TEXT(IO[[#This Row],[SlotRaw]],"00")</f>
        <v>00</v>
      </c>
      <c r="K457" s="286" t="str">
        <f>TEXT(IO[[#This Row],[ChannelRaw]],"00")</f>
        <v>00</v>
      </c>
      <c r="L457" s="287" t="str">
        <f>_xlfn.TEXTJOIN("",,IO[[#This Row],[PLC]],IO[[#This Row],[Rack]],":",IO[[#This Row],[Slot]],".",IO[[#This Row],[Type]],":",IO[[#This Row],[Channel]])</f>
        <v>RIO_00:00.:00</v>
      </c>
      <c r="M457" s="286" t="str">
        <f>_xlfn.TEXTJOIN("",,IO[[#This Row],[PLC]],IO[[#This Row],[Rack]],":",IO[[#This Row],[Slot]],".",IO[[#This Row],[Type]],":V+")</f>
        <v>RIO_00:00.:V+</v>
      </c>
      <c r="N457" s="286" t="str">
        <f>_xlfn.TEXTJOIN("",,IO[[#This Row],[PLC]],IO[[#This Row],[Rack]],":",IO[[#This Row],[Slot]],".",IO[[#This Row],[Type]],":V-")</f>
        <v>RIO_00:00.:V-</v>
      </c>
      <c r="O457" s="326" t="str">
        <f>TEXT(IO[[#This Row],[ChannelRaw]]+1,"00")</f>
        <v>01</v>
      </c>
      <c r="P457" s="326">
        <v>6</v>
      </c>
      <c r="Q457" s="326">
        <v>4</v>
      </c>
      <c r="U457" s="343"/>
      <c r="Z457" s="262"/>
      <c r="AA457" s="262"/>
      <c r="AB457" s="262"/>
      <c r="AC457" s="262"/>
      <c r="AD457" s="262"/>
    </row>
    <row r="458" spans="2:30" x14ac:dyDescent="0.4">
      <c r="B458" s="262">
        <v>456</v>
      </c>
      <c r="C458" s="285" t="s">
        <v>2323</v>
      </c>
      <c r="D458" s="286" t="s">
        <v>2587</v>
      </c>
      <c r="G458" s="286"/>
      <c r="I458" s="286" t="str">
        <f>TEXT(IO[[#This Row],[RackRaw]],"00")</f>
        <v>00</v>
      </c>
      <c r="J458" s="286" t="str">
        <f>TEXT(IO[[#This Row],[SlotRaw]],"00")</f>
        <v>00</v>
      </c>
      <c r="K458" s="286" t="str">
        <f>TEXT(IO[[#This Row],[ChannelRaw]],"00")</f>
        <v>00</v>
      </c>
      <c r="L458" s="287" t="str">
        <f>_xlfn.TEXTJOIN("",,IO[[#This Row],[PLC]],IO[[#This Row],[Rack]],":",IO[[#This Row],[Slot]],".",IO[[#This Row],[Type]],":",IO[[#This Row],[Channel]])</f>
        <v>RIO_00:00.:00</v>
      </c>
      <c r="M458" s="286" t="str">
        <f>_xlfn.TEXTJOIN("",,IO[[#This Row],[PLC]],IO[[#This Row],[Rack]],":",IO[[#This Row],[Slot]],".",IO[[#This Row],[Type]],":V+")</f>
        <v>RIO_00:00.:V+</v>
      </c>
      <c r="N458" s="286" t="str">
        <f>_xlfn.TEXTJOIN("",,IO[[#This Row],[PLC]],IO[[#This Row],[Rack]],":",IO[[#This Row],[Slot]],".",IO[[#This Row],[Type]],":V-")</f>
        <v>RIO_00:00.:V-</v>
      </c>
      <c r="O458" s="326" t="str">
        <f>TEXT(IO[[#This Row],[ChannelRaw]]+1,"00")</f>
        <v>01</v>
      </c>
      <c r="P458" s="326">
        <v>6</v>
      </c>
      <c r="Q458" s="326">
        <v>4</v>
      </c>
      <c r="U458" s="343"/>
      <c r="Z458" s="262"/>
      <c r="AA458" s="262"/>
      <c r="AB458" s="262"/>
      <c r="AC458" s="262"/>
      <c r="AD458" s="262"/>
    </row>
  </sheetData>
  <mergeCells count="1">
    <mergeCell ref="R1:T1"/>
  </mergeCells>
  <phoneticPr fontId="6"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sheetPr>
    <tabColor theme="4"/>
  </sheetPr>
  <dimension ref="A1:K724"/>
  <sheetViews>
    <sheetView topLeftCell="E1" workbookViewId="0">
      <pane xSplit="1" topLeftCell="F1" activePane="topRight" state="frozen"/>
      <selection activeCell="E1" sqref="E1"/>
      <selection pane="topRight" activeCell="G9" sqref="G9"/>
    </sheetView>
  </sheetViews>
  <sheetFormatPr defaultColWidth="8.6328125" defaultRowHeight="16" x14ac:dyDescent="0.4"/>
  <cols>
    <col min="1" max="1" width="17.08984375" style="268" bestFit="1" customWidth="1"/>
    <col min="2" max="2" width="27.90625" style="268" bestFit="1" customWidth="1"/>
    <col min="3" max="3" width="88.36328125" style="268" bestFit="1" customWidth="1"/>
    <col min="4" max="4" width="5.54296875" style="268" bestFit="1" customWidth="1"/>
    <col min="5" max="5" width="15" style="268" customWidth="1"/>
    <col min="6" max="7" width="30.36328125" style="268" bestFit="1" customWidth="1"/>
    <col min="8" max="8" width="29" style="268" bestFit="1" customWidth="1"/>
    <col min="9" max="9" width="5.54296875" style="268" bestFit="1" customWidth="1"/>
    <col min="10" max="10" width="37.36328125" style="268" bestFit="1" customWidth="1"/>
    <col min="11" max="11" width="78.6328125" style="268" bestFit="1" customWidth="1"/>
    <col min="12" max="16384" width="8.6328125" style="268"/>
  </cols>
  <sheetData>
    <row r="1" spans="1:11" x14ac:dyDescent="0.4">
      <c r="A1" s="267" t="s">
        <v>1666</v>
      </c>
    </row>
    <row r="5" spans="1:11" x14ac:dyDescent="0.4">
      <c r="A5" s="268" t="s">
        <v>1667</v>
      </c>
      <c r="B5" s="268" t="s">
        <v>1668</v>
      </c>
      <c r="C5" s="268" t="s">
        <v>1669</v>
      </c>
      <c r="D5" s="268" t="s">
        <v>1670</v>
      </c>
      <c r="E5" s="268" t="s">
        <v>1671</v>
      </c>
      <c r="F5" s="268" t="s">
        <v>1672</v>
      </c>
      <c r="G5" s="268" t="s">
        <v>1673</v>
      </c>
      <c r="H5" s="268" t="s">
        <v>1674</v>
      </c>
      <c r="I5" s="268" t="s">
        <v>1675</v>
      </c>
      <c r="J5" s="268" t="s">
        <v>1676</v>
      </c>
      <c r="K5" s="268" t="s">
        <v>1677</v>
      </c>
    </row>
    <row r="6" spans="1:11" x14ac:dyDescent="0.4">
      <c r="A6" s="268" t="s">
        <v>553</v>
      </c>
      <c r="C6" s="268" t="s">
        <v>1678</v>
      </c>
      <c r="D6" s="269"/>
      <c r="E6" s="268" t="str">
        <f>_xlfn.CONCAT(DEVICES[[#This Row],[INITIAL_TAG1]:[INITIAL_TAG2]])</f>
        <v>BB1IL001</v>
      </c>
      <c r="F6" s="268" t="str">
        <f>TRIM(UPPER( MID(DEVICES[[#This Row],[INITIAL_DESC]],1,25)))</f>
        <v>ALARM HORN AND LIGHT</v>
      </c>
      <c r="G6" s="268" t="str">
        <f>TRIM(UPPER( MID(DEVICES[[#This Row],[INITIAL_DESC]],26,25)))</f>
        <v>CO ALARM</v>
      </c>
      <c r="H6" s="268" t="str">
        <f xml:space="preserve"> TRIM(UPPER( MID(DEVICES[[#This Row],[INITIAL_DESC]],51,25)))</f>
        <v/>
      </c>
      <c r="I6" s="269"/>
      <c r="J6" s="268" t="str">
        <f>_xlfn.CONCAT(DEVICES[[#This Row],[INITIAL_TAG1]:[INITIAL_TAG2]])</f>
        <v>BB1IL001</v>
      </c>
      <c r="K6" s="268" t="str">
        <f>TRIM(TRIM(DEVICES[[#This Row],[DESC1]])&amp; " " &amp;TRIM(DEVICES[[#This Row],[DESC2]]) &amp; " " &amp; TRIM(DEVICES[[#This Row],[DESC3]]))</f>
        <v>ALARM HORN AND LIGHT CO ALARM</v>
      </c>
    </row>
    <row r="7" spans="1:11" x14ac:dyDescent="0.4">
      <c r="A7" s="268" t="s">
        <v>755</v>
      </c>
      <c r="C7" s="268" t="s">
        <v>1679</v>
      </c>
      <c r="D7" s="269"/>
      <c r="E7" s="268" t="str">
        <f>_xlfn.CONCAT(DEVICES[[#This Row],[INITIAL_TAG1]:[INITIAL_TAG2]])</f>
        <v>BB1IJ002</v>
      </c>
      <c r="F7" s="268" t="str">
        <f>TRIM(UPPER( MID(DEVICES[[#This Row],[INITIAL_DESC]],1,25)))</f>
        <v>SCRAPER CONVEYOR 1</v>
      </c>
      <c r="G7" s="268" t="str">
        <f>TRIM(UPPER( MID(DEVICES[[#This Row],[INITIAL_DESC]],26,25)))</f>
        <v>ALARM HORN AND LAMP</v>
      </c>
      <c r="H7" s="268" t="str">
        <f xml:space="preserve"> TRIM(UPPER( MID(DEVICES[[#This Row],[INITIAL_DESC]],51,25)))</f>
        <v/>
      </c>
      <c r="I7" s="269"/>
      <c r="J7" s="268" t="str">
        <f>_xlfn.CONCAT(DEVICES[[#This Row],[INITIAL_TAG1]:[INITIAL_TAG2]])</f>
        <v>BB1IJ002</v>
      </c>
      <c r="K7" s="268" t="str">
        <f>TRIM(TRIM(DEVICES[[#This Row],[DESC1]])&amp; " " &amp;TRIM(DEVICES[[#This Row],[DESC2]]) &amp; " " &amp; TRIM(DEVICES[[#This Row],[DESC3]]))</f>
        <v>SCRAPER CONVEYOR 1 ALARM HORN AND LAMP</v>
      </c>
    </row>
    <row r="8" spans="1:11" x14ac:dyDescent="0.4">
      <c r="A8" s="268" t="s">
        <v>757</v>
      </c>
      <c r="C8" s="268" t="s">
        <v>1680</v>
      </c>
      <c r="D8" s="269"/>
      <c r="E8" s="268" t="str">
        <f>_xlfn.CONCAT(DEVICES[[#This Row],[INITIAL_TAG1]:[INITIAL_TAG2]])</f>
        <v>BB1IJ001</v>
      </c>
      <c r="F8" s="268" t="str">
        <f>TRIM(UPPER( MID(DEVICES[[#This Row],[INITIAL_DESC]],1,25)))</f>
        <v>SCRAPER CONVEYOR 2</v>
      </c>
      <c r="G8" s="268" t="str">
        <f>TRIM(UPPER( MID(DEVICES[[#This Row],[INITIAL_DESC]],26,25)))</f>
        <v>ALARM HORN AND LAMP</v>
      </c>
      <c r="H8" s="268" t="str">
        <f xml:space="preserve"> TRIM(UPPER( MID(DEVICES[[#This Row],[INITIAL_DESC]],51,25)))</f>
        <v/>
      </c>
      <c r="I8" s="269"/>
      <c r="J8" s="268" t="str">
        <f>_xlfn.CONCAT(DEVICES[[#This Row],[INITIAL_TAG1]:[INITIAL_TAG2]])</f>
        <v>BB1IJ001</v>
      </c>
      <c r="K8" s="268" t="str">
        <f>TRIM(TRIM(DEVICES[[#This Row],[DESC1]])&amp; " " &amp;TRIM(DEVICES[[#This Row],[DESC2]]) &amp; " " &amp; TRIM(DEVICES[[#This Row],[DESC3]]))</f>
        <v>SCRAPER CONVEYOR 2 ALARM HORN AND LAMP</v>
      </c>
    </row>
    <row r="9" spans="1:11" x14ac:dyDescent="0.4">
      <c r="A9" s="268" t="s">
        <v>1516</v>
      </c>
      <c r="C9" s="268" t="s">
        <v>1681</v>
      </c>
      <c r="D9" s="269"/>
      <c r="E9" s="268" t="str">
        <f>_xlfn.CONCAT(DEVICES[[#This Row],[INITIAL_TAG1]:[INITIAL_TAG2]])</f>
        <v>BB1IJ004</v>
      </c>
      <c r="F9" s="268" t="str">
        <f>TRIM(UPPER( MID(DEVICES[[#This Row],[INITIAL_DESC]],1,25)))</f>
        <v>BOTTOM ASH CONVEYOR</v>
      </c>
      <c r="G9" s="268" t="str">
        <f>TRIM(UPPER( MID(DEVICES[[#This Row],[INITIAL_DESC]],26,25)))</f>
        <v>ALARM HORN AND LAMP</v>
      </c>
      <c r="H9" s="268" t="str">
        <f xml:space="preserve"> TRIM(UPPER( MID(DEVICES[[#This Row],[INITIAL_DESC]],51,25)))</f>
        <v/>
      </c>
      <c r="I9" s="269"/>
      <c r="J9" s="268" t="str">
        <f>_xlfn.CONCAT(DEVICES[[#This Row],[INITIAL_TAG1]:[INITIAL_TAG2]])</f>
        <v>BB1IJ004</v>
      </c>
      <c r="K9" s="268" t="str">
        <f>TRIM(TRIM(DEVICES[[#This Row],[DESC1]])&amp; " " &amp;TRIM(DEVICES[[#This Row],[DESC2]]) &amp; " " &amp; TRIM(DEVICES[[#This Row],[DESC3]]))</f>
        <v>BOTTOM ASH CONVEYOR ALARM HORN AND LAMP</v>
      </c>
    </row>
    <row r="10" spans="1:11" x14ac:dyDescent="0.4">
      <c r="A10" s="268" t="s">
        <v>1100</v>
      </c>
      <c r="C10" s="268" t="s">
        <v>1682</v>
      </c>
      <c r="D10" s="269"/>
      <c r="E10" s="268" t="str">
        <f>_xlfn.CONCAT(DEVICES[[#This Row],[INITIAL_TAG1]:[INITIAL_TAG2]])</f>
        <v>BB1EM405</v>
      </c>
      <c r="F10" s="268" t="str">
        <f>TRIM(UPPER( MID(DEVICES[[#This Row],[INITIAL_DESC]],1,25)))</f>
        <v>AIR INTAKE GRILL 1</v>
      </c>
      <c r="G10" s="268" t="str">
        <f>TRIM(UPPER( MID(DEVICES[[#This Row],[INITIAL_DESC]],26,25)))</f>
        <v>OPEN</v>
      </c>
      <c r="H10" s="268" t="str">
        <f xml:space="preserve"> TRIM(UPPER( MID(DEVICES[[#This Row],[INITIAL_DESC]],51,25)))</f>
        <v/>
      </c>
      <c r="I10" s="269"/>
      <c r="J10" s="268" t="str">
        <f>_xlfn.CONCAT(DEVICES[[#This Row],[INITIAL_TAG1]:[INITIAL_TAG2]])</f>
        <v>BB1EM405</v>
      </c>
      <c r="K10" s="268" t="str">
        <f>TRIM(TRIM(DEVICES[[#This Row],[DESC1]])&amp; " " &amp;TRIM(DEVICES[[#This Row],[DESC2]]) &amp; " " &amp; TRIM(DEVICES[[#This Row],[DESC3]]))</f>
        <v>AIR INTAKE GRILL 1 OPEN</v>
      </c>
    </row>
    <row r="11" spans="1:11" x14ac:dyDescent="0.4">
      <c r="A11" s="268" t="s">
        <v>1550</v>
      </c>
      <c r="C11" s="268" t="s">
        <v>1683</v>
      </c>
      <c r="D11" s="269"/>
      <c r="E11" s="268" t="str">
        <f>_xlfn.CONCAT(DEVICES[[#This Row],[INITIAL_TAG1]:[INITIAL_TAG2]])</f>
        <v>BB1GS401</v>
      </c>
      <c r="F11" s="268" t="str">
        <f>TRIM(UPPER( MID(DEVICES[[#This Row],[INITIAL_DESC]],1,25)))</f>
        <v>AIR INTAKE GRILL 1</v>
      </c>
      <c r="G11" s="268" t="str">
        <f>TRIM(UPPER( MID(DEVICES[[#This Row],[INITIAL_DESC]],26,25)))</f>
        <v>OPENED LIMIT</v>
      </c>
      <c r="H11" s="268" t="str">
        <f xml:space="preserve"> TRIM(UPPER( MID(DEVICES[[#This Row],[INITIAL_DESC]],51,25)))</f>
        <v/>
      </c>
      <c r="I11" s="269"/>
      <c r="J11" s="268" t="str">
        <f>_xlfn.CONCAT(DEVICES[[#This Row],[INITIAL_TAG1]:[INITIAL_TAG2]])</f>
        <v>BB1GS401</v>
      </c>
      <c r="K11" s="268" t="str">
        <f>TRIM(TRIM(DEVICES[[#This Row],[DESC1]])&amp; " " &amp;TRIM(DEVICES[[#This Row],[DESC2]]) &amp; " " &amp; TRIM(DEVICES[[#This Row],[DESC3]]))</f>
        <v>AIR INTAKE GRILL 1 OPENED LIMIT</v>
      </c>
    </row>
    <row r="12" spans="1:11" x14ac:dyDescent="0.4">
      <c r="A12" s="268" t="s">
        <v>1103</v>
      </c>
      <c r="C12" s="268" t="s">
        <v>1684</v>
      </c>
      <c r="D12" s="269"/>
      <c r="E12" s="268" t="str">
        <f>_xlfn.CONCAT(DEVICES[[#This Row],[INITIAL_TAG1]:[INITIAL_TAG2]])</f>
        <v>BB1EM406</v>
      </c>
      <c r="F12" s="268" t="str">
        <f>TRIM(UPPER( MID(DEVICES[[#This Row],[INITIAL_DESC]],1,25)))</f>
        <v>AIR INTAKE GRILL 2</v>
      </c>
      <c r="G12" s="268" t="str">
        <f>TRIM(UPPER( MID(DEVICES[[#This Row],[INITIAL_DESC]],26,25)))</f>
        <v>OPEN</v>
      </c>
      <c r="H12" s="268" t="str">
        <f xml:space="preserve"> TRIM(UPPER( MID(DEVICES[[#This Row],[INITIAL_DESC]],51,25)))</f>
        <v/>
      </c>
      <c r="I12" s="269"/>
      <c r="J12" s="268" t="str">
        <f>_xlfn.CONCAT(DEVICES[[#This Row],[INITIAL_TAG1]:[INITIAL_TAG2]])</f>
        <v>BB1EM406</v>
      </c>
      <c r="K12" s="268" t="str">
        <f>TRIM(TRIM(DEVICES[[#This Row],[DESC1]])&amp; " " &amp;TRIM(DEVICES[[#This Row],[DESC2]]) &amp; " " &amp; TRIM(DEVICES[[#This Row],[DESC3]]))</f>
        <v>AIR INTAKE GRILL 2 OPEN</v>
      </c>
    </row>
    <row r="13" spans="1:11" x14ac:dyDescent="0.4">
      <c r="A13" s="268" t="s">
        <v>1552</v>
      </c>
      <c r="C13" s="268" t="s">
        <v>1685</v>
      </c>
      <c r="D13" s="269"/>
      <c r="E13" s="268" t="str">
        <f>_xlfn.CONCAT(DEVICES[[#This Row],[INITIAL_TAG1]:[INITIAL_TAG2]])</f>
        <v>BB1GS412</v>
      </c>
      <c r="F13" s="268" t="str">
        <f>TRIM(UPPER( MID(DEVICES[[#This Row],[INITIAL_DESC]],1,25)))</f>
        <v>AIR INTAKE GRILL 2</v>
      </c>
      <c r="G13" s="268" t="str">
        <f>TRIM(UPPER( MID(DEVICES[[#This Row],[INITIAL_DESC]],26,25)))</f>
        <v>OPENED LIMIT</v>
      </c>
      <c r="H13" s="268" t="str">
        <f xml:space="preserve"> TRIM(UPPER( MID(DEVICES[[#This Row],[INITIAL_DESC]],51,25)))</f>
        <v/>
      </c>
      <c r="I13" s="269"/>
      <c r="J13" s="268" t="str">
        <f>_xlfn.CONCAT(DEVICES[[#This Row],[INITIAL_TAG1]:[INITIAL_TAG2]])</f>
        <v>BB1GS412</v>
      </c>
      <c r="K13" s="268" t="str">
        <f>TRIM(TRIM(DEVICES[[#This Row],[DESC1]])&amp; " " &amp;TRIM(DEVICES[[#This Row],[DESC2]]) &amp; " " &amp; TRIM(DEVICES[[#This Row],[DESC3]]))</f>
        <v>AIR INTAKE GRILL 2 OPENED LIMIT</v>
      </c>
    </row>
    <row r="14" spans="1:11" x14ac:dyDescent="0.4">
      <c r="A14" s="268" t="s">
        <v>1105</v>
      </c>
      <c r="C14" s="268" t="s">
        <v>1686</v>
      </c>
      <c r="D14" s="269"/>
      <c r="E14" s="268" t="str">
        <f>_xlfn.CONCAT(DEVICES[[#This Row],[INITIAL_TAG1]:[INITIAL_TAG2]])</f>
        <v>BB1EM407</v>
      </c>
      <c r="F14" s="268" t="str">
        <f>TRIM(UPPER( MID(DEVICES[[#This Row],[INITIAL_DESC]],1,25)))</f>
        <v>AIR INTAKE GRILL 3</v>
      </c>
      <c r="G14" s="268" t="str">
        <f>TRIM(UPPER( MID(DEVICES[[#This Row],[INITIAL_DESC]],26,25)))</f>
        <v>OPEN</v>
      </c>
      <c r="H14" s="268" t="str">
        <f xml:space="preserve"> TRIM(UPPER( MID(DEVICES[[#This Row],[INITIAL_DESC]],51,25)))</f>
        <v/>
      </c>
      <c r="I14" s="269"/>
      <c r="J14" s="268" t="str">
        <f>_xlfn.CONCAT(DEVICES[[#This Row],[INITIAL_TAG1]:[INITIAL_TAG2]])</f>
        <v>BB1EM407</v>
      </c>
      <c r="K14" s="268" t="str">
        <f>TRIM(TRIM(DEVICES[[#This Row],[DESC1]])&amp; " " &amp;TRIM(DEVICES[[#This Row],[DESC2]]) &amp; " " &amp; TRIM(DEVICES[[#This Row],[DESC3]]))</f>
        <v>AIR INTAKE GRILL 3 OPEN</v>
      </c>
    </row>
    <row r="15" spans="1:11" x14ac:dyDescent="0.4">
      <c r="A15" s="268" t="s">
        <v>1553</v>
      </c>
      <c r="C15" s="268" t="s">
        <v>1687</v>
      </c>
      <c r="D15" s="269"/>
      <c r="E15" s="268" t="str">
        <f>_xlfn.CONCAT(DEVICES[[#This Row],[INITIAL_TAG1]:[INITIAL_TAG2]])</f>
        <v>BB1GS413</v>
      </c>
      <c r="F15" s="268" t="str">
        <f>TRIM(UPPER( MID(DEVICES[[#This Row],[INITIAL_DESC]],1,25)))</f>
        <v>AIR INTAKE GRILL 3</v>
      </c>
      <c r="G15" s="268" t="str">
        <f>TRIM(UPPER( MID(DEVICES[[#This Row],[INITIAL_DESC]],26,25)))</f>
        <v>OPENED LIMIT</v>
      </c>
      <c r="H15" s="268" t="str">
        <f xml:space="preserve"> TRIM(UPPER( MID(DEVICES[[#This Row],[INITIAL_DESC]],51,25)))</f>
        <v/>
      </c>
      <c r="I15" s="269"/>
      <c r="J15" s="268" t="str">
        <f>_xlfn.CONCAT(DEVICES[[#This Row],[INITIAL_TAG1]:[INITIAL_TAG2]])</f>
        <v>BB1GS413</v>
      </c>
      <c r="K15" s="268" t="str">
        <f>TRIM(TRIM(DEVICES[[#This Row],[DESC1]])&amp; " " &amp;TRIM(DEVICES[[#This Row],[DESC2]]) &amp; " " &amp; TRIM(DEVICES[[#This Row],[DESC3]]))</f>
        <v>AIR INTAKE GRILL 3 OPENED LIMIT</v>
      </c>
    </row>
    <row r="16" spans="1:11" x14ac:dyDescent="0.4">
      <c r="A16" s="268" t="s">
        <v>1202</v>
      </c>
      <c r="C16" s="268" t="s">
        <v>1688</v>
      </c>
      <c r="D16" s="269"/>
      <c r="E16" s="268" t="str">
        <f>_xlfn.CONCAT(DEVICES[[#This Row],[INITIAL_TAG1]:[INITIAL_TAG2]])</f>
        <v>BB1SV410</v>
      </c>
      <c r="F16" s="268" t="str">
        <f>TRIM(UPPER( MID(DEVICES[[#This Row],[INITIAL_DESC]],1,25)))</f>
        <v>FEED WATER TANK</v>
      </c>
      <c r="G16" s="268" t="str">
        <f>TRIM(UPPER( MID(DEVICES[[#This Row],[INITIAL_DESC]],26,25)))</f>
        <v>OVERFLOW VALVE</v>
      </c>
      <c r="H16" s="268" t="str">
        <f xml:space="preserve"> TRIM(UPPER( MID(DEVICES[[#This Row],[INITIAL_DESC]],51,25)))</f>
        <v/>
      </c>
      <c r="I16" s="269"/>
      <c r="J16" s="268" t="str">
        <f>_xlfn.CONCAT(DEVICES[[#This Row],[INITIAL_TAG1]:[INITIAL_TAG2]])</f>
        <v>BB1SV410</v>
      </c>
      <c r="K16" s="268" t="str">
        <f>TRIM(TRIM(DEVICES[[#This Row],[DESC1]])&amp; " " &amp;TRIM(DEVICES[[#This Row],[DESC2]]) &amp; " " &amp; TRIM(DEVICES[[#This Row],[DESC3]]))</f>
        <v>FEED WATER TANK OVERFLOW VALVE</v>
      </c>
    </row>
    <row r="17" spans="1:11" x14ac:dyDescent="0.4">
      <c r="A17" s="268" t="s">
        <v>196</v>
      </c>
      <c r="C17" s="268" t="s">
        <v>1689</v>
      </c>
      <c r="D17" s="269"/>
      <c r="E17" s="268" t="str">
        <f>_xlfn.CONCAT(DEVICES[[#This Row],[INITIAL_TAG1]:[INITIAL_TAG2]])</f>
        <v>BB1IV004</v>
      </c>
      <c r="F17" s="268" t="str">
        <f>TRIM(UPPER( MID(DEVICES[[#This Row],[INITIAL_DESC]],1,25)))</f>
        <v>BOILER BOTTOM BLOW DOWN</v>
      </c>
      <c r="G17" s="268" t="str">
        <f>TRIM(UPPER( MID(DEVICES[[#This Row],[INITIAL_DESC]],26,25)))</f>
        <v>ON-OFF VALVE</v>
      </c>
      <c r="H17" s="268" t="str">
        <f xml:space="preserve"> TRIM(UPPER( MID(DEVICES[[#This Row],[INITIAL_DESC]],51,25)))</f>
        <v/>
      </c>
      <c r="I17" s="269"/>
      <c r="J17" s="268" t="str">
        <f>_xlfn.CONCAT(DEVICES[[#This Row],[INITIAL_TAG1]:[INITIAL_TAG2]])</f>
        <v>BB1IV004</v>
      </c>
      <c r="K17" s="268" t="str">
        <f>TRIM(TRIM(DEVICES[[#This Row],[DESC1]])&amp; " " &amp;TRIM(DEVICES[[#This Row],[DESC2]]) &amp; " " &amp; TRIM(DEVICES[[#This Row],[DESC3]]))</f>
        <v>BOILER BOTTOM BLOW DOWN ON-OFF VALVE</v>
      </c>
    </row>
    <row r="18" spans="1:11" x14ac:dyDescent="0.4">
      <c r="A18" s="268" t="s">
        <v>366</v>
      </c>
      <c r="C18" s="268" t="s">
        <v>1690</v>
      </c>
      <c r="D18" s="269"/>
      <c r="E18" s="268" t="str">
        <f>_xlfn.CONCAT(DEVICES[[#This Row],[INITIAL_TAG1]:[INITIAL_TAG2]])</f>
        <v>BB1SV001</v>
      </c>
      <c r="F18" s="268" t="str">
        <f>TRIM(UPPER( MID(DEVICES[[#This Row],[INITIAL_DESC]],1,25)))</f>
        <v>BLOW DOWN TANK COOLING</v>
      </c>
      <c r="G18" s="268" t="str">
        <f>TRIM(UPPER( MID(DEVICES[[#This Row],[INITIAL_DESC]],26,25)))</f>
        <v>ON/OFF VALVE</v>
      </c>
      <c r="H18" s="268" t="str">
        <f xml:space="preserve"> TRIM(UPPER( MID(DEVICES[[#This Row],[INITIAL_DESC]],51,25)))</f>
        <v/>
      </c>
      <c r="I18" s="269"/>
      <c r="J18" s="268" t="str">
        <f>_xlfn.CONCAT(DEVICES[[#This Row],[INITIAL_TAG1]:[INITIAL_TAG2]])</f>
        <v>BB1SV001</v>
      </c>
      <c r="K18" s="268" t="str">
        <f>TRIM(TRIM(DEVICES[[#This Row],[DESC1]])&amp; " " &amp;TRIM(DEVICES[[#This Row],[DESC2]]) &amp; " " &amp; TRIM(DEVICES[[#This Row],[DESC3]]))</f>
        <v>BLOW DOWN TANK COOLING ON/OFF VALVE</v>
      </c>
    </row>
    <row r="19" spans="1:11" x14ac:dyDescent="0.4">
      <c r="A19" s="268" t="s">
        <v>805</v>
      </c>
      <c r="C19" s="268" t="s">
        <v>1691</v>
      </c>
      <c r="D19" s="269"/>
      <c r="E19" s="268" t="str">
        <f>_xlfn.CONCAT(DEVICES[[#This Row],[INITIAL_TAG1]:[INITIAL_TAG2]])</f>
        <v>BB1SV400</v>
      </c>
      <c r="F19" s="268" t="str">
        <f>TRIM(UPPER( MID(DEVICES[[#This Row],[INITIAL_DESC]],1,25)))</f>
        <v>SEALING AIR TO ROTARY</v>
      </c>
      <c r="G19" s="268" t="str">
        <f>TRIM(UPPER( MID(DEVICES[[#This Row],[INITIAL_DESC]],26,25)))</f>
        <v>FEEDER SOLENOID VALVE</v>
      </c>
      <c r="H19" s="268" t="str">
        <f xml:space="preserve"> TRIM(UPPER( MID(DEVICES[[#This Row],[INITIAL_DESC]],51,25)))</f>
        <v/>
      </c>
      <c r="I19" s="269"/>
      <c r="J19" s="268" t="str">
        <f>_xlfn.CONCAT(DEVICES[[#This Row],[INITIAL_TAG1]:[INITIAL_TAG2]])</f>
        <v>BB1SV400</v>
      </c>
      <c r="K19" s="268" t="str">
        <f>TRIM(TRIM(DEVICES[[#This Row],[DESC1]])&amp; " " &amp;TRIM(DEVICES[[#This Row],[DESC2]]) &amp; " " &amp; TRIM(DEVICES[[#This Row],[DESC3]]))</f>
        <v>SEALING AIR TO ROTARY FEEDER SOLENOID VALVE</v>
      </c>
    </row>
    <row r="20" spans="1:11" x14ac:dyDescent="0.4">
      <c r="A20" s="268" t="s">
        <v>807</v>
      </c>
      <c r="C20" s="268" t="s">
        <v>1691</v>
      </c>
      <c r="D20" s="269"/>
      <c r="E20" s="268" t="str">
        <f>_xlfn.CONCAT(DEVICES[[#This Row],[INITIAL_TAG1]:[INITIAL_TAG2]])</f>
        <v>BB1SV406</v>
      </c>
      <c r="F20" s="268" t="str">
        <f>TRIM(UPPER( MID(DEVICES[[#This Row],[INITIAL_DESC]],1,25)))</f>
        <v>SEALING AIR TO ROTARY</v>
      </c>
      <c r="G20" s="268" t="str">
        <f>TRIM(UPPER( MID(DEVICES[[#This Row],[INITIAL_DESC]],26,25)))</f>
        <v>FEEDER SOLENOID VALVE</v>
      </c>
      <c r="H20" s="268" t="str">
        <f xml:space="preserve"> TRIM(UPPER( MID(DEVICES[[#This Row],[INITIAL_DESC]],51,25)))</f>
        <v/>
      </c>
      <c r="I20" s="269"/>
      <c r="J20" s="268" t="str">
        <f>_xlfn.CONCAT(DEVICES[[#This Row],[INITIAL_TAG1]:[INITIAL_TAG2]])</f>
        <v>BB1SV406</v>
      </c>
      <c r="K20" s="268" t="str">
        <f>TRIM(TRIM(DEVICES[[#This Row],[DESC1]])&amp; " " &amp;TRIM(DEVICES[[#This Row],[DESC2]]) &amp; " " &amp; TRIM(DEVICES[[#This Row],[DESC3]]))</f>
        <v>SEALING AIR TO ROTARY FEEDER SOLENOID VALVE</v>
      </c>
    </row>
    <row r="21" spans="1:11" x14ac:dyDescent="0.4">
      <c r="A21" s="268" t="s">
        <v>809</v>
      </c>
      <c r="C21" s="268" t="s">
        <v>1692</v>
      </c>
      <c r="D21" s="269"/>
      <c r="E21" s="268" t="str">
        <f>_xlfn.CONCAT(DEVICES[[#This Row],[INITIAL_TAG1]:[INITIAL_TAG2]])</f>
        <v>BB1SV950</v>
      </c>
      <c r="F21" s="268" t="str">
        <f>TRIM(UPPER( MID(DEVICES[[#This Row],[INITIAL_DESC]],1,25)))</f>
        <v>FUEL SILO FIRE WATER</v>
      </c>
      <c r="G21" s="268" t="str">
        <f>TRIM(UPPER( MID(DEVICES[[#This Row],[INITIAL_DESC]],26,25)))</f>
        <v>CONTROL VALVE</v>
      </c>
      <c r="H21" s="268" t="str">
        <f xml:space="preserve"> TRIM(UPPER( MID(DEVICES[[#This Row],[INITIAL_DESC]],51,25)))</f>
        <v/>
      </c>
      <c r="I21" s="269"/>
      <c r="J21" s="268" t="str">
        <f>_xlfn.CONCAT(DEVICES[[#This Row],[INITIAL_TAG1]:[INITIAL_TAG2]])</f>
        <v>BB1SV950</v>
      </c>
      <c r="K21" s="268" t="str">
        <f>TRIM(TRIM(DEVICES[[#This Row],[DESC1]])&amp; " " &amp;TRIM(DEVICES[[#This Row],[DESC2]]) &amp; " " &amp; TRIM(DEVICES[[#This Row],[DESC3]]))</f>
        <v>FUEL SILO FIRE WATER CONTROL VALVE</v>
      </c>
    </row>
    <row r="22" spans="1:11" x14ac:dyDescent="0.4">
      <c r="A22" s="268" t="s">
        <v>812</v>
      </c>
      <c r="C22" s="268" t="s">
        <v>1693</v>
      </c>
      <c r="D22" s="269"/>
      <c r="E22" s="268" t="str">
        <f>_xlfn.CONCAT(DEVICES[[#This Row],[INITIAL_TAG1]:[INITIAL_TAG2]])</f>
        <v>BB1SV951</v>
      </c>
      <c r="F22" s="268" t="str">
        <f>TRIM(UPPER( MID(DEVICES[[#This Row],[INITIAL_DESC]],1,25)))</f>
        <v>FUEL POCKET FIRE WATER</v>
      </c>
      <c r="G22" s="268" t="str">
        <f>TRIM(UPPER( MID(DEVICES[[#This Row],[INITIAL_DESC]],26,25)))</f>
        <v>CONTROL VALVE</v>
      </c>
      <c r="H22" s="268" t="str">
        <f xml:space="preserve"> TRIM(UPPER( MID(DEVICES[[#This Row],[INITIAL_DESC]],51,25)))</f>
        <v/>
      </c>
      <c r="I22" s="269"/>
      <c r="J22" s="268" t="str">
        <f>_xlfn.CONCAT(DEVICES[[#This Row],[INITIAL_TAG1]:[INITIAL_TAG2]])</f>
        <v>BB1SV951</v>
      </c>
      <c r="K22" s="268" t="str">
        <f>TRIM(TRIM(DEVICES[[#This Row],[DESC1]])&amp; " " &amp;TRIM(DEVICES[[#This Row],[DESC2]]) &amp; " " &amp; TRIM(DEVICES[[#This Row],[DESC3]]))</f>
        <v>FUEL POCKET FIRE WATER CONTROL VALVE</v>
      </c>
    </row>
    <row r="23" spans="1:11" x14ac:dyDescent="0.4">
      <c r="A23" s="268" t="s">
        <v>974</v>
      </c>
      <c r="C23" s="268" t="s">
        <v>1694</v>
      </c>
      <c r="D23" s="269"/>
      <c r="E23" s="268" t="str">
        <f>_xlfn.CONCAT(DEVICES[[#This Row],[INITIAL_TAG1]:[INITIAL_TAG2]])</f>
        <v>BB1CV405</v>
      </c>
      <c r="F23" s="268" t="str">
        <f>TRIM(UPPER( MID(DEVICES[[#This Row],[INITIAL_DESC]],1,25)))</f>
        <v>BOTTOM ASH VALVE</v>
      </c>
      <c r="G23" s="268" t="str">
        <f>TRIM(UPPER( MID(DEVICES[[#This Row],[INITIAL_DESC]],26,25)))</f>
        <v>SOLENOID VALVE</v>
      </c>
      <c r="H23" s="268" t="str">
        <f xml:space="preserve"> TRIM(UPPER( MID(DEVICES[[#This Row],[INITIAL_DESC]],51,25)))</f>
        <v/>
      </c>
      <c r="I23" s="269"/>
      <c r="J23" s="268" t="str">
        <f>_xlfn.CONCAT(DEVICES[[#This Row],[INITIAL_TAG1]:[INITIAL_TAG2]])</f>
        <v>BB1CV405</v>
      </c>
      <c r="K23" s="268" t="str">
        <f>TRIM(TRIM(DEVICES[[#This Row],[DESC1]])&amp; " " &amp;TRIM(DEVICES[[#This Row],[DESC2]]) &amp; " " &amp; TRIM(DEVICES[[#This Row],[DESC3]]))</f>
        <v>BOTTOM ASH VALVE SOLENOID VALVE</v>
      </c>
    </row>
    <row r="24" spans="1:11" x14ac:dyDescent="0.4">
      <c r="A24" s="268" t="s">
        <v>982</v>
      </c>
      <c r="C24" s="268" t="s">
        <v>1694</v>
      </c>
      <c r="D24" s="269"/>
      <c r="E24" s="268" t="str">
        <f>_xlfn.CONCAT(DEVICES[[#This Row],[INITIAL_TAG1]:[INITIAL_TAG2]])</f>
        <v>BB1CV406</v>
      </c>
      <c r="F24" s="268" t="str">
        <f>TRIM(UPPER( MID(DEVICES[[#This Row],[INITIAL_DESC]],1,25)))</f>
        <v>BOTTOM ASH VALVE</v>
      </c>
      <c r="G24" s="268" t="str">
        <f>TRIM(UPPER( MID(DEVICES[[#This Row],[INITIAL_DESC]],26,25)))</f>
        <v>SOLENOID VALVE</v>
      </c>
      <c r="H24" s="268" t="str">
        <f xml:space="preserve"> TRIM(UPPER( MID(DEVICES[[#This Row],[INITIAL_DESC]],51,25)))</f>
        <v/>
      </c>
      <c r="I24" s="269"/>
      <c r="J24" s="268" t="str">
        <f>_xlfn.CONCAT(DEVICES[[#This Row],[INITIAL_TAG1]:[INITIAL_TAG2]])</f>
        <v>BB1CV406</v>
      </c>
      <c r="K24" s="268" t="str">
        <f>TRIM(TRIM(DEVICES[[#This Row],[DESC1]])&amp; " " &amp;TRIM(DEVICES[[#This Row],[DESC2]]) &amp; " " &amp; TRIM(DEVICES[[#This Row],[DESC3]]))</f>
        <v>BOTTOM ASH VALVE SOLENOID VALVE</v>
      </c>
    </row>
    <row r="25" spans="1:11" x14ac:dyDescent="0.4">
      <c r="A25" s="268" t="s">
        <v>987</v>
      </c>
      <c r="C25" s="268" t="s">
        <v>1695</v>
      </c>
      <c r="D25" s="269"/>
      <c r="E25" s="268" t="str">
        <f>_xlfn.CONCAT(DEVICES[[#This Row],[INITIAL_TAG1]:[INITIAL_TAG2]])</f>
        <v>BB1CV412</v>
      </c>
      <c r="F25" s="268" t="str">
        <f>TRIM(UPPER( MID(DEVICES[[#This Row],[INITIAL_DESC]],1,25)))</f>
        <v>BOTTOM ASH SIEVE BYPASS</v>
      </c>
      <c r="G25" s="268" t="str">
        <f>TRIM(UPPER( MID(DEVICES[[#This Row],[INITIAL_DESC]],26,25)))</f>
        <v>SOLENOID VALVE</v>
      </c>
      <c r="H25" s="268" t="str">
        <f xml:space="preserve"> TRIM(UPPER( MID(DEVICES[[#This Row],[INITIAL_DESC]],51,25)))</f>
        <v/>
      </c>
      <c r="I25" s="269"/>
      <c r="J25" s="268" t="str">
        <f>_xlfn.CONCAT(DEVICES[[#This Row],[INITIAL_TAG1]:[INITIAL_TAG2]])</f>
        <v>BB1CV412</v>
      </c>
      <c r="K25" s="268" t="str">
        <f>TRIM(TRIM(DEVICES[[#This Row],[DESC1]])&amp; " " &amp;TRIM(DEVICES[[#This Row],[DESC2]]) &amp; " " &amp; TRIM(DEVICES[[#This Row],[DESC3]]))</f>
        <v>BOTTOM ASH SIEVE BYPASS SOLENOID VALVE</v>
      </c>
    </row>
    <row r="26" spans="1:11" x14ac:dyDescent="0.4">
      <c r="A26" s="268" t="s">
        <v>1000</v>
      </c>
      <c r="C26" s="268" t="s">
        <v>1696</v>
      </c>
      <c r="D26" s="269"/>
      <c r="E26" s="268" t="str">
        <f>_xlfn.CONCAT(DEVICES[[#This Row],[INITIAL_TAG1]:[INITIAL_TAG2]])</f>
        <v>BB1CV414</v>
      </c>
      <c r="F26" s="268" t="str">
        <f>TRIM(UPPER( MID(DEVICES[[#This Row],[INITIAL_DESC]],1,25)))</f>
        <v>WORK AIR TO PNEUMATIC</v>
      </c>
      <c r="G26" s="268" t="str">
        <f>TRIM(UPPER( MID(DEVICES[[#This Row],[INITIAL_DESC]],26,25)))</f>
        <v>TRANSMITTER PNEUMATIC VAL</v>
      </c>
      <c r="H26" s="268" t="str">
        <f xml:space="preserve"> TRIM(UPPER( MID(DEVICES[[#This Row],[INITIAL_DESC]],51,25)))</f>
        <v>VE</v>
      </c>
      <c r="I26" s="269"/>
      <c r="J26" s="268" t="str">
        <f>_xlfn.CONCAT(DEVICES[[#This Row],[INITIAL_TAG1]:[INITIAL_TAG2]])</f>
        <v>BB1CV414</v>
      </c>
      <c r="K26" s="268" t="str">
        <f>TRIM(TRIM(DEVICES[[#This Row],[DESC1]])&amp; " " &amp;TRIM(DEVICES[[#This Row],[DESC2]]) &amp; " " &amp; TRIM(DEVICES[[#This Row],[DESC3]]))</f>
        <v>WORK AIR TO PNEUMATIC TRANSMITTER PNEUMATIC VAL VE</v>
      </c>
    </row>
    <row r="27" spans="1:11" x14ac:dyDescent="0.4">
      <c r="A27" s="268" t="s">
        <v>1006</v>
      </c>
      <c r="C27" s="268" t="s">
        <v>1697</v>
      </c>
      <c r="D27" s="269"/>
      <c r="E27" s="268" t="str">
        <f>_xlfn.CONCAT(DEVICES[[#This Row],[INITIAL_TAG1]:[INITIAL_TAG2]])</f>
        <v>BB1SV405</v>
      </c>
      <c r="F27" s="268" t="str">
        <f>TRIM(UPPER( MID(DEVICES[[#This Row],[INITIAL_DESC]],1,25)))</f>
        <v>SAND FILLING VALVE</v>
      </c>
      <c r="G27" s="268" t="str">
        <f>TRIM(UPPER( MID(DEVICES[[#This Row],[INITIAL_DESC]],26,25)))</f>
        <v>SOLENOID VALVE</v>
      </c>
      <c r="H27" s="268" t="str">
        <f xml:space="preserve"> TRIM(UPPER( MID(DEVICES[[#This Row],[INITIAL_DESC]],51,25)))</f>
        <v/>
      </c>
      <c r="I27" s="269"/>
      <c r="J27" s="268" t="str">
        <f>_xlfn.CONCAT(DEVICES[[#This Row],[INITIAL_TAG1]:[INITIAL_TAG2]])</f>
        <v>BB1SV405</v>
      </c>
      <c r="K27" s="268" t="str">
        <f>TRIM(TRIM(DEVICES[[#This Row],[DESC1]])&amp; " " &amp;TRIM(DEVICES[[#This Row],[DESC2]]) &amp; " " &amp; TRIM(DEVICES[[#This Row],[DESC3]]))</f>
        <v>SAND FILLING VALVE SOLENOID VALVE</v>
      </c>
    </row>
    <row r="28" spans="1:11" x14ac:dyDescent="0.4">
      <c r="A28" s="268" t="s">
        <v>1039</v>
      </c>
      <c r="C28" s="268" t="s">
        <v>1698</v>
      </c>
      <c r="D28" s="269"/>
      <c r="E28" s="268" t="str">
        <f>_xlfn.CONCAT(DEVICES[[#This Row],[INITIAL_TAG1]:[INITIAL_TAG2]])</f>
        <v>BB1SV401</v>
      </c>
      <c r="F28" s="268" t="str">
        <f>TRIM(UPPER( MID(DEVICES[[#This Row],[INITIAL_DESC]],1,25)))</f>
        <v>BOTTOM ASH PURGING AIR</v>
      </c>
      <c r="G28" s="268" t="str">
        <f>TRIM(UPPER( MID(DEVICES[[#This Row],[INITIAL_DESC]],26,25)))</f>
        <v>SOLENOID VALVE</v>
      </c>
      <c r="H28" s="268" t="str">
        <f xml:space="preserve"> TRIM(UPPER( MID(DEVICES[[#This Row],[INITIAL_DESC]],51,25)))</f>
        <v/>
      </c>
      <c r="I28" s="269"/>
      <c r="J28" s="268" t="str">
        <f>_xlfn.CONCAT(DEVICES[[#This Row],[INITIAL_TAG1]:[INITIAL_TAG2]])</f>
        <v>BB1SV401</v>
      </c>
      <c r="K28" s="268" t="str">
        <f>TRIM(TRIM(DEVICES[[#This Row],[DESC1]])&amp; " " &amp;TRIM(DEVICES[[#This Row],[DESC2]]) &amp; " " &amp; TRIM(DEVICES[[#This Row],[DESC3]]))</f>
        <v>BOTTOM ASH PURGING AIR SOLENOID VALVE</v>
      </c>
    </row>
    <row r="29" spans="1:11" x14ac:dyDescent="0.4">
      <c r="A29" s="268" t="s">
        <v>1041</v>
      </c>
      <c r="C29" s="268" t="s">
        <v>1698</v>
      </c>
      <c r="D29" s="269"/>
      <c r="E29" s="268" t="str">
        <f>_xlfn.CONCAT(DEVICES[[#This Row],[INITIAL_TAG1]:[INITIAL_TAG2]])</f>
        <v>BB1SV402</v>
      </c>
      <c r="F29" s="268" t="str">
        <f>TRIM(UPPER( MID(DEVICES[[#This Row],[INITIAL_DESC]],1,25)))</f>
        <v>BOTTOM ASH PURGING AIR</v>
      </c>
      <c r="G29" s="268" t="str">
        <f>TRIM(UPPER( MID(DEVICES[[#This Row],[INITIAL_DESC]],26,25)))</f>
        <v>SOLENOID VALVE</v>
      </c>
      <c r="H29" s="268" t="str">
        <f xml:space="preserve"> TRIM(UPPER( MID(DEVICES[[#This Row],[INITIAL_DESC]],51,25)))</f>
        <v/>
      </c>
      <c r="I29" s="269"/>
      <c r="J29" s="268" t="str">
        <f>_xlfn.CONCAT(DEVICES[[#This Row],[INITIAL_TAG1]:[INITIAL_TAG2]])</f>
        <v>BB1SV402</v>
      </c>
      <c r="K29" s="268" t="str">
        <f>TRIM(TRIM(DEVICES[[#This Row],[DESC1]])&amp; " " &amp;TRIM(DEVICES[[#This Row],[DESC2]]) &amp; " " &amp; TRIM(DEVICES[[#This Row],[DESC3]]))</f>
        <v>BOTTOM ASH PURGING AIR SOLENOID VALVE</v>
      </c>
    </row>
    <row r="30" spans="1:11" x14ac:dyDescent="0.4">
      <c r="A30" s="268" t="s">
        <v>993</v>
      </c>
      <c r="C30" s="268" t="s">
        <v>1699</v>
      </c>
      <c r="D30" s="269"/>
      <c r="E30" s="268" t="str">
        <f>_xlfn.CONCAT(DEVICES[[#This Row],[INITIAL_TAG1]:[INITIAL_TAG2]])</f>
        <v>BB1CV413</v>
      </c>
      <c r="F30" s="268" t="str">
        <f>TRIM(UPPER( MID(DEVICES[[#This Row],[INITIAL_DESC]],1,25)))</f>
        <v>CONTROL VALVE OF</v>
      </c>
      <c r="G30" s="268" t="str">
        <f>TRIM(UPPER( MID(DEVICES[[#This Row],[INITIAL_DESC]],26,25)))</f>
        <v>PNEUMATIC TRANSMITTER</v>
      </c>
      <c r="H30" s="268" t="str">
        <f xml:space="preserve"> TRIM(UPPER( MID(DEVICES[[#This Row],[INITIAL_DESC]],51,25)))</f>
        <v>DAMPER</v>
      </c>
      <c r="I30" s="269"/>
      <c r="J30" s="268" t="str">
        <f>_xlfn.CONCAT(DEVICES[[#This Row],[INITIAL_TAG1]:[INITIAL_TAG2]])</f>
        <v>BB1CV413</v>
      </c>
      <c r="K30" s="268" t="str">
        <f>TRIM(TRIM(DEVICES[[#This Row],[DESC1]])&amp; " " &amp;TRIM(DEVICES[[#This Row],[DESC2]]) &amp; " " &amp; TRIM(DEVICES[[#This Row],[DESC3]]))</f>
        <v>CONTROL VALVE OF PNEUMATIC TRANSMITTER DAMPER</v>
      </c>
    </row>
    <row r="31" spans="1:11" x14ac:dyDescent="0.4">
      <c r="A31" s="268" t="s">
        <v>993</v>
      </c>
      <c r="B31" s="268" t="s">
        <v>1700</v>
      </c>
      <c r="C31" s="268" t="s">
        <v>1701</v>
      </c>
      <c r="D31" s="269"/>
      <c r="E31" s="268" t="str">
        <f>_xlfn.CONCAT(DEVICES[[#This Row],[INITIAL_TAG1]:[INITIAL_TAG2]])</f>
        <v>BB1CV413_OPEN</v>
      </c>
      <c r="F31" s="268" t="str">
        <f>TRIM(UPPER( MID(DEVICES[[#This Row],[INITIAL_DESC]],1,25)))</f>
        <v>CONTROL VALVE OF</v>
      </c>
      <c r="G31" s="268" t="str">
        <f>TRIM(UPPER( MID(DEVICES[[#This Row],[INITIAL_DESC]],26,25)))</f>
        <v>PNEUMATIC TRANSMITTER</v>
      </c>
      <c r="H31" s="268" t="str">
        <f xml:space="preserve"> TRIM(UPPER( MID(DEVICES[[#This Row],[INITIAL_DESC]],51,25)))</f>
        <v>DAMPER OPEN</v>
      </c>
      <c r="I31" s="269"/>
      <c r="J31" s="268" t="str">
        <f>_xlfn.CONCAT(DEVICES[[#This Row],[INITIAL_TAG1]:[INITIAL_TAG2]])</f>
        <v>BB1CV413_OPEN</v>
      </c>
      <c r="K31" s="268" t="str">
        <f>TRIM(TRIM(DEVICES[[#This Row],[DESC1]])&amp; " " &amp;TRIM(DEVICES[[#This Row],[DESC2]]) &amp; " " &amp; TRIM(DEVICES[[#This Row],[DESC3]]))</f>
        <v>CONTROL VALVE OF PNEUMATIC TRANSMITTER DAMPER OPEN</v>
      </c>
    </row>
    <row r="32" spans="1:11" x14ac:dyDescent="0.4">
      <c r="A32" s="268" t="s">
        <v>993</v>
      </c>
      <c r="B32" s="268" t="s">
        <v>1702</v>
      </c>
      <c r="C32" s="268" t="s">
        <v>1703</v>
      </c>
      <c r="D32" s="269"/>
      <c r="E32" s="268" t="str">
        <f>_xlfn.CONCAT(DEVICES[[#This Row],[INITIAL_TAG1]:[INITIAL_TAG2]])</f>
        <v>BB1CV413_CLOSE</v>
      </c>
      <c r="F32" s="268" t="str">
        <f>TRIM(UPPER( MID(DEVICES[[#This Row],[INITIAL_DESC]],1,25)))</f>
        <v>CONTROL VALVE OF</v>
      </c>
      <c r="G32" s="268" t="str">
        <f>TRIM(UPPER( MID(DEVICES[[#This Row],[INITIAL_DESC]],26,25)))</f>
        <v>PNEUMATIC TRANSMITTER</v>
      </c>
      <c r="H32" s="268" t="str">
        <f xml:space="preserve"> TRIM(UPPER( MID(DEVICES[[#This Row],[INITIAL_DESC]],51,25)))</f>
        <v>DAMPER CLOSE</v>
      </c>
      <c r="I32" s="269"/>
      <c r="J32" s="268" t="str">
        <f>_xlfn.CONCAT(DEVICES[[#This Row],[INITIAL_TAG1]:[INITIAL_TAG2]])</f>
        <v>BB1CV413_CLOSE</v>
      </c>
      <c r="K32" s="268" t="str">
        <f>TRIM(TRIM(DEVICES[[#This Row],[DESC1]])&amp; " " &amp;TRIM(DEVICES[[#This Row],[DESC2]]) &amp; " " &amp; TRIM(DEVICES[[#This Row],[DESC3]]))</f>
        <v>CONTROL VALVE OF PNEUMATIC TRANSMITTER DAMPER CLOSE</v>
      </c>
    </row>
    <row r="33" spans="1:11" x14ac:dyDescent="0.4">
      <c r="A33" s="268" t="s">
        <v>1063</v>
      </c>
      <c r="C33" s="268" t="s">
        <v>1064</v>
      </c>
      <c r="D33" s="269"/>
      <c r="E33" s="268" t="str">
        <f>_xlfn.CONCAT(DEVICES[[#This Row],[INITIAL_TAG1]:[INITIAL_TAG2]])</f>
        <v>BB1BU500</v>
      </c>
      <c r="F33" s="268" t="str">
        <f>TRIM(UPPER( MID(DEVICES[[#This Row],[INITIAL_DESC]],1,25)))</f>
        <v>BURNER SIGNALS</v>
      </c>
      <c r="G33" s="268" t="str">
        <f>TRIM(UPPER( MID(DEVICES[[#This Row],[INITIAL_DESC]],26,25)))</f>
        <v/>
      </c>
      <c r="H33" s="268" t="str">
        <f xml:space="preserve"> TRIM(UPPER( MID(DEVICES[[#This Row],[INITIAL_DESC]],51,25)))</f>
        <v/>
      </c>
      <c r="I33" s="269"/>
      <c r="J33" s="268" t="str">
        <f>_xlfn.CONCAT(DEVICES[[#This Row],[INITIAL_TAG1]:[INITIAL_TAG2]])</f>
        <v>BB1BU500</v>
      </c>
      <c r="K33" s="268" t="str">
        <f>TRIM(TRIM(DEVICES[[#This Row],[DESC1]])&amp; " " &amp;TRIM(DEVICES[[#This Row],[DESC2]]) &amp; " " &amp; TRIM(DEVICES[[#This Row],[DESC3]]))</f>
        <v>BURNER SIGNALS</v>
      </c>
    </row>
    <row r="34" spans="1:11" x14ac:dyDescent="0.4">
      <c r="A34" s="268" t="s">
        <v>1063</v>
      </c>
      <c r="B34" s="268" t="s">
        <v>1704</v>
      </c>
      <c r="C34" s="268" t="s">
        <v>1705</v>
      </c>
      <c r="D34" s="269"/>
      <c r="E34" s="268" t="str">
        <f>_xlfn.CONCAT(DEVICES[[#This Row],[INITIAL_TAG1]:[INITIAL_TAG2]])</f>
        <v>BB1BU500_DO_IF1</v>
      </c>
      <c r="F34" s="268" t="str">
        <f>TRIM(UPPER( MID(DEVICES[[#This Row],[INITIAL_DESC]],1,25)))</f>
        <v>BURNER DIGITAL OUTPUT</v>
      </c>
      <c r="G34" s="268" t="str">
        <f>TRIM(UPPER( MID(DEVICES[[#This Row],[INITIAL_DESC]],26,25)))</f>
        <v>INTERFACE 1</v>
      </c>
      <c r="H34" s="268" t="str">
        <f xml:space="preserve"> TRIM(UPPER( MID(DEVICES[[#This Row],[INITIAL_DESC]],51,25)))</f>
        <v/>
      </c>
      <c r="I34" s="269"/>
      <c r="J34" s="268" t="str">
        <f>_xlfn.CONCAT(DEVICES[[#This Row],[INITIAL_TAG1]:[INITIAL_TAG2]])</f>
        <v>BB1BU500_DO_IF1</v>
      </c>
      <c r="K34" s="268" t="str">
        <f>TRIM(TRIM(DEVICES[[#This Row],[DESC1]])&amp; " " &amp;TRIM(DEVICES[[#This Row],[DESC2]]) &amp; " " &amp; TRIM(DEVICES[[#This Row],[DESC3]]))</f>
        <v>BURNER DIGITAL OUTPUT INTERFACE 1</v>
      </c>
    </row>
    <row r="35" spans="1:11" x14ac:dyDescent="0.4">
      <c r="A35" s="268" t="s">
        <v>1063</v>
      </c>
      <c r="B35" s="268" t="s">
        <v>1706</v>
      </c>
      <c r="C35" s="268" t="s">
        <v>1707</v>
      </c>
      <c r="D35" s="269"/>
      <c r="E35" s="268" t="str">
        <f>_xlfn.CONCAT(DEVICES[[#This Row],[INITIAL_TAG1]:[INITIAL_TAG2]])</f>
        <v>BB1BU500_DO_IF2</v>
      </c>
      <c r="F35" s="268" t="str">
        <f>TRIM(UPPER( MID(DEVICES[[#This Row],[INITIAL_DESC]],1,25)))</f>
        <v>BURNER DIGITAL OUTPUT</v>
      </c>
      <c r="G35" s="268" t="str">
        <f>TRIM(UPPER( MID(DEVICES[[#This Row],[INITIAL_DESC]],26,25)))</f>
        <v>INTERFACE 2</v>
      </c>
      <c r="H35" s="268" t="str">
        <f xml:space="preserve"> TRIM(UPPER( MID(DEVICES[[#This Row],[INITIAL_DESC]],51,25)))</f>
        <v/>
      </c>
      <c r="I35" s="269"/>
      <c r="J35" s="268" t="str">
        <f>_xlfn.CONCAT(DEVICES[[#This Row],[INITIAL_TAG1]:[INITIAL_TAG2]])</f>
        <v>BB1BU500_DO_IF2</v>
      </c>
      <c r="K35" s="268" t="str">
        <f>TRIM(TRIM(DEVICES[[#This Row],[DESC1]])&amp; " " &amp;TRIM(DEVICES[[#This Row],[DESC2]]) &amp; " " &amp; TRIM(DEVICES[[#This Row],[DESC3]]))</f>
        <v>BURNER DIGITAL OUTPUT INTERFACE 2</v>
      </c>
    </row>
    <row r="36" spans="1:11" x14ac:dyDescent="0.4">
      <c r="A36" s="268" t="s">
        <v>1063</v>
      </c>
      <c r="B36" s="268" t="s">
        <v>1708</v>
      </c>
      <c r="C36" s="268" t="s">
        <v>1709</v>
      </c>
      <c r="D36" s="269"/>
      <c r="E36" s="268" t="str">
        <f>_xlfn.CONCAT(DEVICES[[#This Row],[INITIAL_TAG1]:[INITIAL_TAG2]])</f>
        <v>BB1BU500_DO_IF3</v>
      </c>
      <c r="F36" s="268" t="str">
        <f>TRIM(UPPER( MID(DEVICES[[#This Row],[INITIAL_DESC]],1,25)))</f>
        <v>BURNER DIGITAL OUTPUT</v>
      </c>
      <c r="G36" s="268" t="str">
        <f>TRIM(UPPER( MID(DEVICES[[#This Row],[INITIAL_DESC]],26,25)))</f>
        <v>INTERFACE 3</v>
      </c>
      <c r="H36" s="268" t="str">
        <f xml:space="preserve"> TRIM(UPPER( MID(DEVICES[[#This Row],[INITIAL_DESC]],51,25)))</f>
        <v/>
      </c>
      <c r="I36" s="269"/>
      <c r="J36" s="268" t="str">
        <f>_xlfn.CONCAT(DEVICES[[#This Row],[INITIAL_TAG1]:[INITIAL_TAG2]])</f>
        <v>BB1BU500_DO_IF3</v>
      </c>
      <c r="K36" s="268" t="str">
        <f>TRIM(TRIM(DEVICES[[#This Row],[DESC1]])&amp; " " &amp;TRIM(DEVICES[[#This Row],[DESC2]]) &amp; " " &amp; TRIM(DEVICES[[#This Row],[DESC3]]))</f>
        <v>BURNER DIGITAL OUTPUT INTERFACE 3</v>
      </c>
    </row>
    <row r="37" spans="1:11" x14ac:dyDescent="0.4">
      <c r="A37" s="268" t="s">
        <v>1063</v>
      </c>
      <c r="B37" s="268" t="s">
        <v>1710</v>
      </c>
      <c r="C37" s="268" t="s">
        <v>1711</v>
      </c>
      <c r="D37" s="269"/>
      <c r="E37" s="268" t="str">
        <f>_xlfn.CONCAT(DEVICES[[#This Row],[INITIAL_TAG1]:[INITIAL_TAG2]])</f>
        <v>BB1BU500_DO_IF4</v>
      </c>
      <c r="F37" s="268" t="str">
        <f>TRIM(UPPER( MID(DEVICES[[#This Row],[INITIAL_DESC]],1,25)))</f>
        <v>BURNER DIGITAL OUTPUT</v>
      </c>
      <c r="G37" s="268" t="str">
        <f>TRIM(UPPER( MID(DEVICES[[#This Row],[INITIAL_DESC]],26,25)))</f>
        <v>INTERFACE 4</v>
      </c>
      <c r="H37" s="268" t="str">
        <f xml:space="preserve"> TRIM(UPPER( MID(DEVICES[[#This Row],[INITIAL_DESC]],51,25)))</f>
        <v/>
      </c>
      <c r="I37" s="269"/>
      <c r="J37" s="268" t="str">
        <f>_xlfn.CONCAT(DEVICES[[#This Row],[INITIAL_TAG1]:[INITIAL_TAG2]])</f>
        <v>BB1BU500_DO_IF4</v>
      </c>
      <c r="K37" s="268" t="str">
        <f>TRIM(TRIM(DEVICES[[#This Row],[DESC1]])&amp; " " &amp;TRIM(DEVICES[[#This Row],[DESC2]]) &amp; " " &amp; TRIM(DEVICES[[#This Row],[DESC3]]))</f>
        <v>BURNER DIGITAL OUTPUT INTERFACE 4</v>
      </c>
    </row>
    <row r="38" spans="1:11" x14ac:dyDescent="0.4">
      <c r="A38" s="268" t="s">
        <v>1063</v>
      </c>
      <c r="B38" s="268" t="s">
        <v>1712</v>
      </c>
      <c r="C38" s="268" t="s">
        <v>1713</v>
      </c>
      <c r="D38" s="269"/>
      <c r="E38" s="268" t="str">
        <f>_xlfn.CONCAT(DEVICES[[#This Row],[INITIAL_TAG1]:[INITIAL_TAG2]])</f>
        <v>BB1BU500_DO_IF5</v>
      </c>
      <c r="F38" s="268" t="str">
        <f>TRIM(UPPER( MID(DEVICES[[#This Row],[INITIAL_DESC]],1,25)))</f>
        <v>BURNER DIGITAL OUTPUT</v>
      </c>
      <c r="G38" s="268" t="str">
        <f>TRIM(UPPER( MID(DEVICES[[#This Row],[INITIAL_DESC]],26,25)))</f>
        <v>INTERFACE 5</v>
      </c>
      <c r="H38" s="268" t="str">
        <f xml:space="preserve"> TRIM(UPPER( MID(DEVICES[[#This Row],[INITIAL_DESC]],51,25)))</f>
        <v/>
      </c>
      <c r="I38" s="269"/>
      <c r="J38" s="268" t="str">
        <f>_xlfn.CONCAT(DEVICES[[#This Row],[INITIAL_TAG1]:[INITIAL_TAG2]])</f>
        <v>BB1BU500_DO_IF5</v>
      </c>
      <c r="K38" s="268" t="str">
        <f>TRIM(TRIM(DEVICES[[#This Row],[DESC1]])&amp; " " &amp;TRIM(DEVICES[[#This Row],[DESC2]]) &amp; " " &amp; TRIM(DEVICES[[#This Row],[DESC3]]))</f>
        <v>BURNER DIGITAL OUTPUT INTERFACE 5</v>
      </c>
    </row>
    <row r="39" spans="1:11" x14ac:dyDescent="0.4">
      <c r="A39" s="268" t="s">
        <v>1063</v>
      </c>
      <c r="B39" s="268" t="s">
        <v>1714</v>
      </c>
      <c r="C39" s="268" t="s">
        <v>1715</v>
      </c>
      <c r="D39" s="269"/>
      <c r="E39" s="268" t="str">
        <f>_xlfn.CONCAT(DEVICES[[#This Row],[INITIAL_TAG1]:[INITIAL_TAG2]])</f>
        <v>BB1BU500_DI_IF1</v>
      </c>
      <c r="F39" s="268" t="str">
        <f>TRIM(UPPER( MID(DEVICES[[#This Row],[INITIAL_DESC]],1,25)))</f>
        <v>BURNER DIGITAL INPUT</v>
      </c>
      <c r="G39" s="268" t="str">
        <f>TRIM(UPPER( MID(DEVICES[[#This Row],[INITIAL_DESC]],26,25)))</f>
        <v>INTERFACE 1</v>
      </c>
      <c r="H39" s="268" t="str">
        <f xml:space="preserve"> TRIM(UPPER( MID(DEVICES[[#This Row],[INITIAL_DESC]],51,25)))</f>
        <v/>
      </c>
      <c r="I39" s="269"/>
      <c r="J39" s="268" t="str">
        <f>_xlfn.CONCAT(DEVICES[[#This Row],[INITIAL_TAG1]:[INITIAL_TAG2]])</f>
        <v>BB1BU500_DI_IF1</v>
      </c>
      <c r="K39" s="268" t="str">
        <f>TRIM(TRIM(DEVICES[[#This Row],[DESC1]])&amp; " " &amp;TRIM(DEVICES[[#This Row],[DESC2]]) &amp; " " &amp; TRIM(DEVICES[[#This Row],[DESC3]]))</f>
        <v>BURNER DIGITAL INPUT INTERFACE 1</v>
      </c>
    </row>
    <row r="40" spans="1:11" x14ac:dyDescent="0.4">
      <c r="A40" s="268" t="s">
        <v>1063</v>
      </c>
      <c r="B40" s="268" t="s">
        <v>1716</v>
      </c>
      <c r="C40" s="268" t="s">
        <v>1717</v>
      </c>
      <c r="D40" s="269"/>
      <c r="E40" s="268" t="str">
        <f>_xlfn.CONCAT(DEVICES[[#This Row],[INITIAL_TAG1]:[INITIAL_TAG2]])</f>
        <v>BB1BU500_DI_IF2</v>
      </c>
      <c r="F40" s="268" t="str">
        <f>TRIM(UPPER( MID(DEVICES[[#This Row],[INITIAL_DESC]],1,25)))</f>
        <v>BURNER DIGITAL INPUT</v>
      </c>
      <c r="G40" s="268" t="str">
        <f>TRIM(UPPER( MID(DEVICES[[#This Row],[INITIAL_DESC]],26,25)))</f>
        <v>INTERFACE 2</v>
      </c>
      <c r="H40" s="268" t="str">
        <f xml:space="preserve"> TRIM(UPPER( MID(DEVICES[[#This Row],[INITIAL_DESC]],51,25)))</f>
        <v/>
      </c>
      <c r="I40" s="269"/>
      <c r="J40" s="268" t="str">
        <f>_xlfn.CONCAT(DEVICES[[#This Row],[INITIAL_TAG1]:[INITIAL_TAG2]])</f>
        <v>BB1BU500_DI_IF2</v>
      </c>
      <c r="K40" s="268" t="str">
        <f>TRIM(TRIM(DEVICES[[#This Row],[DESC1]])&amp; " " &amp;TRIM(DEVICES[[#This Row],[DESC2]]) &amp; " " &amp; TRIM(DEVICES[[#This Row],[DESC3]]))</f>
        <v>BURNER DIGITAL INPUT INTERFACE 2</v>
      </c>
    </row>
    <row r="41" spans="1:11" x14ac:dyDescent="0.4">
      <c r="A41" s="268" t="s">
        <v>1063</v>
      </c>
      <c r="B41" s="268" t="s">
        <v>1718</v>
      </c>
      <c r="C41" s="268" t="s">
        <v>1719</v>
      </c>
      <c r="D41" s="269"/>
      <c r="E41" s="268" t="str">
        <f>_xlfn.CONCAT(DEVICES[[#This Row],[INITIAL_TAG1]:[INITIAL_TAG2]])</f>
        <v>BB1BU500_DI_IF3</v>
      </c>
      <c r="F41" s="268" t="str">
        <f>TRIM(UPPER( MID(DEVICES[[#This Row],[INITIAL_DESC]],1,25)))</f>
        <v>BURNER DIGITAL INPUT</v>
      </c>
      <c r="G41" s="268" t="str">
        <f>TRIM(UPPER( MID(DEVICES[[#This Row],[INITIAL_DESC]],26,25)))</f>
        <v>INTERFACE 3</v>
      </c>
      <c r="H41" s="268" t="str">
        <f xml:space="preserve"> TRIM(UPPER( MID(DEVICES[[#This Row],[INITIAL_DESC]],51,25)))</f>
        <v/>
      </c>
      <c r="I41" s="269"/>
      <c r="J41" s="268" t="str">
        <f>_xlfn.CONCAT(DEVICES[[#This Row],[INITIAL_TAG1]:[INITIAL_TAG2]])</f>
        <v>BB1BU500_DI_IF3</v>
      </c>
      <c r="K41" s="268" t="str">
        <f>TRIM(TRIM(DEVICES[[#This Row],[DESC1]])&amp; " " &amp;TRIM(DEVICES[[#This Row],[DESC2]]) &amp; " " &amp; TRIM(DEVICES[[#This Row],[DESC3]]))</f>
        <v>BURNER DIGITAL INPUT INTERFACE 3</v>
      </c>
    </row>
    <row r="42" spans="1:11" x14ac:dyDescent="0.4">
      <c r="A42" s="268" t="s">
        <v>1063</v>
      </c>
      <c r="B42" s="268" t="s">
        <v>1720</v>
      </c>
      <c r="C42" s="268" t="s">
        <v>1721</v>
      </c>
      <c r="D42" s="269"/>
      <c r="E42" s="268" t="str">
        <f>_xlfn.CONCAT(DEVICES[[#This Row],[INITIAL_TAG1]:[INITIAL_TAG2]])</f>
        <v>BB1BU500_DI_IF4</v>
      </c>
      <c r="F42" s="268" t="str">
        <f>TRIM(UPPER( MID(DEVICES[[#This Row],[INITIAL_DESC]],1,25)))</f>
        <v>BURNER DIGITAL INPUT</v>
      </c>
      <c r="G42" s="268" t="str">
        <f>TRIM(UPPER( MID(DEVICES[[#This Row],[INITIAL_DESC]],26,25)))</f>
        <v>INTERFACE 4</v>
      </c>
      <c r="H42" s="268" t="str">
        <f xml:space="preserve"> TRIM(UPPER( MID(DEVICES[[#This Row],[INITIAL_DESC]],51,25)))</f>
        <v/>
      </c>
      <c r="I42" s="269"/>
      <c r="J42" s="268" t="str">
        <f>_xlfn.CONCAT(DEVICES[[#This Row],[INITIAL_TAG1]:[INITIAL_TAG2]])</f>
        <v>BB1BU500_DI_IF4</v>
      </c>
      <c r="K42" s="268" t="str">
        <f>TRIM(TRIM(DEVICES[[#This Row],[DESC1]])&amp; " " &amp;TRIM(DEVICES[[#This Row],[DESC2]]) &amp; " " &amp; TRIM(DEVICES[[#This Row],[DESC3]]))</f>
        <v>BURNER DIGITAL INPUT INTERFACE 4</v>
      </c>
    </row>
    <row r="43" spans="1:11" x14ac:dyDescent="0.4">
      <c r="A43" s="268" t="s">
        <v>1063</v>
      </c>
      <c r="B43" s="268" t="s">
        <v>1722</v>
      </c>
      <c r="C43" s="268" t="s">
        <v>1723</v>
      </c>
      <c r="D43" s="269"/>
      <c r="E43" s="268" t="str">
        <f>_xlfn.CONCAT(DEVICES[[#This Row],[INITIAL_TAG1]:[INITIAL_TAG2]])</f>
        <v>BB1BU500_DI_IF5</v>
      </c>
      <c r="F43" s="268" t="str">
        <f>TRIM(UPPER( MID(DEVICES[[#This Row],[INITIAL_DESC]],1,25)))</f>
        <v>BURNER DIGITAL INPUT</v>
      </c>
      <c r="G43" s="268" t="str">
        <f>TRIM(UPPER( MID(DEVICES[[#This Row],[INITIAL_DESC]],26,25)))</f>
        <v>INTERFACE 5</v>
      </c>
      <c r="H43" s="268" t="str">
        <f xml:space="preserve"> TRIM(UPPER( MID(DEVICES[[#This Row],[INITIAL_DESC]],51,25)))</f>
        <v/>
      </c>
      <c r="I43" s="269"/>
      <c r="J43" s="268" t="str">
        <f>_xlfn.CONCAT(DEVICES[[#This Row],[INITIAL_TAG1]:[INITIAL_TAG2]])</f>
        <v>BB1BU500_DI_IF5</v>
      </c>
      <c r="K43" s="268" t="str">
        <f>TRIM(TRIM(DEVICES[[#This Row],[DESC1]])&amp; " " &amp;TRIM(DEVICES[[#This Row],[DESC2]]) &amp; " " &amp; TRIM(DEVICES[[#This Row],[DESC3]]))</f>
        <v>BURNER DIGITAL INPUT INTERFACE 5</v>
      </c>
    </row>
    <row r="44" spans="1:11" x14ac:dyDescent="0.4">
      <c r="A44" s="268" t="s">
        <v>1063</v>
      </c>
      <c r="B44" s="268" t="s">
        <v>1724</v>
      </c>
      <c r="C44" s="268" t="s">
        <v>1725</v>
      </c>
      <c r="D44" s="269"/>
      <c r="E44" s="268" t="str">
        <f>_xlfn.CONCAT(DEVICES[[#This Row],[INITIAL_TAG1]:[INITIAL_TAG2]])</f>
        <v>BB1BU500_AO_IF1</v>
      </c>
      <c r="F44" s="268" t="str">
        <f>TRIM(UPPER( MID(DEVICES[[#This Row],[INITIAL_DESC]],1,25)))</f>
        <v>BURNER ANALOGUE OUTPUT</v>
      </c>
      <c r="G44" s="268" t="str">
        <f>TRIM(UPPER( MID(DEVICES[[#This Row],[INITIAL_DESC]],26,25)))</f>
        <v>INTERFACE 1</v>
      </c>
      <c r="H44" s="268" t="str">
        <f xml:space="preserve"> TRIM(UPPER( MID(DEVICES[[#This Row],[INITIAL_DESC]],51,25)))</f>
        <v/>
      </c>
      <c r="I44" s="269"/>
      <c r="J44" s="268" t="str">
        <f>_xlfn.CONCAT(DEVICES[[#This Row],[INITIAL_TAG1]:[INITIAL_TAG2]])</f>
        <v>BB1BU500_AO_IF1</v>
      </c>
      <c r="K44" s="268" t="str">
        <f>TRIM(TRIM(DEVICES[[#This Row],[DESC1]])&amp; " " &amp;TRIM(DEVICES[[#This Row],[DESC2]]) &amp; " " &amp; TRIM(DEVICES[[#This Row],[DESC3]]))</f>
        <v>BURNER ANALOGUE OUTPUT INTERFACE 1</v>
      </c>
    </row>
    <row r="45" spans="1:11" x14ac:dyDescent="0.4">
      <c r="A45" s="268" t="s">
        <v>1063</v>
      </c>
      <c r="B45" s="268" t="s">
        <v>1726</v>
      </c>
      <c r="C45" s="268" t="s">
        <v>1727</v>
      </c>
      <c r="D45" s="269"/>
      <c r="E45" s="268" t="str">
        <f>_xlfn.CONCAT(DEVICES[[#This Row],[INITIAL_TAG1]:[INITIAL_TAG2]])</f>
        <v>BB1BU500_AO_IF2</v>
      </c>
      <c r="F45" s="268" t="str">
        <f>TRIM(UPPER( MID(DEVICES[[#This Row],[INITIAL_DESC]],1,25)))</f>
        <v>BURNER ANALOGUE OUTPUT</v>
      </c>
      <c r="G45" s="268" t="str">
        <f>TRIM(UPPER( MID(DEVICES[[#This Row],[INITIAL_DESC]],26,25)))</f>
        <v>INTERFACE 2</v>
      </c>
      <c r="H45" s="268" t="str">
        <f xml:space="preserve"> TRIM(UPPER( MID(DEVICES[[#This Row],[INITIAL_DESC]],51,25)))</f>
        <v/>
      </c>
      <c r="I45" s="269"/>
      <c r="J45" s="268" t="str">
        <f>_xlfn.CONCAT(DEVICES[[#This Row],[INITIAL_TAG1]:[INITIAL_TAG2]])</f>
        <v>BB1BU500_AO_IF2</v>
      </c>
      <c r="K45" s="268" t="str">
        <f>TRIM(TRIM(DEVICES[[#This Row],[DESC1]])&amp; " " &amp;TRIM(DEVICES[[#This Row],[DESC2]]) &amp; " " &amp; TRIM(DEVICES[[#This Row],[DESC3]]))</f>
        <v>BURNER ANALOGUE OUTPUT INTERFACE 2</v>
      </c>
    </row>
    <row r="46" spans="1:11" x14ac:dyDescent="0.4">
      <c r="A46" s="268" t="s">
        <v>1063</v>
      </c>
      <c r="B46" s="268" t="s">
        <v>1728</v>
      </c>
      <c r="C46" s="268" t="s">
        <v>1729</v>
      </c>
      <c r="D46" s="269"/>
      <c r="E46" s="268" t="str">
        <f>_xlfn.CONCAT(DEVICES[[#This Row],[INITIAL_TAG1]:[INITIAL_TAG2]])</f>
        <v>BB1BU500_AI_IF1</v>
      </c>
      <c r="F46" s="268" t="str">
        <f>TRIM(UPPER( MID(DEVICES[[#This Row],[INITIAL_DESC]],1,25)))</f>
        <v>BURNER ANALOGUE INPUT</v>
      </c>
      <c r="G46" s="268" t="str">
        <f>TRIM(UPPER( MID(DEVICES[[#This Row],[INITIAL_DESC]],26,25)))</f>
        <v>INTERFACE 1</v>
      </c>
      <c r="H46" s="268" t="str">
        <f xml:space="preserve"> TRIM(UPPER( MID(DEVICES[[#This Row],[INITIAL_DESC]],51,25)))</f>
        <v/>
      </c>
      <c r="I46" s="269"/>
      <c r="J46" s="268" t="str">
        <f>_xlfn.CONCAT(DEVICES[[#This Row],[INITIAL_TAG1]:[INITIAL_TAG2]])</f>
        <v>BB1BU500_AI_IF1</v>
      </c>
      <c r="K46" s="268" t="str">
        <f>TRIM(TRIM(DEVICES[[#This Row],[DESC1]])&amp; " " &amp;TRIM(DEVICES[[#This Row],[DESC2]]) &amp; " " &amp; TRIM(DEVICES[[#This Row],[DESC3]]))</f>
        <v>BURNER ANALOGUE INPUT INTERFACE 1</v>
      </c>
    </row>
    <row r="47" spans="1:11" x14ac:dyDescent="0.4">
      <c r="A47" s="268" t="s">
        <v>1063</v>
      </c>
      <c r="B47" s="268" t="s">
        <v>1730</v>
      </c>
      <c r="C47" s="268" t="s">
        <v>1731</v>
      </c>
      <c r="D47" s="269"/>
      <c r="E47" s="268" t="str">
        <f>_xlfn.CONCAT(DEVICES[[#This Row],[INITIAL_TAG1]:[INITIAL_TAG2]])</f>
        <v>BB1BU500_AI_IF2</v>
      </c>
      <c r="F47" s="268" t="str">
        <f>TRIM(UPPER( MID(DEVICES[[#This Row],[INITIAL_DESC]],1,25)))</f>
        <v>BURNER ANALOGUE INPUT</v>
      </c>
      <c r="G47" s="268" t="str">
        <f>TRIM(UPPER( MID(DEVICES[[#This Row],[INITIAL_DESC]],26,25)))</f>
        <v>INTERFACE 2</v>
      </c>
      <c r="H47" s="268" t="str">
        <f xml:space="preserve"> TRIM(UPPER( MID(DEVICES[[#This Row],[INITIAL_DESC]],51,25)))</f>
        <v/>
      </c>
      <c r="I47" s="269"/>
      <c r="J47" s="268" t="str">
        <f>_xlfn.CONCAT(DEVICES[[#This Row],[INITIAL_TAG1]:[INITIAL_TAG2]])</f>
        <v>BB1BU500_AI_IF2</v>
      </c>
      <c r="K47" s="268" t="str">
        <f>TRIM(TRIM(DEVICES[[#This Row],[DESC1]])&amp; " " &amp;TRIM(DEVICES[[#This Row],[DESC2]]) &amp; " " &amp; TRIM(DEVICES[[#This Row],[DESC3]]))</f>
        <v>BURNER ANALOGUE INPUT INTERFACE 2</v>
      </c>
    </row>
    <row r="48" spans="1:11" x14ac:dyDescent="0.4">
      <c r="A48" s="268" t="s">
        <v>99</v>
      </c>
      <c r="C48" s="268" t="s">
        <v>100</v>
      </c>
      <c r="D48" s="269"/>
      <c r="E48" s="268" t="str">
        <f>_xlfn.CONCAT(DEVICES[[#This Row],[INITIAL_TAG1]:[INITIAL_TAG2]])</f>
        <v>BB1PU800</v>
      </c>
      <c r="F48" s="268" t="str">
        <f>TRIM(UPPER( MID(DEVICES[[#This Row],[INITIAL_DESC]],1,25)))</f>
        <v>CHEMICAL DOSING PUMP 1</v>
      </c>
      <c r="G48" s="268" t="str">
        <f>TRIM(UPPER( MID(DEVICES[[#This Row],[INITIAL_DESC]],26,25)))</f>
        <v/>
      </c>
      <c r="H48" s="268" t="str">
        <f xml:space="preserve"> TRIM(UPPER( MID(DEVICES[[#This Row],[INITIAL_DESC]],51,25)))</f>
        <v/>
      </c>
      <c r="I48" s="269"/>
      <c r="J48" s="268" t="str">
        <f>_xlfn.CONCAT(DEVICES[[#This Row],[INITIAL_TAG1]:[INITIAL_TAG2]])</f>
        <v>BB1PU800</v>
      </c>
      <c r="K48" s="268" t="str">
        <f>TRIM(TRIM(DEVICES[[#This Row],[DESC1]])&amp; " " &amp;TRIM(DEVICES[[#This Row],[DESC2]]) &amp; " " &amp; TRIM(DEVICES[[#This Row],[DESC3]]))</f>
        <v>CHEMICAL DOSING PUMP 1</v>
      </c>
    </row>
    <row r="49" spans="1:11" x14ac:dyDescent="0.4">
      <c r="A49" s="268" t="s">
        <v>103</v>
      </c>
      <c r="C49" s="268" t="s">
        <v>104</v>
      </c>
      <c r="D49" s="269"/>
      <c r="E49" s="268" t="str">
        <f>_xlfn.CONCAT(DEVICES[[#This Row],[INITIAL_TAG1]:[INITIAL_TAG2]])</f>
        <v>BB1PU801</v>
      </c>
      <c r="F49" s="268" t="str">
        <f>TRIM(UPPER( MID(DEVICES[[#This Row],[INITIAL_DESC]],1,25)))</f>
        <v>CHEMICAL DOSING PUMP 2</v>
      </c>
      <c r="G49" s="268" t="str">
        <f>TRIM(UPPER( MID(DEVICES[[#This Row],[INITIAL_DESC]],26,25)))</f>
        <v/>
      </c>
      <c r="H49" s="268" t="str">
        <f xml:space="preserve"> TRIM(UPPER( MID(DEVICES[[#This Row],[INITIAL_DESC]],51,25)))</f>
        <v/>
      </c>
      <c r="I49" s="269"/>
      <c r="J49" s="268" t="str">
        <f>_xlfn.CONCAT(DEVICES[[#This Row],[INITIAL_TAG1]:[INITIAL_TAG2]])</f>
        <v>BB1PU801</v>
      </c>
      <c r="K49" s="268" t="str">
        <f>TRIM(TRIM(DEVICES[[#This Row],[DESC1]])&amp; " " &amp;TRIM(DEVICES[[#This Row],[DESC2]]) &amp; " " &amp; TRIM(DEVICES[[#This Row],[DESC3]]))</f>
        <v>CHEMICAL DOSING PUMP 2</v>
      </c>
    </row>
    <row r="50" spans="1:11" x14ac:dyDescent="0.4">
      <c r="A50" s="268" t="s">
        <v>1079</v>
      </c>
      <c r="C50" s="268" t="s">
        <v>1074</v>
      </c>
      <c r="D50" s="269"/>
      <c r="E50" s="268" t="str">
        <f>_xlfn.CONCAT(DEVICES[[#This Row],[INITIAL_TAG1]:[INITIAL_TAG2]])</f>
        <v>BB1EM402</v>
      </c>
      <c r="F50" s="268" t="str">
        <f>TRIM(UPPER( MID(DEVICES[[#This Row],[INITIAL_DESC]],1,25)))</f>
        <v>COMPRESSOR 1</v>
      </c>
      <c r="G50" s="268" t="str">
        <f>TRIM(UPPER( MID(DEVICES[[#This Row],[INITIAL_DESC]],26,25)))</f>
        <v/>
      </c>
      <c r="H50" s="268" t="str">
        <f xml:space="preserve"> TRIM(UPPER( MID(DEVICES[[#This Row],[INITIAL_DESC]],51,25)))</f>
        <v/>
      </c>
      <c r="I50" s="269"/>
      <c r="J50" s="268" t="str">
        <f>_xlfn.CONCAT(DEVICES[[#This Row],[INITIAL_TAG1]:[INITIAL_TAG2]])</f>
        <v>BB1EM402</v>
      </c>
      <c r="K50" s="268" t="str">
        <f>TRIM(TRIM(DEVICES[[#This Row],[DESC1]])&amp; " " &amp;TRIM(DEVICES[[#This Row],[DESC2]]) &amp; " " &amp; TRIM(DEVICES[[#This Row],[DESC3]]))</f>
        <v>COMPRESSOR 1</v>
      </c>
    </row>
    <row r="51" spans="1:11" x14ac:dyDescent="0.4">
      <c r="A51" s="268" t="s">
        <v>1079</v>
      </c>
      <c r="B51" s="268" t="s">
        <v>1732</v>
      </c>
      <c r="C51" s="268" t="s">
        <v>1733</v>
      </c>
      <c r="D51" s="269"/>
      <c r="E51" s="268" t="str">
        <f>_xlfn.CONCAT(DEVICES[[#This Row],[INITIAL_TAG1]:[INITIAL_TAG2]])</f>
        <v>BB1EM402_FAULT_DI</v>
      </c>
      <c r="F51" s="268" t="str">
        <f>TRIM(UPPER( MID(DEVICES[[#This Row],[INITIAL_DESC]],1,25)))</f>
        <v>COMPRESSOR 1</v>
      </c>
      <c r="G51" s="268" t="str">
        <f>TRIM(UPPER( MID(DEVICES[[#This Row],[INITIAL_DESC]],26,25)))</f>
        <v>FAULT</v>
      </c>
      <c r="H51" s="268" t="str">
        <f xml:space="preserve"> TRIM(UPPER( MID(DEVICES[[#This Row],[INITIAL_DESC]],51,25)))</f>
        <v/>
      </c>
      <c r="I51" s="269"/>
      <c r="J51" s="268" t="str">
        <f>_xlfn.CONCAT(DEVICES[[#This Row],[INITIAL_TAG1]:[INITIAL_TAG2]])</f>
        <v>BB1EM402_FAULT_DI</v>
      </c>
      <c r="K51" s="268" t="str">
        <f>TRIM(TRIM(DEVICES[[#This Row],[DESC1]])&amp; " " &amp;TRIM(DEVICES[[#This Row],[DESC2]]) &amp; " " &amp; TRIM(DEVICES[[#This Row],[DESC3]]))</f>
        <v>COMPRESSOR 1 FAULT</v>
      </c>
    </row>
    <row r="52" spans="1:11" x14ac:dyDescent="0.4">
      <c r="A52" s="268" t="s">
        <v>1079</v>
      </c>
      <c r="B52" s="268" t="s">
        <v>1734</v>
      </c>
      <c r="C52" s="268" t="s">
        <v>1735</v>
      </c>
      <c r="D52" s="269"/>
      <c r="E52" s="268" t="str">
        <f>_xlfn.CONCAT(DEVICES[[#This Row],[INITIAL_TAG1]:[INITIAL_TAG2]])</f>
        <v>BB1EM402_RUNNING_DI</v>
      </c>
      <c r="F52" s="268" t="str">
        <f>TRIM(UPPER( MID(DEVICES[[#This Row],[INITIAL_DESC]],1,25)))</f>
        <v>COMPRESSOR 1</v>
      </c>
      <c r="G52" s="268" t="str">
        <f>TRIM(UPPER( MID(DEVICES[[#This Row],[INITIAL_DESC]],26,25)))</f>
        <v>RUNNING</v>
      </c>
      <c r="H52" s="268" t="str">
        <f xml:space="preserve"> TRIM(UPPER( MID(DEVICES[[#This Row],[INITIAL_DESC]],51,25)))</f>
        <v/>
      </c>
      <c r="I52" s="269"/>
      <c r="J52" s="268" t="str">
        <f>_xlfn.CONCAT(DEVICES[[#This Row],[INITIAL_TAG1]:[INITIAL_TAG2]])</f>
        <v>BB1EM402_RUNNING_DI</v>
      </c>
      <c r="K52" s="268" t="str">
        <f>TRIM(TRIM(DEVICES[[#This Row],[DESC1]])&amp; " " &amp;TRIM(DEVICES[[#This Row],[DESC2]]) &amp; " " &amp; TRIM(DEVICES[[#This Row],[DESC3]]))</f>
        <v>COMPRESSOR 1 RUNNING</v>
      </c>
    </row>
    <row r="53" spans="1:11" x14ac:dyDescent="0.4">
      <c r="A53" s="268" t="s">
        <v>1079</v>
      </c>
      <c r="B53" s="268" t="s">
        <v>1736</v>
      </c>
      <c r="C53" s="268" t="s">
        <v>1737</v>
      </c>
      <c r="D53" s="269"/>
      <c r="E53" s="268" t="str">
        <f>_xlfn.CONCAT(DEVICES[[#This Row],[INITIAL_TAG1]:[INITIAL_TAG2]])</f>
        <v>BB1EM402_RESERVE_DI</v>
      </c>
      <c r="F53" s="268" t="str">
        <f>TRIM(UPPER( MID(DEVICES[[#This Row],[INITIAL_DESC]],1,25)))</f>
        <v>COMPRESSOR 1</v>
      </c>
      <c r="G53" s="268" t="str">
        <f>TRIM(UPPER( MID(DEVICES[[#This Row],[INITIAL_DESC]],26,25)))</f>
        <v>RESERVE</v>
      </c>
      <c r="H53" s="268" t="str">
        <f xml:space="preserve"> TRIM(UPPER( MID(DEVICES[[#This Row],[INITIAL_DESC]],51,25)))</f>
        <v/>
      </c>
      <c r="I53" s="269"/>
      <c r="J53" s="268" t="str">
        <f>_xlfn.CONCAT(DEVICES[[#This Row],[INITIAL_TAG1]:[INITIAL_TAG2]])</f>
        <v>BB1EM402_RESERVE_DI</v>
      </c>
      <c r="K53" s="268" t="str">
        <f>TRIM(TRIM(DEVICES[[#This Row],[DESC1]])&amp; " " &amp;TRIM(DEVICES[[#This Row],[DESC2]]) &amp; " " &amp; TRIM(DEVICES[[#This Row],[DESC3]]))</f>
        <v>COMPRESSOR 1 RESERVE</v>
      </c>
    </row>
    <row r="54" spans="1:11" x14ac:dyDescent="0.4">
      <c r="A54" s="268" t="s">
        <v>1079</v>
      </c>
      <c r="B54" s="268" t="s">
        <v>1738</v>
      </c>
      <c r="C54" s="268" t="s">
        <v>1739</v>
      </c>
      <c r="D54" s="269"/>
      <c r="E54" s="268" t="str">
        <f>_xlfn.CONCAT(DEVICES[[#This Row],[INITIAL_TAG1]:[INITIAL_TAG2]])</f>
        <v>BB1EM402_RUN_DO</v>
      </c>
      <c r="F54" s="268" t="str">
        <f>TRIM(UPPER( MID(DEVICES[[#This Row],[INITIAL_DESC]],1,25)))</f>
        <v>COMPRESSOR 1</v>
      </c>
      <c r="G54" s="268" t="str">
        <f>TRIM(UPPER( MID(DEVICES[[#This Row],[INITIAL_DESC]],26,25)))</f>
        <v>REMOTE RUN</v>
      </c>
      <c r="H54" s="268" t="str">
        <f xml:space="preserve"> TRIM(UPPER( MID(DEVICES[[#This Row],[INITIAL_DESC]],51,25)))</f>
        <v/>
      </c>
      <c r="I54" s="269"/>
      <c r="J54" s="268" t="str">
        <f>_xlfn.CONCAT(DEVICES[[#This Row],[INITIAL_TAG1]:[INITIAL_TAG2]])</f>
        <v>BB1EM402_RUN_DO</v>
      </c>
      <c r="K54" s="268" t="str">
        <f>TRIM(TRIM(DEVICES[[#This Row],[DESC1]])&amp; " " &amp;TRIM(DEVICES[[#This Row],[DESC2]]) &amp; " " &amp; TRIM(DEVICES[[#This Row],[DESC3]]))</f>
        <v>COMPRESSOR 1 REMOTE RUN</v>
      </c>
    </row>
    <row r="55" spans="1:11" x14ac:dyDescent="0.4">
      <c r="A55" s="268" t="s">
        <v>1079</v>
      </c>
      <c r="B55" s="268" t="s">
        <v>1740</v>
      </c>
      <c r="C55" s="268" t="s">
        <v>1741</v>
      </c>
      <c r="D55" s="269"/>
      <c r="E55" s="268" t="str">
        <f>_xlfn.CONCAT(DEVICES[[#This Row],[INITIAL_TAG1]:[INITIAL_TAG2]])</f>
        <v>BB1EM402_FAULT_ACK_DO</v>
      </c>
      <c r="F55" s="268" t="str">
        <f>TRIM(UPPER( MID(DEVICES[[#This Row],[INITIAL_DESC]],1,25)))</f>
        <v>COMPRESSOR 1</v>
      </c>
      <c r="G55" s="268" t="str">
        <f>TRIM(UPPER( MID(DEVICES[[#This Row],[INITIAL_DESC]],26,25)))</f>
        <v>FAULT ACKNOWLEDGE</v>
      </c>
      <c r="H55" s="268" t="str">
        <f xml:space="preserve"> TRIM(UPPER( MID(DEVICES[[#This Row],[INITIAL_DESC]],51,25)))</f>
        <v/>
      </c>
      <c r="I55" s="269"/>
      <c r="J55" s="268" t="str">
        <f>_xlfn.CONCAT(DEVICES[[#This Row],[INITIAL_TAG1]:[INITIAL_TAG2]])</f>
        <v>BB1EM402_FAULT_ACK_DO</v>
      </c>
      <c r="K55" s="268" t="str">
        <f>TRIM(TRIM(DEVICES[[#This Row],[DESC1]])&amp; " " &amp;TRIM(DEVICES[[#This Row],[DESC2]]) &amp; " " &amp; TRIM(DEVICES[[#This Row],[DESC3]]))</f>
        <v>COMPRESSOR 1 FAULT ACKNOWLEDGE</v>
      </c>
    </row>
    <row r="56" spans="1:11" x14ac:dyDescent="0.4">
      <c r="A56" s="268" t="s">
        <v>1098</v>
      </c>
      <c r="C56" s="268" t="s">
        <v>1080</v>
      </c>
      <c r="D56" s="269"/>
      <c r="E56" s="268" t="str">
        <f>_xlfn.CONCAT(DEVICES[[#This Row],[INITIAL_TAG1]:[INITIAL_TAG2]])</f>
        <v>BB1EM403</v>
      </c>
      <c r="F56" s="268" t="str">
        <f>TRIM(UPPER( MID(DEVICES[[#This Row],[INITIAL_DESC]],1,25)))</f>
        <v>COMPRESSOR 2</v>
      </c>
      <c r="G56" s="268" t="str">
        <f>TRIM(UPPER( MID(DEVICES[[#This Row],[INITIAL_DESC]],26,25)))</f>
        <v/>
      </c>
      <c r="H56" s="268" t="str">
        <f xml:space="preserve"> TRIM(UPPER( MID(DEVICES[[#This Row],[INITIAL_DESC]],51,25)))</f>
        <v/>
      </c>
      <c r="I56" s="269"/>
      <c r="J56" s="268" t="str">
        <f>_xlfn.CONCAT(DEVICES[[#This Row],[INITIAL_TAG1]:[INITIAL_TAG2]])</f>
        <v>BB1EM403</v>
      </c>
      <c r="K56" s="268" t="str">
        <f>TRIM(TRIM(DEVICES[[#This Row],[DESC1]])&amp; " " &amp;TRIM(DEVICES[[#This Row],[DESC2]]) &amp; " " &amp; TRIM(DEVICES[[#This Row],[DESC3]]))</f>
        <v>COMPRESSOR 2</v>
      </c>
    </row>
    <row r="57" spans="1:11" x14ac:dyDescent="0.4">
      <c r="A57" s="268" t="s">
        <v>1098</v>
      </c>
      <c r="B57" s="268" t="s">
        <v>1732</v>
      </c>
      <c r="C57" s="268" t="s">
        <v>1742</v>
      </c>
      <c r="D57" s="269"/>
      <c r="E57" s="268" t="str">
        <f>_xlfn.CONCAT(DEVICES[[#This Row],[INITIAL_TAG1]:[INITIAL_TAG2]])</f>
        <v>BB1EM403_FAULT_DI</v>
      </c>
      <c r="F57" s="268" t="str">
        <f>TRIM(UPPER( MID(DEVICES[[#This Row],[INITIAL_DESC]],1,25)))</f>
        <v>COMPRESSOR 2</v>
      </c>
      <c r="G57" s="268" t="str">
        <f>TRIM(UPPER( MID(DEVICES[[#This Row],[INITIAL_DESC]],26,25)))</f>
        <v>FAULT</v>
      </c>
      <c r="H57" s="268" t="str">
        <f xml:space="preserve"> TRIM(UPPER( MID(DEVICES[[#This Row],[INITIAL_DESC]],51,25)))</f>
        <v/>
      </c>
      <c r="I57" s="269"/>
      <c r="J57" s="268" t="str">
        <f>_xlfn.CONCAT(DEVICES[[#This Row],[INITIAL_TAG1]:[INITIAL_TAG2]])</f>
        <v>BB1EM403_FAULT_DI</v>
      </c>
      <c r="K57" s="268" t="str">
        <f>TRIM(TRIM(DEVICES[[#This Row],[DESC1]])&amp; " " &amp;TRIM(DEVICES[[#This Row],[DESC2]]) &amp; " " &amp; TRIM(DEVICES[[#This Row],[DESC3]]))</f>
        <v>COMPRESSOR 2 FAULT</v>
      </c>
    </row>
    <row r="58" spans="1:11" x14ac:dyDescent="0.4">
      <c r="A58" s="268" t="s">
        <v>1098</v>
      </c>
      <c r="B58" s="268" t="s">
        <v>1734</v>
      </c>
      <c r="C58" s="268" t="s">
        <v>1743</v>
      </c>
      <c r="D58" s="269"/>
      <c r="E58" s="268" t="str">
        <f>_xlfn.CONCAT(DEVICES[[#This Row],[INITIAL_TAG1]:[INITIAL_TAG2]])</f>
        <v>BB1EM403_RUNNING_DI</v>
      </c>
      <c r="F58" s="268" t="str">
        <f>TRIM(UPPER( MID(DEVICES[[#This Row],[INITIAL_DESC]],1,25)))</f>
        <v>COMPRESSOR 2</v>
      </c>
      <c r="G58" s="268" t="str">
        <f>TRIM(UPPER( MID(DEVICES[[#This Row],[INITIAL_DESC]],26,25)))</f>
        <v>RUNNING</v>
      </c>
      <c r="H58" s="268" t="str">
        <f xml:space="preserve"> TRIM(UPPER( MID(DEVICES[[#This Row],[INITIAL_DESC]],51,25)))</f>
        <v/>
      </c>
      <c r="I58" s="269"/>
      <c r="J58" s="268" t="str">
        <f>_xlfn.CONCAT(DEVICES[[#This Row],[INITIAL_TAG1]:[INITIAL_TAG2]])</f>
        <v>BB1EM403_RUNNING_DI</v>
      </c>
      <c r="K58" s="268" t="str">
        <f>TRIM(TRIM(DEVICES[[#This Row],[DESC1]])&amp; " " &amp;TRIM(DEVICES[[#This Row],[DESC2]]) &amp; " " &amp; TRIM(DEVICES[[#This Row],[DESC3]]))</f>
        <v>COMPRESSOR 2 RUNNING</v>
      </c>
    </row>
    <row r="59" spans="1:11" x14ac:dyDescent="0.4">
      <c r="A59" s="268" t="s">
        <v>1098</v>
      </c>
      <c r="B59" s="268" t="s">
        <v>1736</v>
      </c>
      <c r="C59" s="268" t="s">
        <v>1744</v>
      </c>
      <c r="D59" s="269"/>
      <c r="E59" s="268" t="str">
        <f>_xlfn.CONCAT(DEVICES[[#This Row],[INITIAL_TAG1]:[INITIAL_TAG2]])</f>
        <v>BB1EM403_RESERVE_DI</v>
      </c>
      <c r="F59" s="268" t="str">
        <f>TRIM(UPPER( MID(DEVICES[[#This Row],[INITIAL_DESC]],1,25)))</f>
        <v>COMPRESSOR 2</v>
      </c>
      <c r="G59" s="268" t="str">
        <f>TRIM(UPPER( MID(DEVICES[[#This Row],[INITIAL_DESC]],26,25)))</f>
        <v>RESERVE</v>
      </c>
      <c r="H59" s="268" t="str">
        <f xml:space="preserve"> TRIM(UPPER( MID(DEVICES[[#This Row],[INITIAL_DESC]],51,25)))</f>
        <v/>
      </c>
      <c r="I59" s="269"/>
      <c r="J59" s="268" t="str">
        <f>_xlfn.CONCAT(DEVICES[[#This Row],[INITIAL_TAG1]:[INITIAL_TAG2]])</f>
        <v>BB1EM403_RESERVE_DI</v>
      </c>
      <c r="K59" s="268" t="str">
        <f>TRIM(TRIM(DEVICES[[#This Row],[DESC1]])&amp; " " &amp;TRIM(DEVICES[[#This Row],[DESC2]]) &amp; " " &amp; TRIM(DEVICES[[#This Row],[DESC3]]))</f>
        <v>COMPRESSOR 2 RESERVE</v>
      </c>
    </row>
    <row r="60" spans="1:11" x14ac:dyDescent="0.4">
      <c r="A60" s="268" t="s">
        <v>1098</v>
      </c>
      <c r="B60" s="268" t="s">
        <v>1738</v>
      </c>
      <c r="C60" s="268" t="s">
        <v>1745</v>
      </c>
      <c r="D60" s="269"/>
      <c r="E60" s="268" t="str">
        <f>_xlfn.CONCAT(DEVICES[[#This Row],[INITIAL_TAG1]:[INITIAL_TAG2]])</f>
        <v>BB1EM403_RUN_DO</v>
      </c>
      <c r="F60" s="268" t="str">
        <f>TRIM(UPPER( MID(DEVICES[[#This Row],[INITIAL_DESC]],1,25)))</f>
        <v>COMPRESSOR 2</v>
      </c>
      <c r="G60" s="268" t="str">
        <f>TRIM(UPPER( MID(DEVICES[[#This Row],[INITIAL_DESC]],26,25)))</f>
        <v>REMOTE RUN</v>
      </c>
      <c r="H60" s="268" t="str">
        <f xml:space="preserve"> TRIM(UPPER( MID(DEVICES[[#This Row],[INITIAL_DESC]],51,25)))</f>
        <v/>
      </c>
      <c r="I60" s="269"/>
      <c r="J60" s="268" t="str">
        <f>_xlfn.CONCAT(DEVICES[[#This Row],[INITIAL_TAG1]:[INITIAL_TAG2]])</f>
        <v>BB1EM403_RUN_DO</v>
      </c>
      <c r="K60" s="268" t="str">
        <f>TRIM(TRIM(DEVICES[[#This Row],[DESC1]])&amp; " " &amp;TRIM(DEVICES[[#This Row],[DESC2]]) &amp; " " &amp; TRIM(DEVICES[[#This Row],[DESC3]]))</f>
        <v>COMPRESSOR 2 REMOTE RUN</v>
      </c>
    </row>
    <row r="61" spans="1:11" x14ac:dyDescent="0.4">
      <c r="A61" s="268" t="s">
        <v>1098</v>
      </c>
      <c r="B61" s="268" t="s">
        <v>1740</v>
      </c>
      <c r="C61" s="268" t="s">
        <v>1746</v>
      </c>
      <c r="D61" s="269"/>
      <c r="E61" s="268" t="str">
        <f>_xlfn.CONCAT(DEVICES[[#This Row],[INITIAL_TAG1]:[INITIAL_TAG2]])</f>
        <v>BB1EM403_FAULT_ACK_DO</v>
      </c>
      <c r="F61" s="268" t="str">
        <f>TRIM(UPPER( MID(DEVICES[[#This Row],[INITIAL_DESC]],1,25)))</f>
        <v>COMPRESSOR 2</v>
      </c>
      <c r="G61" s="268" t="str">
        <f>TRIM(UPPER( MID(DEVICES[[#This Row],[INITIAL_DESC]],26,25)))</f>
        <v>FAULT ACKNOWLEDGE</v>
      </c>
      <c r="H61" s="268" t="str">
        <f xml:space="preserve"> TRIM(UPPER( MID(DEVICES[[#This Row],[INITIAL_DESC]],51,25)))</f>
        <v/>
      </c>
      <c r="I61" s="269"/>
      <c r="J61" s="268" t="str">
        <f>_xlfn.CONCAT(DEVICES[[#This Row],[INITIAL_TAG1]:[INITIAL_TAG2]])</f>
        <v>BB1EM403_FAULT_ACK_DO</v>
      </c>
      <c r="K61" s="268" t="str">
        <f>TRIM(TRIM(DEVICES[[#This Row],[DESC1]])&amp; " " &amp;TRIM(DEVICES[[#This Row],[DESC2]]) &amp; " " &amp; TRIM(DEVICES[[#This Row],[DESC3]]))</f>
        <v>COMPRESSOR 2 FAULT ACKNOWLEDGE</v>
      </c>
    </row>
    <row r="62" spans="1:11" x14ac:dyDescent="0.4">
      <c r="A62" s="268" t="s">
        <v>125</v>
      </c>
      <c r="B62" s="268" t="s">
        <v>1747</v>
      </c>
      <c r="C62" s="268" t="s">
        <v>1748</v>
      </c>
      <c r="D62" s="269"/>
      <c r="E62" s="268" t="str">
        <f>_xlfn.CONCAT(DEVICES[[#This Row],[INITIAL_TAG1]:[INITIAL_TAG2]])</f>
        <v>BB1CV200_SETPOINT</v>
      </c>
      <c r="F62" s="268" t="str">
        <f>TRIM(UPPER( MID(DEVICES[[#This Row],[INITIAL_DESC]],1,25)))</f>
        <v>STEAM FROM DRUM CONTROL</v>
      </c>
      <c r="G62" s="268" t="str">
        <f>TRIM(UPPER( MID(DEVICES[[#This Row],[INITIAL_DESC]],26,25)))</f>
        <v>VALVE SETPOINT</v>
      </c>
      <c r="H62" s="268" t="str">
        <f xml:space="preserve"> TRIM(UPPER( MID(DEVICES[[#This Row],[INITIAL_DESC]],51,25)))</f>
        <v/>
      </c>
      <c r="I62" s="269"/>
      <c r="J62" s="268" t="str">
        <f>_xlfn.CONCAT(DEVICES[[#This Row],[INITIAL_TAG1]:[INITIAL_TAG2]])</f>
        <v>BB1CV200_SETPOINT</v>
      </c>
      <c r="K62" s="268" t="str">
        <f>TRIM(TRIM(DEVICES[[#This Row],[DESC1]])&amp; " " &amp;TRIM(DEVICES[[#This Row],[DESC2]]) &amp; " " &amp; TRIM(DEVICES[[#This Row],[DESC3]]))</f>
        <v>STEAM FROM DRUM CONTROL VALVE SETPOINT</v>
      </c>
    </row>
    <row r="63" spans="1:11" x14ac:dyDescent="0.4">
      <c r="A63" s="268" t="s">
        <v>125</v>
      </c>
      <c r="B63" s="268" t="s">
        <v>1749</v>
      </c>
      <c r="C63" s="268" t="s">
        <v>1750</v>
      </c>
      <c r="D63" s="269"/>
      <c r="E63" s="268" t="str">
        <f>_xlfn.CONCAT(DEVICES[[#This Row],[INITIAL_TAG1]:[INITIAL_TAG2]])</f>
        <v>BB1CV200_POSITION</v>
      </c>
      <c r="F63" s="268" t="str">
        <f>TRIM(UPPER( MID(DEVICES[[#This Row],[INITIAL_DESC]],1,25)))</f>
        <v>STEAM FROM DRUM CONTROL</v>
      </c>
      <c r="G63" s="268" t="str">
        <f>TRIM(UPPER( MID(DEVICES[[#This Row],[INITIAL_DESC]],26,25)))</f>
        <v>VALVE POSITION</v>
      </c>
      <c r="H63" s="268" t="str">
        <f xml:space="preserve"> TRIM(UPPER( MID(DEVICES[[#This Row],[INITIAL_DESC]],51,25)))</f>
        <v/>
      </c>
      <c r="I63" s="269"/>
      <c r="J63" s="268" t="str">
        <f>_xlfn.CONCAT(DEVICES[[#This Row],[INITIAL_TAG1]:[INITIAL_TAG2]])</f>
        <v>BB1CV200_POSITION</v>
      </c>
      <c r="K63" s="268" t="str">
        <f>TRIM(TRIM(DEVICES[[#This Row],[DESC1]])&amp; " " &amp;TRIM(DEVICES[[#This Row],[DESC2]]) &amp; " " &amp; TRIM(DEVICES[[#This Row],[DESC3]]))</f>
        <v>STEAM FROM DRUM CONTROL VALVE POSITION</v>
      </c>
    </row>
    <row r="64" spans="1:11" x14ac:dyDescent="0.4">
      <c r="A64" s="268" t="s">
        <v>155</v>
      </c>
      <c r="B64" s="268" t="s">
        <v>1747</v>
      </c>
      <c r="C64" s="268" t="s">
        <v>1751</v>
      </c>
      <c r="D64" s="269"/>
      <c r="E64" s="268" t="str">
        <f>_xlfn.CONCAT(DEVICES[[#This Row],[INITIAL_TAG1]:[INITIAL_TAG2]])</f>
        <v>BB1CV001_SETPOINT</v>
      </c>
      <c r="F64" s="268" t="str">
        <f>TRIM(UPPER( MID(DEVICES[[#This Row],[INITIAL_DESC]],1,25)))</f>
        <v>MAKE-UP WATER CONTROL</v>
      </c>
      <c r="G64" s="268" t="str">
        <f>TRIM(UPPER( MID(DEVICES[[#This Row],[INITIAL_DESC]],26,25)))</f>
        <v>VALVE SETPOINT</v>
      </c>
      <c r="H64" s="268" t="str">
        <f xml:space="preserve"> TRIM(UPPER( MID(DEVICES[[#This Row],[INITIAL_DESC]],51,25)))</f>
        <v/>
      </c>
      <c r="I64" s="269"/>
      <c r="J64" s="268" t="str">
        <f>_xlfn.CONCAT(DEVICES[[#This Row],[INITIAL_TAG1]:[INITIAL_TAG2]])</f>
        <v>BB1CV001_SETPOINT</v>
      </c>
      <c r="K64" s="268" t="str">
        <f>TRIM(TRIM(DEVICES[[#This Row],[DESC1]])&amp; " " &amp;TRIM(DEVICES[[#This Row],[DESC2]]) &amp; " " &amp; TRIM(DEVICES[[#This Row],[DESC3]]))</f>
        <v>MAKE-UP WATER CONTROL VALVE SETPOINT</v>
      </c>
    </row>
    <row r="65" spans="1:11" x14ac:dyDescent="0.4">
      <c r="A65" s="268" t="s">
        <v>155</v>
      </c>
      <c r="B65" s="268" t="s">
        <v>1749</v>
      </c>
      <c r="C65" s="268" t="s">
        <v>1752</v>
      </c>
      <c r="D65" s="269"/>
      <c r="E65" s="268" t="str">
        <f>_xlfn.CONCAT(DEVICES[[#This Row],[INITIAL_TAG1]:[INITIAL_TAG2]])</f>
        <v>BB1CV001_POSITION</v>
      </c>
      <c r="F65" s="268" t="str">
        <f>TRIM(UPPER( MID(DEVICES[[#This Row],[INITIAL_DESC]],1,25)))</f>
        <v>MAKE-UP WATER CONTROL</v>
      </c>
      <c r="G65" s="268" t="str">
        <f>TRIM(UPPER( MID(DEVICES[[#This Row],[INITIAL_DESC]],26,25)))</f>
        <v>VALVE POSITION</v>
      </c>
      <c r="H65" s="268" t="str">
        <f xml:space="preserve"> TRIM(UPPER( MID(DEVICES[[#This Row],[INITIAL_DESC]],51,25)))</f>
        <v/>
      </c>
      <c r="I65" s="269"/>
      <c r="J65" s="268" t="str">
        <f>_xlfn.CONCAT(DEVICES[[#This Row],[INITIAL_TAG1]:[INITIAL_TAG2]])</f>
        <v>BB1CV001_POSITION</v>
      </c>
      <c r="K65" s="268" t="str">
        <f>TRIM(TRIM(DEVICES[[#This Row],[DESC1]])&amp; " " &amp;TRIM(DEVICES[[#This Row],[DESC2]]) &amp; " " &amp; TRIM(DEVICES[[#This Row],[DESC3]]))</f>
        <v>MAKE-UP WATER CONTROL VALVE POSITION</v>
      </c>
    </row>
    <row r="66" spans="1:11" x14ac:dyDescent="0.4">
      <c r="A66" s="268" t="s">
        <v>169</v>
      </c>
      <c r="B66" s="268" t="s">
        <v>1747</v>
      </c>
      <c r="C66" s="268" t="s">
        <v>1753</v>
      </c>
      <c r="D66" s="269"/>
      <c r="E66" s="268" t="str">
        <f>_xlfn.CONCAT(DEVICES[[#This Row],[INITIAL_TAG1]:[INITIAL_TAG2]])</f>
        <v>BB1CV002_SETPOINT</v>
      </c>
      <c r="F66" s="268" t="str">
        <f>TRIM(UPPER( MID(DEVICES[[#This Row],[INITIAL_DESC]],1,25)))</f>
        <v>FEED WATER CONTROL VALVE</v>
      </c>
      <c r="G66" s="268" t="str">
        <f>TRIM(UPPER( MID(DEVICES[[#This Row],[INITIAL_DESC]],26,25)))</f>
        <v>SETPOINT</v>
      </c>
      <c r="H66" s="268" t="str">
        <f xml:space="preserve"> TRIM(UPPER( MID(DEVICES[[#This Row],[INITIAL_DESC]],51,25)))</f>
        <v/>
      </c>
      <c r="I66" s="269"/>
      <c r="J66" s="268" t="str">
        <f>_xlfn.CONCAT(DEVICES[[#This Row],[INITIAL_TAG1]:[INITIAL_TAG2]])</f>
        <v>BB1CV002_SETPOINT</v>
      </c>
      <c r="K66" s="268" t="str">
        <f>TRIM(TRIM(DEVICES[[#This Row],[DESC1]])&amp; " " &amp;TRIM(DEVICES[[#This Row],[DESC2]]) &amp; " " &amp; TRIM(DEVICES[[#This Row],[DESC3]]))</f>
        <v>FEED WATER CONTROL VALVE SETPOINT</v>
      </c>
    </row>
    <row r="67" spans="1:11" x14ac:dyDescent="0.4">
      <c r="A67" s="268" t="s">
        <v>169</v>
      </c>
      <c r="B67" s="268" t="s">
        <v>1749</v>
      </c>
      <c r="C67" s="268" t="s">
        <v>1754</v>
      </c>
      <c r="D67" s="269"/>
      <c r="E67" s="268" t="str">
        <f>_xlfn.CONCAT(DEVICES[[#This Row],[INITIAL_TAG1]:[INITIAL_TAG2]])</f>
        <v>BB1CV002_POSITION</v>
      </c>
      <c r="F67" s="268" t="str">
        <f>TRIM(UPPER( MID(DEVICES[[#This Row],[INITIAL_DESC]],1,25)))</f>
        <v>FEED WATER CONTROL VALVE</v>
      </c>
      <c r="G67" s="268" t="str">
        <f>TRIM(UPPER( MID(DEVICES[[#This Row],[INITIAL_DESC]],26,25)))</f>
        <v>POSITION</v>
      </c>
      <c r="H67" s="268" t="str">
        <f xml:space="preserve"> TRIM(UPPER( MID(DEVICES[[#This Row],[INITIAL_DESC]],51,25)))</f>
        <v/>
      </c>
      <c r="I67" s="269"/>
      <c r="J67" s="268" t="str">
        <f>_xlfn.CONCAT(DEVICES[[#This Row],[INITIAL_TAG1]:[INITIAL_TAG2]])</f>
        <v>BB1CV002_POSITION</v>
      </c>
      <c r="K67" s="268" t="str">
        <f>TRIM(TRIM(DEVICES[[#This Row],[DESC1]])&amp; " " &amp;TRIM(DEVICES[[#This Row],[DESC2]]) &amp; " " &amp; TRIM(DEVICES[[#This Row],[DESC3]]))</f>
        <v>FEED WATER CONTROL VALVE POSITION</v>
      </c>
    </row>
    <row r="68" spans="1:11" x14ac:dyDescent="0.4">
      <c r="A68" s="268" t="s">
        <v>512</v>
      </c>
      <c r="B68" s="268" t="s">
        <v>1747</v>
      </c>
      <c r="C68" s="268" t="s">
        <v>1755</v>
      </c>
      <c r="D68" s="269"/>
      <c r="E68" s="268" t="str">
        <f>_xlfn.CONCAT(DEVICES[[#This Row],[INITIAL_TAG1]:[INITIAL_TAG2]])</f>
        <v>BB1DM300_SETPOINT</v>
      </c>
      <c r="F68" s="268" t="str">
        <f>TRIM(UPPER( MID(DEVICES[[#This Row],[INITIAL_DESC]],1,25)))</f>
        <v>TERTIARY AIR DAMPER 1</v>
      </c>
      <c r="G68" s="268" t="str">
        <f>TRIM(UPPER( MID(DEVICES[[#This Row],[INITIAL_DESC]],26,25)))</f>
        <v>SETPOINT</v>
      </c>
      <c r="H68" s="268" t="str">
        <f xml:space="preserve"> TRIM(UPPER( MID(DEVICES[[#This Row],[INITIAL_DESC]],51,25)))</f>
        <v/>
      </c>
      <c r="I68" s="269"/>
      <c r="J68" s="268" t="str">
        <f>_xlfn.CONCAT(DEVICES[[#This Row],[INITIAL_TAG1]:[INITIAL_TAG2]])</f>
        <v>BB1DM300_SETPOINT</v>
      </c>
      <c r="K68" s="268" t="str">
        <f>TRIM(TRIM(DEVICES[[#This Row],[DESC1]])&amp; " " &amp;TRIM(DEVICES[[#This Row],[DESC2]]) &amp; " " &amp; TRIM(DEVICES[[#This Row],[DESC3]]))</f>
        <v>TERTIARY AIR DAMPER 1 SETPOINT</v>
      </c>
    </row>
    <row r="69" spans="1:11" x14ac:dyDescent="0.4">
      <c r="A69" s="268" t="s">
        <v>512</v>
      </c>
      <c r="B69" s="268" t="s">
        <v>1749</v>
      </c>
      <c r="C69" s="268" t="s">
        <v>1756</v>
      </c>
      <c r="D69" s="269"/>
      <c r="E69" s="268" t="str">
        <f>_xlfn.CONCAT(DEVICES[[#This Row],[INITIAL_TAG1]:[INITIAL_TAG2]])</f>
        <v>BB1DM300_POSITION</v>
      </c>
      <c r="F69" s="268" t="str">
        <f>TRIM(UPPER( MID(DEVICES[[#This Row],[INITIAL_DESC]],1,25)))</f>
        <v>TERTIARY AIR DAMPER 1</v>
      </c>
      <c r="G69" s="268" t="str">
        <f>TRIM(UPPER( MID(DEVICES[[#This Row],[INITIAL_DESC]],26,25)))</f>
        <v>POSITION</v>
      </c>
      <c r="H69" s="268" t="str">
        <f xml:space="preserve"> TRIM(UPPER( MID(DEVICES[[#This Row],[INITIAL_DESC]],51,25)))</f>
        <v/>
      </c>
      <c r="I69" s="269"/>
      <c r="J69" s="268" t="str">
        <f>_xlfn.CONCAT(DEVICES[[#This Row],[INITIAL_TAG1]:[INITIAL_TAG2]])</f>
        <v>BB1DM300_POSITION</v>
      </c>
      <c r="K69" s="268" t="str">
        <f>TRIM(TRIM(DEVICES[[#This Row],[DESC1]])&amp; " " &amp;TRIM(DEVICES[[#This Row],[DESC2]]) &amp; " " &amp; TRIM(DEVICES[[#This Row],[DESC3]]))</f>
        <v>TERTIARY AIR DAMPER 1 POSITION</v>
      </c>
    </row>
    <row r="70" spans="1:11" x14ac:dyDescent="0.4">
      <c r="A70" s="268" t="s">
        <v>514</v>
      </c>
      <c r="B70" s="268" t="s">
        <v>1747</v>
      </c>
      <c r="C70" s="268" t="s">
        <v>1757</v>
      </c>
      <c r="D70" s="269"/>
      <c r="E70" s="268" t="str">
        <f>_xlfn.CONCAT(DEVICES[[#This Row],[INITIAL_TAG1]:[INITIAL_TAG2]])</f>
        <v>BB1DM400_SETPOINT</v>
      </c>
      <c r="F70" s="268" t="str">
        <f>TRIM(UPPER( MID(DEVICES[[#This Row],[INITIAL_DESC]],1,25)))</f>
        <v>PRIMARY AIR DAMPER</v>
      </c>
      <c r="G70" s="268" t="str">
        <f>TRIM(UPPER( MID(DEVICES[[#This Row],[INITIAL_DESC]],26,25)))</f>
        <v>SETPOINT</v>
      </c>
      <c r="H70" s="268" t="str">
        <f xml:space="preserve"> TRIM(UPPER( MID(DEVICES[[#This Row],[INITIAL_DESC]],51,25)))</f>
        <v/>
      </c>
      <c r="I70" s="269"/>
      <c r="J70" s="268" t="str">
        <f>_xlfn.CONCAT(DEVICES[[#This Row],[INITIAL_TAG1]:[INITIAL_TAG2]])</f>
        <v>BB1DM400_SETPOINT</v>
      </c>
      <c r="K70" s="268" t="str">
        <f>TRIM(TRIM(DEVICES[[#This Row],[DESC1]])&amp; " " &amp;TRIM(DEVICES[[#This Row],[DESC2]]) &amp; " " &amp; TRIM(DEVICES[[#This Row],[DESC3]]))</f>
        <v>PRIMARY AIR DAMPER SETPOINT</v>
      </c>
    </row>
    <row r="71" spans="1:11" x14ac:dyDescent="0.4">
      <c r="A71" s="268" t="s">
        <v>514</v>
      </c>
      <c r="B71" s="268" t="s">
        <v>1749</v>
      </c>
      <c r="C71" s="268" t="s">
        <v>1758</v>
      </c>
      <c r="D71" s="269"/>
      <c r="E71" s="268" t="str">
        <f>_xlfn.CONCAT(DEVICES[[#This Row],[INITIAL_TAG1]:[INITIAL_TAG2]])</f>
        <v>BB1DM400_POSITION</v>
      </c>
      <c r="F71" s="268" t="str">
        <f>TRIM(UPPER( MID(DEVICES[[#This Row],[INITIAL_DESC]],1,25)))</f>
        <v>PRIMARY AIR DAMPER</v>
      </c>
      <c r="G71" s="268" t="str">
        <f>TRIM(UPPER( MID(DEVICES[[#This Row],[INITIAL_DESC]],26,25)))</f>
        <v>POSITION</v>
      </c>
      <c r="H71" s="268" t="str">
        <f xml:space="preserve"> TRIM(UPPER( MID(DEVICES[[#This Row],[INITIAL_DESC]],51,25)))</f>
        <v/>
      </c>
      <c r="I71" s="269"/>
      <c r="J71" s="268" t="str">
        <f>_xlfn.CONCAT(DEVICES[[#This Row],[INITIAL_TAG1]:[INITIAL_TAG2]])</f>
        <v>BB1DM400_POSITION</v>
      </c>
      <c r="K71" s="268" t="str">
        <f>TRIM(TRIM(DEVICES[[#This Row],[DESC1]])&amp; " " &amp;TRIM(DEVICES[[#This Row],[DESC2]]) &amp; " " &amp; TRIM(DEVICES[[#This Row],[DESC3]]))</f>
        <v>PRIMARY AIR DAMPER POSITION</v>
      </c>
    </row>
    <row r="72" spans="1:11" x14ac:dyDescent="0.4">
      <c r="A72" s="268" t="s">
        <v>516</v>
      </c>
      <c r="B72" s="268" t="s">
        <v>1747</v>
      </c>
      <c r="C72" s="268" t="s">
        <v>1759</v>
      </c>
      <c r="D72" s="269"/>
      <c r="E72" s="268" t="str">
        <f>_xlfn.CONCAT(DEVICES[[#This Row],[INITIAL_TAG1]:[INITIAL_TAG2]])</f>
        <v>BB1DM550_SETPOINT</v>
      </c>
      <c r="F72" s="268" t="str">
        <f>TRIM(UPPER( MID(DEVICES[[#This Row],[INITIAL_DESC]],1,25)))</f>
        <v>RECIRCULATION GAS DAMPER</v>
      </c>
      <c r="G72" s="268" t="str">
        <f>TRIM(UPPER( MID(DEVICES[[#This Row],[INITIAL_DESC]],26,25)))</f>
        <v>SETPOINT</v>
      </c>
      <c r="H72" s="268" t="str">
        <f xml:space="preserve"> TRIM(UPPER( MID(DEVICES[[#This Row],[INITIAL_DESC]],51,25)))</f>
        <v/>
      </c>
      <c r="I72" s="269"/>
      <c r="J72" s="268" t="str">
        <f>_xlfn.CONCAT(DEVICES[[#This Row],[INITIAL_TAG1]:[INITIAL_TAG2]])</f>
        <v>BB1DM550_SETPOINT</v>
      </c>
      <c r="K72" s="268" t="str">
        <f>TRIM(TRIM(DEVICES[[#This Row],[DESC1]])&amp; " " &amp;TRIM(DEVICES[[#This Row],[DESC2]]) &amp; " " &amp; TRIM(DEVICES[[#This Row],[DESC3]]))</f>
        <v>RECIRCULATION GAS DAMPER SETPOINT</v>
      </c>
    </row>
    <row r="73" spans="1:11" x14ac:dyDescent="0.4">
      <c r="A73" s="268" t="s">
        <v>516</v>
      </c>
      <c r="B73" s="268" t="s">
        <v>1749</v>
      </c>
      <c r="C73" s="268" t="s">
        <v>1760</v>
      </c>
      <c r="D73" s="269"/>
      <c r="E73" s="268" t="str">
        <f>_xlfn.CONCAT(DEVICES[[#This Row],[INITIAL_TAG1]:[INITIAL_TAG2]])</f>
        <v>BB1DM550_POSITION</v>
      </c>
      <c r="F73" s="268" t="str">
        <f>TRIM(UPPER( MID(DEVICES[[#This Row],[INITIAL_DESC]],1,25)))</f>
        <v>RECIRCULATION GAS DAMPER</v>
      </c>
      <c r="G73" s="268" t="str">
        <f>TRIM(UPPER( MID(DEVICES[[#This Row],[INITIAL_DESC]],26,25)))</f>
        <v>POSITION</v>
      </c>
      <c r="H73" s="268" t="str">
        <f xml:space="preserve"> TRIM(UPPER( MID(DEVICES[[#This Row],[INITIAL_DESC]],51,25)))</f>
        <v/>
      </c>
      <c r="I73" s="269"/>
      <c r="J73" s="268" t="str">
        <f>_xlfn.CONCAT(DEVICES[[#This Row],[INITIAL_TAG1]:[INITIAL_TAG2]])</f>
        <v>BB1DM550_POSITION</v>
      </c>
      <c r="K73" s="268" t="str">
        <f>TRIM(TRIM(DEVICES[[#This Row],[DESC1]])&amp; " " &amp;TRIM(DEVICES[[#This Row],[DESC2]]) &amp; " " &amp; TRIM(DEVICES[[#This Row],[DESC3]]))</f>
        <v>RECIRCULATION GAS DAMPER POSITION</v>
      </c>
    </row>
    <row r="74" spans="1:11" x14ac:dyDescent="0.4">
      <c r="A74" s="268" t="s">
        <v>519</v>
      </c>
      <c r="B74" s="268" t="s">
        <v>1747</v>
      </c>
      <c r="C74" s="268" t="s">
        <v>1761</v>
      </c>
      <c r="D74" s="269"/>
      <c r="E74" s="268" t="str">
        <f>_xlfn.CONCAT(DEVICES[[#This Row],[INITIAL_TAG1]:[INITIAL_TAG2]])</f>
        <v>BB1DM301_SETPOINT</v>
      </c>
      <c r="F74" s="268" t="str">
        <f>TRIM(UPPER( MID(DEVICES[[#This Row],[INITIAL_DESC]],1,25)))</f>
        <v>SECONDARY AIR DAMPER 4</v>
      </c>
      <c r="G74" s="268" t="str">
        <f>TRIM(UPPER( MID(DEVICES[[#This Row],[INITIAL_DESC]],26,25)))</f>
        <v>SETPOINT</v>
      </c>
      <c r="H74" s="268" t="str">
        <f xml:space="preserve"> TRIM(UPPER( MID(DEVICES[[#This Row],[INITIAL_DESC]],51,25)))</f>
        <v/>
      </c>
      <c r="I74" s="269"/>
      <c r="J74" s="268" t="str">
        <f>_xlfn.CONCAT(DEVICES[[#This Row],[INITIAL_TAG1]:[INITIAL_TAG2]])</f>
        <v>BB1DM301_SETPOINT</v>
      </c>
      <c r="K74" s="268" t="str">
        <f>TRIM(TRIM(DEVICES[[#This Row],[DESC1]])&amp; " " &amp;TRIM(DEVICES[[#This Row],[DESC2]]) &amp; " " &amp; TRIM(DEVICES[[#This Row],[DESC3]]))</f>
        <v>SECONDARY AIR DAMPER 4 SETPOINT</v>
      </c>
    </row>
    <row r="75" spans="1:11" x14ac:dyDescent="0.4">
      <c r="A75" s="268" t="s">
        <v>519</v>
      </c>
      <c r="B75" s="268" t="s">
        <v>1749</v>
      </c>
      <c r="C75" s="268" t="s">
        <v>1762</v>
      </c>
      <c r="D75" s="269"/>
      <c r="E75" s="268" t="str">
        <f>_xlfn.CONCAT(DEVICES[[#This Row],[INITIAL_TAG1]:[INITIAL_TAG2]])</f>
        <v>BB1DM301_POSITION</v>
      </c>
      <c r="F75" s="268" t="str">
        <f>TRIM(UPPER( MID(DEVICES[[#This Row],[INITIAL_DESC]],1,25)))</f>
        <v>SECONDARY AIR DAMPER 4</v>
      </c>
      <c r="G75" s="268" t="str">
        <f>TRIM(UPPER( MID(DEVICES[[#This Row],[INITIAL_DESC]],26,25)))</f>
        <v>POSITION</v>
      </c>
      <c r="H75" s="268" t="str">
        <f xml:space="preserve"> TRIM(UPPER( MID(DEVICES[[#This Row],[INITIAL_DESC]],51,25)))</f>
        <v/>
      </c>
      <c r="I75" s="269"/>
      <c r="J75" s="268" t="str">
        <f>_xlfn.CONCAT(DEVICES[[#This Row],[INITIAL_TAG1]:[INITIAL_TAG2]])</f>
        <v>BB1DM301_POSITION</v>
      </c>
      <c r="K75" s="268" t="str">
        <f>TRIM(TRIM(DEVICES[[#This Row],[DESC1]])&amp; " " &amp;TRIM(DEVICES[[#This Row],[DESC2]]) &amp; " " &amp; TRIM(DEVICES[[#This Row],[DESC3]]))</f>
        <v>SECONDARY AIR DAMPER 4 POSITION</v>
      </c>
    </row>
    <row r="76" spans="1:11" x14ac:dyDescent="0.4">
      <c r="A76" s="268" t="s">
        <v>522</v>
      </c>
      <c r="B76" s="268" t="s">
        <v>1747</v>
      </c>
      <c r="C76" s="268" t="s">
        <v>1763</v>
      </c>
      <c r="D76" s="269"/>
      <c r="E76" s="268" t="str">
        <f>_xlfn.CONCAT(DEVICES[[#This Row],[INITIAL_TAG1]:[INITIAL_TAG2]])</f>
        <v>BB1DM302_SETPOINT</v>
      </c>
      <c r="F76" s="268" t="str">
        <f>TRIM(UPPER( MID(DEVICES[[#This Row],[INITIAL_DESC]],1,25)))</f>
        <v>SECONDARY AIR DAMPER 3</v>
      </c>
      <c r="G76" s="268" t="str">
        <f>TRIM(UPPER( MID(DEVICES[[#This Row],[INITIAL_DESC]],26,25)))</f>
        <v>SETPOINT</v>
      </c>
      <c r="H76" s="268" t="str">
        <f xml:space="preserve"> TRIM(UPPER( MID(DEVICES[[#This Row],[INITIAL_DESC]],51,25)))</f>
        <v/>
      </c>
      <c r="I76" s="269"/>
      <c r="J76" s="268" t="str">
        <f>_xlfn.CONCAT(DEVICES[[#This Row],[INITIAL_TAG1]:[INITIAL_TAG2]])</f>
        <v>BB1DM302_SETPOINT</v>
      </c>
      <c r="K76" s="268" t="str">
        <f>TRIM(TRIM(DEVICES[[#This Row],[DESC1]])&amp; " " &amp;TRIM(DEVICES[[#This Row],[DESC2]]) &amp; " " &amp; TRIM(DEVICES[[#This Row],[DESC3]]))</f>
        <v>SECONDARY AIR DAMPER 3 SETPOINT</v>
      </c>
    </row>
    <row r="77" spans="1:11" x14ac:dyDescent="0.4">
      <c r="A77" s="268" t="s">
        <v>522</v>
      </c>
      <c r="B77" s="268" t="s">
        <v>1749</v>
      </c>
      <c r="C77" s="268" t="s">
        <v>1764</v>
      </c>
      <c r="D77" s="269"/>
      <c r="E77" s="268" t="str">
        <f>_xlfn.CONCAT(DEVICES[[#This Row],[INITIAL_TAG1]:[INITIAL_TAG2]])</f>
        <v>BB1DM302_POSITION</v>
      </c>
      <c r="F77" s="268" t="str">
        <f>TRIM(UPPER( MID(DEVICES[[#This Row],[INITIAL_DESC]],1,25)))</f>
        <v>SECONDARY AIR DAMPER 3</v>
      </c>
      <c r="G77" s="268" t="str">
        <f>TRIM(UPPER( MID(DEVICES[[#This Row],[INITIAL_DESC]],26,25)))</f>
        <v>POSITION</v>
      </c>
      <c r="H77" s="268" t="str">
        <f xml:space="preserve"> TRIM(UPPER( MID(DEVICES[[#This Row],[INITIAL_DESC]],51,25)))</f>
        <v/>
      </c>
      <c r="I77" s="269"/>
      <c r="J77" s="268" t="str">
        <f>_xlfn.CONCAT(DEVICES[[#This Row],[INITIAL_TAG1]:[INITIAL_TAG2]])</f>
        <v>BB1DM302_POSITION</v>
      </c>
      <c r="K77" s="268" t="str">
        <f>TRIM(TRIM(DEVICES[[#This Row],[DESC1]])&amp; " " &amp;TRIM(DEVICES[[#This Row],[DESC2]]) &amp; " " &amp; TRIM(DEVICES[[#This Row],[DESC3]]))</f>
        <v>SECONDARY AIR DAMPER 3 POSITION</v>
      </c>
    </row>
    <row r="78" spans="1:11" x14ac:dyDescent="0.4">
      <c r="A78" s="268" t="s">
        <v>525</v>
      </c>
      <c r="B78" s="268" t="s">
        <v>1747</v>
      </c>
      <c r="C78" s="268" t="s">
        <v>1765</v>
      </c>
      <c r="D78" s="269"/>
      <c r="E78" s="268" t="str">
        <f>_xlfn.CONCAT(DEVICES[[#This Row],[INITIAL_TAG1]:[INITIAL_TAG2]])</f>
        <v>BB1DM304_SETPOINT</v>
      </c>
      <c r="F78" s="268" t="str">
        <f>TRIM(UPPER( MID(DEVICES[[#This Row],[INITIAL_DESC]],1,25)))</f>
        <v>SECONDARY AIR DAMPER 1</v>
      </c>
      <c r="G78" s="268" t="str">
        <f>TRIM(UPPER( MID(DEVICES[[#This Row],[INITIAL_DESC]],26,25)))</f>
        <v>SETPOINT</v>
      </c>
      <c r="H78" s="268" t="str">
        <f xml:space="preserve"> TRIM(UPPER( MID(DEVICES[[#This Row],[INITIAL_DESC]],51,25)))</f>
        <v/>
      </c>
      <c r="I78" s="269"/>
      <c r="J78" s="268" t="str">
        <f>_xlfn.CONCAT(DEVICES[[#This Row],[INITIAL_TAG1]:[INITIAL_TAG2]])</f>
        <v>BB1DM304_SETPOINT</v>
      </c>
      <c r="K78" s="268" t="str">
        <f>TRIM(TRIM(DEVICES[[#This Row],[DESC1]])&amp; " " &amp;TRIM(DEVICES[[#This Row],[DESC2]]) &amp; " " &amp; TRIM(DEVICES[[#This Row],[DESC3]]))</f>
        <v>SECONDARY AIR DAMPER 1 SETPOINT</v>
      </c>
    </row>
    <row r="79" spans="1:11" x14ac:dyDescent="0.4">
      <c r="A79" s="268" t="s">
        <v>525</v>
      </c>
      <c r="B79" s="268" t="s">
        <v>1749</v>
      </c>
      <c r="C79" s="268" t="s">
        <v>1766</v>
      </c>
      <c r="D79" s="269"/>
      <c r="E79" s="268" t="str">
        <f>_xlfn.CONCAT(DEVICES[[#This Row],[INITIAL_TAG1]:[INITIAL_TAG2]])</f>
        <v>BB1DM304_POSITION</v>
      </c>
      <c r="F79" s="268" t="str">
        <f>TRIM(UPPER( MID(DEVICES[[#This Row],[INITIAL_DESC]],1,25)))</f>
        <v>SECONDARY AIR DAMPER 1</v>
      </c>
      <c r="G79" s="268" t="str">
        <f>TRIM(UPPER( MID(DEVICES[[#This Row],[INITIAL_DESC]],26,25)))</f>
        <v>POSITION</v>
      </c>
      <c r="H79" s="268" t="str">
        <f xml:space="preserve"> TRIM(UPPER( MID(DEVICES[[#This Row],[INITIAL_DESC]],51,25)))</f>
        <v/>
      </c>
      <c r="I79" s="269"/>
      <c r="J79" s="268" t="str">
        <f>_xlfn.CONCAT(DEVICES[[#This Row],[INITIAL_TAG1]:[INITIAL_TAG2]])</f>
        <v>BB1DM304_POSITION</v>
      </c>
      <c r="K79" s="268" t="str">
        <f>TRIM(TRIM(DEVICES[[#This Row],[DESC1]])&amp; " " &amp;TRIM(DEVICES[[#This Row],[DESC2]]) &amp; " " &amp; TRIM(DEVICES[[#This Row],[DESC3]]))</f>
        <v>SECONDARY AIR DAMPER 1 POSITION</v>
      </c>
    </row>
    <row r="80" spans="1:11" x14ac:dyDescent="0.4">
      <c r="A80" s="268" t="s">
        <v>528</v>
      </c>
      <c r="B80" s="268" t="s">
        <v>1747</v>
      </c>
      <c r="C80" s="268" t="s">
        <v>1767</v>
      </c>
      <c r="D80" s="269"/>
      <c r="E80" s="268" t="str">
        <f>_xlfn.CONCAT(DEVICES[[#This Row],[INITIAL_TAG1]:[INITIAL_TAG2]])</f>
        <v>BB1DM303_SETPOINT</v>
      </c>
      <c r="F80" s="268" t="str">
        <f>TRIM(UPPER( MID(DEVICES[[#This Row],[INITIAL_DESC]],1,25)))</f>
        <v>SECONDARY AIR DAMPER 2</v>
      </c>
      <c r="G80" s="268" t="str">
        <f>TRIM(UPPER( MID(DEVICES[[#This Row],[INITIAL_DESC]],26,25)))</f>
        <v>SETPOINT</v>
      </c>
      <c r="H80" s="268" t="str">
        <f xml:space="preserve"> TRIM(UPPER( MID(DEVICES[[#This Row],[INITIAL_DESC]],51,25)))</f>
        <v/>
      </c>
      <c r="I80" s="269"/>
      <c r="J80" s="268" t="str">
        <f>_xlfn.CONCAT(DEVICES[[#This Row],[INITIAL_TAG1]:[INITIAL_TAG2]])</f>
        <v>BB1DM303_SETPOINT</v>
      </c>
      <c r="K80" s="268" t="str">
        <f>TRIM(TRIM(DEVICES[[#This Row],[DESC1]])&amp; " " &amp;TRIM(DEVICES[[#This Row],[DESC2]]) &amp; " " &amp; TRIM(DEVICES[[#This Row],[DESC3]]))</f>
        <v>SECONDARY AIR DAMPER 2 SETPOINT</v>
      </c>
    </row>
    <row r="81" spans="1:11" x14ac:dyDescent="0.4">
      <c r="A81" s="268" t="s">
        <v>528</v>
      </c>
      <c r="B81" s="268" t="s">
        <v>1749</v>
      </c>
      <c r="C81" s="268" t="s">
        <v>1768</v>
      </c>
      <c r="D81" s="269"/>
      <c r="E81" s="268" t="str">
        <f>_xlfn.CONCAT(DEVICES[[#This Row],[INITIAL_TAG1]:[INITIAL_TAG2]])</f>
        <v>BB1DM303_POSITION</v>
      </c>
      <c r="F81" s="268" t="str">
        <f>TRIM(UPPER( MID(DEVICES[[#This Row],[INITIAL_DESC]],1,25)))</f>
        <v>SECONDARY AIR DAMPER 2</v>
      </c>
      <c r="G81" s="268" t="str">
        <f>TRIM(UPPER( MID(DEVICES[[#This Row],[INITIAL_DESC]],26,25)))</f>
        <v>POSITION</v>
      </c>
      <c r="H81" s="268" t="str">
        <f xml:space="preserve"> TRIM(UPPER( MID(DEVICES[[#This Row],[INITIAL_DESC]],51,25)))</f>
        <v/>
      </c>
      <c r="I81" s="269"/>
      <c r="J81" s="268" t="str">
        <f>_xlfn.CONCAT(DEVICES[[#This Row],[INITIAL_TAG1]:[INITIAL_TAG2]])</f>
        <v>BB1DM303_POSITION</v>
      </c>
      <c r="K81" s="268" t="str">
        <f>TRIM(TRIM(DEVICES[[#This Row],[DESC1]])&amp; " " &amp;TRIM(DEVICES[[#This Row],[DESC2]]) &amp; " " &amp; TRIM(DEVICES[[#This Row],[DESC3]]))</f>
        <v>SECONDARY AIR DAMPER 2 POSITION</v>
      </c>
    </row>
    <row r="82" spans="1:11" x14ac:dyDescent="0.4">
      <c r="A82" s="268" t="s">
        <v>544</v>
      </c>
      <c r="B82" s="268" t="s">
        <v>1747</v>
      </c>
      <c r="C82" s="268" t="s">
        <v>1769</v>
      </c>
      <c r="D82" s="269"/>
      <c r="E82" s="268" t="str">
        <f>_xlfn.CONCAT(DEVICES[[#This Row],[INITIAL_TAG1]:[INITIAL_TAG2]])</f>
        <v>BB1CV004_SETPOINT</v>
      </c>
      <c r="F82" s="268" t="str">
        <f>TRIM(UPPER( MID(DEVICES[[#This Row],[INITIAL_DESC]],1,25)))</f>
        <v>PRIMARY AIR PREHEATER</v>
      </c>
      <c r="G82" s="268" t="str">
        <f>TRIM(UPPER( MID(DEVICES[[#This Row],[INITIAL_DESC]],26,25)))</f>
        <v>CONTROL VALVE SETPOINT</v>
      </c>
      <c r="H82" s="268" t="str">
        <f xml:space="preserve"> TRIM(UPPER( MID(DEVICES[[#This Row],[INITIAL_DESC]],51,25)))</f>
        <v/>
      </c>
      <c r="I82" s="269"/>
      <c r="J82" s="268" t="str">
        <f>_xlfn.CONCAT(DEVICES[[#This Row],[INITIAL_TAG1]:[INITIAL_TAG2]])</f>
        <v>BB1CV004_SETPOINT</v>
      </c>
      <c r="K82" s="268" t="str">
        <f>TRIM(TRIM(DEVICES[[#This Row],[DESC1]])&amp; " " &amp;TRIM(DEVICES[[#This Row],[DESC2]]) &amp; " " &amp; TRIM(DEVICES[[#This Row],[DESC3]]))</f>
        <v>PRIMARY AIR PREHEATER CONTROL VALVE SETPOINT</v>
      </c>
    </row>
    <row r="83" spans="1:11" x14ac:dyDescent="0.4">
      <c r="A83" s="268" t="s">
        <v>544</v>
      </c>
      <c r="B83" s="268" t="s">
        <v>1749</v>
      </c>
      <c r="C83" s="268" t="s">
        <v>1770</v>
      </c>
      <c r="D83" s="269"/>
      <c r="E83" s="268" t="str">
        <f>_xlfn.CONCAT(DEVICES[[#This Row],[INITIAL_TAG1]:[INITIAL_TAG2]])</f>
        <v>BB1CV004_POSITION</v>
      </c>
      <c r="F83" s="268" t="str">
        <f>TRIM(UPPER( MID(DEVICES[[#This Row],[INITIAL_DESC]],1,25)))</f>
        <v>PRIMARY AIR PREHEATER</v>
      </c>
      <c r="G83" s="268" t="str">
        <f>TRIM(UPPER( MID(DEVICES[[#This Row],[INITIAL_DESC]],26,25)))</f>
        <v>CONTROL VALVE POSITION</v>
      </c>
      <c r="H83" s="268" t="str">
        <f xml:space="preserve"> TRIM(UPPER( MID(DEVICES[[#This Row],[INITIAL_DESC]],51,25)))</f>
        <v/>
      </c>
      <c r="I83" s="269"/>
      <c r="J83" s="268" t="str">
        <f>_xlfn.CONCAT(DEVICES[[#This Row],[INITIAL_TAG1]:[INITIAL_TAG2]])</f>
        <v>BB1CV004_POSITION</v>
      </c>
      <c r="K83" s="268" t="str">
        <f>TRIM(TRIM(DEVICES[[#This Row],[DESC1]])&amp; " " &amp;TRIM(DEVICES[[#This Row],[DESC2]]) &amp; " " &amp; TRIM(DEVICES[[#This Row],[DESC3]]))</f>
        <v>PRIMARY AIR PREHEATER CONTROL VALVE POSITION</v>
      </c>
    </row>
    <row r="84" spans="1:11" x14ac:dyDescent="0.4">
      <c r="A84" s="268" t="s">
        <v>766</v>
      </c>
      <c r="B84" s="268" t="s">
        <v>1747</v>
      </c>
      <c r="C84" s="268" t="s">
        <v>1771</v>
      </c>
      <c r="D84" s="269"/>
      <c r="E84" s="268" t="str">
        <f>_xlfn.CONCAT(DEVICES[[#This Row],[INITIAL_TAG1]:[INITIAL_TAG2]])</f>
        <v>BB1CV402_SETPOINT</v>
      </c>
      <c r="F84" s="268" t="str">
        <f>TRIM(UPPER( MID(DEVICES[[#This Row],[INITIAL_DESC]],1,25)))</f>
        <v>FUEL CHUTE B CARRYING</v>
      </c>
      <c r="G84" s="268" t="str">
        <f>TRIM(UPPER( MID(DEVICES[[#This Row],[INITIAL_DESC]],26,25)))</f>
        <v>AIR CONTROL VALVE 2</v>
      </c>
      <c r="H84" s="268" t="str">
        <f xml:space="preserve"> TRIM(UPPER( MID(DEVICES[[#This Row],[INITIAL_DESC]],51,25)))</f>
        <v>SETPOINT</v>
      </c>
      <c r="I84" s="269"/>
      <c r="J84" s="268" t="str">
        <f>_xlfn.CONCAT(DEVICES[[#This Row],[INITIAL_TAG1]:[INITIAL_TAG2]])</f>
        <v>BB1CV402_SETPOINT</v>
      </c>
      <c r="K84" s="268" t="str">
        <f>TRIM(TRIM(DEVICES[[#This Row],[DESC1]])&amp; " " &amp;TRIM(DEVICES[[#This Row],[DESC2]]) &amp; " " &amp; TRIM(DEVICES[[#This Row],[DESC3]]))</f>
        <v>FUEL CHUTE B CARRYING AIR CONTROL VALVE 2 SETPOINT</v>
      </c>
    </row>
    <row r="85" spans="1:11" x14ac:dyDescent="0.4">
      <c r="A85" s="268" t="s">
        <v>766</v>
      </c>
      <c r="B85" s="268" t="s">
        <v>1749</v>
      </c>
      <c r="C85" s="268" t="s">
        <v>1772</v>
      </c>
      <c r="D85" s="269"/>
      <c r="E85" s="268" t="str">
        <f>_xlfn.CONCAT(DEVICES[[#This Row],[INITIAL_TAG1]:[INITIAL_TAG2]])</f>
        <v>BB1CV402_POSITION</v>
      </c>
      <c r="F85" s="268" t="str">
        <f>TRIM(UPPER( MID(DEVICES[[#This Row],[INITIAL_DESC]],1,25)))</f>
        <v>FUEL CHUTE B CARRYING</v>
      </c>
      <c r="G85" s="268" t="str">
        <f>TRIM(UPPER( MID(DEVICES[[#This Row],[INITIAL_DESC]],26,25)))</f>
        <v>AIR CONTROL VALVE 2</v>
      </c>
      <c r="H85" s="268" t="str">
        <f xml:space="preserve"> TRIM(UPPER( MID(DEVICES[[#This Row],[INITIAL_DESC]],51,25)))</f>
        <v>POSITION</v>
      </c>
      <c r="I85" s="269"/>
      <c r="J85" s="268" t="str">
        <f>_xlfn.CONCAT(DEVICES[[#This Row],[INITIAL_TAG1]:[INITIAL_TAG2]])</f>
        <v>BB1CV402_POSITION</v>
      </c>
      <c r="K85" s="268" t="str">
        <f>TRIM(TRIM(DEVICES[[#This Row],[DESC1]])&amp; " " &amp;TRIM(DEVICES[[#This Row],[DESC2]]) &amp; " " &amp; TRIM(DEVICES[[#This Row],[DESC3]]))</f>
        <v>FUEL CHUTE B CARRYING AIR CONTROL VALVE 2 POSITION</v>
      </c>
    </row>
    <row r="86" spans="1:11" x14ac:dyDescent="0.4">
      <c r="A86" s="268" t="s">
        <v>768</v>
      </c>
      <c r="B86" s="268" t="s">
        <v>1747</v>
      </c>
      <c r="C86" s="268" t="s">
        <v>1773</v>
      </c>
      <c r="D86" s="269"/>
      <c r="E86" s="268" t="str">
        <f>_xlfn.CONCAT(DEVICES[[#This Row],[INITIAL_TAG1]:[INITIAL_TAG2]])</f>
        <v>BB1CV403_SETPOINT</v>
      </c>
      <c r="F86" s="268" t="str">
        <f>TRIM(UPPER( MID(DEVICES[[#This Row],[INITIAL_DESC]],1,25)))</f>
        <v>FUEL CHUTE A CARRYING</v>
      </c>
      <c r="G86" s="268" t="str">
        <f>TRIM(UPPER( MID(DEVICES[[#This Row],[INITIAL_DESC]],26,25)))</f>
        <v>AIR CONTROL VALVE 1</v>
      </c>
      <c r="H86" s="268" t="str">
        <f xml:space="preserve"> TRIM(UPPER( MID(DEVICES[[#This Row],[INITIAL_DESC]],51,25)))</f>
        <v>SETPOINT</v>
      </c>
      <c r="I86" s="269"/>
      <c r="J86" s="268" t="str">
        <f>_xlfn.CONCAT(DEVICES[[#This Row],[INITIAL_TAG1]:[INITIAL_TAG2]])</f>
        <v>BB1CV403_SETPOINT</v>
      </c>
      <c r="K86" s="268" t="str">
        <f>TRIM(TRIM(DEVICES[[#This Row],[DESC1]])&amp; " " &amp;TRIM(DEVICES[[#This Row],[DESC2]]) &amp; " " &amp; TRIM(DEVICES[[#This Row],[DESC3]]))</f>
        <v>FUEL CHUTE A CARRYING AIR CONTROL VALVE 1 SETPOINT</v>
      </c>
    </row>
    <row r="87" spans="1:11" x14ac:dyDescent="0.4">
      <c r="A87" s="268" t="s">
        <v>768</v>
      </c>
      <c r="B87" s="268" t="s">
        <v>1749</v>
      </c>
      <c r="C87" s="268" t="s">
        <v>1774</v>
      </c>
      <c r="D87" s="269"/>
      <c r="E87" s="268" t="str">
        <f>_xlfn.CONCAT(DEVICES[[#This Row],[INITIAL_TAG1]:[INITIAL_TAG2]])</f>
        <v>BB1CV403_POSITION</v>
      </c>
      <c r="F87" s="268" t="str">
        <f>TRIM(UPPER( MID(DEVICES[[#This Row],[INITIAL_DESC]],1,25)))</f>
        <v>FUEL CHUTE A CARRYING</v>
      </c>
      <c r="G87" s="268" t="str">
        <f>TRIM(UPPER( MID(DEVICES[[#This Row],[INITIAL_DESC]],26,25)))</f>
        <v>AIR CONTROL VALVE 1</v>
      </c>
      <c r="H87" s="268" t="str">
        <f xml:space="preserve"> TRIM(UPPER( MID(DEVICES[[#This Row],[INITIAL_DESC]],51,25)))</f>
        <v>POSITION</v>
      </c>
      <c r="I87" s="269"/>
      <c r="J87" s="268" t="str">
        <f>_xlfn.CONCAT(DEVICES[[#This Row],[INITIAL_TAG1]:[INITIAL_TAG2]])</f>
        <v>BB1CV403_POSITION</v>
      </c>
      <c r="K87" s="268" t="str">
        <f>TRIM(TRIM(DEVICES[[#This Row],[DESC1]])&amp; " " &amp;TRIM(DEVICES[[#This Row],[DESC2]]) &amp; " " &amp; TRIM(DEVICES[[#This Row],[DESC3]]))</f>
        <v>FUEL CHUTE A CARRYING AIR CONTROL VALVE 1 POSITION</v>
      </c>
    </row>
    <row r="88" spans="1:11" x14ac:dyDescent="0.4">
      <c r="A88" s="268" t="s">
        <v>107</v>
      </c>
      <c r="C88" s="268" t="s">
        <v>108</v>
      </c>
      <c r="D88" s="269"/>
      <c r="E88" s="268" t="str">
        <f>_xlfn.CONCAT(DEVICES[[#This Row],[INITIAL_TAG1]:[INITIAL_TAG2]])</f>
        <v>BB1PT200</v>
      </c>
      <c r="F88" s="268" t="str">
        <f>TRIM(UPPER( MID(DEVICES[[#This Row],[INITIAL_DESC]],1,25)))</f>
        <v>FEED WATER TANK PRESSURE</v>
      </c>
      <c r="G88" s="268" t="str">
        <f>TRIM(UPPER( MID(DEVICES[[#This Row],[INITIAL_DESC]],26,25)))</f>
        <v/>
      </c>
      <c r="H88" s="268" t="str">
        <f xml:space="preserve"> TRIM(UPPER( MID(DEVICES[[#This Row],[INITIAL_DESC]],51,25)))</f>
        <v/>
      </c>
      <c r="I88" s="269"/>
      <c r="J88" s="268" t="str">
        <f>_xlfn.CONCAT(DEVICES[[#This Row],[INITIAL_TAG1]:[INITIAL_TAG2]])</f>
        <v>BB1PT200</v>
      </c>
      <c r="K88" s="268" t="str">
        <f>TRIM(TRIM(DEVICES[[#This Row],[DESC1]])&amp; " " &amp;TRIM(DEVICES[[#This Row],[DESC2]]) &amp; " " &amp; TRIM(DEVICES[[#This Row],[DESC3]]))</f>
        <v>FEED WATER TANK PRESSURE</v>
      </c>
    </row>
    <row r="89" spans="1:11" x14ac:dyDescent="0.4">
      <c r="A89" s="268" t="s">
        <v>112</v>
      </c>
      <c r="C89" s="268" t="s">
        <v>113</v>
      </c>
      <c r="D89" s="269"/>
      <c r="E89" s="268" t="str">
        <f>_xlfn.CONCAT(DEVICES[[#This Row],[INITIAL_TAG1]:[INITIAL_TAG2]])</f>
        <v>BB1LT001</v>
      </c>
      <c r="F89" s="268" t="str">
        <f>TRIM(UPPER( MID(DEVICES[[#This Row],[INITIAL_DESC]],1,25)))</f>
        <v>FEED WATER TANK LEVEL 1</v>
      </c>
      <c r="G89" s="268" t="str">
        <f>TRIM(UPPER( MID(DEVICES[[#This Row],[INITIAL_DESC]],26,25)))</f>
        <v/>
      </c>
      <c r="H89" s="268" t="str">
        <f xml:space="preserve"> TRIM(UPPER( MID(DEVICES[[#This Row],[INITIAL_DESC]],51,25)))</f>
        <v/>
      </c>
      <c r="I89" s="269"/>
      <c r="J89" s="268" t="str">
        <f>_xlfn.CONCAT(DEVICES[[#This Row],[INITIAL_TAG1]:[INITIAL_TAG2]])</f>
        <v>BB1LT001</v>
      </c>
      <c r="K89" s="268" t="str">
        <f>TRIM(TRIM(DEVICES[[#This Row],[DESC1]])&amp; " " &amp;TRIM(DEVICES[[#This Row],[DESC2]]) &amp; " " &amp; TRIM(DEVICES[[#This Row],[DESC3]]))</f>
        <v>FEED WATER TANK LEVEL 1</v>
      </c>
    </row>
    <row r="90" spans="1:11" x14ac:dyDescent="0.4">
      <c r="A90" s="268" t="s">
        <v>115</v>
      </c>
      <c r="C90" s="268" t="s">
        <v>116</v>
      </c>
      <c r="D90" s="269"/>
      <c r="E90" s="268" t="str">
        <f>_xlfn.CONCAT(DEVICES[[#This Row],[INITIAL_TAG1]:[INITIAL_TAG2]])</f>
        <v>BB1LT002</v>
      </c>
      <c r="F90" s="268" t="str">
        <f>TRIM(UPPER( MID(DEVICES[[#This Row],[INITIAL_DESC]],1,25)))</f>
        <v>FEED WATER TANK LEVEL 2</v>
      </c>
      <c r="G90" s="268" t="str">
        <f>TRIM(UPPER( MID(DEVICES[[#This Row],[INITIAL_DESC]],26,25)))</f>
        <v/>
      </c>
      <c r="H90" s="268" t="str">
        <f xml:space="preserve"> TRIM(UPPER( MID(DEVICES[[#This Row],[INITIAL_DESC]],51,25)))</f>
        <v/>
      </c>
      <c r="I90" s="269"/>
      <c r="J90" s="268" t="str">
        <f>_xlfn.CONCAT(DEVICES[[#This Row],[INITIAL_TAG1]:[INITIAL_TAG2]])</f>
        <v>BB1LT002</v>
      </c>
      <c r="K90" s="268" t="str">
        <f>TRIM(TRIM(DEVICES[[#This Row],[DESC1]])&amp; " " &amp;TRIM(DEVICES[[#This Row],[DESC2]]) &amp; " " &amp; TRIM(DEVICES[[#This Row],[DESC3]]))</f>
        <v>FEED WATER TANK LEVEL 2</v>
      </c>
    </row>
    <row r="91" spans="1:11" x14ac:dyDescent="0.4">
      <c r="A91" s="268" t="s">
        <v>118</v>
      </c>
      <c r="C91" s="268" t="s">
        <v>1775</v>
      </c>
      <c r="D91" s="269"/>
      <c r="E91" s="268" t="str">
        <f>_xlfn.CONCAT(DEVICES[[#This Row],[INITIAL_TAG1]:[INITIAL_TAG2]])</f>
        <v>BB1PT005</v>
      </c>
      <c r="F91" s="268" t="str">
        <f>TRIM(UPPER( MID(DEVICES[[#This Row],[INITIAL_DESC]],1,25)))</f>
        <v>FEED WATER PRESSURE</v>
      </c>
      <c r="G91" s="268" t="str">
        <f>TRIM(UPPER( MID(DEVICES[[#This Row],[INITIAL_DESC]],26,25)))</f>
        <v>AFTER VALVE</v>
      </c>
      <c r="H91" s="268" t="str">
        <f xml:space="preserve"> TRIM(UPPER( MID(DEVICES[[#This Row],[INITIAL_DESC]],51,25)))</f>
        <v/>
      </c>
      <c r="I91" s="269"/>
      <c r="J91" s="268" t="str">
        <f>_xlfn.CONCAT(DEVICES[[#This Row],[INITIAL_TAG1]:[INITIAL_TAG2]])</f>
        <v>BB1PT005</v>
      </c>
      <c r="K91" s="268" t="str">
        <f>TRIM(TRIM(DEVICES[[#This Row],[DESC1]])&amp; " " &amp;TRIM(DEVICES[[#This Row],[DESC2]]) &amp; " " &amp; TRIM(DEVICES[[#This Row],[DESC3]]))</f>
        <v>FEED WATER PRESSURE AFTER VALVE</v>
      </c>
    </row>
    <row r="92" spans="1:11" x14ac:dyDescent="0.4">
      <c r="A92" s="268" t="s">
        <v>121</v>
      </c>
      <c r="C92" s="268" t="s">
        <v>1776</v>
      </c>
      <c r="D92" s="269"/>
      <c r="E92" s="268" t="str">
        <f>_xlfn.CONCAT(DEVICES[[#This Row],[INITIAL_TAG1]:[INITIAL_TAG2]])</f>
        <v>BB1FT001</v>
      </c>
      <c r="F92" s="268" t="str">
        <f>TRIM(UPPER( MID(DEVICES[[#This Row],[INITIAL_DESC]],1,25)))</f>
        <v>FEED WATER FLOW</v>
      </c>
      <c r="G92" s="268" t="str">
        <f>TRIM(UPPER( MID(DEVICES[[#This Row],[INITIAL_DESC]],26,25)))</f>
        <v>AND CONTROL</v>
      </c>
      <c r="H92" s="268" t="str">
        <f xml:space="preserve"> TRIM(UPPER( MID(DEVICES[[#This Row],[INITIAL_DESC]],51,25)))</f>
        <v/>
      </c>
      <c r="I92" s="269"/>
      <c r="J92" s="268" t="str">
        <f>_xlfn.CONCAT(DEVICES[[#This Row],[INITIAL_TAG1]:[INITIAL_TAG2]])</f>
        <v>BB1FT001</v>
      </c>
      <c r="K92" s="268" t="str">
        <f>TRIM(TRIM(DEVICES[[#This Row],[DESC1]])&amp; " " &amp;TRIM(DEVICES[[#This Row],[DESC2]]) &amp; " " &amp; TRIM(DEVICES[[#This Row],[DESC3]]))</f>
        <v>FEED WATER FLOW AND CONTROL</v>
      </c>
    </row>
    <row r="93" spans="1:11" x14ac:dyDescent="0.4">
      <c r="A93" s="268" t="s">
        <v>130</v>
      </c>
      <c r="C93" s="268" t="s">
        <v>131</v>
      </c>
      <c r="D93" s="269"/>
      <c r="E93" s="268" t="str">
        <f>_xlfn.CONCAT(DEVICES[[#This Row],[INITIAL_TAG1]:[INITIAL_TAG2]])</f>
        <v>BB1TT001</v>
      </c>
      <c r="F93" s="268" t="str">
        <f>TRIM(UPPER( MID(DEVICES[[#This Row],[INITIAL_DESC]],1,25)))</f>
        <v>FEED WATER TEMPERATURE</v>
      </c>
      <c r="G93" s="268" t="str">
        <f>TRIM(UPPER( MID(DEVICES[[#This Row],[INITIAL_DESC]],26,25)))</f>
        <v/>
      </c>
      <c r="H93" s="268" t="str">
        <f xml:space="preserve"> TRIM(UPPER( MID(DEVICES[[#This Row],[INITIAL_DESC]],51,25)))</f>
        <v/>
      </c>
      <c r="I93" s="269"/>
      <c r="J93" s="268" t="str">
        <f>_xlfn.CONCAT(DEVICES[[#This Row],[INITIAL_TAG1]:[INITIAL_TAG2]])</f>
        <v>BB1TT001</v>
      </c>
      <c r="K93" s="268" t="str">
        <f>TRIM(TRIM(DEVICES[[#This Row],[DESC1]])&amp; " " &amp;TRIM(DEVICES[[#This Row],[DESC2]]) &amp; " " &amp; TRIM(DEVICES[[#This Row],[DESC3]]))</f>
        <v>FEED WATER TEMPERATURE</v>
      </c>
    </row>
    <row r="94" spans="1:11" x14ac:dyDescent="0.4">
      <c r="A94" s="268" t="s">
        <v>137</v>
      </c>
      <c r="C94" s="268" t="s">
        <v>1777</v>
      </c>
      <c r="D94" s="269"/>
      <c r="E94" s="268" t="str">
        <f>_xlfn.CONCAT(DEVICES[[#This Row],[INITIAL_TAG1]:[INITIAL_TAG2]])</f>
        <v>BB1TT002</v>
      </c>
      <c r="F94" s="268" t="str">
        <f>TRIM(UPPER( MID(DEVICES[[#This Row],[INITIAL_DESC]],1,25)))</f>
        <v>FEED WATER PUMP 2</v>
      </c>
      <c r="G94" s="268" t="str">
        <f>TRIM(UPPER( MID(DEVICES[[#This Row],[INITIAL_DESC]],26,25)))</f>
        <v>BEARING TEMPERATURE</v>
      </c>
      <c r="H94" s="268" t="str">
        <f xml:space="preserve"> TRIM(UPPER( MID(DEVICES[[#This Row],[INITIAL_DESC]],51,25)))</f>
        <v/>
      </c>
      <c r="I94" s="269"/>
      <c r="J94" s="268" t="str">
        <f>_xlfn.CONCAT(DEVICES[[#This Row],[INITIAL_TAG1]:[INITIAL_TAG2]])</f>
        <v>BB1TT002</v>
      </c>
      <c r="K94" s="268" t="str">
        <f>TRIM(TRIM(DEVICES[[#This Row],[DESC1]])&amp; " " &amp;TRIM(DEVICES[[#This Row],[DESC2]]) &amp; " " &amp; TRIM(DEVICES[[#This Row],[DESC3]]))</f>
        <v>FEED WATER PUMP 2 BEARING TEMPERATURE</v>
      </c>
    </row>
    <row r="95" spans="1:11" x14ac:dyDescent="0.4">
      <c r="A95" s="268" t="s">
        <v>147</v>
      </c>
      <c r="C95" s="268" t="s">
        <v>1778</v>
      </c>
      <c r="D95" s="269"/>
      <c r="E95" s="268" t="str">
        <f>_xlfn.CONCAT(DEVICES[[#This Row],[INITIAL_TAG1]:[INITIAL_TAG2]])</f>
        <v>BB1PT004</v>
      </c>
      <c r="F95" s="268" t="str">
        <f>TRIM(UPPER( MID(DEVICES[[#This Row],[INITIAL_DESC]],1,25)))</f>
        <v>FEED WATER PRESSURE</v>
      </c>
      <c r="G95" s="268" t="str">
        <f>TRIM(UPPER( MID(DEVICES[[#This Row],[INITIAL_DESC]],26,25)))</f>
        <v>BEFORE VALVE</v>
      </c>
      <c r="H95" s="268" t="str">
        <f xml:space="preserve"> TRIM(UPPER( MID(DEVICES[[#This Row],[INITIAL_DESC]],51,25)))</f>
        <v/>
      </c>
      <c r="I95" s="269"/>
      <c r="J95" s="268" t="str">
        <f>_xlfn.CONCAT(DEVICES[[#This Row],[INITIAL_TAG1]:[INITIAL_TAG2]])</f>
        <v>BB1PT004</v>
      </c>
      <c r="K95" s="268" t="str">
        <f>TRIM(TRIM(DEVICES[[#This Row],[DESC1]])&amp; " " &amp;TRIM(DEVICES[[#This Row],[DESC2]]) &amp; " " &amp; TRIM(DEVICES[[#This Row],[DESC3]]))</f>
        <v>FEED WATER PRESSURE BEFORE VALVE</v>
      </c>
    </row>
    <row r="96" spans="1:11" x14ac:dyDescent="0.4">
      <c r="A96" s="268" t="s">
        <v>153</v>
      </c>
      <c r="C96" s="268" t="s">
        <v>1779</v>
      </c>
      <c r="D96" s="269"/>
      <c r="E96" s="268" t="str">
        <f>_xlfn.CONCAT(DEVICES[[#This Row],[INITIAL_TAG1]:[INITIAL_TAG2]])</f>
        <v>BB1PT002</v>
      </c>
      <c r="F96" s="268" t="str">
        <f>TRIM(UPPER( MID(DEVICES[[#This Row],[INITIAL_DESC]],1,25)))</f>
        <v>FEED WATER PUMP 2</v>
      </c>
      <c r="G96" s="268" t="str">
        <f>TRIM(UPPER( MID(DEVICES[[#This Row],[INITIAL_DESC]],26,25)))</f>
        <v>PRESSURE SIDE PRESSURE</v>
      </c>
      <c r="H96" s="268" t="str">
        <f xml:space="preserve"> TRIM(UPPER( MID(DEVICES[[#This Row],[INITIAL_DESC]],51,25)))</f>
        <v/>
      </c>
      <c r="I96" s="269"/>
      <c r="J96" s="268" t="str">
        <f>_xlfn.CONCAT(DEVICES[[#This Row],[INITIAL_TAG1]:[INITIAL_TAG2]])</f>
        <v>BB1PT002</v>
      </c>
      <c r="K96" s="268" t="str">
        <f>TRIM(TRIM(DEVICES[[#This Row],[DESC1]])&amp; " " &amp;TRIM(DEVICES[[#This Row],[DESC2]]) &amp; " " &amp; TRIM(DEVICES[[#This Row],[DESC3]]))</f>
        <v>FEED WATER PUMP 2 PRESSURE SIDE PRESSURE</v>
      </c>
    </row>
    <row r="97" spans="1:11" x14ac:dyDescent="0.4">
      <c r="A97" s="268" t="s">
        <v>158</v>
      </c>
      <c r="C97" s="268" t="s">
        <v>159</v>
      </c>
      <c r="D97" s="269"/>
      <c r="E97" s="268" t="str">
        <f>_xlfn.CONCAT(DEVICES[[#This Row],[INITIAL_TAG1]:[INITIAL_TAG2]])</f>
        <v>BB1PT006</v>
      </c>
      <c r="F97" s="268" t="str">
        <f>TRIM(UPPER( MID(DEVICES[[#This Row],[INITIAL_DESC]],1,25)))</f>
        <v>FW SUCTION LINE STRAINER</v>
      </c>
      <c r="G97" s="268" t="str">
        <f>TRIM(UPPER( MID(DEVICES[[#This Row],[INITIAL_DESC]],26,25)))</f>
        <v>PRESSURE DIFF.</v>
      </c>
      <c r="H97" s="268" t="str">
        <f xml:space="preserve"> TRIM(UPPER( MID(DEVICES[[#This Row],[INITIAL_DESC]],51,25)))</f>
        <v/>
      </c>
      <c r="I97" s="269"/>
      <c r="J97" s="268" t="str">
        <f>_xlfn.CONCAT(DEVICES[[#This Row],[INITIAL_TAG1]:[INITIAL_TAG2]])</f>
        <v>BB1PT006</v>
      </c>
      <c r="K97" s="268" t="str">
        <f>TRIM(TRIM(DEVICES[[#This Row],[DESC1]])&amp; " " &amp;TRIM(DEVICES[[#This Row],[DESC2]]) &amp; " " &amp; TRIM(DEVICES[[#This Row],[DESC3]]))</f>
        <v>FW SUCTION LINE STRAINER PRESSURE DIFF.</v>
      </c>
    </row>
    <row r="98" spans="1:11" x14ac:dyDescent="0.4">
      <c r="A98" s="268" t="s">
        <v>163</v>
      </c>
      <c r="C98" s="268" t="s">
        <v>159</v>
      </c>
      <c r="D98" s="269"/>
      <c r="E98" s="268" t="str">
        <f>_xlfn.CONCAT(DEVICES[[#This Row],[INITIAL_TAG1]:[INITIAL_TAG2]])</f>
        <v>BB1PT007</v>
      </c>
      <c r="F98" s="268" t="str">
        <f>TRIM(UPPER( MID(DEVICES[[#This Row],[INITIAL_DESC]],1,25)))</f>
        <v>FW SUCTION LINE STRAINER</v>
      </c>
      <c r="G98" s="268" t="str">
        <f>TRIM(UPPER( MID(DEVICES[[#This Row],[INITIAL_DESC]],26,25)))</f>
        <v>PRESSURE DIFF.</v>
      </c>
      <c r="H98" s="268" t="str">
        <f xml:space="preserve"> TRIM(UPPER( MID(DEVICES[[#This Row],[INITIAL_DESC]],51,25)))</f>
        <v/>
      </c>
      <c r="I98" s="269"/>
      <c r="J98" s="268" t="str">
        <f>_xlfn.CONCAT(DEVICES[[#This Row],[INITIAL_TAG1]:[INITIAL_TAG2]])</f>
        <v>BB1PT007</v>
      </c>
      <c r="K98" s="268" t="str">
        <f>TRIM(TRIM(DEVICES[[#This Row],[DESC1]])&amp; " " &amp;TRIM(DEVICES[[#This Row],[DESC2]]) &amp; " " &amp; TRIM(DEVICES[[#This Row],[DESC3]]))</f>
        <v>FW SUCTION LINE STRAINER PRESSURE DIFF.</v>
      </c>
    </row>
    <row r="99" spans="1:11" x14ac:dyDescent="0.4">
      <c r="A99" s="268" t="s">
        <v>164</v>
      </c>
      <c r="C99" s="268" t="s">
        <v>1780</v>
      </c>
      <c r="D99" s="269"/>
      <c r="E99" s="268" t="str">
        <f>_xlfn.CONCAT(DEVICES[[#This Row],[INITIAL_TAG1]:[INITIAL_TAG2]])</f>
        <v>BB1TT005</v>
      </c>
      <c r="F99" s="268" t="str">
        <f>TRIM(UPPER( MID(DEVICES[[#This Row],[INITIAL_DESC]],1,25)))</f>
        <v>FW PUMP 2 MOTOR</v>
      </c>
      <c r="G99" s="268" t="str">
        <f>TRIM(UPPER( MID(DEVICES[[#This Row],[INITIAL_DESC]],26,25)))</f>
        <v>WINDING TEMPERATURE</v>
      </c>
      <c r="H99" s="268" t="str">
        <f xml:space="preserve"> TRIM(UPPER( MID(DEVICES[[#This Row],[INITIAL_DESC]],51,25)))</f>
        <v/>
      </c>
      <c r="I99" s="269"/>
      <c r="J99" s="268" t="str">
        <f>_xlfn.CONCAT(DEVICES[[#This Row],[INITIAL_TAG1]:[INITIAL_TAG2]])</f>
        <v>BB1TT005</v>
      </c>
      <c r="K99" s="268" t="str">
        <f>TRIM(TRIM(DEVICES[[#This Row],[DESC1]])&amp; " " &amp;TRIM(DEVICES[[#This Row],[DESC2]]) &amp; " " &amp; TRIM(DEVICES[[#This Row],[DESC3]]))</f>
        <v>FW PUMP 2 MOTOR WINDING TEMPERATURE</v>
      </c>
    </row>
    <row r="100" spans="1:11" x14ac:dyDescent="0.4">
      <c r="A100" s="268" t="s">
        <v>166</v>
      </c>
      <c r="C100" s="268" t="s">
        <v>1781</v>
      </c>
      <c r="D100" s="269"/>
      <c r="E100" s="268" t="str">
        <f>_xlfn.CONCAT(DEVICES[[#This Row],[INITIAL_TAG1]:[INITIAL_TAG2]])</f>
        <v>BB1PT001</v>
      </c>
      <c r="F100" s="268" t="str">
        <f>TRIM(UPPER( MID(DEVICES[[#This Row],[INITIAL_DESC]],1,25)))</f>
        <v>FEED WATER PUMP 1</v>
      </c>
      <c r="G100" s="268" t="str">
        <f>TRIM(UPPER( MID(DEVICES[[#This Row],[INITIAL_DESC]],26,25)))</f>
        <v>PRESSURE SIDE PRESSURE</v>
      </c>
      <c r="H100" s="268" t="str">
        <f xml:space="preserve"> TRIM(UPPER( MID(DEVICES[[#This Row],[INITIAL_DESC]],51,25)))</f>
        <v/>
      </c>
      <c r="I100" s="269"/>
      <c r="J100" s="268" t="str">
        <f>_xlfn.CONCAT(DEVICES[[#This Row],[INITIAL_TAG1]:[INITIAL_TAG2]])</f>
        <v>BB1PT001</v>
      </c>
      <c r="K100" s="268" t="str">
        <f>TRIM(TRIM(DEVICES[[#This Row],[DESC1]])&amp; " " &amp;TRIM(DEVICES[[#This Row],[DESC2]]) &amp; " " &amp; TRIM(DEVICES[[#This Row],[DESC3]]))</f>
        <v>FEED WATER PUMP 1 PRESSURE SIDE PRESSURE</v>
      </c>
    </row>
    <row r="101" spans="1:11" x14ac:dyDescent="0.4">
      <c r="A101" s="268" t="s">
        <v>171</v>
      </c>
      <c r="C101" s="268" t="s">
        <v>1782</v>
      </c>
      <c r="D101" s="269"/>
      <c r="E101" s="268" t="str">
        <f>_xlfn.CONCAT(DEVICES[[#This Row],[INITIAL_TAG1]:[INITIAL_TAG2]])</f>
        <v>BB1TT004</v>
      </c>
      <c r="F101" s="268" t="str">
        <f>TRIM(UPPER( MID(DEVICES[[#This Row],[INITIAL_DESC]],1,25)))</f>
        <v>FW PUMP 1 MOTOR</v>
      </c>
      <c r="G101" s="268" t="str">
        <f>TRIM(UPPER( MID(DEVICES[[#This Row],[INITIAL_DESC]],26,25)))</f>
        <v>WINDING TEMPERATURE</v>
      </c>
      <c r="H101" s="268" t="str">
        <f xml:space="preserve"> TRIM(UPPER( MID(DEVICES[[#This Row],[INITIAL_DESC]],51,25)))</f>
        <v/>
      </c>
      <c r="I101" s="269"/>
      <c r="J101" s="268" t="str">
        <f>_xlfn.CONCAT(DEVICES[[#This Row],[INITIAL_TAG1]:[INITIAL_TAG2]])</f>
        <v>BB1TT004</v>
      </c>
      <c r="K101" s="268" t="str">
        <f>TRIM(TRIM(DEVICES[[#This Row],[DESC1]])&amp; " " &amp;TRIM(DEVICES[[#This Row],[DESC2]]) &amp; " " &amp; TRIM(DEVICES[[#This Row],[DESC3]]))</f>
        <v>FW PUMP 1 MOTOR WINDING TEMPERATURE</v>
      </c>
    </row>
    <row r="102" spans="1:11" x14ac:dyDescent="0.4">
      <c r="A102" s="268" t="s">
        <v>173</v>
      </c>
      <c r="C102" s="268" t="s">
        <v>1783</v>
      </c>
      <c r="D102" s="269"/>
      <c r="E102" s="268" t="str">
        <f>_xlfn.CONCAT(DEVICES[[#This Row],[INITIAL_TAG1]:[INITIAL_TAG2]])</f>
        <v>BB1TT003</v>
      </c>
      <c r="F102" s="268" t="str">
        <f>TRIM(UPPER( MID(DEVICES[[#This Row],[INITIAL_DESC]],1,25)))</f>
        <v>FW PUMP 1 MOTOR</v>
      </c>
      <c r="G102" s="268" t="str">
        <f>TRIM(UPPER( MID(DEVICES[[#This Row],[INITIAL_DESC]],26,25)))</f>
        <v>BEARING TEMPERATURE</v>
      </c>
      <c r="H102" s="268" t="str">
        <f xml:space="preserve"> TRIM(UPPER( MID(DEVICES[[#This Row],[INITIAL_DESC]],51,25)))</f>
        <v/>
      </c>
      <c r="I102" s="269"/>
      <c r="J102" s="268" t="str">
        <f>_xlfn.CONCAT(DEVICES[[#This Row],[INITIAL_TAG1]:[INITIAL_TAG2]])</f>
        <v>BB1TT003</v>
      </c>
      <c r="K102" s="268" t="str">
        <f>TRIM(TRIM(DEVICES[[#This Row],[DESC1]])&amp; " " &amp;TRIM(DEVICES[[#This Row],[DESC2]]) &amp; " " &amp; TRIM(DEVICES[[#This Row],[DESC3]]))</f>
        <v>FW PUMP 1 MOTOR BEARING TEMPERATURE</v>
      </c>
    </row>
    <row r="103" spans="1:11" x14ac:dyDescent="0.4">
      <c r="A103" s="268" t="s">
        <v>200</v>
      </c>
      <c r="C103" s="268" t="s">
        <v>1784</v>
      </c>
      <c r="D103" s="269"/>
      <c r="E103" s="268" t="str">
        <f>_xlfn.CONCAT(DEVICES[[#This Row],[INITIAL_TAG1]:[INITIAL_TAG2]])</f>
        <v>BB1TT008</v>
      </c>
      <c r="F103" s="268" t="str">
        <f>TRIM(UPPER( MID(DEVICES[[#This Row],[INITIAL_DESC]],1,25)))</f>
        <v>TEMPERATURE AFTER</v>
      </c>
      <c r="G103" s="268" t="str">
        <f>TRIM(UPPER( MID(DEVICES[[#This Row],[INITIAL_DESC]],26,25)))</f>
        <v>ECONOMIZER</v>
      </c>
      <c r="H103" s="268" t="str">
        <f xml:space="preserve"> TRIM(UPPER( MID(DEVICES[[#This Row],[INITIAL_DESC]],51,25)))</f>
        <v/>
      </c>
      <c r="I103" s="269"/>
      <c r="J103" s="268" t="str">
        <f>_xlfn.CONCAT(DEVICES[[#This Row],[INITIAL_TAG1]:[INITIAL_TAG2]])</f>
        <v>BB1TT008</v>
      </c>
      <c r="K103" s="268" t="str">
        <f>TRIM(TRIM(DEVICES[[#This Row],[DESC1]])&amp; " " &amp;TRIM(DEVICES[[#This Row],[DESC2]]) &amp; " " &amp; TRIM(DEVICES[[#This Row],[DESC3]]))</f>
        <v>TEMPERATURE AFTER ECONOMIZER</v>
      </c>
    </row>
    <row r="104" spans="1:11" x14ac:dyDescent="0.4">
      <c r="A104" s="268" t="s">
        <v>211</v>
      </c>
      <c r="C104" s="268" t="s">
        <v>1785</v>
      </c>
      <c r="D104" s="269"/>
      <c r="E104" s="268" t="str">
        <f>_xlfn.CONCAT(DEVICES[[#This Row],[INITIAL_TAG1]:[INITIAL_TAG2]])</f>
        <v>BB1FT200</v>
      </c>
      <c r="F104" s="268" t="str">
        <f>TRIM(UPPER( MID(DEVICES[[#This Row],[INITIAL_DESC]],1,25)))</f>
        <v>HEATING STEAM TO FEED</v>
      </c>
      <c r="G104" s="268" t="str">
        <f>TRIM(UPPER( MID(DEVICES[[#This Row],[INITIAL_DESC]],26,25)))</f>
        <v>WATER TANK FLOW</v>
      </c>
      <c r="H104" s="268" t="str">
        <f xml:space="preserve"> TRIM(UPPER( MID(DEVICES[[#This Row],[INITIAL_DESC]],51,25)))</f>
        <v>MEASUREMENT</v>
      </c>
      <c r="I104" s="269"/>
      <c r="J104" s="268" t="str">
        <f>_xlfn.CONCAT(DEVICES[[#This Row],[INITIAL_TAG1]:[INITIAL_TAG2]])</f>
        <v>BB1FT200</v>
      </c>
      <c r="K104" s="268" t="str">
        <f>TRIM(TRIM(DEVICES[[#This Row],[DESC1]])&amp; " " &amp;TRIM(DEVICES[[#This Row],[DESC2]]) &amp; " " &amp; TRIM(DEVICES[[#This Row],[DESC3]]))</f>
        <v>HEATING STEAM TO FEED WATER TANK FLOW MEASUREMENT</v>
      </c>
    </row>
    <row r="105" spans="1:11" x14ac:dyDescent="0.4">
      <c r="A105" s="268" t="s">
        <v>222</v>
      </c>
      <c r="C105" s="268" t="s">
        <v>1786</v>
      </c>
      <c r="D105" s="269"/>
      <c r="E105" s="268" t="str">
        <f>_xlfn.CONCAT(DEVICES[[#This Row],[INITIAL_TAG1]:[INITIAL_TAG2]])</f>
        <v>BB1TT009</v>
      </c>
      <c r="F105" s="268" t="str">
        <f>TRIM(UPPER( MID(DEVICES[[#This Row],[INITIAL_DESC]],1,25)))</f>
        <v>TEMPERATURE BEFORE</v>
      </c>
      <c r="G105" s="268" t="str">
        <f>TRIM(UPPER( MID(DEVICES[[#This Row],[INITIAL_DESC]],26,25)))</f>
        <v>ECONOMIZER</v>
      </c>
      <c r="H105" s="268" t="str">
        <f xml:space="preserve"> TRIM(UPPER( MID(DEVICES[[#This Row],[INITIAL_DESC]],51,25)))</f>
        <v/>
      </c>
      <c r="I105" s="269"/>
      <c r="J105" s="268" t="str">
        <f>_xlfn.CONCAT(DEVICES[[#This Row],[INITIAL_TAG1]:[INITIAL_TAG2]])</f>
        <v>BB1TT009</v>
      </c>
      <c r="K105" s="268" t="str">
        <f>TRIM(TRIM(DEVICES[[#This Row],[DESC1]])&amp; " " &amp;TRIM(DEVICES[[#This Row],[DESC2]]) &amp; " " &amp; TRIM(DEVICES[[#This Row],[DESC3]]))</f>
        <v>TEMPERATURE BEFORE ECONOMIZER</v>
      </c>
    </row>
    <row r="106" spans="1:11" x14ac:dyDescent="0.4">
      <c r="A106" s="268" t="s">
        <v>253</v>
      </c>
      <c r="C106" s="268" t="s">
        <v>254</v>
      </c>
      <c r="D106" s="269"/>
      <c r="E106" s="268" t="str">
        <f>_xlfn.CONCAT(DEVICES[[#This Row],[INITIAL_TAG1]:[INITIAL_TAG2]])</f>
        <v>BB1TT200</v>
      </c>
      <c r="F106" s="268" t="str">
        <f>TRIM(UPPER( MID(DEVICES[[#This Row],[INITIAL_DESC]],1,25)))</f>
        <v>MAIN STEAM TEMPERATURE</v>
      </c>
      <c r="G106" s="268" t="str">
        <f>TRIM(UPPER( MID(DEVICES[[#This Row],[INITIAL_DESC]],26,25)))</f>
        <v/>
      </c>
      <c r="H106" s="268" t="str">
        <f xml:space="preserve"> TRIM(UPPER( MID(DEVICES[[#This Row],[INITIAL_DESC]],51,25)))</f>
        <v/>
      </c>
      <c r="I106" s="269"/>
      <c r="J106" s="268" t="str">
        <f>_xlfn.CONCAT(DEVICES[[#This Row],[INITIAL_TAG1]:[INITIAL_TAG2]])</f>
        <v>BB1TT200</v>
      </c>
      <c r="K106" s="268" t="str">
        <f>TRIM(TRIM(DEVICES[[#This Row],[DESC1]])&amp; " " &amp;TRIM(DEVICES[[#This Row],[DESC2]]) &amp; " " &amp; TRIM(DEVICES[[#This Row],[DESC3]]))</f>
        <v>MAIN STEAM TEMPERATURE</v>
      </c>
    </row>
    <row r="107" spans="1:11" x14ac:dyDescent="0.4">
      <c r="A107" s="268" t="s">
        <v>256</v>
      </c>
      <c r="C107" s="268" t="s">
        <v>257</v>
      </c>
      <c r="D107" s="269"/>
      <c r="E107" s="268" t="str">
        <f>_xlfn.CONCAT(DEVICES[[#This Row],[INITIAL_TAG1]:[INITIAL_TAG2]])</f>
        <v>BB1FT202</v>
      </c>
      <c r="F107" s="268" t="str">
        <f>TRIM(UPPER( MID(DEVICES[[#This Row],[INITIAL_DESC]],1,25)))</f>
        <v>MAIN STEAM FLOW</v>
      </c>
      <c r="G107" s="268" t="str">
        <f>TRIM(UPPER( MID(DEVICES[[#This Row],[INITIAL_DESC]],26,25)))</f>
        <v/>
      </c>
      <c r="H107" s="268" t="str">
        <f xml:space="preserve"> TRIM(UPPER( MID(DEVICES[[#This Row],[INITIAL_DESC]],51,25)))</f>
        <v/>
      </c>
      <c r="I107" s="269"/>
      <c r="J107" s="268" t="str">
        <f>_xlfn.CONCAT(DEVICES[[#This Row],[INITIAL_TAG1]:[INITIAL_TAG2]])</f>
        <v>BB1FT202</v>
      </c>
      <c r="K107" s="268" t="str">
        <f>TRIM(TRIM(DEVICES[[#This Row],[DESC1]])&amp; " " &amp;TRIM(DEVICES[[#This Row],[DESC2]]) &amp; " " &amp; TRIM(DEVICES[[#This Row],[DESC3]]))</f>
        <v>MAIN STEAM FLOW</v>
      </c>
    </row>
    <row r="108" spans="1:11" x14ac:dyDescent="0.4">
      <c r="A108" s="268" t="s">
        <v>271</v>
      </c>
      <c r="C108" s="268" t="s">
        <v>272</v>
      </c>
      <c r="D108" s="269"/>
      <c r="E108" s="268" t="str">
        <f>_xlfn.CONCAT(DEVICES[[#This Row],[INITIAL_TAG1]:[INITIAL_TAG2]])</f>
        <v>BB1FT201</v>
      </c>
      <c r="F108" s="268" t="str">
        <f>TRIM(UPPER( MID(DEVICES[[#This Row],[INITIAL_DESC]],1,25)))</f>
        <v>STEAM FLOW TO SOOTBLOWING</v>
      </c>
      <c r="G108" s="268" t="str">
        <f>TRIM(UPPER( MID(DEVICES[[#This Row],[INITIAL_DESC]],26,25)))</f>
        <v>AND AIR PREHEATER</v>
      </c>
      <c r="H108" s="268" t="str">
        <f xml:space="preserve"> TRIM(UPPER( MID(DEVICES[[#This Row],[INITIAL_DESC]],51,25)))</f>
        <v/>
      </c>
      <c r="I108" s="269"/>
      <c r="J108" s="268" t="str">
        <f>_xlfn.CONCAT(DEVICES[[#This Row],[INITIAL_TAG1]:[INITIAL_TAG2]])</f>
        <v>BB1FT201</v>
      </c>
      <c r="K108" s="268" t="str">
        <f>TRIM(TRIM(DEVICES[[#This Row],[DESC1]])&amp; " " &amp;TRIM(DEVICES[[#This Row],[DESC2]]) &amp; " " &amp; TRIM(DEVICES[[#This Row],[DESC3]]))</f>
        <v>STEAM FLOW TO SOOTBLOWING AND AIR PREHEATER</v>
      </c>
    </row>
    <row r="109" spans="1:11" x14ac:dyDescent="0.4">
      <c r="A109" s="268" t="s">
        <v>335</v>
      </c>
      <c r="C109" s="268" t="s">
        <v>1787</v>
      </c>
      <c r="D109" s="269"/>
      <c r="E109" s="268" t="str">
        <f>_xlfn.CONCAT(DEVICES[[#This Row],[INITIAL_TAG1]:[INITIAL_TAG2]])</f>
        <v>BB1TT201</v>
      </c>
      <c r="F109" s="268" t="str">
        <f>TRIM(UPPER( MID(DEVICES[[#This Row],[INITIAL_DESC]],1,25)))</f>
        <v>SOOTBLOWING</v>
      </c>
      <c r="G109" s="268" t="str">
        <f>TRIM(UPPER( MID(DEVICES[[#This Row],[INITIAL_DESC]],26,25)))</f>
        <v>LINE TEMPERATURE</v>
      </c>
      <c r="H109" s="268" t="str">
        <f xml:space="preserve"> TRIM(UPPER( MID(DEVICES[[#This Row],[INITIAL_DESC]],51,25)))</f>
        <v/>
      </c>
      <c r="I109" s="269"/>
      <c r="J109" s="268" t="str">
        <f>_xlfn.CONCAT(DEVICES[[#This Row],[INITIAL_TAG1]:[INITIAL_TAG2]])</f>
        <v>BB1TT201</v>
      </c>
      <c r="K109" s="268" t="str">
        <f>TRIM(TRIM(DEVICES[[#This Row],[DESC1]])&amp; " " &amp;TRIM(DEVICES[[#This Row],[DESC2]]) &amp; " " &amp; TRIM(DEVICES[[#This Row],[DESC3]]))</f>
        <v>SOOTBLOWING LINE TEMPERATURE</v>
      </c>
    </row>
    <row r="110" spans="1:11" x14ac:dyDescent="0.4">
      <c r="A110" s="268" t="s">
        <v>1788</v>
      </c>
      <c r="C110" s="268" t="s">
        <v>1789</v>
      </c>
      <c r="D110" s="269"/>
      <c r="E110" s="268" t="str">
        <f>_xlfn.CONCAT(DEVICES[[#This Row],[INITIAL_TAG1]:[INITIAL_TAG2]])</f>
        <v>&lt;001&gt;</v>
      </c>
      <c r="F110" s="268" t="str">
        <f>TRIM(UPPER( MID(DEVICES[[#This Row],[INITIAL_DESC]],1,25)))</f>
        <v>ELECTRICAL ROOM</v>
      </c>
      <c r="G110" s="268" t="str">
        <f>TRIM(UPPER( MID(DEVICES[[#This Row],[INITIAL_DESC]],26,25)))</f>
        <v>TEMPERATURE</v>
      </c>
      <c r="H110" s="268" t="str">
        <f xml:space="preserve"> TRIM(UPPER( MID(DEVICES[[#This Row],[INITIAL_DESC]],51,25)))</f>
        <v/>
      </c>
      <c r="I110" s="269"/>
      <c r="J110" s="268" t="str">
        <f>_xlfn.CONCAT(DEVICES[[#This Row],[INITIAL_TAG1]:[INITIAL_TAG2]])</f>
        <v>&lt;001&gt;</v>
      </c>
      <c r="K110" s="268" t="str">
        <f>TRIM(TRIM(DEVICES[[#This Row],[DESC1]])&amp; " " &amp;TRIM(DEVICES[[#This Row],[DESC2]]) &amp; " " &amp; TRIM(DEVICES[[#This Row],[DESC3]]))</f>
        <v>ELECTRICAL ROOM TEMPERATURE</v>
      </c>
    </row>
    <row r="111" spans="1:11" x14ac:dyDescent="0.4">
      <c r="A111" s="268" t="s">
        <v>1790</v>
      </c>
      <c r="C111" s="268" t="s">
        <v>1791</v>
      </c>
      <c r="D111" s="269"/>
      <c r="E111" s="268" t="str">
        <f>_xlfn.CONCAT(DEVICES[[#This Row],[INITIAL_TAG1]:[INITIAL_TAG2]])</f>
        <v>&lt;002&gt;</v>
      </c>
      <c r="F111" s="268" t="str">
        <f>TRIM(UPPER( MID(DEVICES[[#This Row],[INITIAL_DESC]],1,25)))</f>
        <v>PLC-CABINET</v>
      </c>
      <c r="G111" s="268" t="str">
        <f>TRIM(UPPER( MID(DEVICES[[#This Row],[INITIAL_DESC]],26,25)))</f>
        <v>TEMPERATURE</v>
      </c>
      <c r="H111" s="268" t="str">
        <f xml:space="preserve"> TRIM(UPPER( MID(DEVICES[[#This Row],[INITIAL_DESC]],51,25)))</f>
        <v/>
      </c>
      <c r="I111" s="269"/>
      <c r="J111" s="268" t="str">
        <f>_xlfn.CONCAT(DEVICES[[#This Row],[INITIAL_TAG1]:[INITIAL_TAG2]])</f>
        <v>&lt;002&gt;</v>
      </c>
      <c r="K111" s="268" t="str">
        <f>TRIM(TRIM(DEVICES[[#This Row],[DESC1]])&amp; " " &amp;TRIM(DEVICES[[#This Row],[DESC2]]) &amp; " " &amp; TRIM(DEVICES[[#This Row],[DESC3]]))</f>
        <v>PLC-CABINET TEMPERATURE</v>
      </c>
    </row>
    <row r="112" spans="1:11" x14ac:dyDescent="0.4">
      <c r="A112" s="268" t="s">
        <v>361</v>
      </c>
      <c r="C112" s="268" t="s">
        <v>1792</v>
      </c>
      <c r="D112" s="269"/>
      <c r="E112" s="268" t="str">
        <f>_xlfn.CONCAT(DEVICES[[#This Row],[INITIAL_TAG1]:[INITIAL_TAG2]])</f>
        <v>BB1TT006</v>
      </c>
      <c r="F112" s="268" t="str">
        <f>TRIM(UPPER( MID(DEVICES[[#This Row],[INITIAL_DESC]],1,25)))</f>
        <v>BLOW DOWN TANK</v>
      </c>
      <c r="G112" s="268" t="str">
        <f>TRIM(UPPER( MID(DEVICES[[#This Row],[INITIAL_DESC]],26,25)))</f>
        <v>TEMPERATURE AND CONTROL</v>
      </c>
      <c r="H112" s="268" t="str">
        <f xml:space="preserve"> TRIM(UPPER( MID(DEVICES[[#This Row],[INITIAL_DESC]],51,25)))</f>
        <v/>
      </c>
      <c r="I112" s="269"/>
      <c r="J112" s="268" t="str">
        <f>_xlfn.CONCAT(DEVICES[[#This Row],[INITIAL_TAG1]:[INITIAL_TAG2]])</f>
        <v>BB1TT006</v>
      </c>
      <c r="K112" s="268" t="str">
        <f>TRIM(TRIM(DEVICES[[#This Row],[DESC1]])&amp; " " &amp;TRIM(DEVICES[[#This Row],[DESC2]]) &amp; " " &amp; TRIM(DEVICES[[#This Row],[DESC3]]))</f>
        <v>BLOW DOWN TANK TEMPERATURE AND CONTROL</v>
      </c>
    </row>
    <row r="113" spans="1:11" x14ac:dyDescent="0.4">
      <c r="A113" s="268" t="s">
        <v>369</v>
      </c>
      <c r="C113" s="268" t="s">
        <v>370</v>
      </c>
      <c r="D113" s="269"/>
      <c r="E113" s="268" t="str">
        <f>_xlfn.CONCAT(DEVICES[[#This Row],[INITIAL_TAG1]:[INITIAL_TAG2]])</f>
        <v>BB1TT202</v>
      </c>
      <c r="F113" s="268" t="str">
        <f>TRIM(UPPER( MID(DEVICES[[#This Row],[INITIAL_DESC]],1,25)))</f>
        <v>STEAM OUTLET TEMPERATURE</v>
      </c>
      <c r="G113" s="268" t="str">
        <f>TRIM(UPPER( MID(DEVICES[[#This Row],[INITIAL_DESC]],26,25)))</f>
        <v>FROM ACCUMULATOR</v>
      </c>
      <c r="H113" s="268" t="str">
        <f xml:space="preserve"> TRIM(UPPER( MID(DEVICES[[#This Row],[INITIAL_DESC]],51,25)))</f>
        <v/>
      </c>
      <c r="I113" s="269"/>
      <c r="J113" s="268" t="str">
        <f>_xlfn.CONCAT(DEVICES[[#This Row],[INITIAL_TAG1]:[INITIAL_TAG2]])</f>
        <v>BB1TT202</v>
      </c>
      <c r="K113" s="268" t="str">
        <f>TRIM(TRIM(DEVICES[[#This Row],[DESC1]])&amp; " " &amp;TRIM(DEVICES[[#This Row],[DESC2]]) &amp; " " &amp; TRIM(DEVICES[[#This Row],[DESC3]]))</f>
        <v>STEAM OUTLET TEMPERATURE FROM ACCUMULATOR</v>
      </c>
    </row>
    <row r="114" spans="1:11" x14ac:dyDescent="0.4">
      <c r="A114" s="268" t="s">
        <v>371</v>
      </c>
      <c r="C114" s="268" t="s">
        <v>372</v>
      </c>
      <c r="D114" s="269"/>
      <c r="E114" s="268" t="str">
        <f>_xlfn.CONCAT(DEVICES[[#This Row],[INITIAL_TAG1]:[INITIAL_TAG2]])</f>
        <v>BB1PT207</v>
      </c>
      <c r="F114" s="268" t="str">
        <f>TRIM(UPPER( MID(DEVICES[[#This Row],[INITIAL_DESC]],1,25)))</f>
        <v>ACCUMULATOR PRESSURE</v>
      </c>
      <c r="G114" s="268" t="str">
        <f>TRIM(UPPER( MID(DEVICES[[#This Row],[INITIAL_DESC]],26,25)))</f>
        <v/>
      </c>
      <c r="H114" s="268" t="str">
        <f xml:space="preserve"> TRIM(UPPER( MID(DEVICES[[#This Row],[INITIAL_DESC]],51,25)))</f>
        <v/>
      </c>
      <c r="I114" s="269"/>
      <c r="J114" s="268" t="str">
        <f>_xlfn.CONCAT(DEVICES[[#This Row],[INITIAL_TAG1]:[INITIAL_TAG2]])</f>
        <v>BB1PT207</v>
      </c>
      <c r="K114" s="268" t="str">
        <f>TRIM(TRIM(DEVICES[[#This Row],[DESC1]])&amp; " " &amp;TRIM(DEVICES[[#This Row],[DESC2]]) &amp; " " &amp; TRIM(DEVICES[[#This Row],[DESC3]]))</f>
        <v>ACCUMULATOR PRESSURE</v>
      </c>
    </row>
    <row r="115" spans="1:11" x14ac:dyDescent="0.4">
      <c r="A115" s="268" t="s">
        <v>376</v>
      </c>
      <c r="C115" s="268" t="s">
        <v>377</v>
      </c>
      <c r="D115" s="269"/>
      <c r="E115" s="268" t="str">
        <f>_xlfn.CONCAT(DEVICES[[#This Row],[INITIAL_TAG1]:[INITIAL_TAG2]])</f>
        <v>BB1TT007</v>
      </c>
      <c r="F115" s="268" t="str">
        <f>TRIM(UPPER( MID(DEVICES[[#This Row],[INITIAL_DESC]],1,25)))</f>
        <v>ACCUMULATOR TEMPERATURE</v>
      </c>
      <c r="G115" s="268" t="str">
        <f>TRIM(UPPER( MID(DEVICES[[#This Row],[INITIAL_DESC]],26,25)))</f>
        <v/>
      </c>
      <c r="H115" s="268" t="str">
        <f xml:space="preserve"> TRIM(UPPER( MID(DEVICES[[#This Row],[INITIAL_DESC]],51,25)))</f>
        <v/>
      </c>
      <c r="I115" s="269"/>
      <c r="J115" s="268" t="str">
        <f>_xlfn.CONCAT(DEVICES[[#This Row],[INITIAL_TAG1]:[INITIAL_TAG2]])</f>
        <v>BB1TT007</v>
      </c>
      <c r="K115" s="268" t="str">
        <f>TRIM(TRIM(DEVICES[[#This Row],[DESC1]])&amp; " " &amp;TRIM(DEVICES[[#This Row],[DESC2]]) &amp; " " &amp; TRIM(DEVICES[[#This Row],[DESC3]]))</f>
        <v>ACCUMULATOR TEMPERATURE</v>
      </c>
    </row>
    <row r="116" spans="1:11" x14ac:dyDescent="0.4">
      <c r="A116" s="268" t="s">
        <v>378</v>
      </c>
      <c r="C116" s="268" t="s">
        <v>1793</v>
      </c>
      <c r="D116" s="269"/>
      <c r="E116" s="268" t="str">
        <f>_xlfn.CONCAT(DEVICES[[#This Row],[INITIAL_TAG1]:[INITIAL_TAG2]])</f>
        <v>BB1TT203</v>
      </c>
      <c r="F116" s="268" t="str">
        <f>TRIM(UPPER( MID(DEVICES[[#This Row],[INITIAL_DESC]],1,25)))</f>
        <v>18BAR(G) STEAM</v>
      </c>
      <c r="G116" s="268" t="str">
        <f>TRIM(UPPER( MID(DEVICES[[#This Row],[INITIAL_DESC]],26,25)))</f>
        <v>TEMPERATURE</v>
      </c>
      <c r="H116" s="268" t="str">
        <f xml:space="preserve"> TRIM(UPPER( MID(DEVICES[[#This Row],[INITIAL_DESC]],51,25)))</f>
        <v/>
      </c>
      <c r="I116" s="269"/>
      <c r="J116" s="268" t="str">
        <f>_xlfn.CONCAT(DEVICES[[#This Row],[INITIAL_TAG1]:[INITIAL_TAG2]])</f>
        <v>BB1TT203</v>
      </c>
      <c r="K116" s="268" t="str">
        <f>TRIM(TRIM(DEVICES[[#This Row],[DESC1]])&amp; " " &amp;TRIM(DEVICES[[#This Row],[DESC2]]) &amp; " " &amp; TRIM(DEVICES[[#This Row],[DESC3]]))</f>
        <v>18BAR(G) STEAM TEMPERATURE</v>
      </c>
    </row>
    <row r="117" spans="1:11" x14ac:dyDescent="0.4">
      <c r="A117" s="268" t="s">
        <v>382</v>
      </c>
      <c r="C117" s="268" t="s">
        <v>383</v>
      </c>
      <c r="D117" s="269"/>
      <c r="E117" s="268" t="str">
        <f>_xlfn.CONCAT(DEVICES[[#This Row],[INITIAL_TAG1]:[INITIAL_TAG2]])</f>
        <v>BB1PT204</v>
      </c>
      <c r="F117" s="268" t="str">
        <f>TRIM(UPPER( MID(DEVICES[[#This Row],[INITIAL_DESC]],1,25)))</f>
        <v>MAIN STEAM PRESSURE</v>
      </c>
      <c r="G117" s="268" t="str">
        <f>TRIM(UPPER( MID(DEVICES[[#This Row],[INITIAL_DESC]],26,25)))</f>
        <v/>
      </c>
      <c r="H117" s="268" t="str">
        <f xml:space="preserve"> TRIM(UPPER( MID(DEVICES[[#This Row],[INITIAL_DESC]],51,25)))</f>
        <v/>
      </c>
      <c r="I117" s="269"/>
      <c r="J117" s="268" t="str">
        <f>_xlfn.CONCAT(DEVICES[[#This Row],[INITIAL_TAG1]:[INITIAL_TAG2]])</f>
        <v>BB1PT204</v>
      </c>
      <c r="K117" s="268" t="str">
        <f>TRIM(TRIM(DEVICES[[#This Row],[DESC1]])&amp; " " &amp;TRIM(DEVICES[[#This Row],[DESC2]]) &amp; " " &amp; TRIM(DEVICES[[#This Row],[DESC3]]))</f>
        <v>MAIN STEAM PRESSURE</v>
      </c>
    </row>
    <row r="118" spans="1:11" x14ac:dyDescent="0.4">
      <c r="A118" s="268" t="s">
        <v>384</v>
      </c>
      <c r="C118" s="268" t="s">
        <v>385</v>
      </c>
      <c r="D118" s="269"/>
      <c r="E118" s="268" t="str">
        <f>_xlfn.CONCAT(DEVICES[[#This Row],[INITIAL_TAG1]:[INITIAL_TAG2]])</f>
        <v>BB1LT004</v>
      </c>
      <c r="F118" s="268" t="str">
        <f>TRIM(UPPER( MID(DEVICES[[#This Row],[INITIAL_DESC]],1,25)))</f>
        <v>STEAM ACCUMULATOR LEVEL 2</v>
      </c>
      <c r="G118" s="268" t="str">
        <f>TRIM(UPPER( MID(DEVICES[[#This Row],[INITIAL_DESC]],26,25)))</f>
        <v/>
      </c>
      <c r="H118" s="268" t="str">
        <f xml:space="preserve"> TRIM(UPPER( MID(DEVICES[[#This Row],[INITIAL_DESC]],51,25)))</f>
        <v/>
      </c>
      <c r="I118" s="269"/>
      <c r="J118" s="268" t="str">
        <f>_xlfn.CONCAT(DEVICES[[#This Row],[INITIAL_TAG1]:[INITIAL_TAG2]])</f>
        <v>BB1LT004</v>
      </c>
      <c r="K118" s="268" t="str">
        <f>TRIM(TRIM(DEVICES[[#This Row],[DESC1]])&amp; " " &amp;TRIM(DEVICES[[#This Row],[DESC2]]) &amp; " " &amp; TRIM(DEVICES[[#This Row],[DESC3]]))</f>
        <v>STEAM ACCUMULATOR LEVEL 2</v>
      </c>
    </row>
    <row r="119" spans="1:11" x14ac:dyDescent="0.4">
      <c r="A119" s="268" t="s">
        <v>388</v>
      </c>
      <c r="C119" s="268" t="s">
        <v>372</v>
      </c>
      <c r="D119" s="269"/>
      <c r="E119" s="268" t="str">
        <f>_xlfn.CONCAT(DEVICES[[#This Row],[INITIAL_TAG1]:[INITIAL_TAG2]])</f>
        <v>BB1PT208</v>
      </c>
      <c r="F119" s="268" t="str">
        <f>TRIM(UPPER( MID(DEVICES[[#This Row],[INITIAL_DESC]],1,25)))</f>
        <v>ACCUMULATOR PRESSURE</v>
      </c>
      <c r="G119" s="268" t="str">
        <f>TRIM(UPPER( MID(DEVICES[[#This Row],[INITIAL_DESC]],26,25)))</f>
        <v/>
      </c>
      <c r="H119" s="268" t="str">
        <f xml:space="preserve"> TRIM(UPPER( MID(DEVICES[[#This Row],[INITIAL_DESC]],51,25)))</f>
        <v/>
      </c>
      <c r="I119" s="269"/>
      <c r="J119" s="268" t="str">
        <f>_xlfn.CONCAT(DEVICES[[#This Row],[INITIAL_TAG1]:[INITIAL_TAG2]])</f>
        <v>BB1PT208</v>
      </c>
      <c r="K119" s="268" t="str">
        <f>TRIM(TRIM(DEVICES[[#This Row],[DESC1]])&amp; " " &amp;TRIM(DEVICES[[#This Row],[DESC2]]) &amp; " " &amp; TRIM(DEVICES[[#This Row],[DESC3]]))</f>
        <v>ACCUMULATOR PRESSURE</v>
      </c>
    </row>
    <row r="120" spans="1:11" x14ac:dyDescent="0.4">
      <c r="A120" s="268" t="s">
        <v>389</v>
      </c>
      <c r="C120" s="268" t="s">
        <v>390</v>
      </c>
      <c r="D120" s="269"/>
      <c r="E120" s="268" t="str">
        <f>_xlfn.CONCAT(DEVICES[[#This Row],[INITIAL_TAG1]:[INITIAL_TAG2]])</f>
        <v>BB1FT203</v>
      </c>
      <c r="F120" s="268" t="str">
        <f>TRIM(UPPER( MID(DEVICES[[#This Row],[INITIAL_DESC]],1,25)))</f>
        <v>STEAM TO EXISTING HEADER</v>
      </c>
      <c r="G120" s="268" t="str">
        <f>TRIM(UPPER( MID(DEVICES[[#This Row],[INITIAL_DESC]],26,25)))</f>
        <v>FLOW MEASUREMENT</v>
      </c>
      <c r="H120" s="268" t="str">
        <f xml:space="preserve"> TRIM(UPPER( MID(DEVICES[[#This Row],[INITIAL_DESC]],51,25)))</f>
        <v/>
      </c>
      <c r="I120" s="269"/>
      <c r="J120" s="268" t="str">
        <f>_xlfn.CONCAT(DEVICES[[#This Row],[INITIAL_TAG1]:[INITIAL_TAG2]])</f>
        <v>BB1FT203</v>
      </c>
      <c r="K120" s="268" t="str">
        <f>TRIM(TRIM(DEVICES[[#This Row],[DESC1]])&amp; " " &amp;TRIM(DEVICES[[#This Row],[DESC2]]) &amp; " " &amp; TRIM(DEVICES[[#This Row],[DESC3]]))</f>
        <v>STEAM TO EXISTING HEADER FLOW MEASUREMENT</v>
      </c>
    </row>
    <row r="121" spans="1:11" x14ac:dyDescent="0.4">
      <c r="A121" s="268" t="s">
        <v>1794</v>
      </c>
      <c r="C121" s="268" t="s">
        <v>1262</v>
      </c>
      <c r="D121" s="269"/>
      <c r="E121" s="268" t="str">
        <f>_xlfn.CONCAT(DEVICES[[#This Row],[INITIAL_TAG1]:[INITIAL_TAG2]])</f>
        <v>&lt;003&gt;</v>
      </c>
      <c r="F121" s="268" t="str">
        <f>TRIM(UPPER( MID(DEVICES[[#This Row],[INITIAL_DESC]],1,25)))</f>
        <v>STEAM TO EXISTING HEADER</v>
      </c>
      <c r="G121" s="268" t="str">
        <f>TRIM(UPPER( MID(DEVICES[[#This Row],[INITIAL_DESC]],26,25)))</f>
        <v>ENERGY CALCULATOR</v>
      </c>
      <c r="H121" s="268" t="str">
        <f xml:space="preserve"> TRIM(UPPER( MID(DEVICES[[#This Row],[INITIAL_DESC]],51,25)))</f>
        <v/>
      </c>
      <c r="I121" s="269"/>
      <c r="J121" s="268" t="str">
        <f>_xlfn.CONCAT(DEVICES[[#This Row],[INITIAL_TAG1]:[INITIAL_TAG2]])</f>
        <v>&lt;003&gt;</v>
      </c>
      <c r="K121" s="268" t="str">
        <f>TRIM(TRIM(DEVICES[[#This Row],[DESC1]])&amp; " " &amp;TRIM(DEVICES[[#This Row],[DESC2]]) &amp; " " &amp; TRIM(DEVICES[[#This Row],[DESC3]]))</f>
        <v>STEAM TO EXISTING HEADER ENERGY CALCULATOR</v>
      </c>
    </row>
    <row r="122" spans="1:11" x14ac:dyDescent="0.4">
      <c r="A122" s="268" t="s">
        <v>391</v>
      </c>
      <c r="C122" s="268" t="s">
        <v>392</v>
      </c>
      <c r="D122" s="269"/>
      <c r="E122" s="268" t="str">
        <f>_xlfn.CONCAT(DEVICES[[#This Row],[INITIAL_TAG1]:[INITIAL_TAG2]])</f>
        <v>BB1LT003</v>
      </c>
      <c r="F122" s="268" t="str">
        <f>TRIM(UPPER( MID(DEVICES[[#This Row],[INITIAL_DESC]],1,25)))</f>
        <v>STEAM ACCUMULATOR LEVEL 1</v>
      </c>
      <c r="G122" s="268" t="str">
        <f>TRIM(UPPER( MID(DEVICES[[#This Row],[INITIAL_DESC]],26,25)))</f>
        <v/>
      </c>
      <c r="H122" s="268" t="str">
        <f xml:space="preserve"> TRIM(UPPER( MID(DEVICES[[#This Row],[INITIAL_DESC]],51,25)))</f>
        <v/>
      </c>
      <c r="I122" s="269"/>
      <c r="J122" s="268" t="str">
        <f>_xlfn.CONCAT(DEVICES[[#This Row],[INITIAL_TAG1]:[INITIAL_TAG2]])</f>
        <v>BB1LT003</v>
      </c>
      <c r="K122" s="268" t="str">
        <f>TRIM(TRIM(DEVICES[[#This Row],[DESC1]])&amp; " " &amp;TRIM(DEVICES[[#This Row],[DESC2]]) &amp; " " &amp; TRIM(DEVICES[[#This Row],[DESC3]]))</f>
        <v>STEAM ACCUMULATOR LEVEL 1</v>
      </c>
    </row>
    <row r="123" spans="1:11" x14ac:dyDescent="0.4">
      <c r="A123" s="268" t="s">
        <v>408</v>
      </c>
      <c r="C123" s="268" t="s">
        <v>409</v>
      </c>
      <c r="D123" s="269"/>
      <c r="E123" s="268" t="str">
        <f>_xlfn.CONCAT(DEVICES[[#This Row],[INITIAL_TAG1]:[INITIAL_TAG2]])</f>
        <v>BB1QT002</v>
      </c>
      <c r="F123" s="268" t="str">
        <f>TRIM(UPPER( MID(DEVICES[[#This Row],[INITIAL_DESC]],1,25)))</f>
        <v>PH MEASUREMENT FROM FEED</v>
      </c>
      <c r="G123" s="268" t="str">
        <f>TRIM(UPPER( MID(DEVICES[[#This Row],[INITIAL_DESC]],26,25)))</f>
        <v>WATER TANK</v>
      </c>
      <c r="H123" s="268" t="str">
        <f xml:space="preserve"> TRIM(UPPER( MID(DEVICES[[#This Row],[INITIAL_DESC]],51,25)))</f>
        <v/>
      </c>
      <c r="I123" s="269"/>
      <c r="J123" s="268" t="str">
        <f>_xlfn.CONCAT(DEVICES[[#This Row],[INITIAL_TAG1]:[INITIAL_TAG2]])</f>
        <v>BB1QT002</v>
      </c>
      <c r="K123" s="268" t="str">
        <f>TRIM(TRIM(DEVICES[[#This Row],[DESC1]])&amp; " " &amp;TRIM(DEVICES[[#This Row],[DESC2]]) &amp; " " &amp; TRIM(DEVICES[[#This Row],[DESC3]]))</f>
        <v>PH MEASUREMENT FROM FEED WATER TANK</v>
      </c>
    </row>
    <row r="124" spans="1:11" x14ac:dyDescent="0.4">
      <c r="A124" s="268" t="s">
        <v>410</v>
      </c>
      <c r="C124" s="268" t="s">
        <v>411</v>
      </c>
      <c r="D124" s="269"/>
      <c r="E124" s="268" t="str">
        <f>_xlfn.CONCAT(DEVICES[[#This Row],[INITIAL_TAG1]:[INITIAL_TAG2]])</f>
        <v>BB1QT006</v>
      </c>
      <c r="F124" s="268" t="str">
        <f>TRIM(UPPER( MID(DEVICES[[#This Row],[INITIAL_DESC]],1,25)))</f>
        <v>CONDUCTIVITY MEASUREMENT</v>
      </c>
      <c r="G124" s="268" t="str">
        <f>TRIM(UPPER( MID(DEVICES[[#This Row],[INITIAL_DESC]],26,25)))</f>
        <v>FROM MAIN STEAM</v>
      </c>
      <c r="H124" s="268" t="str">
        <f xml:space="preserve"> TRIM(UPPER( MID(DEVICES[[#This Row],[INITIAL_DESC]],51,25)))</f>
        <v/>
      </c>
      <c r="I124" s="269"/>
      <c r="J124" s="268" t="str">
        <f>_xlfn.CONCAT(DEVICES[[#This Row],[INITIAL_TAG1]:[INITIAL_TAG2]])</f>
        <v>BB1QT006</v>
      </c>
      <c r="K124" s="268" t="str">
        <f>TRIM(TRIM(DEVICES[[#This Row],[DESC1]])&amp; " " &amp;TRIM(DEVICES[[#This Row],[DESC2]]) &amp; " " &amp; TRIM(DEVICES[[#This Row],[DESC3]]))</f>
        <v>CONDUCTIVITY MEASUREMENT FROM MAIN STEAM</v>
      </c>
    </row>
    <row r="125" spans="1:11" x14ac:dyDescent="0.4">
      <c r="A125" s="268" t="s">
        <v>412</v>
      </c>
      <c r="C125" s="268" t="s">
        <v>413</v>
      </c>
      <c r="D125" s="269"/>
      <c r="E125" s="268" t="str">
        <f>_xlfn.CONCAT(DEVICES[[#This Row],[INITIAL_TAG1]:[INITIAL_TAG2]])</f>
        <v>BB1QT005</v>
      </c>
      <c r="F125" s="268" t="str">
        <f>TRIM(UPPER( MID(DEVICES[[#This Row],[INITIAL_DESC]],1,25)))</f>
        <v>CONDUCTIVITY MEASUREMENT</v>
      </c>
      <c r="G125" s="268" t="str">
        <f>TRIM(UPPER( MID(DEVICES[[#This Row],[INITIAL_DESC]],26,25)))</f>
        <v>FROM SATURATED STEAM</v>
      </c>
      <c r="H125" s="268" t="str">
        <f xml:space="preserve"> TRIM(UPPER( MID(DEVICES[[#This Row],[INITIAL_DESC]],51,25)))</f>
        <v/>
      </c>
      <c r="I125" s="269"/>
      <c r="J125" s="268" t="str">
        <f>_xlfn.CONCAT(DEVICES[[#This Row],[INITIAL_TAG1]:[INITIAL_TAG2]])</f>
        <v>BB1QT005</v>
      </c>
      <c r="K125" s="268" t="str">
        <f>TRIM(TRIM(DEVICES[[#This Row],[DESC1]])&amp; " " &amp;TRIM(DEVICES[[#This Row],[DESC2]]) &amp; " " &amp; TRIM(DEVICES[[#This Row],[DESC3]]))</f>
        <v>CONDUCTIVITY MEASUREMENT FROM SATURATED STEAM</v>
      </c>
    </row>
    <row r="126" spans="1:11" x14ac:dyDescent="0.4">
      <c r="A126" s="268" t="s">
        <v>414</v>
      </c>
      <c r="C126" s="268" t="s">
        <v>415</v>
      </c>
      <c r="D126" s="269"/>
      <c r="E126" s="268" t="str">
        <f>_xlfn.CONCAT(DEVICES[[#This Row],[INITIAL_TAG1]:[INITIAL_TAG2]])</f>
        <v>BB1QT003</v>
      </c>
      <c r="F126" s="268" t="str">
        <f>TRIM(UPPER( MID(DEVICES[[#This Row],[INITIAL_DESC]],1,25)))</f>
        <v>CONDUCTIVITY MEASUREMENT</v>
      </c>
      <c r="G126" s="268" t="str">
        <f>TRIM(UPPER( MID(DEVICES[[#This Row],[INITIAL_DESC]],26,25)))</f>
        <v>FROM CONDENSATE</v>
      </c>
      <c r="H126" s="268" t="str">
        <f xml:space="preserve"> TRIM(UPPER( MID(DEVICES[[#This Row],[INITIAL_DESC]],51,25)))</f>
        <v/>
      </c>
      <c r="I126" s="269"/>
      <c r="J126" s="268" t="str">
        <f>_xlfn.CONCAT(DEVICES[[#This Row],[INITIAL_TAG1]:[INITIAL_TAG2]])</f>
        <v>BB1QT003</v>
      </c>
      <c r="K126" s="268" t="str">
        <f>TRIM(TRIM(DEVICES[[#This Row],[DESC1]])&amp; " " &amp;TRIM(DEVICES[[#This Row],[DESC2]]) &amp; " " &amp; TRIM(DEVICES[[#This Row],[DESC3]]))</f>
        <v>CONDUCTIVITY MEASUREMENT FROM CONDENSATE</v>
      </c>
    </row>
    <row r="127" spans="1:11" x14ac:dyDescent="0.4">
      <c r="A127" s="268" t="s">
        <v>416</v>
      </c>
      <c r="C127" s="268" t="s">
        <v>417</v>
      </c>
      <c r="D127" s="269"/>
      <c r="E127" s="268" t="str">
        <f>_xlfn.CONCAT(DEVICES[[#This Row],[INITIAL_TAG1]:[INITIAL_TAG2]])</f>
        <v>BB1QT007</v>
      </c>
      <c r="F127" s="268" t="str">
        <f>TRIM(UPPER( MID(DEVICES[[#This Row],[INITIAL_DESC]],1,25)))</f>
        <v>CONDUCTIVITY MEASUREMENT</v>
      </c>
      <c r="G127" s="268" t="str">
        <f>TRIM(UPPER( MID(DEVICES[[#This Row],[INITIAL_DESC]],26,25)))</f>
        <v>FROM FEED WATER LINE</v>
      </c>
      <c r="H127" s="268" t="str">
        <f xml:space="preserve"> TRIM(UPPER( MID(DEVICES[[#This Row],[INITIAL_DESC]],51,25)))</f>
        <v/>
      </c>
      <c r="I127" s="269"/>
      <c r="J127" s="268" t="str">
        <f>_xlfn.CONCAT(DEVICES[[#This Row],[INITIAL_TAG1]:[INITIAL_TAG2]])</f>
        <v>BB1QT007</v>
      </c>
      <c r="K127" s="268" t="str">
        <f>TRIM(TRIM(DEVICES[[#This Row],[DESC1]])&amp; " " &amp;TRIM(DEVICES[[#This Row],[DESC2]]) &amp; " " &amp; TRIM(DEVICES[[#This Row],[DESC3]]))</f>
        <v>CONDUCTIVITY MEASUREMENT FROM FEED WATER LINE</v>
      </c>
    </row>
    <row r="128" spans="1:11" x14ac:dyDescent="0.4">
      <c r="A128" s="268" t="s">
        <v>418</v>
      </c>
      <c r="C128" s="268" t="s">
        <v>419</v>
      </c>
      <c r="D128" s="269"/>
      <c r="E128" s="268" t="str">
        <f>_xlfn.CONCAT(DEVICES[[#This Row],[INITIAL_TAG1]:[INITIAL_TAG2]])</f>
        <v>BB1QT001</v>
      </c>
      <c r="F128" s="268" t="str">
        <f>TRIM(UPPER( MID(DEVICES[[#This Row],[INITIAL_DESC]],1,25)))</f>
        <v>CONDUCTIVITY MEASUREMENT</v>
      </c>
      <c r="G128" s="268" t="str">
        <f>TRIM(UPPER( MID(DEVICES[[#This Row],[INITIAL_DESC]],26,25)))</f>
        <v>FROM FEED WATER TANK</v>
      </c>
      <c r="H128" s="268" t="str">
        <f xml:space="preserve"> TRIM(UPPER( MID(DEVICES[[#This Row],[INITIAL_DESC]],51,25)))</f>
        <v/>
      </c>
      <c r="I128" s="269"/>
      <c r="J128" s="268" t="str">
        <f>_xlfn.CONCAT(DEVICES[[#This Row],[INITIAL_TAG1]:[INITIAL_TAG2]])</f>
        <v>BB1QT001</v>
      </c>
      <c r="K128" s="268" t="str">
        <f>TRIM(TRIM(DEVICES[[#This Row],[DESC1]])&amp; " " &amp;TRIM(DEVICES[[#This Row],[DESC2]]) &amp; " " &amp; TRIM(DEVICES[[#This Row],[DESC3]]))</f>
        <v>CONDUCTIVITY MEASUREMENT FROM FEED WATER TANK</v>
      </c>
    </row>
    <row r="129" spans="1:11" x14ac:dyDescent="0.4">
      <c r="A129" s="268" t="s">
        <v>420</v>
      </c>
      <c r="C129" s="268" t="s">
        <v>421</v>
      </c>
      <c r="D129" s="269"/>
      <c r="E129" s="268" t="str">
        <f>_xlfn.CONCAT(DEVICES[[#This Row],[INITIAL_TAG1]:[INITIAL_TAG2]])</f>
        <v>BB1QT004</v>
      </c>
      <c r="F129" s="268" t="str">
        <f>TRIM(UPPER( MID(DEVICES[[#This Row],[INITIAL_DESC]],1,25)))</f>
        <v>CONDUCTIVITY MEASUREMENT</v>
      </c>
      <c r="G129" s="268" t="str">
        <f>TRIM(UPPER( MID(DEVICES[[#This Row],[INITIAL_DESC]],26,25)))</f>
        <v>FROM BOILER WATER</v>
      </c>
      <c r="H129" s="268" t="str">
        <f xml:space="preserve"> TRIM(UPPER( MID(DEVICES[[#This Row],[INITIAL_DESC]],51,25)))</f>
        <v/>
      </c>
      <c r="I129" s="269"/>
      <c r="J129" s="268" t="str">
        <f>_xlfn.CONCAT(DEVICES[[#This Row],[INITIAL_TAG1]:[INITIAL_TAG2]])</f>
        <v>BB1QT004</v>
      </c>
      <c r="K129" s="268" t="str">
        <f>TRIM(TRIM(DEVICES[[#This Row],[DESC1]])&amp; " " &amp;TRIM(DEVICES[[#This Row],[DESC2]]) &amp; " " &amp; TRIM(DEVICES[[#This Row],[DESC3]]))</f>
        <v>CONDUCTIVITY MEASUREMENT FROM BOILER WATER</v>
      </c>
    </row>
    <row r="130" spans="1:11" x14ac:dyDescent="0.4">
      <c r="A130" s="268" t="s">
        <v>1273</v>
      </c>
      <c r="C130" s="268" t="s">
        <v>1795</v>
      </c>
      <c r="D130" s="269"/>
      <c r="E130" s="268" t="str">
        <f>_xlfn.CONCAT(DEVICES[[#This Row],[INITIAL_TAG1]:[INITIAL_TAG2]])</f>
        <v>BB1PT410</v>
      </c>
      <c r="F130" s="268" t="str">
        <f>TRIM(UPPER( MID(DEVICES[[#This Row],[INITIAL_DESC]],1,25)))</f>
        <v>SECONDARY AIR PRESSURE</v>
      </c>
      <c r="G130" s="268" t="str">
        <f>TRIM(UPPER( MID(DEVICES[[#This Row],[INITIAL_DESC]],26,25)))</f>
        <v>INNER FRONT WALL</v>
      </c>
      <c r="H130" s="268" t="str">
        <f xml:space="preserve"> TRIM(UPPER( MID(DEVICES[[#This Row],[INITIAL_DESC]],51,25)))</f>
        <v/>
      </c>
      <c r="I130" s="269"/>
      <c r="J130" s="268" t="str">
        <f>_xlfn.CONCAT(DEVICES[[#This Row],[INITIAL_TAG1]:[INITIAL_TAG2]])</f>
        <v>BB1PT410</v>
      </c>
      <c r="K130" s="268" t="str">
        <f>TRIM(TRIM(DEVICES[[#This Row],[DESC1]])&amp; " " &amp;TRIM(DEVICES[[#This Row],[DESC2]]) &amp; " " &amp; TRIM(DEVICES[[#This Row],[DESC3]]))</f>
        <v>SECONDARY AIR PRESSURE INNER FRONT WALL</v>
      </c>
    </row>
    <row r="131" spans="1:11" x14ac:dyDescent="0.4">
      <c r="A131" s="268" t="s">
        <v>444</v>
      </c>
      <c r="C131" s="268" t="s">
        <v>445</v>
      </c>
      <c r="D131" s="269"/>
      <c r="E131" s="268" t="str">
        <f>_xlfn.CONCAT(DEVICES[[#This Row],[INITIAL_TAG1]:[INITIAL_TAG2]])</f>
        <v>BB1TT551</v>
      </c>
      <c r="F131" s="268" t="str">
        <f>TRIM(UPPER( MID(DEVICES[[#This Row],[INITIAL_DESC]],1,25)))</f>
        <v>FLUE GAS TEMPERATURE 2</v>
      </c>
      <c r="G131" s="268" t="str">
        <f>TRIM(UPPER( MID(DEVICES[[#This Row],[INITIAL_DESC]],26,25)))</f>
        <v/>
      </c>
      <c r="H131" s="268" t="str">
        <f xml:space="preserve"> TRIM(UPPER( MID(DEVICES[[#This Row],[INITIAL_DESC]],51,25)))</f>
        <v/>
      </c>
      <c r="I131" s="269"/>
      <c r="J131" s="268" t="str">
        <f>_xlfn.CONCAT(DEVICES[[#This Row],[INITIAL_TAG1]:[INITIAL_TAG2]])</f>
        <v>BB1TT551</v>
      </c>
      <c r="K131" s="268" t="str">
        <f>TRIM(TRIM(DEVICES[[#This Row],[DESC1]])&amp; " " &amp;TRIM(DEVICES[[#This Row],[DESC2]]) &amp; " " &amp; TRIM(DEVICES[[#This Row],[DESC3]]))</f>
        <v>FLUE GAS TEMPERATURE 2</v>
      </c>
    </row>
    <row r="132" spans="1:11" x14ac:dyDescent="0.4">
      <c r="A132" s="268" t="s">
        <v>447</v>
      </c>
      <c r="C132" s="268" t="s">
        <v>1796</v>
      </c>
      <c r="D132" s="269"/>
      <c r="E132" s="268" t="str">
        <f>_xlfn.CONCAT(DEVICES[[#This Row],[INITIAL_TAG1]:[INITIAL_TAG2]])</f>
        <v>BB1TT400</v>
      </c>
      <c r="F132" s="268" t="str">
        <f>TRIM(UPPER( MID(DEVICES[[#This Row],[INITIAL_DESC]],1,25)))</f>
        <v>PRIMARY AIR TEMPERATURE</v>
      </c>
      <c r="G132" s="268" t="str">
        <f>TRIM(UPPER( MID(DEVICES[[#This Row],[INITIAL_DESC]],26,25)))</f>
        <v>BEFORE PREHEATER</v>
      </c>
      <c r="H132" s="268" t="str">
        <f xml:space="preserve"> TRIM(UPPER( MID(DEVICES[[#This Row],[INITIAL_DESC]],51,25)))</f>
        <v/>
      </c>
      <c r="I132" s="269"/>
      <c r="J132" s="268" t="str">
        <f>_xlfn.CONCAT(DEVICES[[#This Row],[INITIAL_TAG1]:[INITIAL_TAG2]])</f>
        <v>BB1TT400</v>
      </c>
      <c r="K132" s="268" t="str">
        <f>TRIM(TRIM(DEVICES[[#This Row],[DESC1]])&amp; " " &amp;TRIM(DEVICES[[#This Row],[DESC2]]) &amp; " " &amp; TRIM(DEVICES[[#This Row],[DESC3]]))</f>
        <v>PRIMARY AIR TEMPERATURE BEFORE PREHEATER</v>
      </c>
    </row>
    <row r="133" spans="1:11" x14ac:dyDescent="0.4">
      <c r="A133" s="268" t="s">
        <v>450</v>
      </c>
      <c r="C133" s="268" t="s">
        <v>1797</v>
      </c>
      <c r="D133" s="269"/>
      <c r="E133" s="268" t="str">
        <f>_xlfn.CONCAT(DEVICES[[#This Row],[INITIAL_TAG1]:[INITIAL_TAG2]])</f>
        <v>BB1PT403</v>
      </c>
      <c r="F133" s="268" t="str">
        <f>TRIM(UPPER( MID(DEVICES[[#This Row],[INITIAL_DESC]],1,25)))</f>
        <v>SECONDARY AIR PRESSURE</v>
      </c>
      <c r="G133" s="268" t="str">
        <f>TRIM(UPPER( MID(DEVICES[[#This Row],[INITIAL_DESC]],26,25)))</f>
        <v>INNER BACK WALL</v>
      </c>
      <c r="H133" s="268" t="str">
        <f xml:space="preserve"> TRIM(UPPER( MID(DEVICES[[#This Row],[INITIAL_DESC]],51,25)))</f>
        <v/>
      </c>
      <c r="I133" s="269"/>
      <c r="J133" s="268" t="str">
        <f>_xlfn.CONCAT(DEVICES[[#This Row],[INITIAL_TAG1]:[INITIAL_TAG2]])</f>
        <v>BB1PT403</v>
      </c>
      <c r="K133" s="268" t="str">
        <f>TRIM(TRIM(DEVICES[[#This Row],[DESC1]])&amp; " " &amp;TRIM(DEVICES[[#This Row],[DESC2]]) &amp; " " &amp; TRIM(DEVICES[[#This Row],[DESC3]]))</f>
        <v>SECONDARY AIR PRESSURE INNER BACK WALL</v>
      </c>
    </row>
    <row r="134" spans="1:11" x14ac:dyDescent="0.4">
      <c r="A134" s="268" t="s">
        <v>458</v>
      </c>
      <c r="C134" s="268" t="s">
        <v>459</v>
      </c>
      <c r="D134" s="269"/>
      <c r="E134" s="268" t="str">
        <f>_xlfn.CONCAT(DEVICES[[#This Row],[INITIAL_TAG1]:[INITIAL_TAG2]])</f>
        <v>BB1PT550</v>
      </c>
      <c r="F134" s="268" t="str">
        <f>TRIM(UPPER( MID(DEVICES[[#This Row],[INITIAL_DESC]],1,25)))</f>
        <v>FLUE GAS PRESSURE AT THE</v>
      </c>
      <c r="G134" s="268" t="str">
        <f>TRIM(UPPER( MID(DEVICES[[#This Row],[INITIAL_DESC]],26,25)))</f>
        <v>OUTLET OF THE BOILER</v>
      </c>
      <c r="H134" s="268" t="str">
        <f xml:space="preserve"> TRIM(UPPER( MID(DEVICES[[#This Row],[INITIAL_DESC]],51,25)))</f>
        <v/>
      </c>
      <c r="I134" s="269"/>
      <c r="J134" s="268" t="str">
        <f>_xlfn.CONCAT(DEVICES[[#This Row],[INITIAL_TAG1]:[INITIAL_TAG2]])</f>
        <v>BB1PT550</v>
      </c>
      <c r="K134" s="268" t="str">
        <f>TRIM(TRIM(DEVICES[[#This Row],[DESC1]])&amp; " " &amp;TRIM(DEVICES[[#This Row],[DESC2]]) &amp; " " &amp; TRIM(DEVICES[[#This Row],[DESC3]]))</f>
        <v>FLUE GAS PRESSURE AT THE OUTLET OF THE BOILER</v>
      </c>
    </row>
    <row r="135" spans="1:11" x14ac:dyDescent="0.4">
      <c r="A135" s="268" t="s">
        <v>461</v>
      </c>
      <c r="C135" s="268" t="s">
        <v>1798</v>
      </c>
      <c r="D135" s="269"/>
      <c r="E135" s="268" t="str">
        <f>_xlfn.CONCAT(DEVICES[[#This Row],[INITIAL_TAG1]:[INITIAL_TAG2]])</f>
        <v>BB1TT012</v>
      </c>
      <c r="F135" s="268" t="str">
        <f>TRIM(UPPER( MID(DEVICES[[#This Row],[INITIAL_DESC]],1,25)))</f>
        <v>CONDENSATE TEMPERATURE</v>
      </c>
      <c r="G135" s="268" t="str">
        <f>TRIM(UPPER( MID(DEVICES[[#This Row],[INITIAL_DESC]],26,25)))</f>
        <v>FROM PRIMARY AIR PREHEATE</v>
      </c>
      <c r="H135" s="268" t="str">
        <f xml:space="preserve"> TRIM(UPPER( MID(DEVICES[[#This Row],[INITIAL_DESC]],51,25)))</f>
        <v>R</v>
      </c>
      <c r="I135" s="269"/>
      <c r="J135" s="268" t="str">
        <f>_xlfn.CONCAT(DEVICES[[#This Row],[INITIAL_TAG1]:[INITIAL_TAG2]])</f>
        <v>BB1TT012</v>
      </c>
      <c r="K135" s="268" t="str">
        <f>TRIM(TRIM(DEVICES[[#This Row],[DESC1]])&amp; " " &amp;TRIM(DEVICES[[#This Row],[DESC2]]) &amp; " " &amp; TRIM(DEVICES[[#This Row],[DESC3]]))</f>
        <v>CONDENSATE TEMPERATURE FROM PRIMARY AIR PREHEATE R</v>
      </c>
    </row>
    <row r="136" spans="1:11" x14ac:dyDescent="0.4">
      <c r="A136" s="268" t="s">
        <v>466</v>
      </c>
      <c r="C136" s="268" t="s">
        <v>467</v>
      </c>
      <c r="D136" s="269"/>
      <c r="E136" s="268" t="str">
        <f>_xlfn.CONCAT(DEVICES[[#This Row],[INITIAL_TAG1]:[INITIAL_TAG2]])</f>
        <v>BB1TT550</v>
      </c>
      <c r="F136" s="268" t="str">
        <f>TRIM(UPPER( MID(DEVICES[[#This Row],[INITIAL_DESC]],1,25)))</f>
        <v>FLUE GAS TEMPERATURE 1</v>
      </c>
      <c r="G136" s="268" t="str">
        <f>TRIM(UPPER( MID(DEVICES[[#This Row],[INITIAL_DESC]],26,25)))</f>
        <v/>
      </c>
      <c r="H136" s="268" t="str">
        <f xml:space="preserve"> TRIM(UPPER( MID(DEVICES[[#This Row],[INITIAL_DESC]],51,25)))</f>
        <v/>
      </c>
      <c r="I136" s="269"/>
      <c r="J136" s="268" t="str">
        <f>_xlfn.CONCAT(DEVICES[[#This Row],[INITIAL_TAG1]:[INITIAL_TAG2]])</f>
        <v>BB1TT550</v>
      </c>
      <c r="K136" s="268" t="str">
        <f>TRIM(TRIM(DEVICES[[#This Row],[DESC1]])&amp; " " &amp;TRIM(DEVICES[[#This Row],[DESC2]]) &amp; " " &amp; TRIM(DEVICES[[#This Row],[DESC3]]))</f>
        <v>FLUE GAS TEMPERATURE 1</v>
      </c>
    </row>
    <row r="137" spans="1:11" x14ac:dyDescent="0.4">
      <c r="A137" s="268" t="s">
        <v>469</v>
      </c>
      <c r="C137" s="268" t="s">
        <v>470</v>
      </c>
      <c r="D137" s="269"/>
      <c r="E137" s="268" t="str">
        <f>_xlfn.CONCAT(DEVICES[[#This Row],[INITIAL_TAG1]:[INITIAL_TAG2]])</f>
        <v>BB1TT412</v>
      </c>
      <c r="F137" s="268" t="str">
        <f>TRIM(UPPER( MID(DEVICES[[#This Row],[INITIAL_DESC]],1,25)))</f>
        <v>BOILER TEMPERATURE AFTER</v>
      </c>
      <c r="G137" s="268" t="str">
        <f>TRIM(UPPER( MID(DEVICES[[#This Row],[INITIAL_DESC]],26,25)))</f>
        <v>EMPTY DRAFT 2</v>
      </c>
      <c r="H137" s="268" t="str">
        <f xml:space="preserve"> TRIM(UPPER( MID(DEVICES[[#This Row],[INITIAL_DESC]],51,25)))</f>
        <v/>
      </c>
      <c r="I137" s="269"/>
      <c r="J137" s="268" t="str">
        <f>_xlfn.CONCAT(DEVICES[[#This Row],[INITIAL_TAG1]:[INITIAL_TAG2]])</f>
        <v>BB1TT412</v>
      </c>
      <c r="K137" s="268" t="str">
        <f>TRIM(TRIM(DEVICES[[#This Row],[DESC1]])&amp; " " &amp;TRIM(DEVICES[[#This Row],[DESC2]]) &amp; " " &amp; TRIM(DEVICES[[#This Row],[DESC3]]))</f>
        <v>BOILER TEMPERATURE AFTER EMPTY DRAFT 2</v>
      </c>
    </row>
    <row r="138" spans="1:11" x14ac:dyDescent="0.4">
      <c r="A138" s="268" t="s">
        <v>478</v>
      </c>
      <c r="C138" s="268" t="s">
        <v>479</v>
      </c>
      <c r="D138" s="269"/>
      <c r="E138" s="268" t="str">
        <f>_xlfn.CONCAT(DEVICES[[#This Row],[INITIAL_TAG1]:[INITIAL_TAG2]])</f>
        <v>BB1TT411</v>
      </c>
      <c r="F138" s="268" t="str">
        <f>TRIM(UPPER( MID(DEVICES[[#This Row],[INITIAL_DESC]],1,25)))</f>
        <v>BOILER TEMPERATURE AFTER</v>
      </c>
      <c r="G138" s="268" t="str">
        <f>TRIM(UPPER( MID(DEVICES[[#This Row],[INITIAL_DESC]],26,25)))</f>
        <v>EMPTY DRAFT 1</v>
      </c>
      <c r="H138" s="268" t="str">
        <f xml:space="preserve"> TRIM(UPPER( MID(DEVICES[[#This Row],[INITIAL_DESC]],51,25)))</f>
        <v/>
      </c>
      <c r="I138" s="269"/>
      <c r="J138" s="268" t="str">
        <f>_xlfn.CONCAT(DEVICES[[#This Row],[INITIAL_TAG1]:[INITIAL_TAG2]])</f>
        <v>BB1TT411</v>
      </c>
      <c r="K138" s="268" t="str">
        <f>TRIM(TRIM(DEVICES[[#This Row],[DESC1]])&amp; " " &amp;TRIM(DEVICES[[#This Row],[DESC2]]) &amp; " " &amp; TRIM(DEVICES[[#This Row],[DESC3]]))</f>
        <v>BOILER TEMPERATURE AFTER EMPTY DRAFT 1</v>
      </c>
    </row>
    <row r="139" spans="1:11" x14ac:dyDescent="0.4">
      <c r="A139" s="268" t="s">
        <v>488</v>
      </c>
      <c r="C139" s="268" t="s">
        <v>489</v>
      </c>
      <c r="D139" s="269"/>
      <c r="E139" s="268" t="str">
        <f>_xlfn.CONCAT(DEVICES[[#This Row],[INITIAL_TAG1]:[INITIAL_TAG2]])</f>
        <v>BB1QT552</v>
      </c>
      <c r="F139" s="268" t="str">
        <f>TRIM(UPPER( MID(DEVICES[[#This Row],[INITIAL_DESC]],1,25)))</f>
        <v>FLUEGAS CO MEASUREMENT</v>
      </c>
      <c r="G139" s="268" t="str">
        <f>TRIM(UPPER( MID(DEVICES[[#This Row],[INITIAL_DESC]],26,25)))</f>
        <v/>
      </c>
      <c r="H139" s="268" t="str">
        <f xml:space="preserve"> TRIM(UPPER( MID(DEVICES[[#This Row],[INITIAL_DESC]],51,25)))</f>
        <v/>
      </c>
      <c r="I139" s="269"/>
      <c r="J139" s="268" t="str">
        <f>_xlfn.CONCAT(DEVICES[[#This Row],[INITIAL_TAG1]:[INITIAL_TAG2]])</f>
        <v>BB1QT552</v>
      </c>
      <c r="K139" s="268" t="str">
        <f>TRIM(TRIM(DEVICES[[#This Row],[DESC1]])&amp; " " &amp;TRIM(DEVICES[[#This Row],[DESC2]]) &amp; " " &amp; TRIM(DEVICES[[#This Row],[DESC3]]))</f>
        <v>FLUEGAS CO MEASUREMENT</v>
      </c>
    </row>
    <row r="140" spans="1:11" x14ac:dyDescent="0.4">
      <c r="A140" s="268" t="s">
        <v>490</v>
      </c>
      <c r="C140" s="268" t="s">
        <v>491</v>
      </c>
      <c r="D140" s="269"/>
      <c r="E140" s="268" t="str">
        <f>_xlfn.CONCAT(DEVICES[[#This Row],[INITIAL_TAG1]:[INITIAL_TAG2]])</f>
        <v>BB1TT405</v>
      </c>
      <c r="F140" s="268" t="str">
        <f>TRIM(UPPER( MID(DEVICES[[#This Row],[INITIAL_DESC]],1,25)))</f>
        <v>PRIMARY AIR TEMPERATURE</v>
      </c>
      <c r="G140" s="268" t="str">
        <f>TRIM(UPPER( MID(DEVICES[[#This Row],[INITIAL_DESC]],26,25)))</f>
        <v/>
      </c>
      <c r="H140" s="268" t="str">
        <f xml:space="preserve"> TRIM(UPPER( MID(DEVICES[[#This Row],[INITIAL_DESC]],51,25)))</f>
        <v/>
      </c>
      <c r="I140" s="269"/>
      <c r="J140" s="268" t="str">
        <f>_xlfn.CONCAT(DEVICES[[#This Row],[INITIAL_TAG1]:[INITIAL_TAG2]])</f>
        <v>BB1TT405</v>
      </c>
      <c r="K140" s="268" t="str">
        <f>TRIM(TRIM(DEVICES[[#This Row],[DESC1]])&amp; " " &amp;TRIM(DEVICES[[#This Row],[DESC2]]) &amp; " " &amp; TRIM(DEVICES[[#This Row],[DESC3]]))</f>
        <v>PRIMARY AIR TEMPERATURE</v>
      </c>
    </row>
    <row r="141" spans="1:11" x14ac:dyDescent="0.4">
      <c r="A141" s="268" t="s">
        <v>496</v>
      </c>
      <c r="C141" s="268" t="s">
        <v>1799</v>
      </c>
      <c r="D141" s="269"/>
      <c r="E141" s="268" t="str">
        <f>_xlfn.CONCAT(DEVICES[[#This Row],[INITIAL_TAG1]:[INITIAL_TAG2]])</f>
        <v>BB1TT415</v>
      </c>
      <c r="F141" s="268" t="str">
        <f>TRIM(UPPER( MID(DEVICES[[#This Row],[INITIAL_DESC]],1,25)))</f>
        <v>BOILER BED TEMPERATURE</v>
      </c>
      <c r="G141" s="268" t="str">
        <f>TRIM(UPPER( MID(DEVICES[[#This Row],[INITIAL_DESC]],26,25)))</f>
        <v>MIDDLE LEVEL</v>
      </c>
      <c r="H141" s="268" t="str">
        <f xml:space="preserve"> TRIM(UPPER( MID(DEVICES[[#This Row],[INITIAL_DESC]],51,25)))</f>
        <v/>
      </c>
      <c r="I141" s="269"/>
      <c r="J141" s="268" t="str">
        <f>_xlfn.CONCAT(DEVICES[[#This Row],[INITIAL_TAG1]:[INITIAL_TAG2]])</f>
        <v>BB1TT415</v>
      </c>
      <c r="K141" s="268" t="str">
        <f>TRIM(TRIM(DEVICES[[#This Row],[DESC1]])&amp; " " &amp;TRIM(DEVICES[[#This Row],[DESC2]]) &amp; " " &amp; TRIM(DEVICES[[#This Row],[DESC3]]))</f>
        <v>BOILER BED TEMPERATURE MIDDLE LEVEL</v>
      </c>
    </row>
    <row r="142" spans="1:11" x14ac:dyDescent="0.4">
      <c r="A142" s="268" t="s">
        <v>499</v>
      </c>
      <c r="C142" s="268" t="s">
        <v>1800</v>
      </c>
      <c r="D142" s="269"/>
      <c r="E142" s="268" t="str">
        <f>_xlfn.CONCAT(DEVICES[[#This Row],[INITIAL_TAG1]:[INITIAL_TAG2]])</f>
        <v>BB1TT416</v>
      </c>
      <c r="F142" s="268" t="str">
        <f>TRIM(UPPER( MID(DEVICES[[#This Row],[INITIAL_DESC]],1,25)))</f>
        <v>BOILER BED TEMPERATURE</v>
      </c>
      <c r="G142" s="268" t="str">
        <f>TRIM(UPPER( MID(DEVICES[[#This Row],[INITIAL_DESC]],26,25)))</f>
        <v>LOWER LEVEL</v>
      </c>
      <c r="H142" s="268" t="str">
        <f xml:space="preserve"> TRIM(UPPER( MID(DEVICES[[#This Row],[INITIAL_DESC]],51,25)))</f>
        <v/>
      </c>
      <c r="I142" s="269"/>
      <c r="J142" s="268" t="str">
        <f>_xlfn.CONCAT(DEVICES[[#This Row],[INITIAL_TAG1]:[INITIAL_TAG2]])</f>
        <v>BB1TT416</v>
      </c>
      <c r="K142" s="268" t="str">
        <f>TRIM(TRIM(DEVICES[[#This Row],[DESC1]])&amp; " " &amp;TRIM(DEVICES[[#This Row],[DESC2]]) &amp; " " &amp; TRIM(DEVICES[[#This Row],[DESC3]]))</f>
        <v>BOILER BED TEMPERATURE LOWER LEVEL</v>
      </c>
    </row>
    <row r="143" spans="1:11" x14ac:dyDescent="0.4">
      <c r="A143" s="268" t="s">
        <v>502</v>
      </c>
      <c r="C143" s="268" t="s">
        <v>1801</v>
      </c>
      <c r="D143" s="269"/>
      <c r="E143" s="268" t="str">
        <f>_xlfn.CONCAT(DEVICES[[#This Row],[INITIAL_TAG1]:[INITIAL_TAG2]])</f>
        <v>BB1TT410</v>
      </c>
      <c r="F143" s="268" t="str">
        <f>TRIM(UPPER( MID(DEVICES[[#This Row],[INITIAL_DESC]],1,25)))</f>
        <v>BOILER 1ST DRAFT</v>
      </c>
      <c r="G143" s="268" t="str">
        <f>TRIM(UPPER( MID(DEVICES[[#This Row],[INITIAL_DESC]],26,25)))</f>
        <v>TEMPERATURE</v>
      </c>
      <c r="H143" s="268" t="str">
        <f xml:space="preserve"> TRIM(UPPER( MID(DEVICES[[#This Row],[INITIAL_DESC]],51,25)))</f>
        <v/>
      </c>
      <c r="I143" s="269"/>
      <c r="J143" s="268" t="str">
        <f>_xlfn.CONCAT(DEVICES[[#This Row],[INITIAL_TAG1]:[INITIAL_TAG2]])</f>
        <v>BB1TT410</v>
      </c>
      <c r="K143" s="268" t="str">
        <f>TRIM(TRIM(DEVICES[[#This Row],[DESC1]])&amp; " " &amp;TRIM(DEVICES[[#This Row],[DESC2]]) &amp; " " &amp; TRIM(DEVICES[[#This Row],[DESC3]]))</f>
        <v>BOILER 1ST DRAFT TEMPERATURE</v>
      </c>
    </row>
    <row r="144" spans="1:11" x14ac:dyDescent="0.4">
      <c r="A144" s="268" t="s">
        <v>505</v>
      </c>
      <c r="C144" s="268" t="s">
        <v>1802</v>
      </c>
      <c r="D144" s="269"/>
      <c r="E144" s="268" t="str">
        <f>_xlfn.CONCAT(DEVICES[[#This Row],[INITIAL_TAG1]:[INITIAL_TAG2]])</f>
        <v>BB1TT116</v>
      </c>
      <c r="F144" s="268" t="str">
        <f>TRIM(UPPER( MID(DEVICES[[#This Row],[INITIAL_DESC]],1,25)))</f>
        <v>STEAM TEMPERATURE TO</v>
      </c>
      <c r="G144" s="268" t="str">
        <f>TRIM(UPPER( MID(DEVICES[[#This Row],[INITIAL_DESC]],26,25)))</f>
        <v>AIR PREHEATER</v>
      </c>
      <c r="H144" s="268" t="str">
        <f xml:space="preserve"> TRIM(UPPER( MID(DEVICES[[#This Row],[INITIAL_DESC]],51,25)))</f>
        <v/>
      </c>
      <c r="I144" s="269"/>
      <c r="J144" s="268" t="str">
        <f>_xlfn.CONCAT(DEVICES[[#This Row],[INITIAL_TAG1]:[INITIAL_TAG2]])</f>
        <v>BB1TT116</v>
      </c>
      <c r="K144" s="268" t="str">
        <f>TRIM(TRIM(DEVICES[[#This Row],[DESC1]])&amp; " " &amp;TRIM(DEVICES[[#This Row],[DESC2]]) &amp; " " &amp; TRIM(DEVICES[[#This Row],[DESC3]]))</f>
        <v>STEAM TEMPERATURE TO AIR PREHEATER</v>
      </c>
    </row>
    <row r="145" spans="1:11" x14ac:dyDescent="0.4">
      <c r="A145" s="268" t="s">
        <v>508</v>
      </c>
      <c r="C145" s="268" t="s">
        <v>1803</v>
      </c>
      <c r="D145" s="269"/>
      <c r="E145" s="268" t="str">
        <f>_xlfn.CONCAT(DEVICES[[#This Row],[INITIAL_TAG1]:[INITIAL_TAG2]])</f>
        <v>BB1TT308</v>
      </c>
      <c r="F145" s="268" t="str">
        <f>TRIM(UPPER( MID(DEVICES[[#This Row],[INITIAL_DESC]],1,25)))</f>
        <v>FURNACE TEMPERATURE</v>
      </c>
      <c r="G145" s="268" t="str">
        <f>TRIM(UPPER( MID(DEVICES[[#This Row],[INITIAL_DESC]],26,25)))</f>
        <v>CONNECTION</v>
      </c>
      <c r="H145" s="268" t="str">
        <f xml:space="preserve"> TRIM(UPPER( MID(DEVICES[[#This Row],[INITIAL_DESC]],51,25)))</f>
        <v/>
      </c>
      <c r="I145" s="269"/>
      <c r="J145" s="268" t="str">
        <f>_xlfn.CONCAT(DEVICES[[#This Row],[INITIAL_TAG1]:[INITIAL_TAG2]])</f>
        <v>BB1TT308</v>
      </c>
      <c r="K145" s="268" t="str">
        <f>TRIM(TRIM(DEVICES[[#This Row],[DESC1]])&amp; " " &amp;TRIM(DEVICES[[#This Row],[DESC2]]) &amp; " " &amp; TRIM(DEVICES[[#This Row],[DESC3]]))</f>
        <v>FURNACE TEMPERATURE CONNECTION</v>
      </c>
    </row>
    <row r="146" spans="1:11" x14ac:dyDescent="0.4">
      <c r="A146" s="268" t="s">
        <v>531</v>
      </c>
      <c r="C146" s="268" t="s">
        <v>532</v>
      </c>
      <c r="D146" s="269"/>
      <c r="E146" s="268" t="str">
        <f>_xlfn.CONCAT(DEVICES[[#This Row],[INITIAL_TAG1]:[INITIAL_TAG2]])</f>
        <v>BB1QT553</v>
      </c>
      <c r="F146" s="268" t="str">
        <f>TRIM(UPPER( MID(DEVICES[[#This Row],[INITIAL_DESC]],1,25)))</f>
        <v>BOILER ROOM GAS DETECTOR</v>
      </c>
      <c r="G146" s="268" t="str">
        <f>TRIM(UPPER( MID(DEVICES[[#This Row],[INITIAL_DESC]],26,25)))</f>
        <v/>
      </c>
      <c r="H146" s="268" t="str">
        <f xml:space="preserve"> TRIM(UPPER( MID(DEVICES[[#This Row],[INITIAL_DESC]],51,25)))</f>
        <v/>
      </c>
      <c r="I146" s="269"/>
      <c r="J146" s="268" t="str">
        <f>_xlfn.CONCAT(DEVICES[[#This Row],[INITIAL_TAG1]:[INITIAL_TAG2]])</f>
        <v>BB1QT553</v>
      </c>
      <c r="K146" s="268" t="str">
        <f>TRIM(TRIM(DEVICES[[#This Row],[DESC1]])&amp; " " &amp;TRIM(DEVICES[[#This Row],[DESC2]]) &amp; " " &amp; TRIM(DEVICES[[#This Row],[DESC3]]))</f>
        <v>BOILER ROOM GAS DETECTOR</v>
      </c>
    </row>
    <row r="147" spans="1:11" x14ac:dyDescent="0.4">
      <c r="A147" s="268" t="s">
        <v>535</v>
      </c>
      <c r="C147" s="268" t="s">
        <v>1804</v>
      </c>
      <c r="D147" s="269"/>
      <c r="E147" s="268" t="str">
        <f>_xlfn.CONCAT(DEVICES[[#This Row],[INITIAL_TAG1]:[INITIAL_TAG2]])</f>
        <v>BB1TT408</v>
      </c>
      <c r="F147" s="268" t="str">
        <f>TRIM(UPPER( MID(DEVICES[[#This Row],[INITIAL_DESC]],1,25)))</f>
        <v>SECONDARY AIR FAN MOTOR</v>
      </c>
      <c r="G147" s="268" t="str">
        <f>TRIM(UPPER( MID(DEVICES[[#This Row],[INITIAL_DESC]],26,25)))</f>
        <v>BEARING TEMPERATURE 1</v>
      </c>
      <c r="H147" s="268" t="str">
        <f xml:space="preserve"> TRIM(UPPER( MID(DEVICES[[#This Row],[INITIAL_DESC]],51,25)))</f>
        <v/>
      </c>
      <c r="I147" s="269"/>
      <c r="J147" s="268" t="str">
        <f>_xlfn.CONCAT(DEVICES[[#This Row],[INITIAL_TAG1]:[INITIAL_TAG2]])</f>
        <v>BB1TT408</v>
      </c>
      <c r="K147" s="268" t="str">
        <f>TRIM(TRIM(DEVICES[[#This Row],[DESC1]])&amp; " " &amp;TRIM(DEVICES[[#This Row],[DESC2]]) &amp; " " &amp; TRIM(DEVICES[[#This Row],[DESC3]]))</f>
        <v>SECONDARY AIR FAN MOTOR BEARING TEMPERATURE 1</v>
      </c>
    </row>
    <row r="148" spans="1:11" x14ac:dyDescent="0.4">
      <c r="A148" s="268" t="s">
        <v>1287</v>
      </c>
      <c r="C148" s="268" t="s">
        <v>1805</v>
      </c>
      <c r="D148" s="269"/>
      <c r="E148" s="268" t="str">
        <f>_xlfn.CONCAT(DEVICES[[#This Row],[INITIAL_TAG1]:[INITIAL_TAG2]])</f>
        <v>BB1TT423</v>
      </c>
      <c r="F148" s="268" t="str">
        <f>TRIM(UPPER( MID(DEVICES[[#This Row],[INITIAL_DESC]],1,25)))</f>
        <v>SECONDARY AIR FAN MOTOR</v>
      </c>
      <c r="G148" s="268" t="str">
        <f>TRIM(UPPER( MID(DEVICES[[#This Row],[INITIAL_DESC]],26,25)))</f>
        <v>BEARING TEMPERATURE 2</v>
      </c>
      <c r="H148" s="268" t="str">
        <f xml:space="preserve"> TRIM(UPPER( MID(DEVICES[[#This Row],[INITIAL_DESC]],51,25)))</f>
        <v/>
      </c>
      <c r="I148" s="269"/>
      <c r="J148" s="268" t="str">
        <f>_xlfn.CONCAT(DEVICES[[#This Row],[INITIAL_TAG1]:[INITIAL_TAG2]])</f>
        <v>BB1TT423</v>
      </c>
      <c r="K148" s="268" t="str">
        <f>TRIM(TRIM(DEVICES[[#This Row],[DESC1]])&amp; " " &amp;TRIM(DEVICES[[#This Row],[DESC2]]) &amp; " " &amp; TRIM(DEVICES[[#This Row],[DESC3]]))</f>
        <v>SECONDARY AIR FAN MOTOR BEARING TEMPERATURE 2</v>
      </c>
    </row>
    <row r="149" spans="1:11" x14ac:dyDescent="0.4">
      <c r="A149" s="268" t="s">
        <v>536</v>
      </c>
      <c r="C149" s="268" t="s">
        <v>1806</v>
      </c>
      <c r="D149" s="269"/>
      <c r="E149" s="268" t="str">
        <f>_xlfn.CONCAT(DEVICES[[#This Row],[INITIAL_TAG1]:[INITIAL_TAG2]])</f>
        <v>BB1TT406</v>
      </c>
      <c r="F149" s="268" t="str">
        <f>TRIM(UPPER( MID(DEVICES[[#This Row],[INITIAL_DESC]],1,25)))</f>
        <v>SECONDARY AIR FAN MOTOR</v>
      </c>
      <c r="G149" s="268" t="str">
        <f>TRIM(UPPER( MID(DEVICES[[#This Row],[INITIAL_DESC]],26,25)))</f>
        <v>WINDING TEMPERATURE 1</v>
      </c>
      <c r="H149" s="268" t="str">
        <f xml:space="preserve"> TRIM(UPPER( MID(DEVICES[[#This Row],[INITIAL_DESC]],51,25)))</f>
        <v/>
      </c>
      <c r="I149" s="269"/>
      <c r="J149" s="268" t="str">
        <f>_xlfn.CONCAT(DEVICES[[#This Row],[INITIAL_TAG1]:[INITIAL_TAG2]])</f>
        <v>BB1TT406</v>
      </c>
      <c r="K149" s="268" t="str">
        <f>TRIM(TRIM(DEVICES[[#This Row],[DESC1]])&amp; " " &amp;TRIM(DEVICES[[#This Row],[DESC2]]) &amp; " " &amp; TRIM(DEVICES[[#This Row],[DESC3]]))</f>
        <v>SECONDARY AIR FAN MOTOR WINDING TEMPERATURE 1</v>
      </c>
    </row>
    <row r="150" spans="1:11" x14ac:dyDescent="0.4">
      <c r="A150" s="268" t="s">
        <v>537</v>
      </c>
      <c r="C150" s="268" t="s">
        <v>1807</v>
      </c>
      <c r="D150" s="269"/>
      <c r="E150" s="268" t="str">
        <f>_xlfn.CONCAT(DEVICES[[#This Row],[INITIAL_TAG1]:[INITIAL_TAG2]])</f>
        <v>BB1TT404</v>
      </c>
      <c r="F150" s="268" t="str">
        <f>TRIM(UPPER( MID(DEVICES[[#This Row],[INITIAL_DESC]],1,25)))</f>
        <v>PRIMARY AIR FAN MOTOR</v>
      </c>
      <c r="G150" s="268" t="str">
        <f>TRIM(UPPER( MID(DEVICES[[#This Row],[INITIAL_DESC]],26,25)))</f>
        <v>BEARING TEMPERATURE 1</v>
      </c>
      <c r="H150" s="268" t="str">
        <f xml:space="preserve"> TRIM(UPPER( MID(DEVICES[[#This Row],[INITIAL_DESC]],51,25)))</f>
        <v/>
      </c>
      <c r="I150" s="269"/>
      <c r="J150" s="268" t="str">
        <f>_xlfn.CONCAT(DEVICES[[#This Row],[INITIAL_TAG1]:[INITIAL_TAG2]])</f>
        <v>BB1TT404</v>
      </c>
      <c r="K150" s="268" t="str">
        <f>TRIM(TRIM(DEVICES[[#This Row],[DESC1]])&amp; " " &amp;TRIM(DEVICES[[#This Row],[DESC2]]) &amp; " " &amp; TRIM(DEVICES[[#This Row],[DESC3]]))</f>
        <v>PRIMARY AIR FAN MOTOR BEARING TEMPERATURE 1</v>
      </c>
    </row>
    <row r="151" spans="1:11" x14ac:dyDescent="0.4">
      <c r="A151" s="268" t="s">
        <v>1291</v>
      </c>
      <c r="C151" s="268" t="s">
        <v>1808</v>
      </c>
      <c r="D151" s="269"/>
      <c r="E151" s="268" t="str">
        <f>_xlfn.CONCAT(DEVICES[[#This Row],[INITIAL_TAG1]:[INITIAL_TAG2]])</f>
        <v>BB1TT409</v>
      </c>
      <c r="F151" s="268" t="str">
        <f>TRIM(UPPER( MID(DEVICES[[#This Row],[INITIAL_DESC]],1,25)))</f>
        <v>PRIMARY AIR FAN MOTOR</v>
      </c>
      <c r="G151" s="268" t="str">
        <f>TRIM(UPPER( MID(DEVICES[[#This Row],[INITIAL_DESC]],26,25)))</f>
        <v>BEARING TEMPERATURE 2</v>
      </c>
      <c r="H151" s="268" t="str">
        <f xml:space="preserve"> TRIM(UPPER( MID(DEVICES[[#This Row],[INITIAL_DESC]],51,25)))</f>
        <v/>
      </c>
      <c r="I151" s="269"/>
      <c r="J151" s="268" t="str">
        <f>_xlfn.CONCAT(DEVICES[[#This Row],[INITIAL_TAG1]:[INITIAL_TAG2]])</f>
        <v>BB1TT409</v>
      </c>
      <c r="K151" s="268" t="str">
        <f>TRIM(TRIM(DEVICES[[#This Row],[DESC1]])&amp; " " &amp;TRIM(DEVICES[[#This Row],[DESC2]]) &amp; " " &amp; TRIM(DEVICES[[#This Row],[DESC3]]))</f>
        <v>PRIMARY AIR FAN MOTOR BEARING TEMPERATURE 2</v>
      </c>
    </row>
    <row r="152" spans="1:11" x14ac:dyDescent="0.4">
      <c r="A152" s="268" t="s">
        <v>538</v>
      </c>
      <c r="C152" s="268" t="s">
        <v>1809</v>
      </c>
      <c r="D152" s="269"/>
      <c r="E152" s="268" t="str">
        <f>_xlfn.CONCAT(DEVICES[[#This Row],[INITIAL_TAG1]:[INITIAL_TAG2]])</f>
        <v>BB1TT402</v>
      </c>
      <c r="F152" s="268" t="str">
        <f>TRIM(UPPER( MID(DEVICES[[#This Row],[INITIAL_DESC]],1,25)))</f>
        <v>PRIMARY AIR FAN MOTOR</v>
      </c>
      <c r="G152" s="268" t="str">
        <f>TRIM(UPPER( MID(DEVICES[[#This Row],[INITIAL_DESC]],26,25)))</f>
        <v>WINDING TEMPERATURE 1</v>
      </c>
      <c r="H152" s="268" t="str">
        <f xml:space="preserve"> TRIM(UPPER( MID(DEVICES[[#This Row],[INITIAL_DESC]],51,25)))</f>
        <v/>
      </c>
      <c r="I152" s="269"/>
      <c r="J152" s="268" t="str">
        <f>_xlfn.CONCAT(DEVICES[[#This Row],[INITIAL_TAG1]:[INITIAL_TAG2]])</f>
        <v>BB1TT402</v>
      </c>
      <c r="K152" s="268" t="str">
        <f>TRIM(TRIM(DEVICES[[#This Row],[DESC1]])&amp; " " &amp;TRIM(DEVICES[[#This Row],[DESC2]]) &amp; " " &amp; TRIM(DEVICES[[#This Row],[DESC3]]))</f>
        <v>PRIMARY AIR FAN MOTOR WINDING TEMPERATURE 1</v>
      </c>
    </row>
    <row r="153" spans="1:11" x14ac:dyDescent="0.4">
      <c r="A153" s="268" t="s">
        <v>539</v>
      </c>
      <c r="C153" s="268" t="s">
        <v>1810</v>
      </c>
      <c r="D153" s="269"/>
      <c r="E153" s="268" t="str">
        <f>_xlfn.CONCAT(DEVICES[[#This Row],[INITIAL_TAG1]:[INITIAL_TAG2]])</f>
        <v>BB1TT403</v>
      </c>
      <c r="F153" s="268" t="str">
        <f>TRIM(UPPER( MID(DEVICES[[#This Row],[INITIAL_DESC]],1,25)))</f>
        <v>PRIMARY AIR FAN MOTOR</v>
      </c>
      <c r="G153" s="268" t="str">
        <f>TRIM(UPPER( MID(DEVICES[[#This Row],[INITIAL_DESC]],26,25)))</f>
        <v>WINDING TEMPERATURE 2</v>
      </c>
      <c r="H153" s="268" t="str">
        <f xml:space="preserve"> TRIM(UPPER( MID(DEVICES[[#This Row],[INITIAL_DESC]],51,25)))</f>
        <v/>
      </c>
      <c r="I153" s="269"/>
      <c r="J153" s="268" t="str">
        <f>_xlfn.CONCAT(DEVICES[[#This Row],[INITIAL_TAG1]:[INITIAL_TAG2]])</f>
        <v>BB1TT403</v>
      </c>
      <c r="K153" s="268" t="str">
        <f>TRIM(TRIM(DEVICES[[#This Row],[DESC1]])&amp; " " &amp;TRIM(DEVICES[[#This Row],[DESC2]]) &amp; " " &amp; TRIM(DEVICES[[#This Row],[DESC3]]))</f>
        <v>PRIMARY AIR FAN MOTOR WINDING TEMPERATURE 2</v>
      </c>
    </row>
    <row r="154" spans="1:11" x14ac:dyDescent="0.4">
      <c r="A154" s="268" t="s">
        <v>1296</v>
      </c>
      <c r="C154" s="268" t="s">
        <v>1811</v>
      </c>
      <c r="D154" s="269"/>
      <c r="E154" s="268" t="str">
        <f>_xlfn.CONCAT(DEVICES[[#This Row],[INITIAL_TAG1]:[INITIAL_TAG2]])</f>
        <v>BB1TT421</v>
      </c>
      <c r="F154" s="268" t="str">
        <f>TRIM(UPPER( MID(DEVICES[[#This Row],[INITIAL_DESC]],1,25)))</f>
        <v>PRIMARY AIR FAN MOTOR</v>
      </c>
      <c r="G154" s="268" t="str">
        <f>TRIM(UPPER( MID(DEVICES[[#This Row],[INITIAL_DESC]],26,25)))</f>
        <v>WINDING TEMPERATURE 3</v>
      </c>
      <c r="H154" s="268" t="str">
        <f xml:space="preserve"> TRIM(UPPER( MID(DEVICES[[#This Row],[INITIAL_DESC]],51,25)))</f>
        <v/>
      </c>
      <c r="I154" s="269"/>
      <c r="J154" s="268" t="str">
        <f>_xlfn.CONCAT(DEVICES[[#This Row],[INITIAL_TAG1]:[INITIAL_TAG2]])</f>
        <v>BB1TT421</v>
      </c>
      <c r="K154" s="268" t="str">
        <f>TRIM(TRIM(DEVICES[[#This Row],[DESC1]])&amp; " " &amp;TRIM(DEVICES[[#This Row],[DESC2]]) &amp; " " &amp; TRIM(DEVICES[[#This Row],[DESC3]]))</f>
        <v>PRIMARY AIR FAN MOTOR WINDING TEMPERATURE 3</v>
      </c>
    </row>
    <row r="155" spans="1:11" x14ac:dyDescent="0.4">
      <c r="A155" s="268" t="s">
        <v>541</v>
      </c>
      <c r="C155" s="268" t="s">
        <v>1812</v>
      </c>
      <c r="D155" s="269"/>
      <c r="E155" s="268" t="str">
        <f>_xlfn.CONCAT(DEVICES[[#This Row],[INITIAL_TAG1]:[INITIAL_TAG2]])</f>
        <v>BB1TT407</v>
      </c>
      <c r="F155" s="268" t="str">
        <f>TRIM(UPPER( MID(DEVICES[[#This Row],[INITIAL_DESC]],1,25)))</f>
        <v>SECONDARY AIR FAN MOTOR</v>
      </c>
      <c r="G155" s="268" t="str">
        <f>TRIM(UPPER( MID(DEVICES[[#This Row],[INITIAL_DESC]],26,25)))</f>
        <v>WINDING TEMPERATURE 2</v>
      </c>
      <c r="H155" s="268" t="str">
        <f xml:space="preserve"> TRIM(UPPER( MID(DEVICES[[#This Row],[INITIAL_DESC]],51,25)))</f>
        <v/>
      </c>
      <c r="I155" s="269"/>
      <c r="J155" s="268" t="str">
        <f>_xlfn.CONCAT(DEVICES[[#This Row],[INITIAL_TAG1]:[INITIAL_TAG2]])</f>
        <v>BB1TT407</v>
      </c>
      <c r="K155" s="268" t="str">
        <f>TRIM(TRIM(DEVICES[[#This Row],[DESC1]])&amp; " " &amp;TRIM(DEVICES[[#This Row],[DESC2]]) &amp; " " &amp; TRIM(DEVICES[[#This Row],[DESC3]]))</f>
        <v>SECONDARY AIR FAN MOTOR WINDING TEMPERATURE 2</v>
      </c>
    </row>
    <row r="156" spans="1:11" x14ac:dyDescent="0.4">
      <c r="A156" s="268" t="s">
        <v>1300</v>
      </c>
      <c r="C156" s="268" t="s">
        <v>1813</v>
      </c>
      <c r="D156" s="269"/>
      <c r="E156" s="268" t="str">
        <f>_xlfn.CONCAT(DEVICES[[#This Row],[INITIAL_TAG1]:[INITIAL_TAG2]])</f>
        <v>BB1TT422</v>
      </c>
      <c r="F156" s="268" t="str">
        <f>TRIM(UPPER( MID(DEVICES[[#This Row],[INITIAL_DESC]],1,25)))</f>
        <v>SECONDARY AIR FAN MOTOR</v>
      </c>
      <c r="G156" s="268" t="str">
        <f>TRIM(UPPER( MID(DEVICES[[#This Row],[INITIAL_DESC]],26,25)))</f>
        <v>WINDING TEMPERATURE 3</v>
      </c>
      <c r="H156" s="268" t="str">
        <f xml:space="preserve"> TRIM(UPPER( MID(DEVICES[[#This Row],[INITIAL_DESC]],51,25)))</f>
        <v/>
      </c>
      <c r="I156" s="269"/>
      <c r="J156" s="268" t="str">
        <f>_xlfn.CONCAT(DEVICES[[#This Row],[INITIAL_TAG1]:[INITIAL_TAG2]])</f>
        <v>BB1TT422</v>
      </c>
      <c r="K156" s="268" t="str">
        <f>TRIM(TRIM(DEVICES[[#This Row],[DESC1]])&amp; " " &amp;TRIM(DEVICES[[#This Row],[DESC2]]) &amp; " " &amp; TRIM(DEVICES[[#This Row],[DESC3]]))</f>
        <v>SECONDARY AIR FAN MOTOR WINDING TEMPERATURE 3</v>
      </c>
    </row>
    <row r="157" spans="1:11" x14ac:dyDescent="0.4">
      <c r="A157" s="268" t="s">
        <v>1305</v>
      </c>
      <c r="C157" s="268" t="s">
        <v>1814</v>
      </c>
      <c r="D157" s="269"/>
      <c r="E157" s="268" t="str">
        <f>_xlfn.CONCAT(DEVICES[[#This Row],[INITIAL_TAG1]:[INITIAL_TAG2]])</f>
        <v>BB1PT409</v>
      </c>
      <c r="F157" s="268" t="str">
        <f>TRIM(UPPER( MID(DEVICES[[#This Row],[INITIAL_DESC]],1,25)))</f>
        <v>SECONDARY AIR PRESSURE</v>
      </c>
      <c r="G157" s="268" t="str">
        <f>TRIM(UPPER( MID(DEVICES[[#This Row],[INITIAL_DESC]],26,25)))</f>
        <v>OUTER FRONT WALL</v>
      </c>
      <c r="H157" s="268" t="str">
        <f xml:space="preserve"> TRIM(UPPER( MID(DEVICES[[#This Row],[INITIAL_DESC]],51,25)))</f>
        <v/>
      </c>
      <c r="I157" s="269"/>
      <c r="J157" s="268" t="str">
        <f>_xlfn.CONCAT(DEVICES[[#This Row],[INITIAL_TAG1]:[INITIAL_TAG2]])</f>
        <v>BB1PT409</v>
      </c>
      <c r="K157" s="268" t="str">
        <f>TRIM(TRIM(DEVICES[[#This Row],[DESC1]])&amp; " " &amp;TRIM(DEVICES[[#This Row],[DESC2]]) &amp; " " &amp; TRIM(DEVICES[[#This Row],[DESC3]]))</f>
        <v>SECONDARY AIR PRESSURE OUTER FRONT WALL</v>
      </c>
    </row>
    <row r="158" spans="1:11" x14ac:dyDescent="0.4">
      <c r="A158" s="268" t="s">
        <v>1307</v>
      </c>
      <c r="C158" s="268" t="s">
        <v>1815</v>
      </c>
      <c r="D158" s="269"/>
      <c r="E158" s="268" t="str">
        <f>_xlfn.CONCAT(DEVICES[[#This Row],[INITIAL_TAG1]:[INITIAL_TAG2]])</f>
        <v>BB1PT411</v>
      </c>
      <c r="F158" s="268" t="str">
        <f>TRIM(UPPER( MID(DEVICES[[#This Row],[INITIAL_DESC]],1,25)))</f>
        <v>SECONDARY AIR PRESSURE</v>
      </c>
      <c r="G158" s="268" t="str">
        <f>TRIM(UPPER( MID(DEVICES[[#This Row],[INITIAL_DESC]],26,25)))</f>
        <v>OUTER BACK WALL</v>
      </c>
      <c r="H158" s="268" t="str">
        <f xml:space="preserve"> TRIM(UPPER( MID(DEVICES[[#This Row],[INITIAL_DESC]],51,25)))</f>
        <v/>
      </c>
      <c r="I158" s="269"/>
      <c r="J158" s="268" t="str">
        <f>_xlfn.CONCAT(DEVICES[[#This Row],[INITIAL_TAG1]:[INITIAL_TAG2]])</f>
        <v>BB1PT411</v>
      </c>
      <c r="K158" s="268" t="str">
        <f>TRIM(TRIM(DEVICES[[#This Row],[DESC1]])&amp; " " &amp;TRIM(DEVICES[[#This Row],[DESC2]]) &amp; " " &amp; TRIM(DEVICES[[#This Row],[DESC3]]))</f>
        <v>SECONDARY AIR PRESSURE OUTER BACK WALL</v>
      </c>
    </row>
    <row r="159" spans="1:11" x14ac:dyDescent="0.4">
      <c r="A159" s="268" t="s">
        <v>1309</v>
      </c>
      <c r="C159" s="268" t="s">
        <v>1816</v>
      </c>
      <c r="D159" s="269"/>
      <c r="E159" s="268" t="str">
        <f>_xlfn.CONCAT(DEVICES[[#This Row],[INITIAL_TAG1]:[INITIAL_TAG2]])</f>
        <v>BB1PT407</v>
      </c>
      <c r="F159" s="268" t="str">
        <f>TRIM(UPPER( MID(DEVICES[[#This Row],[INITIAL_DESC]],1,25)))</f>
        <v>TERTIARY AIR PRESSURE</v>
      </c>
      <c r="G159" s="268" t="str">
        <f>TRIM(UPPER( MID(DEVICES[[#This Row],[INITIAL_DESC]],26,25)))</f>
        <v>RIGHT WALL</v>
      </c>
      <c r="H159" s="268" t="str">
        <f xml:space="preserve"> TRIM(UPPER( MID(DEVICES[[#This Row],[INITIAL_DESC]],51,25)))</f>
        <v/>
      </c>
      <c r="I159" s="269"/>
      <c r="J159" s="268" t="str">
        <f>_xlfn.CONCAT(DEVICES[[#This Row],[INITIAL_TAG1]:[INITIAL_TAG2]])</f>
        <v>BB1PT407</v>
      </c>
      <c r="K159" s="268" t="str">
        <f>TRIM(TRIM(DEVICES[[#This Row],[DESC1]])&amp; " " &amp;TRIM(DEVICES[[#This Row],[DESC2]]) &amp; " " &amp; TRIM(DEVICES[[#This Row],[DESC3]]))</f>
        <v>TERTIARY AIR PRESSURE RIGHT WALL</v>
      </c>
    </row>
    <row r="160" spans="1:11" x14ac:dyDescent="0.4">
      <c r="A160" s="268" t="s">
        <v>1311</v>
      </c>
      <c r="C160" s="268" t="s">
        <v>1817</v>
      </c>
      <c r="D160" s="269"/>
      <c r="E160" s="268" t="str">
        <f>_xlfn.CONCAT(DEVICES[[#This Row],[INITIAL_TAG1]:[INITIAL_TAG2]])</f>
        <v>BB1PT408</v>
      </c>
      <c r="F160" s="268" t="str">
        <f>TRIM(UPPER( MID(DEVICES[[#This Row],[INITIAL_DESC]],1,25)))</f>
        <v>TERTIARY AIR PRESSURE</v>
      </c>
      <c r="G160" s="268" t="str">
        <f>TRIM(UPPER( MID(DEVICES[[#This Row],[INITIAL_DESC]],26,25)))</f>
        <v>LEFT WALL</v>
      </c>
      <c r="H160" s="268" t="str">
        <f xml:space="preserve"> TRIM(UPPER( MID(DEVICES[[#This Row],[INITIAL_DESC]],51,25)))</f>
        <v/>
      </c>
      <c r="I160" s="269"/>
      <c r="J160" s="268" t="str">
        <f>_xlfn.CONCAT(DEVICES[[#This Row],[INITIAL_TAG1]:[INITIAL_TAG2]])</f>
        <v>BB1PT408</v>
      </c>
      <c r="K160" s="268" t="str">
        <f>TRIM(TRIM(DEVICES[[#This Row],[DESC1]])&amp; " " &amp;TRIM(DEVICES[[#This Row],[DESC2]]) &amp; " " &amp; TRIM(DEVICES[[#This Row],[DESC3]]))</f>
        <v>TERTIARY AIR PRESSURE LEFT WALL</v>
      </c>
    </row>
    <row r="161" spans="1:11" x14ac:dyDescent="0.4">
      <c r="A161" s="268" t="s">
        <v>675</v>
      </c>
      <c r="C161" s="268" t="s">
        <v>1818</v>
      </c>
      <c r="D161" s="269"/>
      <c r="E161" s="268" t="str">
        <f>_xlfn.CONCAT(DEVICES[[#This Row],[INITIAL_TAG1]:[INITIAL_TAG2]])</f>
        <v>BB1TT650</v>
      </c>
      <c r="F161" s="268" t="str">
        <f>TRIM(UPPER( MID(DEVICES[[#This Row],[INITIAL_DESC]],1,25)))</f>
        <v>SCRAPER CONVEYOR 1</v>
      </c>
      <c r="G161" s="268" t="str">
        <f>TRIM(UPPER( MID(DEVICES[[#This Row],[INITIAL_DESC]],26,25)))</f>
        <v>TEMPERATURE MEASUREMENT</v>
      </c>
      <c r="H161" s="268" t="str">
        <f xml:space="preserve"> TRIM(UPPER( MID(DEVICES[[#This Row],[INITIAL_DESC]],51,25)))</f>
        <v/>
      </c>
      <c r="I161" s="269"/>
      <c r="J161" s="268" t="str">
        <f>_xlfn.CONCAT(DEVICES[[#This Row],[INITIAL_TAG1]:[INITIAL_TAG2]])</f>
        <v>BB1TT650</v>
      </c>
      <c r="K161" s="268" t="str">
        <f>TRIM(TRIM(DEVICES[[#This Row],[DESC1]])&amp; " " &amp;TRIM(DEVICES[[#This Row],[DESC2]]) &amp; " " &amp; TRIM(DEVICES[[#This Row],[DESC3]]))</f>
        <v>SCRAPER CONVEYOR 1 TEMPERATURE MEASUREMENT</v>
      </c>
    </row>
    <row r="162" spans="1:11" x14ac:dyDescent="0.4">
      <c r="A162" s="268" t="s">
        <v>1347</v>
      </c>
      <c r="C162" s="268" t="s">
        <v>683</v>
      </c>
      <c r="D162" s="269"/>
      <c r="E162" s="268" t="str">
        <f>_xlfn.CONCAT(DEVICES[[#This Row],[INITIAL_TAG1]:[INITIAL_TAG2]])</f>
        <v>BB1LT611</v>
      </c>
      <c r="F162" s="268" t="str">
        <f>TRIM(UPPER( MID(DEVICES[[#This Row],[INITIAL_DESC]],1,25)))</f>
        <v>UNLOADING STATION 1 LEVEL</v>
      </c>
      <c r="G162" s="268" t="str">
        <f>TRIM(UPPER( MID(DEVICES[[#This Row],[INITIAL_DESC]],26,25)))</f>
        <v/>
      </c>
      <c r="H162" s="268" t="str">
        <f xml:space="preserve"> TRIM(UPPER( MID(DEVICES[[#This Row],[INITIAL_DESC]],51,25)))</f>
        <v/>
      </c>
      <c r="I162" s="269"/>
      <c r="J162" s="268" t="str">
        <f>_xlfn.CONCAT(DEVICES[[#This Row],[INITIAL_TAG1]:[INITIAL_TAG2]])</f>
        <v>BB1LT611</v>
      </c>
      <c r="K162" s="268" t="str">
        <f>TRIM(TRIM(DEVICES[[#This Row],[DESC1]])&amp; " " &amp;TRIM(DEVICES[[#This Row],[DESC2]]) &amp; " " &amp; TRIM(DEVICES[[#This Row],[DESC3]]))</f>
        <v>UNLOADING STATION 1 LEVEL</v>
      </c>
    </row>
    <row r="163" spans="1:11" x14ac:dyDescent="0.4">
      <c r="A163" s="268" t="s">
        <v>1348</v>
      </c>
      <c r="C163" s="268" t="s">
        <v>686</v>
      </c>
      <c r="D163" s="269"/>
      <c r="E163" s="268" t="str">
        <f>_xlfn.CONCAT(DEVICES[[#This Row],[INITIAL_TAG1]:[INITIAL_TAG2]])</f>
        <v>BB1LT612</v>
      </c>
      <c r="F163" s="268" t="str">
        <f>TRIM(UPPER( MID(DEVICES[[#This Row],[INITIAL_DESC]],1,25)))</f>
        <v>UNLOADING STATION 3 LEVEL</v>
      </c>
      <c r="G163" s="268" t="str">
        <f>TRIM(UPPER( MID(DEVICES[[#This Row],[INITIAL_DESC]],26,25)))</f>
        <v/>
      </c>
      <c r="H163" s="268" t="str">
        <f xml:space="preserve"> TRIM(UPPER( MID(DEVICES[[#This Row],[INITIAL_DESC]],51,25)))</f>
        <v/>
      </c>
      <c r="I163" s="269"/>
      <c r="J163" s="268" t="str">
        <f>_xlfn.CONCAT(DEVICES[[#This Row],[INITIAL_TAG1]:[INITIAL_TAG2]])</f>
        <v>BB1LT612</v>
      </c>
      <c r="K163" s="268" t="str">
        <f>TRIM(TRIM(DEVICES[[#This Row],[DESC1]])&amp; " " &amp;TRIM(DEVICES[[#This Row],[DESC2]]) &amp; " " &amp; TRIM(DEVICES[[#This Row],[DESC3]]))</f>
        <v>UNLOADING STATION 3 LEVEL</v>
      </c>
    </row>
    <row r="164" spans="1:11" x14ac:dyDescent="0.4">
      <c r="A164" s="268" t="s">
        <v>1349</v>
      </c>
      <c r="C164" s="268" t="s">
        <v>689</v>
      </c>
      <c r="D164" s="269"/>
      <c r="E164" s="268" t="str">
        <f>_xlfn.CONCAT(DEVICES[[#This Row],[INITIAL_TAG1]:[INITIAL_TAG2]])</f>
        <v>BB1LT613</v>
      </c>
      <c r="F164" s="268" t="str">
        <f>TRIM(UPPER( MID(DEVICES[[#This Row],[INITIAL_DESC]],1,25)))</f>
        <v>UNLOADING STATION 2 LEVEL</v>
      </c>
      <c r="G164" s="268" t="str">
        <f>TRIM(UPPER( MID(DEVICES[[#This Row],[INITIAL_DESC]],26,25)))</f>
        <v/>
      </c>
      <c r="H164" s="268" t="str">
        <f xml:space="preserve"> TRIM(UPPER( MID(DEVICES[[#This Row],[INITIAL_DESC]],51,25)))</f>
        <v/>
      </c>
      <c r="I164" s="269"/>
      <c r="J164" s="268" t="str">
        <f>_xlfn.CONCAT(DEVICES[[#This Row],[INITIAL_TAG1]:[INITIAL_TAG2]])</f>
        <v>BB1LT613</v>
      </c>
      <c r="K164" s="268" t="str">
        <f>TRIM(TRIM(DEVICES[[#This Row],[DESC1]])&amp; " " &amp;TRIM(DEVICES[[#This Row],[DESC2]]) &amp; " " &amp; TRIM(DEVICES[[#This Row],[DESC3]]))</f>
        <v>UNLOADING STATION 2 LEVEL</v>
      </c>
    </row>
    <row r="165" spans="1:11" x14ac:dyDescent="0.4">
      <c r="A165" s="268" t="s">
        <v>789</v>
      </c>
      <c r="C165" s="268" t="s">
        <v>1434</v>
      </c>
      <c r="D165" s="269"/>
      <c r="E165" s="268" t="str">
        <f>_xlfn.CONCAT(DEVICES[[#This Row],[INITIAL_TAG1]:[INITIAL_TAG2]])</f>
        <v>BB1LT650</v>
      </c>
      <c r="F165" s="268" t="str">
        <f>TRIM(UPPER( MID(DEVICES[[#This Row],[INITIAL_DESC]],1,25)))</f>
        <v>FUEL SILO LEVEL RADAR 1</v>
      </c>
      <c r="G165" s="268" t="str">
        <f>TRIM(UPPER( MID(DEVICES[[#This Row],[INITIAL_DESC]],26,25)))</f>
        <v/>
      </c>
      <c r="H165" s="268" t="str">
        <f xml:space="preserve"> TRIM(UPPER( MID(DEVICES[[#This Row],[INITIAL_DESC]],51,25)))</f>
        <v/>
      </c>
      <c r="I165" s="269"/>
      <c r="J165" s="268" t="str">
        <f>_xlfn.CONCAT(DEVICES[[#This Row],[INITIAL_TAG1]:[INITIAL_TAG2]])</f>
        <v>BB1LT650</v>
      </c>
      <c r="K165" s="268" t="str">
        <f>TRIM(TRIM(DEVICES[[#This Row],[DESC1]])&amp; " " &amp;TRIM(DEVICES[[#This Row],[DESC2]]) &amp; " " &amp; TRIM(DEVICES[[#This Row],[DESC3]]))</f>
        <v>FUEL SILO LEVEL RADAR 1</v>
      </c>
    </row>
    <row r="166" spans="1:11" x14ac:dyDescent="0.4">
      <c r="A166" s="268" t="s">
        <v>1440</v>
      </c>
      <c r="C166" s="268" t="s">
        <v>1441</v>
      </c>
      <c r="D166" s="269"/>
      <c r="E166" s="268" t="str">
        <f>_xlfn.CONCAT(DEVICES[[#This Row],[INITIAL_TAG1]:[INITIAL_TAG2]])</f>
        <v>BB1LT651</v>
      </c>
      <c r="F166" s="268" t="str">
        <f>TRIM(UPPER( MID(DEVICES[[#This Row],[INITIAL_DESC]],1,25)))</f>
        <v>FUEL SILO LEVEL RADAR 2</v>
      </c>
      <c r="G166" s="268" t="str">
        <f>TRIM(UPPER( MID(DEVICES[[#This Row],[INITIAL_DESC]],26,25)))</f>
        <v/>
      </c>
      <c r="H166" s="268" t="str">
        <f xml:space="preserve"> TRIM(UPPER( MID(DEVICES[[#This Row],[INITIAL_DESC]],51,25)))</f>
        <v/>
      </c>
      <c r="I166" s="269"/>
      <c r="J166" s="268" t="str">
        <f>_xlfn.CONCAT(DEVICES[[#This Row],[INITIAL_TAG1]:[INITIAL_TAG2]])</f>
        <v>BB1LT651</v>
      </c>
      <c r="K166" s="268" t="str">
        <f>TRIM(TRIM(DEVICES[[#This Row],[DESC1]])&amp; " " &amp;TRIM(DEVICES[[#This Row],[DESC2]]) &amp; " " &amp; TRIM(DEVICES[[#This Row],[DESC3]]))</f>
        <v>FUEL SILO LEVEL RADAR 2</v>
      </c>
    </row>
    <row r="167" spans="1:11" x14ac:dyDescent="0.4">
      <c r="A167" s="268" t="s">
        <v>790</v>
      </c>
      <c r="C167" s="268" t="s">
        <v>791</v>
      </c>
      <c r="D167" s="269"/>
      <c r="E167" s="268" t="str">
        <f>_xlfn.CONCAT(DEVICES[[#This Row],[INITIAL_TAG1]:[INITIAL_TAG2]])</f>
        <v>BB1LT652</v>
      </c>
      <c r="F167" s="268" t="str">
        <f>TRIM(UPPER( MID(DEVICES[[#This Row],[INITIAL_DESC]],1,25)))</f>
        <v>FUEL POCKET LEVEL</v>
      </c>
      <c r="G167" s="268" t="str">
        <f>TRIM(UPPER( MID(DEVICES[[#This Row],[INITIAL_DESC]],26,25)))</f>
        <v/>
      </c>
      <c r="H167" s="268" t="str">
        <f xml:space="preserve"> TRIM(UPPER( MID(DEVICES[[#This Row],[INITIAL_DESC]],51,25)))</f>
        <v/>
      </c>
      <c r="I167" s="269"/>
      <c r="J167" s="268" t="str">
        <f>_xlfn.CONCAT(DEVICES[[#This Row],[INITIAL_TAG1]:[INITIAL_TAG2]])</f>
        <v>BB1LT652</v>
      </c>
      <c r="K167" s="268" t="str">
        <f>TRIM(TRIM(DEVICES[[#This Row],[DESC1]])&amp; " " &amp;TRIM(DEVICES[[#This Row],[DESC2]]) &amp; " " &amp; TRIM(DEVICES[[#This Row],[DESC3]]))</f>
        <v>FUEL POCKET LEVEL</v>
      </c>
    </row>
    <row r="168" spans="1:11" x14ac:dyDescent="0.4">
      <c r="A168" s="268" t="s">
        <v>814</v>
      </c>
      <c r="C168" s="268" t="s">
        <v>1819</v>
      </c>
      <c r="D168" s="269"/>
      <c r="E168" s="268" t="str">
        <f>_xlfn.CONCAT(DEVICES[[#This Row],[INITIAL_TAG1]:[INITIAL_TAG2]])</f>
        <v>BB1TT652</v>
      </c>
      <c r="F168" s="268" t="str">
        <f>TRIM(UPPER( MID(DEVICES[[#This Row],[INITIAL_DESC]],1,25)))</f>
        <v>FUEL SILO TEMPERATURE</v>
      </c>
      <c r="G168" s="268" t="str">
        <f>TRIM(UPPER( MID(DEVICES[[#This Row],[INITIAL_DESC]],26,25)))</f>
        <v>MEASUREMENT</v>
      </c>
      <c r="H168" s="268" t="str">
        <f xml:space="preserve"> TRIM(UPPER( MID(DEVICES[[#This Row],[INITIAL_DESC]],51,25)))</f>
        <v/>
      </c>
      <c r="I168" s="269"/>
      <c r="J168" s="268" t="str">
        <f>_xlfn.CONCAT(DEVICES[[#This Row],[INITIAL_TAG1]:[INITIAL_TAG2]])</f>
        <v>BB1TT652</v>
      </c>
      <c r="K168" s="268" t="str">
        <f>TRIM(TRIM(DEVICES[[#This Row],[DESC1]])&amp; " " &amp;TRIM(DEVICES[[#This Row],[DESC2]]) &amp; " " &amp; TRIM(DEVICES[[#This Row],[DESC3]]))</f>
        <v>FUEL SILO TEMPERATURE MEASUREMENT</v>
      </c>
    </row>
    <row r="169" spans="1:11" x14ac:dyDescent="0.4">
      <c r="A169" s="268" t="s">
        <v>816</v>
      </c>
      <c r="C169" s="268" t="s">
        <v>817</v>
      </c>
      <c r="D169" s="269"/>
      <c r="E169" s="268" t="str">
        <f>_xlfn.CONCAT(DEVICES[[#This Row],[INITIAL_TAG1]:[INITIAL_TAG2]])</f>
        <v>BB1TT653</v>
      </c>
      <c r="F169" s="268" t="str">
        <f>TRIM(UPPER( MID(DEVICES[[#This Row],[INITIAL_DESC]],1,25)))</f>
        <v>FUEL POCKET TEMPERATURE</v>
      </c>
      <c r="G169" s="268" t="str">
        <f>TRIM(UPPER( MID(DEVICES[[#This Row],[INITIAL_DESC]],26,25)))</f>
        <v/>
      </c>
      <c r="H169" s="268" t="str">
        <f xml:space="preserve"> TRIM(UPPER( MID(DEVICES[[#This Row],[INITIAL_DESC]],51,25)))</f>
        <v/>
      </c>
      <c r="I169" s="269"/>
      <c r="J169" s="268" t="str">
        <f>_xlfn.CONCAT(DEVICES[[#This Row],[INITIAL_TAG1]:[INITIAL_TAG2]])</f>
        <v>BB1TT653</v>
      </c>
      <c r="K169" s="268" t="str">
        <f>TRIM(TRIM(DEVICES[[#This Row],[DESC1]])&amp; " " &amp;TRIM(DEVICES[[#This Row],[DESC2]]) &amp; " " &amp; TRIM(DEVICES[[#This Row],[DESC3]]))</f>
        <v>FUEL POCKET TEMPERATURE</v>
      </c>
    </row>
    <row r="170" spans="1:11" x14ac:dyDescent="0.4">
      <c r="A170" s="268" t="s">
        <v>864</v>
      </c>
      <c r="C170" s="268" t="s">
        <v>1820</v>
      </c>
      <c r="D170" s="269"/>
      <c r="E170" s="268" t="str">
        <f>_xlfn.CONCAT(DEVICES[[#This Row],[INITIAL_TAG1]:[INITIAL_TAG2]])</f>
        <v>BB1PT552</v>
      </c>
      <c r="F170" s="268" t="str">
        <f>TRIM(UPPER( MID(DEVICES[[#This Row],[INITIAL_DESC]],1,25)))</f>
        <v>ESP INLET PRESSURE</v>
      </c>
      <c r="G170" s="268" t="str">
        <f>TRIM(UPPER( MID(DEVICES[[#This Row],[INITIAL_DESC]],26,25)))</f>
        <v>TRANSMITTER</v>
      </c>
      <c r="H170" s="268" t="str">
        <f xml:space="preserve"> TRIM(UPPER( MID(DEVICES[[#This Row],[INITIAL_DESC]],51,25)))</f>
        <v/>
      </c>
      <c r="I170" s="269"/>
      <c r="J170" s="268" t="str">
        <f>_xlfn.CONCAT(DEVICES[[#This Row],[INITIAL_TAG1]:[INITIAL_TAG2]])</f>
        <v>BB1PT552</v>
      </c>
      <c r="K170" s="268" t="str">
        <f>TRIM(TRIM(DEVICES[[#This Row],[DESC1]])&amp; " " &amp;TRIM(DEVICES[[#This Row],[DESC2]]) &amp; " " &amp; TRIM(DEVICES[[#This Row],[DESC3]]))</f>
        <v>ESP INLET PRESSURE TRANSMITTER</v>
      </c>
    </row>
    <row r="171" spans="1:11" x14ac:dyDescent="0.4">
      <c r="A171" s="268" t="s">
        <v>868</v>
      </c>
      <c r="C171" s="268" t="s">
        <v>1821</v>
      </c>
      <c r="D171" s="269"/>
      <c r="E171" s="268" t="str">
        <f>_xlfn.CONCAT(DEVICES[[#This Row],[INITIAL_TAG1]:[INITIAL_TAG2]])</f>
        <v>BB1PT553</v>
      </c>
      <c r="F171" s="268" t="str">
        <f>TRIM(UPPER( MID(DEVICES[[#This Row],[INITIAL_DESC]],1,25)))</f>
        <v>ESP OUTLET PRESSURE</v>
      </c>
      <c r="G171" s="268" t="str">
        <f>TRIM(UPPER( MID(DEVICES[[#This Row],[INITIAL_DESC]],26,25)))</f>
        <v>TRANSMITTER</v>
      </c>
      <c r="H171" s="268" t="str">
        <f xml:space="preserve"> TRIM(UPPER( MID(DEVICES[[#This Row],[INITIAL_DESC]],51,25)))</f>
        <v/>
      </c>
      <c r="I171" s="269"/>
      <c r="J171" s="268" t="str">
        <f>_xlfn.CONCAT(DEVICES[[#This Row],[INITIAL_TAG1]:[INITIAL_TAG2]])</f>
        <v>BB1PT553</v>
      </c>
      <c r="K171" s="268" t="str">
        <f>TRIM(TRIM(DEVICES[[#This Row],[DESC1]])&amp; " " &amp;TRIM(DEVICES[[#This Row],[DESC2]]) &amp; " " &amp; TRIM(DEVICES[[#This Row],[DESC3]]))</f>
        <v>ESP OUTLET PRESSURE TRANSMITTER</v>
      </c>
    </row>
    <row r="172" spans="1:11" x14ac:dyDescent="0.4">
      <c r="A172" s="268" t="s">
        <v>871</v>
      </c>
      <c r="C172" s="268" t="s">
        <v>872</v>
      </c>
      <c r="D172" s="269"/>
      <c r="E172" s="268" t="str">
        <f>_xlfn.CONCAT(DEVICES[[#This Row],[INITIAL_TAG1]:[INITIAL_TAG2]])</f>
        <v>BB1QT554</v>
      </c>
      <c r="F172" s="268" t="str">
        <f>TRIM(UPPER( MID(DEVICES[[#This Row],[INITIAL_DESC]],1,25)))</f>
        <v>OPACITY AFTER ESP</v>
      </c>
      <c r="G172" s="268" t="str">
        <f>TRIM(UPPER( MID(DEVICES[[#This Row],[INITIAL_DESC]],26,25)))</f>
        <v/>
      </c>
      <c r="H172" s="268" t="str">
        <f xml:space="preserve"> TRIM(UPPER( MID(DEVICES[[#This Row],[INITIAL_DESC]],51,25)))</f>
        <v/>
      </c>
      <c r="I172" s="269"/>
      <c r="J172" s="268" t="str">
        <f>_xlfn.CONCAT(DEVICES[[#This Row],[INITIAL_TAG1]:[INITIAL_TAG2]])</f>
        <v>BB1QT554</v>
      </c>
      <c r="K172" s="268" t="str">
        <f>TRIM(TRIM(DEVICES[[#This Row],[DESC1]])&amp; " " &amp;TRIM(DEVICES[[#This Row],[DESC2]]) &amp; " " &amp; TRIM(DEVICES[[#This Row],[DESC3]]))</f>
        <v>OPACITY AFTER ESP</v>
      </c>
    </row>
    <row r="173" spans="1:11" x14ac:dyDescent="0.4">
      <c r="A173" s="268" t="s">
        <v>886</v>
      </c>
      <c r="C173" s="268" t="s">
        <v>1822</v>
      </c>
      <c r="D173" s="269"/>
      <c r="E173" s="268" t="str">
        <f>_xlfn.CONCAT(DEVICES[[#This Row],[INITIAL_TAG1]:[INITIAL_TAG2]])</f>
        <v>BB1TT553</v>
      </c>
      <c r="F173" s="268" t="str">
        <f>TRIM(UPPER( MID(DEVICES[[#This Row],[INITIAL_DESC]],1,25)))</f>
        <v>FLUE GAS FAN MOTOR</v>
      </c>
      <c r="G173" s="268" t="str">
        <f>TRIM(UPPER( MID(DEVICES[[#This Row],[INITIAL_DESC]],26,25)))</f>
        <v>WINDING TEMPERATURE 1</v>
      </c>
      <c r="H173" s="268" t="str">
        <f xml:space="preserve"> TRIM(UPPER( MID(DEVICES[[#This Row],[INITIAL_DESC]],51,25)))</f>
        <v/>
      </c>
      <c r="I173" s="269"/>
      <c r="J173" s="268" t="str">
        <f>_xlfn.CONCAT(DEVICES[[#This Row],[INITIAL_TAG1]:[INITIAL_TAG2]])</f>
        <v>BB1TT553</v>
      </c>
      <c r="K173" s="268" t="str">
        <f>TRIM(TRIM(DEVICES[[#This Row],[DESC1]])&amp; " " &amp;TRIM(DEVICES[[#This Row],[DESC2]]) &amp; " " &amp; TRIM(DEVICES[[#This Row],[DESC3]]))</f>
        <v>FLUE GAS FAN MOTOR WINDING TEMPERATURE 1</v>
      </c>
    </row>
    <row r="174" spans="1:11" x14ac:dyDescent="0.4">
      <c r="A174" s="268" t="s">
        <v>1485</v>
      </c>
      <c r="C174" s="268" t="s">
        <v>1823</v>
      </c>
      <c r="D174" s="269"/>
      <c r="E174" s="268" t="str">
        <f>_xlfn.CONCAT(DEVICES[[#This Row],[INITIAL_TAG1]:[INITIAL_TAG2]])</f>
        <v>BB1TT557</v>
      </c>
      <c r="F174" s="268" t="str">
        <f>TRIM(UPPER( MID(DEVICES[[#This Row],[INITIAL_DESC]],1,25)))</f>
        <v>FLUE GAS FAN MOTOR</v>
      </c>
      <c r="G174" s="268" t="str">
        <f>TRIM(UPPER( MID(DEVICES[[#This Row],[INITIAL_DESC]],26,25)))</f>
        <v>WINDING TEMPERATURE 2</v>
      </c>
      <c r="H174" s="268" t="str">
        <f xml:space="preserve"> TRIM(UPPER( MID(DEVICES[[#This Row],[INITIAL_DESC]],51,25)))</f>
        <v/>
      </c>
      <c r="I174" s="269"/>
      <c r="J174" s="268" t="str">
        <f>_xlfn.CONCAT(DEVICES[[#This Row],[INITIAL_TAG1]:[INITIAL_TAG2]])</f>
        <v>BB1TT557</v>
      </c>
      <c r="K174" s="268" t="str">
        <f>TRIM(TRIM(DEVICES[[#This Row],[DESC1]])&amp; " " &amp;TRIM(DEVICES[[#This Row],[DESC2]]) &amp; " " &amp; TRIM(DEVICES[[#This Row],[DESC3]]))</f>
        <v>FLUE GAS FAN MOTOR WINDING TEMPERATURE 2</v>
      </c>
    </row>
    <row r="175" spans="1:11" x14ac:dyDescent="0.4">
      <c r="A175" s="268" t="s">
        <v>1489</v>
      </c>
      <c r="C175" s="268" t="s">
        <v>1824</v>
      </c>
      <c r="D175" s="269"/>
      <c r="E175" s="268" t="str">
        <f>_xlfn.CONCAT(DEVICES[[#This Row],[INITIAL_TAG1]:[INITIAL_TAG2]])</f>
        <v>BB1TT558</v>
      </c>
      <c r="F175" s="268" t="str">
        <f>TRIM(UPPER( MID(DEVICES[[#This Row],[INITIAL_DESC]],1,25)))</f>
        <v>FLUE GAS FAN MOTOR</v>
      </c>
      <c r="G175" s="268" t="str">
        <f>TRIM(UPPER( MID(DEVICES[[#This Row],[INITIAL_DESC]],26,25)))</f>
        <v>WINDING TEMPERATURE 3</v>
      </c>
      <c r="H175" s="268" t="str">
        <f xml:space="preserve"> TRIM(UPPER( MID(DEVICES[[#This Row],[INITIAL_DESC]],51,25)))</f>
        <v/>
      </c>
      <c r="I175" s="269"/>
      <c r="J175" s="268" t="str">
        <f>_xlfn.CONCAT(DEVICES[[#This Row],[INITIAL_TAG1]:[INITIAL_TAG2]])</f>
        <v>BB1TT558</v>
      </c>
      <c r="K175" s="268" t="str">
        <f>TRIM(TRIM(DEVICES[[#This Row],[DESC1]])&amp; " " &amp;TRIM(DEVICES[[#This Row],[DESC2]]) &amp; " " &amp; TRIM(DEVICES[[#This Row],[DESC3]]))</f>
        <v>FLUE GAS FAN MOTOR WINDING TEMPERATURE 3</v>
      </c>
    </row>
    <row r="176" spans="1:11" x14ac:dyDescent="0.4">
      <c r="A176" s="268" t="s">
        <v>887</v>
      </c>
      <c r="C176" s="268" t="s">
        <v>1825</v>
      </c>
      <c r="D176" s="269"/>
      <c r="E176" s="268" t="str">
        <f>_xlfn.CONCAT(DEVICES[[#This Row],[INITIAL_TAG1]:[INITIAL_TAG2]])</f>
        <v>BB1TT554</v>
      </c>
      <c r="F176" s="268" t="str">
        <f>TRIM(UPPER( MID(DEVICES[[#This Row],[INITIAL_DESC]],1,25)))</f>
        <v>FLUE GAS FAN BEARING</v>
      </c>
      <c r="G176" s="268" t="str">
        <f>TRIM(UPPER( MID(DEVICES[[#This Row],[INITIAL_DESC]],26,25)))</f>
        <v>TEMPERATURE</v>
      </c>
      <c r="H176" s="268" t="str">
        <f xml:space="preserve"> TRIM(UPPER( MID(DEVICES[[#This Row],[INITIAL_DESC]],51,25)))</f>
        <v/>
      </c>
      <c r="I176" s="269"/>
      <c r="J176" s="268" t="str">
        <f>_xlfn.CONCAT(DEVICES[[#This Row],[INITIAL_TAG1]:[INITIAL_TAG2]])</f>
        <v>BB1TT554</v>
      </c>
      <c r="K176" s="268" t="str">
        <f>TRIM(TRIM(DEVICES[[#This Row],[DESC1]])&amp; " " &amp;TRIM(DEVICES[[#This Row],[DESC2]]) &amp; " " &amp; TRIM(DEVICES[[#This Row],[DESC3]]))</f>
        <v>FLUE GAS FAN BEARING TEMPERATURE</v>
      </c>
    </row>
    <row r="177" spans="1:11" x14ac:dyDescent="0.4">
      <c r="A177" s="268" t="s">
        <v>890</v>
      </c>
      <c r="C177" s="268" t="s">
        <v>1825</v>
      </c>
      <c r="D177" s="269"/>
      <c r="E177" s="268" t="str">
        <f>_xlfn.CONCAT(DEVICES[[#This Row],[INITIAL_TAG1]:[INITIAL_TAG2]])</f>
        <v>BB1TT555</v>
      </c>
      <c r="F177" s="268" t="str">
        <f>TRIM(UPPER( MID(DEVICES[[#This Row],[INITIAL_DESC]],1,25)))</f>
        <v>FLUE GAS FAN BEARING</v>
      </c>
      <c r="G177" s="268" t="str">
        <f>TRIM(UPPER( MID(DEVICES[[#This Row],[INITIAL_DESC]],26,25)))</f>
        <v>TEMPERATURE</v>
      </c>
      <c r="H177" s="268" t="str">
        <f xml:space="preserve"> TRIM(UPPER( MID(DEVICES[[#This Row],[INITIAL_DESC]],51,25)))</f>
        <v/>
      </c>
      <c r="I177" s="269"/>
      <c r="J177" s="268" t="str">
        <f>_xlfn.CONCAT(DEVICES[[#This Row],[INITIAL_TAG1]:[INITIAL_TAG2]])</f>
        <v>BB1TT555</v>
      </c>
      <c r="K177" s="268" t="str">
        <f>TRIM(TRIM(DEVICES[[#This Row],[DESC1]])&amp; " " &amp;TRIM(DEVICES[[#This Row],[DESC2]]) &amp; " " &amp; TRIM(DEVICES[[#This Row],[DESC3]]))</f>
        <v>FLUE GAS FAN BEARING TEMPERATURE</v>
      </c>
    </row>
    <row r="178" spans="1:11" x14ac:dyDescent="0.4">
      <c r="A178" s="268" t="s">
        <v>892</v>
      </c>
      <c r="C178" s="268" t="s">
        <v>1826</v>
      </c>
      <c r="D178" s="269"/>
      <c r="E178" s="268" t="str">
        <f>_xlfn.CONCAT(DEVICES[[#This Row],[INITIAL_TAG1]:[INITIAL_TAG2]])</f>
        <v>BB1TT556</v>
      </c>
      <c r="F178" s="268" t="str">
        <f>TRIM(UPPER( MID(DEVICES[[#This Row],[INITIAL_DESC]],1,25)))</f>
        <v>FLUE GAS TEMPERATURE</v>
      </c>
      <c r="G178" s="268" t="str">
        <f>TRIM(UPPER( MID(DEVICES[[#This Row],[INITIAL_DESC]],26,25)))</f>
        <v>BEFORE STACK</v>
      </c>
      <c r="H178" s="268" t="str">
        <f xml:space="preserve"> TRIM(UPPER( MID(DEVICES[[#This Row],[INITIAL_DESC]],51,25)))</f>
        <v/>
      </c>
      <c r="I178" s="269"/>
      <c r="J178" s="268" t="str">
        <f>_xlfn.CONCAT(DEVICES[[#This Row],[INITIAL_TAG1]:[INITIAL_TAG2]])</f>
        <v>BB1TT556</v>
      </c>
      <c r="K178" s="268" t="str">
        <f>TRIM(TRIM(DEVICES[[#This Row],[DESC1]])&amp; " " &amp;TRIM(DEVICES[[#This Row],[DESC2]]) &amp; " " &amp; TRIM(DEVICES[[#This Row],[DESC3]]))</f>
        <v>FLUE GAS TEMPERATURE BEFORE STACK</v>
      </c>
    </row>
    <row r="179" spans="1:11" x14ac:dyDescent="0.4">
      <c r="A179" s="268" t="s">
        <v>895</v>
      </c>
      <c r="C179" s="268" t="s">
        <v>1827</v>
      </c>
      <c r="D179" s="269"/>
      <c r="E179" s="268" t="str">
        <f>_xlfn.CONCAT(DEVICES[[#This Row],[INITIAL_TAG1]:[INITIAL_TAG2]])</f>
        <v>BB1TT850</v>
      </c>
      <c r="F179" s="268" t="str">
        <f>TRIM(UPPER( MID(DEVICES[[#This Row],[INITIAL_DESC]],1,25)))</f>
        <v>ESP ASH HOPPER 1</v>
      </c>
      <c r="G179" s="268" t="str">
        <f>TRIM(UPPER( MID(DEVICES[[#This Row],[INITIAL_DESC]],26,25)))</f>
        <v>TEMPERATURE</v>
      </c>
      <c r="H179" s="268" t="str">
        <f xml:space="preserve"> TRIM(UPPER( MID(DEVICES[[#This Row],[INITIAL_DESC]],51,25)))</f>
        <v/>
      </c>
      <c r="I179" s="269"/>
      <c r="J179" s="268" t="str">
        <f>_xlfn.CONCAT(DEVICES[[#This Row],[INITIAL_TAG1]:[INITIAL_TAG2]])</f>
        <v>BB1TT850</v>
      </c>
      <c r="K179" s="268" t="str">
        <f>TRIM(TRIM(DEVICES[[#This Row],[DESC1]])&amp; " " &amp;TRIM(DEVICES[[#This Row],[DESC2]]) &amp; " " &amp; TRIM(DEVICES[[#This Row],[DESC3]]))</f>
        <v>ESP ASH HOPPER 1 TEMPERATURE</v>
      </c>
    </row>
    <row r="180" spans="1:11" x14ac:dyDescent="0.4">
      <c r="A180" s="268" t="s">
        <v>898</v>
      </c>
      <c r="C180" s="268" t="s">
        <v>1828</v>
      </c>
      <c r="D180" s="269"/>
      <c r="E180" s="268" t="str">
        <f>_xlfn.CONCAT(DEVICES[[#This Row],[INITIAL_TAG1]:[INITIAL_TAG2]])</f>
        <v>BB1TT851</v>
      </c>
      <c r="F180" s="268" t="str">
        <f>TRIM(UPPER( MID(DEVICES[[#This Row],[INITIAL_DESC]],1,25)))</f>
        <v>ESP ASH HOPPER 2</v>
      </c>
      <c r="G180" s="268" t="str">
        <f>TRIM(UPPER( MID(DEVICES[[#This Row],[INITIAL_DESC]],26,25)))</f>
        <v>TEMPERATURE</v>
      </c>
      <c r="H180" s="268" t="str">
        <f xml:space="preserve"> TRIM(UPPER( MID(DEVICES[[#This Row],[INITIAL_DESC]],51,25)))</f>
        <v/>
      </c>
      <c r="I180" s="269"/>
      <c r="J180" s="268" t="str">
        <f>_xlfn.CONCAT(DEVICES[[#This Row],[INITIAL_TAG1]:[INITIAL_TAG2]])</f>
        <v>BB1TT851</v>
      </c>
      <c r="K180" s="268" t="str">
        <f>TRIM(TRIM(DEVICES[[#This Row],[DESC1]])&amp; " " &amp;TRIM(DEVICES[[#This Row],[DESC2]]) &amp; " " &amp; TRIM(DEVICES[[#This Row],[DESC3]]))</f>
        <v>ESP ASH HOPPER 2 TEMPERATURE</v>
      </c>
    </row>
    <row r="181" spans="1:11" x14ac:dyDescent="0.4">
      <c r="A181" s="268" t="s">
        <v>911</v>
      </c>
      <c r="C181" s="268" t="s">
        <v>1829</v>
      </c>
      <c r="D181" s="269"/>
      <c r="E181" s="268" t="str">
        <f>_xlfn.CONCAT(DEVICES[[#This Row],[INITIAL_TAG1]:[INITIAL_TAG2]])</f>
        <v>BB1TS501</v>
      </c>
      <c r="F181" s="268" t="str">
        <f>TRIM(UPPER( MID(DEVICES[[#This Row],[INITIAL_DESC]],1,25)))</f>
        <v>ESP INSULATOR 1</v>
      </c>
      <c r="G181" s="268" t="str">
        <f>TRIM(UPPER( MID(DEVICES[[#This Row],[INITIAL_DESC]],26,25)))</f>
        <v>TEMPERATURE</v>
      </c>
      <c r="H181" s="268" t="str">
        <f xml:space="preserve"> TRIM(UPPER( MID(DEVICES[[#This Row],[INITIAL_DESC]],51,25)))</f>
        <v/>
      </c>
      <c r="I181" s="269"/>
      <c r="J181" s="268" t="str">
        <f>_xlfn.CONCAT(DEVICES[[#This Row],[INITIAL_TAG1]:[INITIAL_TAG2]])</f>
        <v>BB1TS501</v>
      </c>
      <c r="K181" s="268" t="str">
        <f>TRIM(TRIM(DEVICES[[#This Row],[DESC1]])&amp; " " &amp;TRIM(DEVICES[[#This Row],[DESC2]]) &amp; " " &amp; TRIM(DEVICES[[#This Row],[DESC3]]))</f>
        <v>ESP INSULATOR 1 TEMPERATURE</v>
      </c>
    </row>
    <row r="182" spans="1:11" x14ac:dyDescent="0.4">
      <c r="A182" s="268" t="s">
        <v>914</v>
      </c>
      <c r="C182" s="268" t="s">
        <v>1830</v>
      </c>
      <c r="D182" s="269"/>
      <c r="E182" s="268" t="str">
        <f>_xlfn.CONCAT(DEVICES[[#This Row],[INITIAL_TAG1]:[INITIAL_TAG2]])</f>
        <v>BB1TS508</v>
      </c>
      <c r="F182" s="268" t="str">
        <f>TRIM(UPPER( MID(DEVICES[[#This Row],[INITIAL_DESC]],1,25)))</f>
        <v>ESP INSULATOR 2</v>
      </c>
      <c r="G182" s="268" t="str">
        <f>TRIM(UPPER( MID(DEVICES[[#This Row],[INITIAL_DESC]],26,25)))</f>
        <v>TEMPERATURE</v>
      </c>
      <c r="H182" s="268" t="str">
        <f xml:space="preserve"> TRIM(UPPER( MID(DEVICES[[#This Row],[INITIAL_DESC]],51,25)))</f>
        <v/>
      </c>
      <c r="I182" s="269"/>
      <c r="J182" s="268" t="str">
        <f>_xlfn.CONCAT(DEVICES[[#This Row],[INITIAL_TAG1]:[INITIAL_TAG2]])</f>
        <v>BB1TS508</v>
      </c>
      <c r="K182" s="268" t="str">
        <f>TRIM(TRIM(DEVICES[[#This Row],[DESC1]])&amp; " " &amp;TRIM(DEVICES[[#This Row],[DESC2]]) &amp; " " &amp; TRIM(DEVICES[[#This Row],[DESC3]]))</f>
        <v>ESP INSULATOR 2 TEMPERATURE</v>
      </c>
    </row>
    <row r="183" spans="1:11" x14ac:dyDescent="0.4">
      <c r="A183" s="268" t="s">
        <v>916</v>
      </c>
      <c r="C183" s="268" t="s">
        <v>1831</v>
      </c>
      <c r="D183" s="269"/>
      <c r="E183" s="268" t="str">
        <f>_xlfn.CONCAT(DEVICES[[#This Row],[INITIAL_TAG1]:[INITIAL_TAG2]])</f>
        <v>BB1TT552</v>
      </c>
      <c r="F183" s="268" t="str">
        <f>TRIM(UPPER( MID(DEVICES[[#This Row],[INITIAL_DESC]],1,25)))</f>
        <v>FLUE GAS TEMPERATURE</v>
      </c>
      <c r="G183" s="268" t="str">
        <f>TRIM(UPPER( MID(DEVICES[[#This Row],[INITIAL_DESC]],26,25)))</f>
        <v>BEFORE ESP</v>
      </c>
      <c r="H183" s="268" t="str">
        <f xml:space="preserve"> TRIM(UPPER( MID(DEVICES[[#This Row],[INITIAL_DESC]],51,25)))</f>
        <v/>
      </c>
      <c r="I183" s="269"/>
      <c r="J183" s="268" t="str">
        <f>_xlfn.CONCAT(DEVICES[[#This Row],[INITIAL_TAG1]:[INITIAL_TAG2]])</f>
        <v>BB1TT552</v>
      </c>
      <c r="K183" s="268" t="str">
        <f>TRIM(TRIM(DEVICES[[#This Row],[DESC1]])&amp; " " &amp;TRIM(DEVICES[[#This Row],[DESC2]]) &amp; " " &amp; TRIM(DEVICES[[#This Row],[DESC3]]))</f>
        <v>FLUE GAS TEMPERATURE BEFORE ESP</v>
      </c>
    </row>
    <row r="184" spans="1:11" x14ac:dyDescent="0.4">
      <c r="A184" s="268" t="s">
        <v>1021</v>
      </c>
      <c r="C184" s="268" t="s">
        <v>1832</v>
      </c>
      <c r="D184" s="269"/>
      <c r="E184" s="268" t="str">
        <f>_xlfn.CONCAT(DEVICES[[#This Row],[INITIAL_TAG1]:[INITIAL_TAG2]])</f>
        <v>BB1LT800</v>
      </c>
      <c r="F184" s="268" t="str">
        <f>TRIM(UPPER( MID(DEVICES[[#This Row],[INITIAL_DESC]],1,25)))</f>
        <v>RECYCLED BED MATERIAL</v>
      </c>
      <c r="G184" s="268" t="str">
        <f>TRIM(UPPER( MID(DEVICES[[#This Row],[INITIAL_DESC]],26,25)))</f>
        <v>HOPPER LEVEL SWITCH</v>
      </c>
      <c r="H184" s="268" t="str">
        <f xml:space="preserve"> TRIM(UPPER( MID(DEVICES[[#This Row],[INITIAL_DESC]],51,25)))</f>
        <v/>
      </c>
      <c r="I184" s="269"/>
      <c r="J184" s="268" t="str">
        <f>_xlfn.CONCAT(DEVICES[[#This Row],[INITIAL_TAG1]:[INITIAL_TAG2]])</f>
        <v>BB1LT800</v>
      </c>
      <c r="K184" s="268" t="str">
        <f>TRIM(TRIM(DEVICES[[#This Row],[DESC1]])&amp; " " &amp;TRIM(DEVICES[[#This Row],[DESC2]]) &amp; " " &amp; TRIM(DEVICES[[#This Row],[DESC3]]))</f>
        <v>RECYCLED BED MATERIAL HOPPER LEVEL SWITCH</v>
      </c>
    </row>
    <row r="185" spans="1:11" x14ac:dyDescent="0.4">
      <c r="A185" s="268" t="s">
        <v>1023</v>
      </c>
      <c r="C185" s="268" t="s">
        <v>1833</v>
      </c>
      <c r="D185" s="269"/>
      <c r="E185" s="268" t="str">
        <f>_xlfn.CONCAT(DEVICES[[#This Row],[INITIAL_TAG1]:[INITIAL_TAG2]])</f>
        <v>BB1LT802</v>
      </c>
      <c r="F185" s="268" t="str">
        <f>TRIM(UPPER( MID(DEVICES[[#This Row],[INITIAL_DESC]],1,25)))</f>
        <v>SAND SILO LEVEL</v>
      </c>
      <c r="G185" s="268" t="str">
        <f>TRIM(UPPER( MID(DEVICES[[#This Row],[INITIAL_DESC]],26,25)))</f>
        <v>MEASUREMENT</v>
      </c>
      <c r="H185" s="268" t="str">
        <f xml:space="preserve"> TRIM(UPPER( MID(DEVICES[[#This Row],[INITIAL_DESC]],51,25)))</f>
        <v/>
      </c>
      <c r="I185" s="269"/>
      <c r="J185" s="268" t="str">
        <f>_xlfn.CONCAT(DEVICES[[#This Row],[INITIAL_TAG1]:[INITIAL_TAG2]])</f>
        <v>BB1LT802</v>
      </c>
      <c r="K185" s="268" t="str">
        <f>TRIM(TRIM(DEVICES[[#This Row],[DESC1]])&amp; " " &amp;TRIM(DEVICES[[#This Row],[DESC2]]) &amp; " " &amp; TRIM(DEVICES[[#This Row],[DESC3]]))</f>
        <v>SAND SILO LEVEL MEASUREMENT</v>
      </c>
    </row>
    <row r="186" spans="1:11" x14ac:dyDescent="0.4">
      <c r="A186" s="268" t="s">
        <v>1025</v>
      </c>
      <c r="C186" s="268" t="s">
        <v>1834</v>
      </c>
      <c r="D186" s="269"/>
      <c r="E186" s="268" t="str">
        <f>_xlfn.CONCAT(DEVICES[[#This Row],[INITIAL_TAG1]:[INITIAL_TAG2]])</f>
        <v>BB1PT009</v>
      </c>
      <c r="F186" s="268" t="str">
        <f>TRIM(UPPER( MID(DEVICES[[#This Row],[INITIAL_DESC]],1,25)))</f>
        <v>COOLING WATER PRESSURE</v>
      </c>
      <c r="G186" s="268" t="str">
        <f>TRIM(UPPER( MID(DEVICES[[#This Row],[INITIAL_DESC]],26,25)))</f>
        <v>BEFORE PUMP</v>
      </c>
      <c r="H186" s="268" t="str">
        <f xml:space="preserve"> TRIM(UPPER( MID(DEVICES[[#This Row],[INITIAL_DESC]],51,25)))</f>
        <v/>
      </c>
      <c r="I186" s="269"/>
      <c r="J186" s="268" t="str">
        <f>_xlfn.CONCAT(DEVICES[[#This Row],[INITIAL_TAG1]:[INITIAL_TAG2]])</f>
        <v>BB1PT009</v>
      </c>
      <c r="K186" s="268" t="str">
        <f>TRIM(TRIM(DEVICES[[#This Row],[DESC1]])&amp; " " &amp;TRIM(DEVICES[[#This Row],[DESC2]]) &amp; " " &amp; TRIM(DEVICES[[#This Row],[DESC3]]))</f>
        <v>COOLING WATER PRESSURE BEFORE PUMP</v>
      </c>
    </row>
    <row r="187" spans="1:11" x14ac:dyDescent="0.4">
      <c r="A187" s="268" t="s">
        <v>1045</v>
      </c>
      <c r="C187" s="268" t="s">
        <v>1835</v>
      </c>
      <c r="D187" s="269"/>
      <c r="E187" s="268" t="str">
        <f>_xlfn.CONCAT(DEVICES[[#This Row],[INITIAL_TAG1]:[INITIAL_TAG2]])</f>
        <v>BB1TT031</v>
      </c>
      <c r="F187" s="268" t="str">
        <f>TRIM(UPPER( MID(DEVICES[[#This Row],[INITIAL_DESC]],1,25)))</f>
        <v>COOLING WATER TEMPERATURE</v>
      </c>
      <c r="G187" s="268" t="str">
        <f>TRIM(UPPER( MID(DEVICES[[#This Row],[INITIAL_DESC]],26,25)))</f>
        <v>AFTER BOTTOM ASH CONVEYOR</v>
      </c>
      <c r="H187" s="268" t="str">
        <f xml:space="preserve"> TRIM(UPPER( MID(DEVICES[[#This Row],[INITIAL_DESC]],51,25)))</f>
        <v/>
      </c>
      <c r="I187" s="269"/>
      <c r="J187" s="268" t="str">
        <f>_xlfn.CONCAT(DEVICES[[#This Row],[INITIAL_TAG1]:[INITIAL_TAG2]])</f>
        <v>BB1TT031</v>
      </c>
      <c r="K187" s="268" t="str">
        <f>TRIM(TRIM(DEVICES[[#This Row],[DESC1]])&amp; " " &amp;TRIM(DEVICES[[#This Row],[DESC2]]) &amp; " " &amp; TRIM(DEVICES[[#This Row],[DESC3]]))</f>
        <v>COOLING WATER TEMPERATURE AFTER BOTTOM ASH CONVEYOR</v>
      </c>
    </row>
    <row r="188" spans="1:11" x14ac:dyDescent="0.4">
      <c r="A188" s="268" t="s">
        <v>1087</v>
      </c>
      <c r="C188" s="268" t="s">
        <v>1088</v>
      </c>
      <c r="D188" s="269"/>
      <c r="E188" s="268" t="str">
        <f>_xlfn.CONCAT(DEVICES[[#This Row],[INITIAL_TAG1]:[INITIAL_TAG2]])</f>
        <v>BB1PT478</v>
      </c>
      <c r="F188" s="268" t="str">
        <f>TRIM(UPPER( MID(DEVICES[[#This Row],[INITIAL_DESC]],1,25)))</f>
        <v>INSTRUMENT AIR PRESSURE</v>
      </c>
      <c r="G188" s="268" t="str">
        <f>TRIM(UPPER( MID(DEVICES[[#This Row],[INITIAL_DESC]],26,25)))</f>
        <v/>
      </c>
      <c r="H188" s="268" t="str">
        <f xml:space="preserve"> TRIM(UPPER( MID(DEVICES[[#This Row],[INITIAL_DESC]],51,25)))</f>
        <v/>
      </c>
      <c r="I188" s="269"/>
      <c r="J188" s="268" t="str">
        <f>_xlfn.CONCAT(DEVICES[[#This Row],[INITIAL_TAG1]:[INITIAL_TAG2]])</f>
        <v>BB1PT478</v>
      </c>
      <c r="K188" s="268" t="str">
        <f>TRIM(TRIM(DEVICES[[#This Row],[DESC1]])&amp; " " &amp;TRIM(DEVICES[[#This Row],[DESC2]]) &amp; " " &amp; TRIM(DEVICES[[#This Row],[DESC3]]))</f>
        <v>INSTRUMENT AIR PRESSURE</v>
      </c>
    </row>
    <row r="189" spans="1:11" x14ac:dyDescent="0.4">
      <c r="A189" s="268" t="s">
        <v>441</v>
      </c>
      <c r="C189" s="268" t="s">
        <v>1836</v>
      </c>
      <c r="D189" s="269"/>
      <c r="E189" s="268" t="str">
        <f>_xlfn.CONCAT(DEVICES[[#This Row],[INITIAL_TAG1]:[INITIAL_TAG2]])</f>
        <v>BB1PT402</v>
      </c>
      <c r="F189" s="268" t="str">
        <f>TRIM(UPPER( MID(DEVICES[[#This Row],[INITIAL_DESC]],1,25)))</f>
        <v>INSTRUMENT AIR PRESSURE</v>
      </c>
      <c r="G189" s="268" t="str">
        <f>TRIM(UPPER( MID(DEVICES[[#This Row],[INITIAL_DESC]],26,25)))</f>
        <v>AFTER DRYER</v>
      </c>
      <c r="H189" s="268" t="str">
        <f xml:space="preserve"> TRIM(UPPER( MID(DEVICES[[#This Row],[INITIAL_DESC]],51,25)))</f>
        <v/>
      </c>
      <c r="I189" s="269"/>
      <c r="J189" s="268" t="str">
        <f>_xlfn.CONCAT(DEVICES[[#This Row],[INITIAL_TAG1]:[INITIAL_TAG2]])</f>
        <v>BB1PT402</v>
      </c>
      <c r="K189" s="268" t="str">
        <f>TRIM(TRIM(DEVICES[[#This Row],[DESC1]])&amp; " " &amp;TRIM(DEVICES[[#This Row],[DESC2]]) &amp; " " &amp; TRIM(DEVICES[[#This Row],[DESC3]]))</f>
        <v>INSTRUMENT AIR PRESSURE AFTER DRYER</v>
      </c>
    </row>
    <row r="190" spans="1:11" x14ac:dyDescent="0.4">
      <c r="A190" s="268" t="s">
        <v>1544</v>
      </c>
      <c r="C190" s="268" t="s">
        <v>1837</v>
      </c>
      <c r="D190" s="269"/>
      <c r="E190" s="268" t="str">
        <f>_xlfn.CONCAT(DEVICES[[#This Row],[INITIAL_TAG1]:[INITIAL_TAG2]])</f>
        <v>BB1TT430</v>
      </c>
      <c r="F190" s="268" t="str">
        <f>TRIM(UPPER( MID(DEVICES[[#This Row],[INITIAL_DESC]],1,25)))</f>
        <v>INSTRUMENT AIR TANK</v>
      </c>
      <c r="G190" s="268" t="str">
        <f>TRIM(UPPER( MID(DEVICES[[#This Row],[INITIAL_DESC]],26,25)))</f>
        <v>TEMPERATURE</v>
      </c>
      <c r="H190" s="268" t="str">
        <f xml:space="preserve"> TRIM(UPPER( MID(DEVICES[[#This Row],[INITIAL_DESC]],51,25)))</f>
        <v/>
      </c>
      <c r="I190" s="269"/>
      <c r="J190" s="268" t="str">
        <f>_xlfn.CONCAT(DEVICES[[#This Row],[INITIAL_TAG1]:[INITIAL_TAG2]])</f>
        <v>BB1TT430</v>
      </c>
      <c r="K190" s="268" t="str">
        <f>TRIM(TRIM(DEVICES[[#This Row],[DESC1]])&amp; " " &amp;TRIM(DEVICES[[#This Row],[DESC2]]) &amp; " " &amp; TRIM(DEVICES[[#This Row],[DESC3]]))</f>
        <v>INSTRUMENT AIR TANK TEMPERATURE</v>
      </c>
    </row>
    <row r="191" spans="1:11" x14ac:dyDescent="0.4">
      <c r="A191" s="268" t="s">
        <v>1092</v>
      </c>
      <c r="C191" s="268" t="s">
        <v>1838</v>
      </c>
      <c r="D191" s="269"/>
      <c r="E191" s="268" t="str">
        <f>_xlfn.CONCAT(DEVICES[[#This Row],[INITIAL_TAG1]:[INITIAL_TAG2]])</f>
        <v>BB1TT401</v>
      </c>
      <c r="F191" s="268" t="str">
        <f>TRIM(UPPER( MID(DEVICES[[#This Row],[INITIAL_DESC]],1,25)))</f>
        <v>BOILER ROOM UPPER PART</v>
      </c>
      <c r="G191" s="268" t="str">
        <f>TRIM(UPPER( MID(DEVICES[[#This Row],[INITIAL_DESC]],26,25)))</f>
        <v>TEMPERATURE</v>
      </c>
      <c r="H191" s="268" t="str">
        <f xml:space="preserve"> TRIM(UPPER( MID(DEVICES[[#This Row],[INITIAL_DESC]],51,25)))</f>
        <v/>
      </c>
      <c r="I191" s="269"/>
      <c r="J191" s="268" t="str">
        <f>_xlfn.CONCAT(DEVICES[[#This Row],[INITIAL_TAG1]:[INITIAL_TAG2]])</f>
        <v>BB1TT401</v>
      </c>
      <c r="K191" s="268" t="str">
        <f>TRIM(TRIM(DEVICES[[#This Row],[DESC1]])&amp; " " &amp;TRIM(DEVICES[[#This Row],[DESC2]]) &amp; " " &amp; TRIM(DEVICES[[#This Row],[DESC3]]))</f>
        <v>BOILER ROOM UPPER PART TEMPERATURE</v>
      </c>
    </row>
    <row r="192" spans="1:11" x14ac:dyDescent="0.4">
      <c r="A192" s="268" t="s">
        <v>1207</v>
      </c>
      <c r="C192" s="268" t="s">
        <v>194</v>
      </c>
      <c r="D192" s="269"/>
      <c r="E192" s="268" t="str">
        <f>_xlfn.CONCAT(DEVICES[[#This Row],[INITIAL_TAG1]:[INITIAL_TAG2]])</f>
        <v>BB1LT101</v>
      </c>
      <c r="F192" s="268" t="str">
        <f>TRIM(UPPER( MID(DEVICES[[#This Row],[INITIAL_DESC]],1,25)))</f>
        <v>STEAM DRUM LEVEL 1</v>
      </c>
      <c r="G192" s="268" t="str">
        <f>TRIM(UPPER( MID(DEVICES[[#This Row],[INITIAL_DESC]],26,25)))</f>
        <v/>
      </c>
      <c r="H192" s="268" t="str">
        <f xml:space="preserve"> TRIM(UPPER( MID(DEVICES[[#This Row],[INITIAL_DESC]],51,25)))</f>
        <v/>
      </c>
      <c r="I192" s="269"/>
      <c r="J192" s="268" t="str">
        <f>_xlfn.CONCAT(DEVICES[[#This Row],[INITIAL_TAG1]:[INITIAL_TAG2]])</f>
        <v>BB1LT101</v>
      </c>
      <c r="K192" s="268" t="str">
        <f>TRIM(TRIM(DEVICES[[#This Row],[DESC1]])&amp; " " &amp;TRIM(DEVICES[[#This Row],[DESC2]]) &amp; " " &amp; TRIM(DEVICES[[#This Row],[DESC3]]))</f>
        <v>STEAM DRUM LEVEL 1</v>
      </c>
    </row>
    <row r="193" spans="1:11" x14ac:dyDescent="0.4">
      <c r="A193" s="268" t="s">
        <v>198</v>
      </c>
      <c r="C193" s="268" t="s">
        <v>199</v>
      </c>
      <c r="D193" s="269"/>
      <c r="E193" s="268" t="str">
        <f>_xlfn.CONCAT(DEVICES[[#This Row],[INITIAL_TAG1]:[INITIAL_TAG2]])</f>
        <v>BB1PT203</v>
      </c>
      <c r="F193" s="268" t="str">
        <f>TRIM(UPPER( MID(DEVICES[[#This Row],[INITIAL_DESC]],1,25)))</f>
        <v>STEAM DRUM PRESSURE 2</v>
      </c>
      <c r="G193" s="268" t="str">
        <f>TRIM(UPPER( MID(DEVICES[[#This Row],[INITIAL_DESC]],26,25)))</f>
        <v/>
      </c>
      <c r="H193" s="268" t="str">
        <f xml:space="preserve"> TRIM(UPPER( MID(DEVICES[[#This Row],[INITIAL_DESC]],51,25)))</f>
        <v/>
      </c>
      <c r="I193" s="269"/>
      <c r="J193" s="268" t="str">
        <f>_xlfn.CONCAT(DEVICES[[#This Row],[INITIAL_TAG1]:[INITIAL_TAG2]])</f>
        <v>BB1PT203</v>
      </c>
      <c r="K193" s="268" t="str">
        <f>TRIM(TRIM(DEVICES[[#This Row],[DESC1]])&amp; " " &amp;TRIM(DEVICES[[#This Row],[DESC2]]) &amp; " " &amp; TRIM(DEVICES[[#This Row],[DESC3]]))</f>
        <v>STEAM DRUM PRESSURE 2</v>
      </c>
    </row>
    <row r="194" spans="1:11" x14ac:dyDescent="0.4">
      <c r="A194" s="268" t="s">
        <v>1224</v>
      </c>
      <c r="C194" s="268" t="s">
        <v>204</v>
      </c>
      <c r="D194" s="269"/>
      <c r="E194" s="268" t="str">
        <f>_xlfn.CONCAT(DEVICES[[#This Row],[INITIAL_TAG1]:[INITIAL_TAG2]])</f>
        <v>BB1LT102</v>
      </c>
      <c r="F194" s="268" t="str">
        <f>TRIM(UPPER( MID(DEVICES[[#This Row],[INITIAL_DESC]],1,25)))</f>
        <v>STEAM DRUM LEVEL 2</v>
      </c>
      <c r="G194" s="268" t="str">
        <f>TRIM(UPPER( MID(DEVICES[[#This Row],[INITIAL_DESC]],26,25)))</f>
        <v/>
      </c>
      <c r="H194" s="268" t="str">
        <f xml:space="preserve"> TRIM(UPPER( MID(DEVICES[[#This Row],[INITIAL_DESC]],51,25)))</f>
        <v/>
      </c>
      <c r="I194" s="269"/>
      <c r="J194" s="268" t="str">
        <f>_xlfn.CONCAT(DEVICES[[#This Row],[INITIAL_TAG1]:[INITIAL_TAG2]])</f>
        <v>BB1LT102</v>
      </c>
      <c r="K194" s="268" t="str">
        <f>TRIM(TRIM(DEVICES[[#This Row],[DESC1]])&amp; " " &amp;TRIM(DEVICES[[#This Row],[DESC2]]) &amp; " " &amp; TRIM(DEVICES[[#This Row],[DESC3]]))</f>
        <v>STEAM DRUM LEVEL 2</v>
      </c>
    </row>
    <row r="195" spans="1:11" x14ac:dyDescent="0.4">
      <c r="A195" s="268" t="s">
        <v>206</v>
      </c>
      <c r="C195" s="268" t="s">
        <v>207</v>
      </c>
      <c r="D195" s="269"/>
      <c r="E195" s="268" t="str">
        <f>_xlfn.CONCAT(DEVICES[[#This Row],[INITIAL_TAG1]:[INITIAL_TAG2]])</f>
        <v>BB1PT201</v>
      </c>
      <c r="F195" s="268" t="str">
        <f>TRIM(UPPER( MID(DEVICES[[#This Row],[INITIAL_DESC]],1,25)))</f>
        <v>STEAM DRUM PRESSURE 1</v>
      </c>
      <c r="G195" s="268" t="str">
        <f>TRIM(UPPER( MID(DEVICES[[#This Row],[INITIAL_DESC]],26,25)))</f>
        <v/>
      </c>
      <c r="H195" s="268" t="str">
        <f xml:space="preserve"> TRIM(UPPER( MID(DEVICES[[#This Row],[INITIAL_DESC]],51,25)))</f>
        <v/>
      </c>
      <c r="I195" s="269"/>
      <c r="J195" s="268" t="str">
        <f>_xlfn.CONCAT(DEVICES[[#This Row],[INITIAL_TAG1]:[INITIAL_TAG2]])</f>
        <v>BB1PT201</v>
      </c>
      <c r="K195" s="268" t="str">
        <f>TRIM(TRIM(DEVICES[[#This Row],[DESC1]])&amp; " " &amp;TRIM(DEVICES[[#This Row],[DESC2]]) &amp; " " &amp; TRIM(DEVICES[[#This Row],[DESC3]]))</f>
        <v>STEAM DRUM PRESSURE 1</v>
      </c>
    </row>
    <row r="196" spans="1:11" x14ac:dyDescent="0.4">
      <c r="A196" s="268" t="s">
        <v>1225</v>
      </c>
      <c r="C196" s="268" t="s">
        <v>210</v>
      </c>
      <c r="D196" s="269"/>
      <c r="E196" s="268" t="str">
        <f>_xlfn.CONCAT(DEVICES[[#This Row],[INITIAL_TAG1]:[INITIAL_TAG2]])</f>
        <v>BB1LT103</v>
      </c>
      <c r="F196" s="268" t="str">
        <f>TRIM(UPPER( MID(DEVICES[[#This Row],[INITIAL_DESC]],1,25)))</f>
        <v>STEAM DRUM LEVEL 3</v>
      </c>
      <c r="G196" s="268" t="str">
        <f>TRIM(UPPER( MID(DEVICES[[#This Row],[INITIAL_DESC]],26,25)))</f>
        <v/>
      </c>
      <c r="H196" s="268" t="str">
        <f xml:space="preserve"> TRIM(UPPER( MID(DEVICES[[#This Row],[INITIAL_DESC]],51,25)))</f>
        <v/>
      </c>
      <c r="I196" s="269"/>
      <c r="J196" s="268" t="str">
        <f>_xlfn.CONCAT(DEVICES[[#This Row],[INITIAL_TAG1]:[INITIAL_TAG2]])</f>
        <v>BB1LT103</v>
      </c>
      <c r="K196" s="268" t="str">
        <f>TRIM(TRIM(DEVICES[[#This Row],[DESC1]])&amp; " " &amp;TRIM(DEVICES[[#This Row],[DESC2]]) &amp; " " &amp; TRIM(DEVICES[[#This Row],[DESC3]]))</f>
        <v>STEAM DRUM LEVEL 3</v>
      </c>
    </row>
    <row r="197" spans="1:11" x14ac:dyDescent="0.4">
      <c r="A197" s="268" t="s">
        <v>368</v>
      </c>
      <c r="C197" s="268" t="s">
        <v>1839</v>
      </c>
      <c r="D197" s="269"/>
      <c r="E197" s="268" t="str">
        <f>_xlfn.CONCAT(DEVICES[[#This Row],[INITIAL_TAG1]:[INITIAL_TAG2]])</f>
        <v>BB1PT205</v>
      </c>
      <c r="F197" s="268" t="str">
        <f>TRIM(UPPER( MID(DEVICES[[#This Row],[INITIAL_DESC]],1,25)))</f>
        <v>STEAM OUTLET PRESSURE</v>
      </c>
      <c r="G197" s="268" t="str">
        <f>TRIM(UPPER( MID(DEVICES[[#This Row],[INITIAL_DESC]],26,25)))</f>
        <v>FROM ACCUMULATOR</v>
      </c>
      <c r="H197" s="268" t="str">
        <f xml:space="preserve"> TRIM(UPPER( MID(DEVICES[[#This Row],[INITIAL_DESC]],51,25)))</f>
        <v/>
      </c>
      <c r="I197" s="269"/>
      <c r="J197" s="268" t="str">
        <f>_xlfn.CONCAT(DEVICES[[#This Row],[INITIAL_TAG1]:[INITIAL_TAG2]])</f>
        <v>BB1PT205</v>
      </c>
      <c r="K197" s="268" t="str">
        <f>TRIM(TRIM(DEVICES[[#This Row],[DESC1]])&amp; " " &amp;TRIM(DEVICES[[#This Row],[DESC2]]) &amp; " " &amp; TRIM(DEVICES[[#This Row],[DESC3]]))</f>
        <v>STEAM OUTLET PRESSURE FROM ACCUMULATOR</v>
      </c>
    </row>
    <row r="198" spans="1:11" x14ac:dyDescent="0.4">
      <c r="A198" s="268" t="s">
        <v>423</v>
      </c>
      <c r="C198" s="268" t="s">
        <v>424</v>
      </c>
      <c r="D198" s="269"/>
      <c r="E198" s="268" t="str">
        <f>_xlfn.CONCAT(DEVICES[[#This Row],[INITIAL_TAG1]:[INITIAL_TAG2]])</f>
        <v>BB1PT400</v>
      </c>
      <c r="F198" s="268" t="str">
        <f>TRIM(UPPER( MID(DEVICES[[#This Row],[INITIAL_DESC]],1,25)))</f>
        <v>PRIMARY AIR PRESSURE</v>
      </c>
      <c r="G198" s="268" t="str">
        <f>TRIM(UPPER( MID(DEVICES[[#This Row],[INITIAL_DESC]],26,25)))</f>
        <v/>
      </c>
      <c r="H198" s="268" t="str">
        <f xml:space="preserve"> TRIM(UPPER( MID(DEVICES[[#This Row],[INITIAL_DESC]],51,25)))</f>
        <v/>
      </c>
      <c r="I198" s="269"/>
      <c r="J198" s="268" t="str">
        <f>_xlfn.CONCAT(DEVICES[[#This Row],[INITIAL_TAG1]:[INITIAL_TAG2]])</f>
        <v>BB1PT400</v>
      </c>
      <c r="K198" s="268" t="str">
        <f>TRIM(TRIM(DEVICES[[#This Row],[DESC1]])&amp; " " &amp;TRIM(DEVICES[[#This Row],[DESC2]]) &amp; " " &amp; TRIM(DEVICES[[#This Row],[DESC3]]))</f>
        <v>PRIMARY AIR PRESSURE</v>
      </c>
    </row>
    <row r="199" spans="1:11" x14ac:dyDescent="0.4">
      <c r="A199" s="268" t="s">
        <v>427</v>
      </c>
      <c r="C199" s="268" t="s">
        <v>428</v>
      </c>
      <c r="D199" s="269"/>
      <c r="E199" s="268" t="str">
        <f>_xlfn.CONCAT(DEVICES[[#This Row],[INITIAL_TAG1]:[INITIAL_TAG2]])</f>
        <v>BB1TT418</v>
      </c>
      <c r="F199" s="268" t="str">
        <f>TRIM(UPPER( MID(DEVICES[[#This Row],[INITIAL_DESC]],1,25)))</f>
        <v>BED TEMPERATURE 4</v>
      </c>
      <c r="G199" s="268" t="str">
        <f>TRIM(UPPER( MID(DEVICES[[#This Row],[INITIAL_DESC]],26,25)))</f>
        <v/>
      </c>
      <c r="H199" s="268" t="str">
        <f xml:space="preserve"> TRIM(UPPER( MID(DEVICES[[#This Row],[INITIAL_DESC]],51,25)))</f>
        <v/>
      </c>
      <c r="I199" s="269"/>
      <c r="J199" s="268" t="str">
        <f>_xlfn.CONCAT(DEVICES[[#This Row],[INITIAL_TAG1]:[INITIAL_TAG2]])</f>
        <v>BB1TT418</v>
      </c>
      <c r="K199" s="268" t="str">
        <f>TRIM(TRIM(DEVICES[[#This Row],[DESC1]])&amp; " " &amp;TRIM(DEVICES[[#This Row],[DESC2]]) &amp; " " &amp; TRIM(DEVICES[[#This Row],[DESC3]]))</f>
        <v>BED TEMPERATURE 4</v>
      </c>
    </row>
    <row r="200" spans="1:11" x14ac:dyDescent="0.4">
      <c r="A200" s="268" t="s">
        <v>431</v>
      </c>
      <c r="C200" s="268" t="s">
        <v>1840</v>
      </c>
      <c r="D200" s="269"/>
      <c r="E200" s="268" t="str">
        <f>_xlfn.CONCAT(DEVICES[[#This Row],[INITIAL_TAG1]:[INITIAL_TAG2]])</f>
        <v>BB1PT404</v>
      </c>
      <c r="F200" s="268" t="str">
        <f>TRIM(UPPER( MID(DEVICES[[#This Row],[INITIAL_DESC]],1,25)))</f>
        <v>BOILER UPPER PART</v>
      </c>
      <c r="G200" s="268" t="str">
        <f>TRIM(UPPER( MID(DEVICES[[#This Row],[INITIAL_DESC]],26,25)))</f>
        <v>PRESSURE 1</v>
      </c>
      <c r="H200" s="268" t="str">
        <f xml:space="preserve"> TRIM(UPPER( MID(DEVICES[[#This Row],[INITIAL_DESC]],51,25)))</f>
        <v/>
      </c>
      <c r="I200" s="269"/>
      <c r="J200" s="268" t="str">
        <f>_xlfn.CONCAT(DEVICES[[#This Row],[INITIAL_TAG1]:[INITIAL_TAG2]])</f>
        <v>BB1PT404</v>
      </c>
      <c r="K200" s="268" t="str">
        <f>TRIM(TRIM(DEVICES[[#This Row],[DESC1]])&amp; " " &amp;TRIM(DEVICES[[#This Row],[DESC2]]) &amp; " " &amp; TRIM(DEVICES[[#This Row],[DESC3]]))</f>
        <v>BOILER UPPER PART PRESSURE 1</v>
      </c>
    </row>
    <row r="201" spans="1:11" x14ac:dyDescent="0.4">
      <c r="A201" s="268" t="s">
        <v>434</v>
      </c>
      <c r="C201" s="268" t="s">
        <v>435</v>
      </c>
      <c r="D201" s="269"/>
      <c r="E201" s="268" t="str">
        <f>_xlfn.CONCAT(DEVICES[[#This Row],[INITIAL_TAG1]:[INITIAL_TAG2]])</f>
        <v>BB1FT400</v>
      </c>
      <c r="F201" s="268" t="str">
        <f>TRIM(UPPER( MID(DEVICES[[#This Row],[INITIAL_DESC]],1,25)))</f>
        <v>PRIMARY AIR FLOW</v>
      </c>
      <c r="G201" s="268" t="str">
        <f>TRIM(UPPER( MID(DEVICES[[#This Row],[INITIAL_DESC]],26,25)))</f>
        <v/>
      </c>
      <c r="H201" s="268" t="str">
        <f xml:space="preserve"> TRIM(UPPER( MID(DEVICES[[#This Row],[INITIAL_DESC]],51,25)))</f>
        <v/>
      </c>
      <c r="I201" s="269"/>
      <c r="J201" s="268" t="str">
        <f>_xlfn.CONCAT(DEVICES[[#This Row],[INITIAL_TAG1]:[INITIAL_TAG2]])</f>
        <v>BB1FT400</v>
      </c>
      <c r="K201" s="268" t="str">
        <f>TRIM(TRIM(DEVICES[[#This Row],[DESC1]])&amp; " " &amp;TRIM(DEVICES[[#This Row],[DESC2]]) &amp; " " &amp; TRIM(DEVICES[[#This Row],[DESC3]]))</f>
        <v>PRIMARY AIR FLOW</v>
      </c>
    </row>
    <row r="202" spans="1:11" x14ac:dyDescent="0.4">
      <c r="A202" s="268" t="s">
        <v>438</v>
      </c>
      <c r="C202" s="268" t="s">
        <v>439</v>
      </c>
      <c r="D202" s="269"/>
      <c r="E202" s="268" t="str">
        <f>_xlfn.CONCAT(DEVICES[[#This Row],[INITIAL_TAG1]:[INITIAL_TAG2]])</f>
        <v>BB1PT401</v>
      </c>
      <c r="F202" s="268" t="str">
        <f>TRIM(UPPER( MID(DEVICES[[#This Row],[INITIAL_DESC]],1,25)))</f>
        <v>SECONDARY AIR PRESSURE</v>
      </c>
      <c r="G202" s="268" t="str">
        <f>TRIM(UPPER( MID(DEVICES[[#This Row],[INITIAL_DESC]],26,25)))</f>
        <v/>
      </c>
      <c r="H202" s="268" t="str">
        <f xml:space="preserve"> TRIM(UPPER( MID(DEVICES[[#This Row],[INITIAL_DESC]],51,25)))</f>
        <v/>
      </c>
      <c r="I202" s="269"/>
      <c r="J202" s="268" t="str">
        <f>_xlfn.CONCAT(DEVICES[[#This Row],[INITIAL_TAG1]:[INITIAL_TAG2]])</f>
        <v>BB1PT401</v>
      </c>
      <c r="K202" s="268" t="str">
        <f>TRIM(TRIM(DEVICES[[#This Row],[DESC1]])&amp; " " &amp;TRIM(DEVICES[[#This Row],[DESC2]]) &amp; " " &amp; TRIM(DEVICES[[#This Row],[DESC3]]))</f>
        <v>SECONDARY AIR PRESSURE</v>
      </c>
    </row>
    <row r="203" spans="1:11" x14ac:dyDescent="0.4">
      <c r="A203" s="268" t="s">
        <v>452</v>
      </c>
      <c r="C203" s="268" t="s">
        <v>453</v>
      </c>
      <c r="D203" s="269"/>
      <c r="E203" s="268" t="str">
        <f>_xlfn.CONCAT(DEVICES[[#This Row],[INITIAL_TAG1]:[INITIAL_TAG2]])</f>
        <v>BB1FT401</v>
      </c>
      <c r="F203" s="268" t="str">
        <f>TRIM(UPPER( MID(DEVICES[[#This Row],[INITIAL_DESC]],1,25)))</f>
        <v>SECONDARY AIR FLOW</v>
      </c>
      <c r="G203" s="268" t="str">
        <f>TRIM(UPPER( MID(DEVICES[[#This Row],[INITIAL_DESC]],26,25)))</f>
        <v/>
      </c>
      <c r="H203" s="268" t="str">
        <f xml:space="preserve"> TRIM(UPPER( MID(DEVICES[[#This Row],[INITIAL_DESC]],51,25)))</f>
        <v/>
      </c>
      <c r="I203" s="269"/>
      <c r="J203" s="268" t="str">
        <f>_xlfn.CONCAT(DEVICES[[#This Row],[INITIAL_TAG1]:[INITIAL_TAG2]])</f>
        <v>BB1FT401</v>
      </c>
      <c r="K203" s="268" t="str">
        <f>TRIM(TRIM(DEVICES[[#This Row],[DESC1]])&amp; " " &amp;TRIM(DEVICES[[#This Row],[DESC2]]) &amp; " " &amp; TRIM(DEVICES[[#This Row],[DESC3]]))</f>
        <v>SECONDARY AIR FLOW</v>
      </c>
    </row>
    <row r="204" spans="1:11" x14ac:dyDescent="0.4">
      <c r="A204" s="268" t="s">
        <v>455</v>
      </c>
      <c r="C204" s="268" t="s">
        <v>456</v>
      </c>
      <c r="D204" s="269"/>
      <c r="E204" s="268" t="str">
        <f>_xlfn.CONCAT(DEVICES[[#This Row],[INITIAL_TAG1]:[INITIAL_TAG2]])</f>
        <v>BB1TT417</v>
      </c>
      <c r="F204" s="268" t="str">
        <f>TRIM(UPPER( MID(DEVICES[[#This Row],[INITIAL_DESC]],1,25)))</f>
        <v>BED TEMPERATURE 3</v>
      </c>
      <c r="G204" s="268" t="str">
        <f>TRIM(UPPER( MID(DEVICES[[#This Row],[INITIAL_DESC]],26,25)))</f>
        <v/>
      </c>
      <c r="H204" s="268" t="str">
        <f xml:space="preserve"> TRIM(UPPER( MID(DEVICES[[#This Row],[INITIAL_DESC]],51,25)))</f>
        <v/>
      </c>
      <c r="I204" s="269"/>
      <c r="J204" s="268" t="str">
        <f>_xlfn.CONCAT(DEVICES[[#This Row],[INITIAL_TAG1]:[INITIAL_TAG2]])</f>
        <v>BB1TT417</v>
      </c>
      <c r="K204" s="268" t="str">
        <f>TRIM(TRIM(DEVICES[[#This Row],[DESC1]])&amp; " " &amp;TRIM(DEVICES[[#This Row],[DESC2]]) &amp; " " &amp; TRIM(DEVICES[[#This Row],[DESC3]]))</f>
        <v>BED TEMPERATURE 3</v>
      </c>
    </row>
    <row r="205" spans="1:11" x14ac:dyDescent="0.4">
      <c r="A205" s="268" t="s">
        <v>464</v>
      </c>
      <c r="C205" s="268" t="s">
        <v>465</v>
      </c>
      <c r="D205" s="269"/>
      <c r="E205" s="268" t="str">
        <f>_xlfn.CONCAT(DEVICES[[#This Row],[INITIAL_TAG1]:[INITIAL_TAG2]])</f>
        <v>BB1TT413</v>
      </c>
      <c r="F205" s="268" t="str">
        <f>TRIM(UPPER( MID(DEVICES[[#This Row],[INITIAL_DESC]],1,25)))</f>
        <v>BED TEMPERATURE 1</v>
      </c>
      <c r="G205" s="268" t="str">
        <f>TRIM(UPPER( MID(DEVICES[[#This Row],[INITIAL_DESC]],26,25)))</f>
        <v/>
      </c>
      <c r="H205" s="268" t="str">
        <f xml:space="preserve"> TRIM(UPPER( MID(DEVICES[[#This Row],[INITIAL_DESC]],51,25)))</f>
        <v/>
      </c>
      <c r="I205" s="269"/>
      <c r="J205" s="268" t="str">
        <f>_xlfn.CONCAT(DEVICES[[#This Row],[INITIAL_TAG1]:[INITIAL_TAG2]])</f>
        <v>BB1TT413</v>
      </c>
      <c r="K205" s="268" t="str">
        <f>TRIM(TRIM(DEVICES[[#This Row],[DESC1]])&amp; " " &amp;TRIM(DEVICES[[#This Row],[DESC2]]) &amp; " " &amp; TRIM(DEVICES[[#This Row],[DESC3]]))</f>
        <v>BED TEMPERATURE 1</v>
      </c>
    </row>
    <row r="206" spans="1:11" x14ac:dyDescent="0.4">
      <c r="A206" s="268" t="s">
        <v>472</v>
      </c>
      <c r="C206" s="268" t="s">
        <v>473</v>
      </c>
      <c r="D206" s="269"/>
      <c r="E206" s="268" t="str">
        <f>_xlfn.CONCAT(DEVICES[[#This Row],[INITIAL_TAG1]:[INITIAL_TAG2]])</f>
        <v>BB1TT414</v>
      </c>
      <c r="F206" s="268" t="str">
        <f>TRIM(UPPER( MID(DEVICES[[#This Row],[INITIAL_DESC]],1,25)))</f>
        <v>BED TEMPERATURE 2</v>
      </c>
      <c r="G206" s="268" t="str">
        <f>TRIM(UPPER( MID(DEVICES[[#This Row],[INITIAL_DESC]],26,25)))</f>
        <v/>
      </c>
      <c r="H206" s="268" t="str">
        <f xml:space="preserve"> TRIM(UPPER( MID(DEVICES[[#This Row],[INITIAL_DESC]],51,25)))</f>
        <v/>
      </c>
      <c r="I206" s="269"/>
      <c r="J206" s="268" t="str">
        <f>_xlfn.CONCAT(DEVICES[[#This Row],[INITIAL_TAG1]:[INITIAL_TAG2]])</f>
        <v>BB1TT414</v>
      </c>
      <c r="K206" s="268" t="str">
        <f>TRIM(TRIM(DEVICES[[#This Row],[DESC1]])&amp; " " &amp;TRIM(DEVICES[[#This Row],[DESC2]]) &amp; " " &amp; TRIM(DEVICES[[#This Row],[DESC3]]))</f>
        <v>BED TEMPERATURE 2</v>
      </c>
    </row>
    <row r="207" spans="1:11" x14ac:dyDescent="0.4">
      <c r="A207" s="268" t="s">
        <v>475</v>
      </c>
      <c r="C207" s="268" t="s">
        <v>1841</v>
      </c>
      <c r="D207" s="269"/>
      <c r="E207" s="268" t="str">
        <f>_xlfn.CONCAT(DEVICES[[#This Row],[INITIAL_TAG1]:[INITIAL_TAG2]])</f>
        <v>BB1PT405</v>
      </c>
      <c r="F207" s="268" t="str">
        <f>TRIM(UPPER( MID(DEVICES[[#This Row],[INITIAL_DESC]],1,25)))</f>
        <v>BOILER UPPER PART</v>
      </c>
      <c r="G207" s="268" t="str">
        <f>TRIM(UPPER( MID(DEVICES[[#This Row],[INITIAL_DESC]],26,25)))</f>
        <v>PRESSURE 2</v>
      </c>
      <c r="H207" s="268" t="str">
        <f xml:space="preserve"> TRIM(UPPER( MID(DEVICES[[#This Row],[INITIAL_DESC]],51,25)))</f>
        <v/>
      </c>
      <c r="I207" s="269"/>
      <c r="J207" s="268" t="str">
        <f>_xlfn.CONCAT(DEVICES[[#This Row],[INITIAL_TAG1]:[INITIAL_TAG2]])</f>
        <v>BB1PT405</v>
      </c>
      <c r="K207" s="268" t="str">
        <f>TRIM(TRIM(DEVICES[[#This Row],[DESC1]])&amp; " " &amp;TRIM(DEVICES[[#This Row],[DESC2]]) &amp; " " &amp; TRIM(DEVICES[[#This Row],[DESC3]]))</f>
        <v>BOILER UPPER PART PRESSURE 2</v>
      </c>
    </row>
    <row r="208" spans="1:11" x14ac:dyDescent="0.4">
      <c r="A208" s="268" t="s">
        <v>480</v>
      </c>
      <c r="C208" s="268" t="s">
        <v>1842</v>
      </c>
      <c r="D208" s="269"/>
      <c r="E208" s="268" t="str">
        <f>_xlfn.CONCAT(DEVICES[[#This Row],[INITIAL_TAG1]:[INITIAL_TAG2]])</f>
        <v>BB1QT550</v>
      </c>
      <c r="F208" s="268" t="str">
        <f>TRIM(UPPER( MID(DEVICES[[#This Row],[INITIAL_DESC]],1,25)))</f>
        <v>FLUEGAS OXYGEN</v>
      </c>
      <c r="G208" s="268" t="str">
        <f>TRIM(UPPER( MID(DEVICES[[#This Row],[INITIAL_DESC]],26,25)))</f>
        <v>MEASUREMENT 1</v>
      </c>
      <c r="H208" s="268" t="str">
        <f xml:space="preserve"> TRIM(UPPER( MID(DEVICES[[#This Row],[INITIAL_DESC]],51,25)))</f>
        <v/>
      </c>
      <c r="I208" s="269"/>
      <c r="J208" s="268" t="str">
        <f>_xlfn.CONCAT(DEVICES[[#This Row],[INITIAL_TAG1]:[INITIAL_TAG2]])</f>
        <v>BB1QT550</v>
      </c>
      <c r="K208" s="268" t="str">
        <f>TRIM(TRIM(DEVICES[[#This Row],[DESC1]])&amp; " " &amp;TRIM(DEVICES[[#This Row],[DESC2]]) &amp; " " &amp; TRIM(DEVICES[[#This Row],[DESC3]]))</f>
        <v>FLUEGAS OXYGEN MEASUREMENT 1</v>
      </c>
    </row>
    <row r="209" spans="1:11" x14ac:dyDescent="0.4">
      <c r="A209" s="268" t="s">
        <v>483</v>
      </c>
      <c r="C209" s="268" t="s">
        <v>484</v>
      </c>
      <c r="D209" s="269"/>
      <c r="E209" s="268" t="str">
        <f>_xlfn.CONCAT(DEVICES[[#This Row],[INITIAL_TAG1]:[INITIAL_TAG2]])</f>
        <v>BB1FT550</v>
      </c>
      <c r="F209" s="268" t="str">
        <f>TRIM(UPPER( MID(DEVICES[[#This Row],[INITIAL_DESC]],1,25)))</f>
        <v>RECIRCULATION GAS FLOW</v>
      </c>
      <c r="G209" s="268" t="str">
        <f>TRIM(UPPER( MID(DEVICES[[#This Row],[INITIAL_DESC]],26,25)))</f>
        <v/>
      </c>
      <c r="H209" s="268" t="str">
        <f xml:space="preserve"> TRIM(UPPER( MID(DEVICES[[#This Row],[INITIAL_DESC]],51,25)))</f>
        <v/>
      </c>
      <c r="I209" s="269"/>
      <c r="J209" s="268" t="str">
        <f>_xlfn.CONCAT(DEVICES[[#This Row],[INITIAL_TAG1]:[INITIAL_TAG2]])</f>
        <v>BB1FT550</v>
      </c>
      <c r="K209" s="268" t="str">
        <f>TRIM(TRIM(DEVICES[[#This Row],[DESC1]])&amp; " " &amp;TRIM(DEVICES[[#This Row],[DESC2]]) &amp; " " &amp; TRIM(DEVICES[[#This Row],[DESC3]]))</f>
        <v>RECIRCULATION GAS FLOW</v>
      </c>
    </row>
    <row r="210" spans="1:11" x14ac:dyDescent="0.4">
      <c r="A210" s="268" t="s">
        <v>485</v>
      </c>
      <c r="C210" s="268" t="s">
        <v>1843</v>
      </c>
      <c r="D210" s="269"/>
      <c r="E210" s="268" t="str">
        <f>_xlfn.CONCAT(DEVICES[[#This Row],[INITIAL_TAG1]:[INITIAL_TAG2]])</f>
        <v>BB1QT551</v>
      </c>
      <c r="F210" s="268" t="str">
        <f>TRIM(UPPER( MID(DEVICES[[#This Row],[INITIAL_DESC]],1,25)))</f>
        <v>FLUEGAS OXYGEN</v>
      </c>
      <c r="G210" s="268" t="str">
        <f>TRIM(UPPER( MID(DEVICES[[#This Row],[INITIAL_DESC]],26,25)))</f>
        <v>MEASUREMENT 2</v>
      </c>
      <c r="H210" s="268" t="str">
        <f xml:space="preserve"> TRIM(UPPER( MID(DEVICES[[#This Row],[INITIAL_DESC]],51,25)))</f>
        <v/>
      </c>
      <c r="I210" s="269"/>
      <c r="J210" s="268" t="str">
        <f>_xlfn.CONCAT(DEVICES[[#This Row],[INITIAL_TAG1]:[INITIAL_TAG2]])</f>
        <v>BB1QT551</v>
      </c>
      <c r="K210" s="268" t="str">
        <f>TRIM(TRIM(DEVICES[[#This Row],[DESC1]])&amp; " " &amp;TRIM(DEVICES[[#This Row],[DESC2]]) &amp; " " &amp; TRIM(DEVICES[[#This Row],[DESC3]]))</f>
        <v>FLUEGAS OXYGEN MEASUREMENT 2</v>
      </c>
    </row>
    <row r="211" spans="1:11" x14ac:dyDescent="0.4">
      <c r="A211" s="268" t="s">
        <v>493</v>
      </c>
      <c r="C211" s="268" t="s">
        <v>1844</v>
      </c>
      <c r="D211" s="269"/>
      <c r="E211" s="268" t="str">
        <f>_xlfn.CONCAT(DEVICES[[#This Row],[INITIAL_TAG1]:[INITIAL_TAG2]])</f>
        <v>BB1PT406</v>
      </c>
      <c r="F211" s="268" t="str">
        <f>TRIM(UPPER( MID(DEVICES[[#This Row],[INITIAL_DESC]],1,25)))</f>
        <v>BOILER UPPER PART</v>
      </c>
      <c r="G211" s="268" t="str">
        <f>TRIM(UPPER( MID(DEVICES[[#This Row],[INITIAL_DESC]],26,25)))</f>
        <v>PRESSURE</v>
      </c>
      <c r="H211" s="268" t="str">
        <f xml:space="preserve"> TRIM(UPPER( MID(DEVICES[[#This Row],[INITIAL_DESC]],51,25)))</f>
        <v/>
      </c>
      <c r="I211" s="269"/>
      <c r="J211" s="268" t="str">
        <f>_xlfn.CONCAT(DEVICES[[#This Row],[INITIAL_TAG1]:[INITIAL_TAG2]])</f>
        <v>BB1PT406</v>
      </c>
      <c r="K211" s="268" t="str">
        <f>TRIM(TRIM(DEVICES[[#This Row],[DESC1]])&amp; " " &amp;TRIM(DEVICES[[#This Row],[DESC2]]) &amp; " " &amp; TRIM(DEVICES[[#This Row],[DESC3]]))</f>
        <v>BOILER UPPER PART PRESSURE</v>
      </c>
    </row>
    <row r="212" spans="1:11" x14ac:dyDescent="0.4">
      <c r="A212" s="268" t="s">
        <v>1177</v>
      </c>
      <c r="C212" s="268" t="s">
        <v>1845</v>
      </c>
      <c r="D212" s="269"/>
      <c r="E212" s="268" t="str">
        <f>_xlfn.CONCAT(DEVICES[[#This Row],[INITIAL_TAG1]:[INITIAL_TAG2]])</f>
        <v>BB1LS700</v>
      </c>
      <c r="F212" s="268" t="str">
        <f>TRIM(UPPER( MID(DEVICES[[#This Row],[INITIAL_DESC]],1,25)))</f>
        <v>CHEMICAL TANK 1</v>
      </c>
      <c r="G212" s="268" t="str">
        <f>TRIM(UPPER( MID(DEVICES[[#This Row],[INITIAL_DESC]],26,25)))</f>
        <v>LEVEL SWITCH</v>
      </c>
      <c r="H212" s="268" t="str">
        <f xml:space="preserve"> TRIM(UPPER( MID(DEVICES[[#This Row],[INITIAL_DESC]],51,25)))</f>
        <v/>
      </c>
      <c r="I212" s="269"/>
      <c r="J212" s="268" t="str">
        <f>_xlfn.CONCAT(DEVICES[[#This Row],[INITIAL_TAG1]:[INITIAL_TAG2]])</f>
        <v>BB1LS700</v>
      </c>
      <c r="K212" s="268" t="str">
        <f>TRIM(TRIM(DEVICES[[#This Row],[DESC1]])&amp; " " &amp;TRIM(DEVICES[[#This Row],[DESC2]]) &amp; " " &amp; TRIM(DEVICES[[#This Row],[DESC3]]))</f>
        <v>CHEMICAL TANK 1 LEVEL SWITCH</v>
      </c>
    </row>
    <row r="213" spans="1:11" x14ac:dyDescent="0.4">
      <c r="A213" s="268" t="s">
        <v>1181</v>
      </c>
      <c r="C213" s="268" t="s">
        <v>1846</v>
      </c>
      <c r="D213" s="269"/>
      <c r="E213" s="268" t="str">
        <f>_xlfn.CONCAT(DEVICES[[#This Row],[INITIAL_TAG1]:[INITIAL_TAG2]])</f>
        <v>BB1LS701</v>
      </c>
      <c r="F213" s="268" t="str">
        <f>TRIM(UPPER( MID(DEVICES[[#This Row],[INITIAL_DESC]],1,25)))</f>
        <v>CHEMICAL TANK 2</v>
      </c>
      <c r="G213" s="268" t="str">
        <f>TRIM(UPPER( MID(DEVICES[[#This Row],[INITIAL_DESC]],26,25)))</f>
        <v>LEVEL SWITCH</v>
      </c>
      <c r="H213" s="268" t="str">
        <f xml:space="preserve"> TRIM(UPPER( MID(DEVICES[[#This Row],[INITIAL_DESC]],51,25)))</f>
        <v/>
      </c>
      <c r="I213" s="269"/>
      <c r="J213" s="268" t="str">
        <f>_xlfn.CONCAT(DEVICES[[#This Row],[INITIAL_TAG1]:[INITIAL_TAG2]])</f>
        <v>BB1LS701</v>
      </c>
      <c r="K213" s="268" t="str">
        <f>TRIM(TRIM(DEVICES[[#This Row],[DESC1]])&amp; " " &amp;TRIM(DEVICES[[#This Row],[DESC2]]) &amp; " " &amp; TRIM(DEVICES[[#This Row],[DESC3]]))</f>
        <v>CHEMICAL TANK 2 LEVEL SWITCH</v>
      </c>
    </row>
    <row r="214" spans="1:11" x14ac:dyDescent="0.4">
      <c r="A214" s="268" t="s">
        <v>142</v>
      </c>
      <c r="C214" s="268" t="s">
        <v>1847</v>
      </c>
      <c r="D214" s="269"/>
      <c r="E214" s="268" t="str">
        <f>_xlfn.CONCAT(DEVICES[[#This Row],[INITIAL_TAG1]:[INITIAL_TAG2]])</f>
        <v>BB1GS004</v>
      </c>
      <c r="F214" s="268" t="str">
        <f>TRIM(UPPER( MID(DEVICES[[#This Row],[INITIAL_DESC]],1,25)))</f>
        <v>FEED WATER PUMP SUCTION</v>
      </c>
      <c r="G214" s="268" t="str">
        <f>TRIM(UPPER( MID(DEVICES[[#This Row],[INITIAL_DESC]],26,25)))</f>
        <v>SIDE SHUT-OFF VALVE</v>
      </c>
      <c r="H214" s="268" t="str">
        <f xml:space="preserve"> TRIM(UPPER( MID(DEVICES[[#This Row],[INITIAL_DESC]],51,25)))</f>
        <v>LIMIT SWITCH</v>
      </c>
      <c r="I214" s="269"/>
      <c r="J214" s="268" t="str">
        <f>_xlfn.CONCAT(DEVICES[[#This Row],[INITIAL_TAG1]:[INITIAL_TAG2]])</f>
        <v>BB1GS004</v>
      </c>
      <c r="K214" s="268" t="str">
        <f>TRIM(TRIM(DEVICES[[#This Row],[DESC1]])&amp; " " &amp;TRIM(DEVICES[[#This Row],[DESC2]]) &amp; " " &amp; TRIM(DEVICES[[#This Row],[DESC3]]))</f>
        <v>FEED WATER PUMP SUCTION SIDE SHUT-OFF VALVE LIMIT SWITCH</v>
      </c>
    </row>
    <row r="215" spans="1:11" x14ac:dyDescent="0.4">
      <c r="A215" s="268" t="s">
        <v>150</v>
      </c>
      <c r="C215" s="268" t="s">
        <v>1847</v>
      </c>
      <c r="D215" s="269"/>
      <c r="E215" s="268" t="str">
        <f>_xlfn.CONCAT(DEVICES[[#This Row],[INITIAL_TAG1]:[INITIAL_TAG2]])</f>
        <v>BB1GS003</v>
      </c>
      <c r="F215" s="268" t="str">
        <f>TRIM(UPPER( MID(DEVICES[[#This Row],[INITIAL_DESC]],1,25)))</f>
        <v>FEED WATER PUMP SUCTION</v>
      </c>
      <c r="G215" s="268" t="str">
        <f>TRIM(UPPER( MID(DEVICES[[#This Row],[INITIAL_DESC]],26,25)))</f>
        <v>SIDE SHUT-OFF VALVE</v>
      </c>
      <c r="H215" s="268" t="str">
        <f xml:space="preserve"> TRIM(UPPER( MID(DEVICES[[#This Row],[INITIAL_DESC]],51,25)))</f>
        <v>LIMIT SWITCH</v>
      </c>
      <c r="I215" s="269"/>
      <c r="J215" s="268" t="str">
        <f>_xlfn.CONCAT(DEVICES[[#This Row],[INITIAL_TAG1]:[INITIAL_TAG2]])</f>
        <v>BB1GS003</v>
      </c>
      <c r="K215" s="268" t="str">
        <f>TRIM(TRIM(DEVICES[[#This Row],[DESC1]])&amp; " " &amp;TRIM(DEVICES[[#This Row],[DESC2]]) &amp; " " &amp; TRIM(DEVICES[[#This Row],[DESC3]]))</f>
        <v>FEED WATER PUMP SUCTION SIDE SHUT-OFF VALVE LIMIT SWITCH</v>
      </c>
    </row>
    <row r="216" spans="1:11" x14ac:dyDescent="0.4">
      <c r="A216" s="268" t="s">
        <v>161</v>
      </c>
      <c r="C216" s="268" t="s">
        <v>1847</v>
      </c>
      <c r="D216" s="269"/>
      <c r="E216" s="268" t="str">
        <f>_xlfn.CONCAT(DEVICES[[#This Row],[INITIAL_TAG1]:[INITIAL_TAG2]])</f>
        <v>BB1GS001</v>
      </c>
      <c r="F216" s="268" t="str">
        <f>TRIM(UPPER( MID(DEVICES[[#This Row],[INITIAL_DESC]],1,25)))</f>
        <v>FEED WATER PUMP SUCTION</v>
      </c>
      <c r="G216" s="268" t="str">
        <f>TRIM(UPPER( MID(DEVICES[[#This Row],[INITIAL_DESC]],26,25)))</f>
        <v>SIDE SHUT-OFF VALVE</v>
      </c>
      <c r="H216" s="268" t="str">
        <f xml:space="preserve"> TRIM(UPPER( MID(DEVICES[[#This Row],[INITIAL_DESC]],51,25)))</f>
        <v>LIMIT SWITCH</v>
      </c>
      <c r="I216" s="269"/>
      <c r="J216" s="268" t="str">
        <f>_xlfn.CONCAT(DEVICES[[#This Row],[INITIAL_TAG1]:[INITIAL_TAG2]])</f>
        <v>BB1GS001</v>
      </c>
      <c r="K216" s="268" t="str">
        <f>TRIM(TRIM(DEVICES[[#This Row],[DESC1]])&amp; " " &amp;TRIM(DEVICES[[#This Row],[DESC2]]) &amp; " " &amp; TRIM(DEVICES[[#This Row],[DESC3]]))</f>
        <v>FEED WATER PUMP SUCTION SIDE SHUT-OFF VALVE LIMIT SWITCH</v>
      </c>
    </row>
    <row r="217" spans="1:11" x14ac:dyDescent="0.4">
      <c r="A217" s="268" t="s">
        <v>168</v>
      </c>
      <c r="C217" s="268" t="s">
        <v>1847</v>
      </c>
      <c r="D217" s="269"/>
      <c r="E217" s="268" t="str">
        <f>_xlfn.CONCAT(DEVICES[[#This Row],[INITIAL_TAG1]:[INITIAL_TAG2]])</f>
        <v>BB1GS002</v>
      </c>
      <c r="F217" s="268" t="str">
        <f>TRIM(UPPER( MID(DEVICES[[#This Row],[INITIAL_DESC]],1,25)))</f>
        <v>FEED WATER PUMP SUCTION</v>
      </c>
      <c r="G217" s="268" t="str">
        <f>TRIM(UPPER( MID(DEVICES[[#This Row],[INITIAL_DESC]],26,25)))</f>
        <v>SIDE SHUT-OFF VALVE</v>
      </c>
      <c r="H217" s="268" t="str">
        <f xml:space="preserve"> TRIM(UPPER( MID(DEVICES[[#This Row],[INITIAL_DESC]],51,25)))</f>
        <v>LIMIT SWITCH</v>
      </c>
      <c r="I217" s="269"/>
      <c r="J217" s="268" t="str">
        <f>_xlfn.CONCAT(DEVICES[[#This Row],[INITIAL_TAG1]:[INITIAL_TAG2]])</f>
        <v>BB1GS002</v>
      </c>
      <c r="K217" s="268" t="str">
        <f>TRIM(TRIM(DEVICES[[#This Row],[DESC1]])&amp; " " &amp;TRIM(DEVICES[[#This Row],[DESC2]]) &amp; " " &amp; TRIM(DEVICES[[#This Row],[DESC3]]))</f>
        <v>FEED WATER PUMP SUCTION SIDE SHUT-OFF VALVE LIMIT SWITCH</v>
      </c>
    </row>
    <row r="218" spans="1:11" x14ac:dyDescent="0.4">
      <c r="A218" s="268" t="s">
        <v>178</v>
      </c>
      <c r="C218" s="268" t="s">
        <v>1848</v>
      </c>
      <c r="D218" s="269"/>
      <c r="E218" s="268" t="str">
        <f>_xlfn.CONCAT(DEVICES[[#This Row],[INITIAL_TAG1]:[INITIAL_TAG2]])</f>
        <v>BB1GS005</v>
      </c>
      <c r="F218" s="268" t="str">
        <f>TRIM(UPPER( MID(DEVICES[[#This Row],[INITIAL_DESC]],1,25)))</f>
        <v>FW TANK OVERFLOW ON-OFF</v>
      </c>
      <c r="G218" s="268" t="str">
        <f>TRIM(UPPER( MID(DEVICES[[#This Row],[INITIAL_DESC]],26,25)))</f>
        <v>VALVE POSITION</v>
      </c>
      <c r="H218" s="268" t="str">
        <f xml:space="preserve"> TRIM(UPPER( MID(DEVICES[[#This Row],[INITIAL_DESC]],51,25)))</f>
        <v/>
      </c>
      <c r="I218" s="269"/>
      <c r="J218" s="268" t="str">
        <f>_xlfn.CONCAT(DEVICES[[#This Row],[INITIAL_TAG1]:[INITIAL_TAG2]])</f>
        <v>BB1GS005</v>
      </c>
      <c r="K218" s="268" t="str">
        <f>TRIM(TRIM(DEVICES[[#This Row],[DESC1]])&amp; " " &amp;TRIM(DEVICES[[#This Row],[DESC2]]) &amp; " " &amp; TRIM(DEVICES[[#This Row],[DESC3]]))</f>
        <v>FW TANK OVERFLOW ON-OFF VALVE POSITION</v>
      </c>
    </row>
    <row r="219" spans="1:11" x14ac:dyDescent="0.4">
      <c r="A219" s="268" t="s">
        <v>180</v>
      </c>
      <c r="C219" s="268" t="s">
        <v>1848</v>
      </c>
      <c r="D219" s="269"/>
      <c r="E219" s="268" t="str">
        <f>_xlfn.CONCAT(DEVICES[[#This Row],[INITIAL_TAG1]:[INITIAL_TAG2]])</f>
        <v>BB1GS006</v>
      </c>
      <c r="F219" s="268" t="str">
        <f>TRIM(UPPER( MID(DEVICES[[#This Row],[INITIAL_DESC]],1,25)))</f>
        <v>FW TANK OVERFLOW ON-OFF</v>
      </c>
      <c r="G219" s="268" t="str">
        <f>TRIM(UPPER( MID(DEVICES[[#This Row],[INITIAL_DESC]],26,25)))</f>
        <v>VALVE POSITION</v>
      </c>
      <c r="H219" s="268" t="str">
        <f xml:space="preserve"> TRIM(UPPER( MID(DEVICES[[#This Row],[INITIAL_DESC]],51,25)))</f>
        <v/>
      </c>
      <c r="I219" s="269"/>
      <c r="J219" s="268" t="str">
        <f>_xlfn.CONCAT(DEVICES[[#This Row],[INITIAL_TAG1]:[INITIAL_TAG2]])</f>
        <v>BB1GS006</v>
      </c>
      <c r="K219" s="268" t="str">
        <f>TRIM(TRIM(DEVICES[[#This Row],[DESC1]])&amp; " " &amp;TRIM(DEVICES[[#This Row],[DESC2]]) &amp; " " &amp; TRIM(DEVICES[[#This Row],[DESC3]]))</f>
        <v>FW TANK OVERFLOW ON-OFF VALVE POSITION</v>
      </c>
    </row>
    <row r="220" spans="1:11" x14ac:dyDescent="0.4">
      <c r="A220" s="268" t="s">
        <v>181</v>
      </c>
      <c r="C220" s="268" t="s">
        <v>1849</v>
      </c>
      <c r="D220" s="269"/>
      <c r="E220" s="268" t="str">
        <f>_xlfn.CONCAT(DEVICES[[#This Row],[INITIAL_TAG1]:[INITIAL_TAG2]])</f>
        <v>BB1GS007</v>
      </c>
      <c r="F220" s="268" t="str">
        <f>TRIM(UPPER( MID(DEVICES[[#This Row],[INITIAL_DESC]],1,25)))</f>
        <v>FEEDWATER PUMP 1 ON-OFF</v>
      </c>
      <c r="G220" s="268" t="str">
        <f>TRIM(UPPER( MID(DEVICES[[#This Row],[INITIAL_DESC]],26,25)))</f>
        <v>VALVE LIMIT SWITCH OPEN</v>
      </c>
      <c r="H220" s="268" t="str">
        <f xml:space="preserve"> TRIM(UPPER( MID(DEVICES[[#This Row],[INITIAL_DESC]],51,25)))</f>
        <v/>
      </c>
      <c r="I220" s="269"/>
      <c r="J220" s="268" t="str">
        <f>_xlfn.CONCAT(DEVICES[[#This Row],[INITIAL_TAG1]:[INITIAL_TAG2]])</f>
        <v>BB1GS007</v>
      </c>
      <c r="K220" s="268" t="str">
        <f>TRIM(TRIM(DEVICES[[#This Row],[DESC1]])&amp; " " &amp;TRIM(DEVICES[[#This Row],[DESC2]]) &amp; " " &amp; TRIM(DEVICES[[#This Row],[DESC3]]))</f>
        <v>FEEDWATER PUMP 1 ON-OFF VALVE LIMIT SWITCH OPEN</v>
      </c>
    </row>
    <row r="221" spans="1:11" x14ac:dyDescent="0.4">
      <c r="A221" s="268" t="s">
        <v>184</v>
      </c>
      <c r="C221" s="268" t="s">
        <v>1850</v>
      </c>
      <c r="D221" s="269"/>
      <c r="E221" s="268" t="str">
        <f>_xlfn.CONCAT(DEVICES[[#This Row],[INITIAL_TAG1]:[INITIAL_TAG2]])</f>
        <v>BB1GS008</v>
      </c>
      <c r="F221" s="268" t="str">
        <f>TRIM(UPPER( MID(DEVICES[[#This Row],[INITIAL_DESC]],1,25)))</f>
        <v>FEEDWATER PUMP 1 ON-OFF</v>
      </c>
      <c r="G221" s="268" t="str">
        <f>TRIM(UPPER( MID(DEVICES[[#This Row],[INITIAL_DESC]],26,25)))</f>
        <v>VALVE LIMIT SWITCH CLOSE</v>
      </c>
      <c r="H221" s="268" t="str">
        <f xml:space="preserve"> TRIM(UPPER( MID(DEVICES[[#This Row],[INITIAL_DESC]],51,25)))</f>
        <v/>
      </c>
      <c r="I221" s="269"/>
      <c r="J221" s="268" t="str">
        <f>_xlfn.CONCAT(DEVICES[[#This Row],[INITIAL_TAG1]:[INITIAL_TAG2]])</f>
        <v>BB1GS008</v>
      </c>
      <c r="K221" s="268" t="str">
        <f>TRIM(TRIM(DEVICES[[#This Row],[DESC1]])&amp; " " &amp;TRIM(DEVICES[[#This Row],[DESC2]]) &amp; " " &amp; TRIM(DEVICES[[#This Row],[DESC3]]))</f>
        <v>FEEDWATER PUMP 1 ON-OFF VALVE LIMIT SWITCH CLOSE</v>
      </c>
    </row>
    <row r="222" spans="1:11" x14ac:dyDescent="0.4">
      <c r="A222" s="268" t="s">
        <v>187</v>
      </c>
      <c r="C222" s="268" t="s">
        <v>188</v>
      </c>
      <c r="D222" s="269"/>
      <c r="E222" s="268" t="str">
        <f>_xlfn.CONCAT(DEVICES[[#This Row],[INITIAL_TAG1]:[INITIAL_TAG2]])</f>
        <v>BB1GS009</v>
      </c>
      <c r="F222" s="268" t="str">
        <f>TRIM(UPPER( MID(DEVICES[[#This Row],[INITIAL_DESC]],1,25)))</f>
        <v>FEED WATER PUMP 2 ON-OFF</v>
      </c>
      <c r="G222" s="268" t="str">
        <f>TRIM(UPPER( MID(DEVICES[[#This Row],[INITIAL_DESC]],26,25)))</f>
        <v>VALVE LIMIT SWITCH OPEN</v>
      </c>
      <c r="H222" s="268" t="str">
        <f xml:space="preserve"> TRIM(UPPER( MID(DEVICES[[#This Row],[INITIAL_DESC]],51,25)))</f>
        <v/>
      </c>
      <c r="I222" s="269"/>
      <c r="J222" s="268" t="str">
        <f>_xlfn.CONCAT(DEVICES[[#This Row],[INITIAL_TAG1]:[INITIAL_TAG2]])</f>
        <v>BB1GS009</v>
      </c>
      <c r="K222" s="268" t="str">
        <f>TRIM(TRIM(DEVICES[[#This Row],[DESC1]])&amp; " " &amp;TRIM(DEVICES[[#This Row],[DESC2]]) &amp; " " &amp; TRIM(DEVICES[[#This Row],[DESC3]]))</f>
        <v>FEED WATER PUMP 2 ON-OFF VALVE LIMIT SWITCH OPEN</v>
      </c>
    </row>
    <row r="223" spans="1:11" x14ac:dyDescent="0.4">
      <c r="A223" s="268" t="s">
        <v>190</v>
      </c>
      <c r="C223" s="268" t="s">
        <v>191</v>
      </c>
      <c r="D223" s="269"/>
      <c r="E223" s="268" t="str">
        <f>_xlfn.CONCAT(DEVICES[[#This Row],[INITIAL_TAG1]:[INITIAL_TAG2]])</f>
        <v>BB1GS010</v>
      </c>
      <c r="F223" s="268" t="str">
        <f>TRIM(UPPER( MID(DEVICES[[#This Row],[INITIAL_DESC]],1,25)))</f>
        <v>FEED WATER PUMP 2 ON-OFF</v>
      </c>
      <c r="G223" s="268" t="str">
        <f>TRIM(UPPER( MID(DEVICES[[#This Row],[INITIAL_DESC]],26,25)))</f>
        <v>VALVE LIMIT SWITCH CLOSE</v>
      </c>
      <c r="H223" s="268" t="str">
        <f xml:space="preserve"> TRIM(UPPER( MID(DEVICES[[#This Row],[INITIAL_DESC]],51,25)))</f>
        <v/>
      </c>
      <c r="I223" s="269"/>
      <c r="J223" s="268" t="str">
        <f>_xlfn.CONCAT(DEVICES[[#This Row],[INITIAL_TAG1]:[INITIAL_TAG2]])</f>
        <v>BB1GS010</v>
      </c>
      <c r="K223" s="268" t="str">
        <f>TRIM(TRIM(DEVICES[[#This Row],[DESC1]])&amp; " " &amp;TRIM(DEVICES[[#This Row],[DESC2]]) &amp; " " &amp; TRIM(DEVICES[[#This Row],[DESC3]]))</f>
        <v>FEED WATER PUMP 2 ON-OFF VALVE LIMIT SWITCH CLOSE</v>
      </c>
    </row>
    <row r="224" spans="1:11" x14ac:dyDescent="0.4">
      <c r="A224" s="268" t="s">
        <v>1219</v>
      </c>
      <c r="C224" s="268" t="s">
        <v>1851</v>
      </c>
      <c r="D224" s="269"/>
      <c r="E224" s="268" t="str">
        <f>_xlfn.CONCAT(DEVICES[[#This Row],[INITIAL_TAG1]:[INITIAL_TAG2]])</f>
        <v>BB1GS011</v>
      </c>
      <c r="F224" s="268" t="str">
        <f>TRIM(UPPER( MID(DEVICES[[#This Row],[INITIAL_DESC]],1,25)))</f>
        <v>BOILER BOTTOM BLOW DOWN</v>
      </c>
      <c r="G224" s="268" t="str">
        <f>TRIM(UPPER( MID(DEVICES[[#This Row],[INITIAL_DESC]],26,25)))</f>
        <v>ON-OFF VALVE LIMIT SWITCH</v>
      </c>
      <c r="H224" s="268" t="str">
        <f xml:space="preserve"> TRIM(UPPER( MID(DEVICES[[#This Row],[INITIAL_DESC]],51,25)))</f>
        <v>OPEN</v>
      </c>
      <c r="I224" s="269"/>
      <c r="J224" s="268" t="str">
        <f>_xlfn.CONCAT(DEVICES[[#This Row],[INITIAL_TAG1]:[INITIAL_TAG2]])</f>
        <v>BB1GS011</v>
      </c>
      <c r="K224" s="268" t="str">
        <f>TRIM(TRIM(DEVICES[[#This Row],[DESC1]])&amp; " " &amp;TRIM(DEVICES[[#This Row],[DESC2]]) &amp; " " &amp; TRIM(DEVICES[[#This Row],[DESC3]]))</f>
        <v>BOILER BOTTOM BLOW DOWN ON-OFF VALVE LIMIT SWITCH OPEN</v>
      </c>
    </row>
    <row r="225" spans="1:11" x14ac:dyDescent="0.4">
      <c r="A225" s="268" t="s">
        <v>1221</v>
      </c>
      <c r="C225" s="268" t="s">
        <v>1852</v>
      </c>
      <c r="D225" s="269"/>
      <c r="E225" s="268" t="str">
        <f>_xlfn.CONCAT(DEVICES[[#This Row],[INITIAL_TAG1]:[INITIAL_TAG2]])</f>
        <v>BB1GS012</v>
      </c>
      <c r="F225" s="268" t="str">
        <f>TRIM(UPPER( MID(DEVICES[[#This Row],[INITIAL_DESC]],1,25)))</f>
        <v>BOILER BOTTOM BLOW DOWN</v>
      </c>
      <c r="G225" s="268" t="str">
        <f>TRIM(UPPER( MID(DEVICES[[#This Row],[INITIAL_DESC]],26,25)))</f>
        <v>ON-OFF VALVE LIMIT SWITCH</v>
      </c>
      <c r="H225" s="268" t="str">
        <f xml:space="preserve"> TRIM(UPPER( MID(DEVICES[[#This Row],[INITIAL_DESC]],51,25)))</f>
        <v>CLOSE</v>
      </c>
      <c r="I225" s="269"/>
      <c r="J225" s="268" t="str">
        <f>_xlfn.CONCAT(DEVICES[[#This Row],[INITIAL_TAG1]:[INITIAL_TAG2]])</f>
        <v>BB1GS012</v>
      </c>
      <c r="K225" s="268" t="str">
        <f>TRIM(TRIM(DEVICES[[#This Row],[DESC1]])&amp; " " &amp;TRIM(DEVICES[[#This Row],[DESC2]]) &amp; " " &amp; TRIM(DEVICES[[#This Row],[DESC3]]))</f>
        <v>BOILER BOTTOM BLOW DOWN ON-OFF VALVE LIMIT SWITCH CLOSE</v>
      </c>
    </row>
    <row r="226" spans="1:11" x14ac:dyDescent="0.4">
      <c r="A226" s="268" t="s">
        <v>276</v>
      </c>
      <c r="C226" s="268" t="s">
        <v>277</v>
      </c>
      <c r="D226" s="269"/>
      <c r="E226" s="268" t="str">
        <f>_xlfn.CONCAT(DEVICES[[#This Row],[INITIAL_TAG1]:[INITIAL_TAG2]])</f>
        <v>BB1GS221</v>
      </c>
      <c r="F226" s="268" t="str">
        <f>TRIM(UPPER( MID(DEVICES[[#This Row],[INITIAL_DESC]],1,25)))</f>
        <v>MAIN STEAM VALVE BY-PASS</v>
      </c>
      <c r="G226" s="268" t="str">
        <f>TRIM(UPPER( MID(DEVICES[[#This Row],[INITIAL_DESC]],26,25)))</f>
        <v>OPEN LIMIT SWITCH</v>
      </c>
      <c r="H226" s="268" t="str">
        <f xml:space="preserve"> TRIM(UPPER( MID(DEVICES[[#This Row],[INITIAL_DESC]],51,25)))</f>
        <v/>
      </c>
      <c r="I226" s="269"/>
      <c r="J226" s="268" t="str">
        <f>_xlfn.CONCAT(DEVICES[[#This Row],[INITIAL_TAG1]:[INITIAL_TAG2]])</f>
        <v>BB1GS221</v>
      </c>
      <c r="K226" s="268" t="str">
        <f>TRIM(TRIM(DEVICES[[#This Row],[DESC1]])&amp; " " &amp;TRIM(DEVICES[[#This Row],[DESC2]]) &amp; " " &amp; TRIM(DEVICES[[#This Row],[DESC3]]))</f>
        <v>MAIN STEAM VALVE BY-PASS OPEN LIMIT SWITCH</v>
      </c>
    </row>
    <row r="227" spans="1:11" x14ac:dyDescent="0.4">
      <c r="A227" s="268" t="s">
        <v>279</v>
      </c>
      <c r="C227" s="268" t="s">
        <v>280</v>
      </c>
      <c r="D227" s="269"/>
      <c r="E227" s="268" t="str">
        <f>_xlfn.CONCAT(DEVICES[[#This Row],[INITIAL_TAG1]:[INITIAL_TAG2]])</f>
        <v>BB1GS222</v>
      </c>
      <c r="F227" s="268" t="str">
        <f>TRIM(UPPER( MID(DEVICES[[#This Row],[INITIAL_DESC]],1,25)))</f>
        <v>MAIN STEAM VALVE BY-PASS</v>
      </c>
      <c r="G227" s="268" t="str">
        <f>TRIM(UPPER( MID(DEVICES[[#This Row],[INITIAL_DESC]],26,25)))</f>
        <v>CLOSE LIMIT SWITCH</v>
      </c>
      <c r="H227" s="268" t="str">
        <f xml:space="preserve"> TRIM(UPPER( MID(DEVICES[[#This Row],[INITIAL_DESC]],51,25)))</f>
        <v/>
      </c>
      <c r="I227" s="269"/>
      <c r="J227" s="268" t="str">
        <f>_xlfn.CONCAT(DEVICES[[#This Row],[INITIAL_TAG1]:[INITIAL_TAG2]])</f>
        <v>BB1GS222</v>
      </c>
      <c r="K227" s="268" t="str">
        <f>TRIM(TRIM(DEVICES[[#This Row],[DESC1]])&amp; " " &amp;TRIM(DEVICES[[#This Row],[DESC2]]) &amp; " " &amp; TRIM(DEVICES[[#This Row],[DESC3]]))</f>
        <v>MAIN STEAM VALVE BY-PASS CLOSE LIMIT SWITCH</v>
      </c>
    </row>
    <row r="228" spans="1:11" x14ac:dyDescent="0.4">
      <c r="A228" s="268" t="s">
        <v>282</v>
      </c>
      <c r="C228" s="268" t="s">
        <v>1853</v>
      </c>
      <c r="D228" s="269"/>
      <c r="E228" s="268" t="str">
        <f>_xlfn.CONCAT(DEVICES[[#This Row],[INITIAL_TAG1]:[INITIAL_TAG2]])</f>
        <v>BB1GS223</v>
      </c>
      <c r="F228" s="268" t="str">
        <f>TRIM(UPPER( MID(DEVICES[[#This Row],[INITIAL_DESC]],1,25)))</f>
        <v>MAIN STEAM LINE VALVE</v>
      </c>
      <c r="G228" s="268" t="str">
        <f>TRIM(UPPER( MID(DEVICES[[#This Row],[INITIAL_DESC]],26,25)))</f>
        <v>OPEN LIMIT SWITCH</v>
      </c>
      <c r="H228" s="268" t="str">
        <f xml:space="preserve"> TRIM(UPPER( MID(DEVICES[[#This Row],[INITIAL_DESC]],51,25)))</f>
        <v/>
      </c>
      <c r="I228" s="269"/>
      <c r="J228" s="268" t="str">
        <f>_xlfn.CONCAT(DEVICES[[#This Row],[INITIAL_TAG1]:[INITIAL_TAG2]])</f>
        <v>BB1GS223</v>
      </c>
      <c r="K228" s="268" t="str">
        <f>TRIM(TRIM(DEVICES[[#This Row],[DESC1]])&amp; " " &amp;TRIM(DEVICES[[#This Row],[DESC2]]) &amp; " " &amp; TRIM(DEVICES[[#This Row],[DESC3]]))</f>
        <v>MAIN STEAM LINE VALVE OPEN LIMIT SWITCH</v>
      </c>
    </row>
    <row r="229" spans="1:11" x14ac:dyDescent="0.4">
      <c r="A229" s="268" t="s">
        <v>285</v>
      </c>
      <c r="C229" s="268" t="s">
        <v>1854</v>
      </c>
      <c r="D229" s="269"/>
      <c r="E229" s="268" t="str">
        <f>_xlfn.CONCAT(DEVICES[[#This Row],[INITIAL_TAG1]:[INITIAL_TAG2]])</f>
        <v>BB1GS224</v>
      </c>
      <c r="F229" s="268" t="str">
        <f>TRIM(UPPER( MID(DEVICES[[#This Row],[INITIAL_DESC]],1,25)))</f>
        <v>MAIN STEAM LINE VALVE</v>
      </c>
      <c r="G229" s="268" t="str">
        <f>TRIM(UPPER( MID(DEVICES[[#This Row],[INITIAL_DESC]],26,25)))</f>
        <v>CLOSE LIMIT SWITCH</v>
      </c>
      <c r="H229" s="268" t="str">
        <f xml:space="preserve"> TRIM(UPPER( MID(DEVICES[[#This Row],[INITIAL_DESC]],51,25)))</f>
        <v/>
      </c>
      <c r="I229" s="269"/>
      <c r="J229" s="268" t="str">
        <f>_xlfn.CONCAT(DEVICES[[#This Row],[INITIAL_TAG1]:[INITIAL_TAG2]])</f>
        <v>BB1GS224</v>
      </c>
      <c r="K229" s="268" t="str">
        <f>TRIM(TRIM(DEVICES[[#This Row],[DESC1]])&amp; " " &amp;TRIM(DEVICES[[#This Row],[DESC2]]) &amp; " " &amp; TRIM(DEVICES[[#This Row],[DESC3]]))</f>
        <v>MAIN STEAM LINE VALVE CLOSE LIMIT SWITCH</v>
      </c>
    </row>
    <row r="230" spans="1:11" x14ac:dyDescent="0.4">
      <c r="A230" s="268" t="s">
        <v>288</v>
      </c>
      <c r="C230" s="268" t="s">
        <v>1855</v>
      </c>
      <c r="D230" s="269"/>
      <c r="E230" s="268" t="str">
        <f>_xlfn.CONCAT(DEVICES[[#This Row],[INITIAL_TAG1]:[INITIAL_TAG2]])</f>
        <v>BB1GS225</v>
      </c>
      <c r="F230" s="268" t="str">
        <f>TRIM(UPPER( MID(DEVICES[[#This Row],[INITIAL_DESC]],1,25)))</f>
        <v>START-UP LINE ON-OFF</v>
      </c>
      <c r="G230" s="268" t="str">
        <f>TRIM(UPPER( MID(DEVICES[[#This Row],[INITIAL_DESC]],26,25)))</f>
        <v>VALVE OPEN LIMIT SWITCH</v>
      </c>
      <c r="H230" s="268" t="str">
        <f xml:space="preserve"> TRIM(UPPER( MID(DEVICES[[#This Row],[INITIAL_DESC]],51,25)))</f>
        <v/>
      </c>
      <c r="I230" s="269"/>
      <c r="J230" s="268" t="str">
        <f>_xlfn.CONCAT(DEVICES[[#This Row],[INITIAL_TAG1]:[INITIAL_TAG2]])</f>
        <v>BB1GS225</v>
      </c>
      <c r="K230" s="268" t="str">
        <f>TRIM(TRIM(DEVICES[[#This Row],[DESC1]])&amp; " " &amp;TRIM(DEVICES[[#This Row],[DESC2]]) &amp; " " &amp; TRIM(DEVICES[[#This Row],[DESC3]]))</f>
        <v>START-UP LINE ON-OFF VALVE OPEN LIMIT SWITCH</v>
      </c>
    </row>
    <row r="231" spans="1:11" x14ac:dyDescent="0.4">
      <c r="A231" s="268" t="s">
        <v>291</v>
      </c>
      <c r="C231" s="268" t="s">
        <v>1856</v>
      </c>
      <c r="D231" s="269"/>
      <c r="E231" s="268" t="str">
        <f>_xlfn.CONCAT(DEVICES[[#This Row],[INITIAL_TAG1]:[INITIAL_TAG2]])</f>
        <v>BB1GS226</v>
      </c>
      <c r="F231" s="268" t="str">
        <f>TRIM(UPPER( MID(DEVICES[[#This Row],[INITIAL_DESC]],1,25)))</f>
        <v>START-UP LINE ON-OFF</v>
      </c>
      <c r="G231" s="268" t="str">
        <f>TRIM(UPPER( MID(DEVICES[[#This Row],[INITIAL_DESC]],26,25)))</f>
        <v>VALVE CLOSE LIMIT SWITCH</v>
      </c>
      <c r="H231" s="268" t="str">
        <f xml:space="preserve"> TRIM(UPPER( MID(DEVICES[[#This Row],[INITIAL_DESC]],51,25)))</f>
        <v/>
      </c>
      <c r="I231" s="269"/>
      <c r="J231" s="268" t="str">
        <f>_xlfn.CONCAT(DEVICES[[#This Row],[INITIAL_TAG1]:[INITIAL_TAG2]])</f>
        <v>BB1GS226</v>
      </c>
      <c r="K231" s="268" t="str">
        <f>TRIM(TRIM(DEVICES[[#This Row],[DESC1]])&amp; " " &amp;TRIM(DEVICES[[#This Row],[DESC2]]) &amp; " " &amp; TRIM(DEVICES[[#This Row],[DESC3]]))</f>
        <v>START-UP LINE ON-OFF VALVE CLOSE LIMIT SWITCH</v>
      </c>
    </row>
    <row r="232" spans="1:11" x14ac:dyDescent="0.4">
      <c r="A232" s="268" t="s">
        <v>293</v>
      </c>
      <c r="C232" s="268" t="s">
        <v>1857</v>
      </c>
      <c r="D232" s="269"/>
      <c r="E232" s="268" t="str">
        <f>_xlfn.CONCAT(DEVICES[[#This Row],[INITIAL_TAG1]:[INITIAL_TAG2]])</f>
        <v>BB1GS200</v>
      </c>
      <c r="F232" s="268" t="str">
        <f>TRIM(UPPER( MID(DEVICES[[#This Row],[INITIAL_DESC]],1,25)))</f>
        <v>SOOTBLOWER 1 IN</v>
      </c>
      <c r="G232" s="268" t="str">
        <f>TRIM(UPPER( MID(DEVICES[[#This Row],[INITIAL_DESC]],26,25)))</f>
        <v>LIMIT SWITCH</v>
      </c>
      <c r="H232" s="268" t="str">
        <f xml:space="preserve"> TRIM(UPPER( MID(DEVICES[[#This Row],[INITIAL_DESC]],51,25)))</f>
        <v/>
      </c>
      <c r="I232" s="269"/>
      <c r="J232" s="268" t="str">
        <f>_xlfn.CONCAT(DEVICES[[#This Row],[INITIAL_TAG1]:[INITIAL_TAG2]])</f>
        <v>BB1GS200</v>
      </c>
      <c r="K232" s="268" t="str">
        <f>TRIM(TRIM(DEVICES[[#This Row],[DESC1]])&amp; " " &amp;TRIM(DEVICES[[#This Row],[DESC2]]) &amp; " " &amp; TRIM(DEVICES[[#This Row],[DESC3]]))</f>
        <v>SOOTBLOWER 1 IN LIMIT SWITCH</v>
      </c>
    </row>
    <row r="233" spans="1:11" x14ac:dyDescent="0.4">
      <c r="A233" s="268" t="s">
        <v>295</v>
      </c>
      <c r="C233" s="268" t="s">
        <v>1858</v>
      </c>
      <c r="D233" s="269"/>
      <c r="E233" s="268" t="str">
        <f>_xlfn.CONCAT(DEVICES[[#This Row],[INITIAL_TAG1]:[INITIAL_TAG2]])</f>
        <v>BB1GS201</v>
      </c>
      <c r="F233" s="268" t="str">
        <f>TRIM(UPPER( MID(DEVICES[[#This Row],[INITIAL_DESC]],1,25)))</f>
        <v>SOOTBLOWER 1 OUT</v>
      </c>
      <c r="G233" s="268" t="str">
        <f>TRIM(UPPER( MID(DEVICES[[#This Row],[INITIAL_DESC]],26,25)))</f>
        <v>LIMIT SWITCH</v>
      </c>
      <c r="H233" s="268" t="str">
        <f xml:space="preserve"> TRIM(UPPER( MID(DEVICES[[#This Row],[INITIAL_DESC]],51,25)))</f>
        <v/>
      </c>
      <c r="I233" s="269"/>
      <c r="J233" s="268" t="str">
        <f>_xlfn.CONCAT(DEVICES[[#This Row],[INITIAL_TAG1]:[INITIAL_TAG2]])</f>
        <v>BB1GS201</v>
      </c>
      <c r="K233" s="268" t="str">
        <f>TRIM(TRIM(DEVICES[[#This Row],[DESC1]])&amp; " " &amp;TRIM(DEVICES[[#This Row],[DESC2]]) &amp; " " &amp; TRIM(DEVICES[[#This Row],[DESC3]]))</f>
        <v>SOOTBLOWER 1 OUT LIMIT SWITCH</v>
      </c>
    </row>
    <row r="234" spans="1:11" x14ac:dyDescent="0.4">
      <c r="A234" s="268" t="s">
        <v>297</v>
      </c>
      <c r="C234" s="268" t="s">
        <v>1859</v>
      </c>
      <c r="D234" s="269"/>
      <c r="E234" s="268" t="str">
        <f>_xlfn.CONCAT(DEVICES[[#This Row],[INITIAL_TAG1]:[INITIAL_TAG2]])</f>
        <v>BB1GS203</v>
      </c>
      <c r="F234" s="268" t="str">
        <f>TRIM(UPPER( MID(DEVICES[[#This Row],[INITIAL_DESC]],1,25)))</f>
        <v>SOOTBLOWER 2 OUT</v>
      </c>
      <c r="G234" s="268" t="str">
        <f>TRIM(UPPER( MID(DEVICES[[#This Row],[INITIAL_DESC]],26,25)))</f>
        <v>LIMIT SWITCH</v>
      </c>
      <c r="H234" s="268" t="str">
        <f xml:space="preserve"> TRIM(UPPER( MID(DEVICES[[#This Row],[INITIAL_DESC]],51,25)))</f>
        <v/>
      </c>
      <c r="I234" s="269"/>
      <c r="J234" s="268" t="str">
        <f>_xlfn.CONCAT(DEVICES[[#This Row],[INITIAL_TAG1]:[INITIAL_TAG2]])</f>
        <v>BB1GS203</v>
      </c>
      <c r="K234" s="268" t="str">
        <f>TRIM(TRIM(DEVICES[[#This Row],[DESC1]])&amp; " " &amp;TRIM(DEVICES[[#This Row],[DESC2]]) &amp; " " &amp; TRIM(DEVICES[[#This Row],[DESC3]]))</f>
        <v>SOOTBLOWER 2 OUT LIMIT SWITCH</v>
      </c>
    </row>
    <row r="235" spans="1:11" x14ac:dyDescent="0.4">
      <c r="A235" s="268" t="s">
        <v>300</v>
      </c>
      <c r="C235" s="268" t="s">
        <v>1860</v>
      </c>
      <c r="D235" s="269"/>
      <c r="E235" s="268" t="str">
        <f>_xlfn.CONCAT(DEVICES[[#This Row],[INITIAL_TAG1]:[INITIAL_TAG2]])</f>
        <v>BB1GS204</v>
      </c>
      <c r="F235" s="268" t="str">
        <f>TRIM(UPPER( MID(DEVICES[[#This Row],[INITIAL_DESC]],1,25)))</f>
        <v>SOOTBLOWER 2 IN</v>
      </c>
      <c r="G235" s="268" t="str">
        <f>TRIM(UPPER( MID(DEVICES[[#This Row],[INITIAL_DESC]],26,25)))</f>
        <v>LIMIT SWITCH</v>
      </c>
      <c r="H235" s="268" t="str">
        <f xml:space="preserve"> TRIM(UPPER( MID(DEVICES[[#This Row],[INITIAL_DESC]],51,25)))</f>
        <v/>
      </c>
      <c r="I235" s="269"/>
      <c r="J235" s="268" t="str">
        <f>_xlfn.CONCAT(DEVICES[[#This Row],[INITIAL_TAG1]:[INITIAL_TAG2]])</f>
        <v>BB1GS204</v>
      </c>
      <c r="K235" s="268" t="str">
        <f>TRIM(TRIM(DEVICES[[#This Row],[DESC1]])&amp; " " &amp;TRIM(DEVICES[[#This Row],[DESC2]]) &amp; " " &amp; TRIM(DEVICES[[#This Row],[DESC3]]))</f>
        <v>SOOTBLOWER 2 IN LIMIT SWITCH</v>
      </c>
    </row>
    <row r="236" spans="1:11" x14ac:dyDescent="0.4">
      <c r="A236" s="268" t="s">
        <v>303</v>
      </c>
      <c r="C236" s="268" t="s">
        <v>1861</v>
      </c>
      <c r="D236" s="269"/>
      <c r="E236" s="268" t="str">
        <f>_xlfn.CONCAT(DEVICES[[#This Row],[INITIAL_TAG1]:[INITIAL_TAG2]])</f>
        <v>BB1GS205</v>
      </c>
      <c r="F236" s="268" t="str">
        <f>TRIM(UPPER( MID(DEVICES[[#This Row],[INITIAL_DESC]],1,25)))</f>
        <v>SOOTBLOWER 3 OUT</v>
      </c>
      <c r="G236" s="268" t="str">
        <f>TRIM(UPPER( MID(DEVICES[[#This Row],[INITIAL_DESC]],26,25)))</f>
        <v>LIMIT SWITCH</v>
      </c>
      <c r="H236" s="268" t="str">
        <f xml:space="preserve"> TRIM(UPPER( MID(DEVICES[[#This Row],[INITIAL_DESC]],51,25)))</f>
        <v/>
      </c>
      <c r="I236" s="269"/>
      <c r="J236" s="268" t="str">
        <f>_xlfn.CONCAT(DEVICES[[#This Row],[INITIAL_TAG1]:[INITIAL_TAG2]])</f>
        <v>BB1GS205</v>
      </c>
      <c r="K236" s="268" t="str">
        <f>TRIM(TRIM(DEVICES[[#This Row],[DESC1]])&amp; " " &amp;TRIM(DEVICES[[#This Row],[DESC2]]) &amp; " " &amp; TRIM(DEVICES[[#This Row],[DESC3]]))</f>
        <v>SOOTBLOWER 3 OUT LIMIT SWITCH</v>
      </c>
    </row>
    <row r="237" spans="1:11" x14ac:dyDescent="0.4">
      <c r="A237" s="268" t="s">
        <v>306</v>
      </c>
      <c r="C237" s="268" t="s">
        <v>1862</v>
      </c>
      <c r="D237" s="269"/>
      <c r="E237" s="268" t="str">
        <f>_xlfn.CONCAT(DEVICES[[#This Row],[INITIAL_TAG1]:[INITIAL_TAG2]])</f>
        <v>BB1GS206</v>
      </c>
      <c r="F237" s="268" t="str">
        <f>TRIM(UPPER( MID(DEVICES[[#This Row],[INITIAL_DESC]],1,25)))</f>
        <v>SOOTBLOWER 3 IN</v>
      </c>
      <c r="G237" s="268" t="str">
        <f>TRIM(UPPER( MID(DEVICES[[#This Row],[INITIAL_DESC]],26,25)))</f>
        <v>LIMIT SWITCH</v>
      </c>
      <c r="H237" s="268" t="str">
        <f xml:space="preserve"> TRIM(UPPER( MID(DEVICES[[#This Row],[INITIAL_DESC]],51,25)))</f>
        <v/>
      </c>
      <c r="I237" s="269"/>
      <c r="J237" s="268" t="str">
        <f>_xlfn.CONCAT(DEVICES[[#This Row],[INITIAL_TAG1]:[INITIAL_TAG2]])</f>
        <v>BB1GS206</v>
      </c>
      <c r="K237" s="268" t="str">
        <f>TRIM(TRIM(DEVICES[[#This Row],[DESC1]])&amp; " " &amp;TRIM(DEVICES[[#This Row],[DESC2]]) &amp; " " &amp; TRIM(DEVICES[[#This Row],[DESC3]]))</f>
        <v>SOOTBLOWER 3 IN LIMIT SWITCH</v>
      </c>
    </row>
    <row r="238" spans="1:11" x14ac:dyDescent="0.4">
      <c r="A238" s="268" t="s">
        <v>309</v>
      </c>
      <c r="C238" s="268" t="s">
        <v>1863</v>
      </c>
      <c r="D238" s="269"/>
      <c r="E238" s="268" t="str">
        <f>_xlfn.CONCAT(DEVICES[[#This Row],[INITIAL_TAG1]:[INITIAL_TAG2]])</f>
        <v>BB1GS207</v>
      </c>
      <c r="F238" s="268" t="str">
        <f>TRIM(UPPER( MID(DEVICES[[#This Row],[INITIAL_DESC]],1,25)))</f>
        <v>SOOTBLOWER 5 OUT</v>
      </c>
      <c r="G238" s="268" t="str">
        <f>TRIM(UPPER( MID(DEVICES[[#This Row],[INITIAL_DESC]],26,25)))</f>
        <v>LIMIT SWITCH</v>
      </c>
      <c r="H238" s="268" t="str">
        <f xml:space="preserve"> TRIM(UPPER( MID(DEVICES[[#This Row],[INITIAL_DESC]],51,25)))</f>
        <v/>
      </c>
      <c r="I238" s="269"/>
      <c r="J238" s="268" t="str">
        <f>_xlfn.CONCAT(DEVICES[[#This Row],[INITIAL_TAG1]:[INITIAL_TAG2]])</f>
        <v>BB1GS207</v>
      </c>
      <c r="K238" s="268" t="str">
        <f>TRIM(TRIM(DEVICES[[#This Row],[DESC1]])&amp; " " &amp;TRIM(DEVICES[[#This Row],[DESC2]]) &amp; " " &amp; TRIM(DEVICES[[#This Row],[DESC3]]))</f>
        <v>SOOTBLOWER 5 OUT LIMIT SWITCH</v>
      </c>
    </row>
    <row r="239" spans="1:11" x14ac:dyDescent="0.4">
      <c r="A239" s="268" t="s">
        <v>312</v>
      </c>
      <c r="C239" s="268" t="s">
        <v>1864</v>
      </c>
      <c r="D239" s="269"/>
      <c r="E239" s="268" t="str">
        <f>_xlfn.CONCAT(DEVICES[[#This Row],[INITIAL_TAG1]:[INITIAL_TAG2]])</f>
        <v>BB1GS208</v>
      </c>
      <c r="F239" s="268" t="str">
        <f>TRIM(UPPER( MID(DEVICES[[#This Row],[INITIAL_DESC]],1,25)))</f>
        <v>SOOTBLOWER 5 IN</v>
      </c>
      <c r="G239" s="268" t="str">
        <f>TRIM(UPPER( MID(DEVICES[[#This Row],[INITIAL_DESC]],26,25)))</f>
        <v>LIMIT SWITCH</v>
      </c>
      <c r="H239" s="268" t="str">
        <f xml:space="preserve"> TRIM(UPPER( MID(DEVICES[[#This Row],[INITIAL_DESC]],51,25)))</f>
        <v/>
      </c>
      <c r="I239" s="269"/>
      <c r="J239" s="268" t="str">
        <f>_xlfn.CONCAT(DEVICES[[#This Row],[INITIAL_TAG1]:[INITIAL_TAG2]])</f>
        <v>BB1GS208</v>
      </c>
      <c r="K239" s="268" t="str">
        <f>TRIM(TRIM(DEVICES[[#This Row],[DESC1]])&amp; " " &amp;TRIM(DEVICES[[#This Row],[DESC2]]) &amp; " " &amp; TRIM(DEVICES[[#This Row],[DESC3]]))</f>
        <v>SOOTBLOWER 5 IN LIMIT SWITCH</v>
      </c>
    </row>
    <row r="240" spans="1:11" x14ac:dyDescent="0.4">
      <c r="A240" s="268" t="s">
        <v>315</v>
      </c>
      <c r="C240" s="268" t="s">
        <v>1865</v>
      </c>
      <c r="D240" s="269"/>
      <c r="E240" s="268" t="str">
        <f>_xlfn.CONCAT(DEVICES[[#This Row],[INITIAL_TAG1]:[INITIAL_TAG2]])</f>
        <v>BB1GS209</v>
      </c>
      <c r="F240" s="268" t="str">
        <f>TRIM(UPPER( MID(DEVICES[[#This Row],[INITIAL_DESC]],1,25)))</f>
        <v>SOOTBLOWER 6 OUT</v>
      </c>
      <c r="G240" s="268" t="str">
        <f>TRIM(UPPER( MID(DEVICES[[#This Row],[INITIAL_DESC]],26,25)))</f>
        <v>LIMIT SWITCH</v>
      </c>
      <c r="H240" s="268" t="str">
        <f xml:space="preserve"> TRIM(UPPER( MID(DEVICES[[#This Row],[INITIAL_DESC]],51,25)))</f>
        <v/>
      </c>
      <c r="I240" s="269"/>
      <c r="J240" s="268" t="str">
        <f>_xlfn.CONCAT(DEVICES[[#This Row],[INITIAL_TAG1]:[INITIAL_TAG2]])</f>
        <v>BB1GS209</v>
      </c>
      <c r="K240" s="268" t="str">
        <f>TRIM(TRIM(DEVICES[[#This Row],[DESC1]])&amp; " " &amp;TRIM(DEVICES[[#This Row],[DESC2]]) &amp; " " &amp; TRIM(DEVICES[[#This Row],[DESC3]]))</f>
        <v>SOOTBLOWER 6 OUT LIMIT SWITCH</v>
      </c>
    </row>
    <row r="241" spans="1:11" x14ac:dyDescent="0.4">
      <c r="A241" s="268" t="s">
        <v>318</v>
      </c>
      <c r="C241" s="268" t="s">
        <v>1866</v>
      </c>
      <c r="D241" s="269"/>
      <c r="E241" s="268" t="str">
        <f>_xlfn.CONCAT(DEVICES[[#This Row],[INITIAL_TAG1]:[INITIAL_TAG2]])</f>
        <v>BB1GS210</v>
      </c>
      <c r="F241" s="268" t="str">
        <f>TRIM(UPPER( MID(DEVICES[[#This Row],[INITIAL_DESC]],1,25)))</f>
        <v>SOOTBLOWER 6 IN</v>
      </c>
      <c r="G241" s="268" t="str">
        <f>TRIM(UPPER( MID(DEVICES[[#This Row],[INITIAL_DESC]],26,25)))</f>
        <v>LIMIT SWITCH</v>
      </c>
      <c r="H241" s="268" t="str">
        <f xml:space="preserve"> TRIM(UPPER( MID(DEVICES[[#This Row],[INITIAL_DESC]],51,25)))</f>
        <v/>
      </c>
      <c r="I241" s="269"/>
      <c r="J241" s="268" t="str">
        <f>_xlfn.CONCAT(DEVICES[[#This Row],[INITIAL_TAG1]:[INITIAL_TAG2]])</f>
        <v>BB1GS210</v>
      </c>
      <c r="K241" s="268" t="str">
        <f>TRIM(TRIM(DEVICES[[#This Row],[DESC1]])&amp; " " &amp;TRIM(DEVICES[[#This Row],[DESC2]]) &amp; " " &amp; TRIM(DEVICES[[#This Row],[DESC3]]))</f>
        <v>SOOTBLOWER 6 IN LIMIT SWITCH</v>
      </c>
    </row>
    <row r="242" spans="1:11" x14ac:dyDescent="0.4">
      <c r="A242" s="268" t="s">
        <v>321</v>
      </c>
      <c r="C242" s="268" t="s">
        <v>1867</v>
      </c>
      <c r="D242" s="269"/>
      <c r="E242" s="268" t="str">
        <f>_xlfn.CONCAT(DEVICES[[#This Row],[INITIAL_TAG1]:[INITIAL_TAG2]])</f>
        <v>BB1GS211</v>
      </c>
      <c r="F242" s="268" t="str">
        <f>TRIM(UPPER( MID(DEVICES[[#This Row],[INITIAL_DESC]],1,25)))</f>
        <v>SOOTBLOWER 7 OUT</v>
      </c>
      <c r="G242" s="268" t="str">
        <f>TRIM(UPPER( MID(DEVICES[[#This Row],[INITIAL_DESC]],26,25)))</f>
        <v>LIMIT SWITCH</v>
      </c>
      <c r="H242" s="268" t="str">
        <f xml:space="preserve"> TRIM(UPPER( MID(DEVICES[[#This Row],[INITIAL_DESC]],51,25)))</f>
        <v/>
      </c>
      <c r="I242" s="269"/>
      <c r="J242" s="268" t="str">
        <f>_xlfn.CONCAT(DEVICES[[#This Row],[INITIAL_TAG1]:[INITIAL_TAG2]])</f>
        <v>BB1GS211</v>
      </c>
      <c r="K242" s="268" t="str">
        <f>TRIM(TRIM(DEVICES[[#This Row],[DESC1]])&amp; " " &amp;TRIM(DEVICES[[#This Row],[DESC2]]) &amp; " " &amp; TRIM(DEVICES[[#This Row],[DESC3]]))</f>
        <v>SOOTBLOWER 7 OUT LIMIT SWITCH</v>
      </c>
    </row>
    <row r="243" spans="1:11" x14ac:dyDescent="0.4">
      <c r="A243" s="268" t="s">
        <v>324</v>
      </c>
      <c r="C243" s="268" t="s">
        <v>1868</v>
      </c>
      <c r="D243" s="269"/>
      <c r="E243" s="268" t="str">
        <f>_xlfn.CONCAT(DEVICES[[#This Row],[INITIAL_TAG1]:[INITIAL_TAG2]])</f>
        <v>BB1GS212</v>
      </c>
      <c r="F243" s="268" t="str">
        <f>TRIM(UPPER( MID(DEVICES[[#This Row],[INITIAL_DESC]],1,25)))</f>
        <v>SOOTBLOWER 7 IN</v>
      </c>
      <c r="G243" s="268" t="str">
        <f>TRIM(UPPER( MID(DEVICES[[#This Row],[INITIAL_DESC]],26,25)))</f>
        <v>LIMIT SWITCH</v>
      </c>
      <c r="H243" s="268" t="str">
        <f xml:space="preserve"> TRIM(UPPER( MID(DEVICES[[#This Row],[INITIAL_DESC]],51,25)))</f>
        <v/>
      </c>
      <c r="I243" s="269"/>
      <c r="J243" s="268" t="str">
        <f>_xlfn.CONCAT(DEVICES[[#This Row],[INITIAL_TAG1]:[INITIAL_TAG2]])</f>
        <v>BB1GS212</v>
      </c>
      <c r="K243" s="268" t="str">
        <f>TRIM(TRIM(DEVICES[[#This Row],[DESC1]])&amp; " " &amp;TRIM(DEVICES[[#This Row],[DESC2]]) &amp; " " &amp; TRIM(DEVICES[[#This Row],[DESC3]]))</f>
        <v>SOOTBLOWER 7 IN LIMIT SWITCH</v>
      </c>
    </row>
    <row r="244" spans="1:11" x14ac:dyDescent="0.4">
      <c r="A244" s="268" t="s">
        <v>328</v>
      </c>
      <c r="C244" s="268" t="s">
        <v>1869</v>
      </c>
      <c r="D244" s="269"/>
      <c r="E244" s="268" t="str">
        <f>_xlfn.CONCAT(DEVICES[[#This Row],[INITIAL_TAG1]:[INITIAL_TAG2]])</f>
        <v>BB1GS213</v>
      </c>
      <c r="F244" s="268" t="str">
        <f>TRIM(UPPER( MID(DEVICES[[#This Row],[INITIAL_DESC]],1,25)))</f>
        <v>SOOTBLOWER 8 OUT</v>
      </c>
      <c r="G244" s="268" t="str">
        <f>TRIM(UPPER( MID(DEVICES[[#This Row],[INITIAL_DESC]],26,25)))</f>
        <v>LIMIT SWITCH</v>
      </c>
      <c r="H244" s="268" t="str">
        <f xml:space="preserve"> TRIM(UPPER( MID(DEVICES[[#This Row],[INITIAL_DESC]],51,25)))</f>
        <v/>
      </c>
      <c r="I244" s="269"/>
      <c r="J244" s="268" t="str">
        <f>_xlfn.CONCAT(DEVICES[[#This Row],[INITIAL_TAG1]:[INITIAL_TAG2]])</f>
        <v>BB1GS213</v>
      </c>
      <c r="K244" s="268" t="str">
        <f>TRIM(TRIM(DEVICES[[#This Row],[DESC1]])&amp; " " &amp;TRIM(DEVICES[[#This Row],[DESC2]]) &amp; " " &amp; TRIM(DEVICES[[#This Row],[DESC3]]))</f>
        <v>SOOTBLOWER 8 OUT LIMIT SWITCH</v>
      </c>
    </row>
    <row r="245" spans="1:11" x14ac:dyDescent="0.4">
      <c r="A245" s="268" t="s">
        <v>331</v>
      </c>
      <c r="C245" s="268" t="s">
        <v>1870</v>
      </c>
      <c r="D245" s="269"/>
      <c r="E245" s="268" t="str">
        <f>_xlfn.CONCAT(DEVICES[[#This Row],[INITIAL_TAG1]:[INITIAL_TAG2]])</f>
        <v>BB1GS214</v>
      </c>
      <c r="F245" s="268" t="str">
        <f>TRIM(UPPER( MID(DEVICES[[#This Row],[INITIAL_DESC]],1,25)))</f>
        <v>SOOTBLOWER 8 IN</v>
      </c>
      <c r="G245" s="268" t="str">
        <f>TRIM(UPPER( MID(DEVICES[[#This Row],[INITIAL_DESC]],26,25)))</f>
        <v>LIMIT SWITCH</v>
      </c>
      <c r="H245" s="268" t="str">
        <f xml:space="preserve"> TRIM(UPPER( MID(DEVICES[[#This Row],[INITIAL_DESC]],51,25)))</f>
        <v/>
      </c>
      <c r="I245" s="269"/>
      <c r="J245" s="268" t="str">
        <f>_xlfn.CONCAT(DEVICES[[#This Row],[INITIAL_TAG1]:[INITIAL_TAG2]])</f>
        <v>BB1GS214</v>
      </c>
      <c r="K245" s="268" t="str">
        <f>TRIM(TRIM(DEVICES[[#This Row],[DESC1]])&amp; " " &amp;TRIM(DEVICES[[#This Row],[DESC2]]) &amp; " " &amp; TRIM(DEVICES[[#This Row],[DESC3]]))</f>
        <v>SOOTBLOWER 8 IN LIMIT SWITCH</v>
      </c>
    </row>
    <row r="246" spans="1:11" x14ac:dyDescent="0.4">
      <c r="A246" s="268" t="s">
        <v>338</v>
      </c>
      <c r="C246" s="268" t="s">
        <v>1871</v>
      </c>
      <c r="D246" s="269"/>
      <c r="E246" s="268" t="str">
        <f>_xlfn.CONCAT(DEVICES[[#This Row],[INITIAL_TAG1]:[INITIAL_TAG2]])</f>
        <v>BB1GS227</v>
      </c>
      <c r="F246" s="268" t="str">
        <f>TRIM(UPPER( MID(DEVICES[[#This Row],[INITIAL_DESC]],1,25)))</f>
        <v>SOOTBLOWING LINE ON-OFF</v>
      </c>
      <c r="G246" s="268" t="str">
        <f>TRIM(UPPER( MID(DEVICES[[#This Row],[INITIAL_DESC]],26,25)))</f>
        <v>VALVE OPEN LIMIT SWITCH</v>
      </c>
      <c r="H246" s="268" t="str">
        <f xml:space="preserve"> TRIM(UPPER( MID(DEVICES[[#This Row],[INITIAL_DESC]],51,25)))</f>
        <v/>
      </c>
      <c r="I246" s="269"/>
      <c r="J246" s="268" t="str">
        <f>_xlfn.CONCAT(DEVICES[[#This Row],[INITIAL_TAG1]:[INITIAL_TAG2]])</f>
        <v>BB1GS227</v>
      </c>
      <c r="K246" s="268" t="str">
        <f>TRIM(TRIM(DEVICES[[#This Row],[DESC1]])&amp; " " &amp;TRIM(DEVICES[[#This Row],[DESC2]]) &amp; " " &amp; TRIM(DEVICES[[#This Row],[DESC3]]))</f>
        <v>SOOTBLOWING LINE ON-OFF VALVE OPEN LIMIT SWITCH</v>
      </c>
    </row>
    <row r="247" spans="1:11" x14ac:dyDescent="0.4">
      <c r="A247" s="268" t="s">
        <v>341</v>
      </c>
      <c r="C247" s="268" t="s">
        <v>1872</v>
      </c>
      <c r="D247" s="269"/>
      <c r="E247" s="268" t="str">
        <f>_xlfn.CONCAT(DEVICES[[#This Row],[INITIAL_TAG1]:[INITIAL_TAG2]])</f>
        <v>BB1GS228</v>
      </c>
      <c r="F247" s="268" t="str">
        <f>TRIM(UPPER( MID(DEVICES[[#This Row],[INITIAL_DESC]],1,25)))</f>
        <v>SOOTBLOWING LINE ON-OFF</v>
      </c>
      <c r="G247" s="268" t="str">
        <f>TRIM(UPPER( MID(DEVICES[[#This Row],[INITIAL_DESC]],26,25)))</f>
        <v>VALVE CLOSE LIMIT SWITCH</v>
      </c>
      <c r="H247" s="268" t="str">
        <f xml:space="preserve"> TRIM(UPPER( MID(DEVICES[[#This Row],[INITIAL_DESC]],51,25)))</f>
        <v/>
      </c>
      <c r="I247" s="269"/>
      <c r="J247" s="268" t="str">
        <f>_xlfn.CONCAT(DEVICES[[#This Row],[INITIAL_TAG1]:[INITIAL_TAG2]])</f>
        <v>BB1GS228</v>
      </c>
      <c r="K247" s="268" t="str">
        <f>TRIM(TRIM(DEVICES[[#This Row],[DESC1]])&amp; " " &amp;TRIM(DEVICES[[#This Row],[DESC2]]) &amp; " " &amp; TRIM(DEVICES[[#This Row],[DESC3]]))</f>
        <v>SOOTBLOWING LINE ON-OFF VALVE CLOSE LIMIT SWITCH</v>
      </c>
    </row>
    <row r="248" spans="1:11" x14ac:dyDescent="0.4">
      <c r="A248" s="268" t="s">
        <v>1245</v>
      </c>
      <c r="C248" s="268" t="s">
        <v>1873</v>
      </c>
      <c r="D248" s="269"/>
      <c r="E248" s="268" t="str">
        <f>_xlfn.CONCAT(DEVICES[[#This Row],[INITIAL_TAG1]:[INITIAL_TAG2]])</f>
        <v>BB1GS231</v>
      </c>
      <c r="F248" s="268" t="str">
        <f>TRIM(UPPER( MID(DEVICES[[#This Row],[INITIAL_DESC]],1,25)))</f>
        <v>STEAM ACCUMULATOR</v>
      </c>
      <c r="G248" s="268" t="str">
        <f>TRIM(UPPER( MID(DEVICES[[#This Row],[INITIAL_DESC]],26,25)))</f>
        <v>PRESSURE CONTROL VALVE</v>
      </c>
      <c r="H248" s="268" t="str">
        <f xml:space="preserve"> TRIM(UPPER( MID(DEVICES[[#This Row],[INITIAL_DESC]],51,25)))</f>
        <v>OPEN LIMIT SWITCH</v>
      </c>
      <c r="I248" s="269"/>
      <c r="J248" s="268" t="str">
        <f>_xlfn.CONCAT(DEVICES[[#This Row],[INITIAL_TAG1]:[INITIAL_TAG2]])</f>
        <v>BB1GS231</v>
      </c>
      <c r="K248" s="268" t="str">
        <f>TRIM(TRIM(DEVICES[[#This Row],[DESC1]])&amp; " " &amp;TRIM(DEVICES[[#This Row],[DESC2]]) &amp; " " &amp; TRIM(DEVICES[[#This Row],[DESC3]]))</f>
        <v>STEAM ACCUMULATOR PRESSURE CONTROL VALVE OPEN LIMIT SWITCH</v>
      </c>
    </row>
    <row r="249" spans="1:11" x14ac:dyDescent="0.4">
      <c r="A249" s="268" t="s">
        <v>1249</v>
      </c>
      <c r="C249" s="268" t="s">
        <v>1874</v>
      </c>
      <c r="D249" s="269"/>
      <c r="E249" s="268" t="str">
        <f>_xlfn.CONCAT(DEVICES[[#This Row],[INITIAL_TAG1]:[INITIAL_TAG2]])</f>
        <v>BB1GS230</v>
      </c>
      <c r="F249" s="268" t="str">
        <f>TRIM(UPPER( MID(DEVICES[[#This Row],[INITIAL_DESC]],1,25)))</f>
        <v>STEAM ACCUMULATOR</v>
      </c>
      <c r="G249" s="268" t="str">
        <f>TRIM(UPPER( MID(DEVICES[[#This Row],[INITIAL_DESC]],26,25)))</f>
        <v>PRESSURE CONTROL VALVE</v>
      </c>
      <c r="H249" s="268" t="str">
        <f xml:space="preserve"> TRIM(UPPER( MID(DEVICES[[#This Row],[INITIAL_DESC]],51,25)))</f>
        <v>CLOSE LIMIT SWITCH</v>
      </c>
      <c r="I249" s="269"/>
      <c r="J249" s="268" t="str">
        <f>_xlfn.CONCAT(DEVICES[[#This Row],[INITIAL_TAG1]:[INITIAL_TAG2]])</f>
        <v>BB1GS230</v>
      </c>
      <c r="K249" s="268" t="str">
        <f>TRIM(TRIM(DEVICES[[#This Row],[DESC1]])&amp; " " &amp;TRIM(DEVICES[[#This Row],[DESC2]]) &amp; " " &amp; TRIM(DEVICES[[#This Row],[DESC3]]))</f>
        <v>STEAM ACCUMULATOR PRESSURE CONTROL VALVE CLOSE LIMIT SWITCH</v>
      </c>
    </row>
    <row r="250" spans="1:11" x14ac:dyDescent="0.4">
      <c r="A250" s="268" t="s">
        <v>1255</v>
      </c>
      <c r="C250" s="268" t="s">
        <v>1256</v>
      </c>
      <c r="D250" s="269"/>
      <c r="E250" s="268" t="str">
        <f>_xlfn.CONCAT(DEVICES[[#This Row],[INITIAL_TAG1]:[INITIAL_TAG2]])</f>
        <v>BB1GS233</v>
      </c>
      <c r="F250" s="268" t="str">
        <f>TRIM(UPPER( MID(DEVICES[[#This Row],[INITIAL_DESC]],1,25)))</f>
        <v>STEAM PRESSURE REDUCTION</v>
      </c>
      <c r="G250" s="268" t="str">
        <f>TRIM(UPPER( MID(DEVICES[[#This Row],[INITIAL_DESC]],26,25)))</f>
        <v>VALVE OPEN LIMIT SWITCH</v>
      </c>
      <c r="H250" s="268" t="str">
        <f xml:space="preserve"> TRIM(UPPER( MID(DEVICES[[#This Row],[INITIAL_DESC]],51,25)))</f>
        <v/>
      </c>
      <c r="I250" s="269"/>
      <c r="J250" s="268" t="str">
        <f>_xlfn.CONCAT(DEVICES[[#This Row],[INITIAL_TAG1]:[INITIAL_TAG2]])</f>
        <v>BB1GS233</v>
      </c>
      <c r="K250" s="268" t="str">
        <f>TRIM(TRIM(DEVICES[[#This Row],[DESC1]])&amp; " " &amp;TRIM(DEVICES[[#This Row],[DESC2]]) &amp; " " &amp; TRIM(DEVICES[[#This Row],[DESC3]]))</f>
        <v>STEAM PRESSURE REDUCTION VALVE OPEN LIMIT SWITCH</v>
      </c>
    </row>
    <row r="251" spans="1:11" x14ac:dyDescent="0.4">
      <c r="A251" s="268" t="s">
        <v>1258</v>
      </c>
      <c r="C251" s="268" t="s">
        <v>1259</v>
      </c>
      <c r="D251" s="269"/>
      <c r="E251" s="268" t="str">
        <f>_xlfn.CONCAT(DEVICES[[#This Row],[INITIAL_TAG1]:[INITIAL_TAG2]])</f>
        <v>BB1GS232</v>
      </c>
      <c r="F251" s="268" t="str">
        <f>TRIM(UPPER( MID(DEVICES[[#This Row],[INITIAL_DESC]],1,25)))</f>
        <v>STEAM PRESSURE REDUCTION</v>
      </c>
      <c r="G251" s="268" t="str">
        <f>TRIM(UPPER( MID(DEVICES[[#This Row],[INITIAL_DESC]],26,25)))</f>
        <v>VALVE CLOSE LIMIT SWITCH</v>
      </c>
      <c r="H251" s="268" t="str">
        <f xml:space="preserve"> TRIM(UPPER( MID(DEVICES[[#This Row],[INITIAL_DESC]],51,25)))</f>
        <v/>
      </c>
      <c r="I251" s="269"/>
      <c r="J251" s="268" t="str">
        <f>_xlfn.CONCAT(DEVICES[[#This Row],[INITIAL_TAG1]:[INITIAL_TAG2]])</f>
        <v>BB1GS232</v>
      </c>
      <c r="K251" s="268" t="str">
        <f>TRIM(TRIM(DEVICES[[#This Row],[DESC1]])&amp; " " &amp;TRIM(DEVICES[[#This Row],[DESC2]]) &amp; " " &amp; TRIM(DEVICES[[#This Row],[DESC3]]))</f>
        <v>STEAM PRESSURE REDUCTION VALVE CLOSE LIMIT SWITCH</v>
      </c>
    </row>
    <row r="252" spans="1:11" s="270" customFormat="1" x14ac:dyDescent="0.4">
      <c r="A252" s="268" t="s">
        <v>396</v>
      </c>
      <c r="B252" s="268"/>
      <c r="C252" s="268" t="s">
        <v>1875</v>
      </c>
      <c r="D252" s="269"/>
      <c r="E252" s="268" t="str">
        <f>_xlfn.CONCAT(DEVICES[[#This Row],[INITIAL_TAG1]:[INITIAL_TAG2]])</f>
        <v>BB1GS217</v>
      </c>
      <c r="F252" s="268" t="str">
        <f>TRIM(UPPER( MID(DEVICES[[#This Row],[INITIAL_DESC]],1,25)))</f>
        <v>MAIN STEAM LINE</v>
      </c>
      <c r="G252" s="268" t="str">
        <f>TRIM(UPPER( MID(DEVICES[[#This Row],[INITIAL_DESC]],26,25)))</f>
        <v>ACCUMULATOR BYPASS ON-OFF</v>
      </c>
      <c r="H252" s="268" t="str">
        <f xml:space="preserve"> TRIM(UPPER( MID(DEVICES[[#This Row],[INITIAL_DESC]],51,25)))</f>
        <v>VALVE OPEN LIMIT SWITCH</v>
      </c>
      <c r="I252" s="269"/>
      <c r="J252" s="268" t="str">
        <f>_xlfn.CONCAT(DEVICES[[#This Row],[INITIAL_TAG1]:[INITIAL_TAG2]])</f>
        <v>BB1GS217</v>
      </c>
      <c r="K252" s="268" t="str">
        <f>TRIM(TRIM(DEVICES[[#This Row],[DESC1]])&amp; " " &amp;TRIM(DEVICES[[#This Row],[DESC2]]) &amp; " " &amp; TRIM(DEVICES[[#This Row],[DESC3]]))</f>
        <v>MAIN STEAM LINE ACCUMULATOR BYPASS ON-OFF VALVE OPEN LIMIT SWITCH</v>
      </c>
    </row>
    <row r="253" spans="1:11" s="270" customFormat="1" x14ac:dyDescent="0.4">
      <c r="A253" s="268" t="s">
        <v>399</v>
      </c>
      <c r="B253" s="268"/>
      <c r="C253" s="268" t="s">
        <v>1876</v>
      </c>
      <c r="D253" s="269"/>
      <c r="E253" s="268" t="str">
        <f>_xlfn.CONCAT(DEVICES[[#This Row],[INITIAL_TAG1]:[INITIAL_TAG2]])</f>
        <v>BB1GS218</v>
      </c>
      <c r="F253" s="268" t="str">
        <f>TRIM(UPPER( MID(DEVICES[[#This Row],[INITIAL_DESC]],1,25)))</f>
        <v>MAIN STEAM LINE</v>
      </c>
      <c r="G253" s="268" t="str">
        <f>TRIM(UPPER( MID(DEVICES[[#This Row],[INITIAL_DESC]],26,25)))</f>
        <v>ACCUMULATOR BYPASS ON-OFF</v>
      </c>
      <c r="H253" s="268" t="str">
        <f xml:space="preserve"> TRIM(UPPER( MID(DEVICES[[#This Row],[INITIAL_DESC]],51,25)))</f>
        <v>VALVE CLOSE LIMIT SWITCH</v>
      </c>
      <c r="I253" s="269"/>
      <c r="J253" s="268" t="str">
        <f>_xlfn.CONCAT(DEVICES[[#This Row],[INITIAL_TAG1]:[INITIAL_TAG2]])</f>
        <v>BB1GS218</v>
      </c>
      <c r="K253" s="268" t="str">
        <f>TRIM(TRIM(DEVICES[[#This Row],[DESC1]])&amp; " " &amp;TRIM(DEVICES[[#This Row],[DESC2]]) &amp; " " &amp; TRIM(DEVICES[[#This Row],[DESC3]]))</f>
        <v>MAIN STEAM LINE ACCUMULATOR BYPASS ON-OFF VALVE CLOSE LIMIT SWITCH</v>
      </c>
    </row>
    <row r="254" spans="1:11" s="270" customFormat="1" x14ac:dyDescent="0.4">
      <c r="A254" s="268" t="s">
        <v>405</v>
      </c>
      <c r="B254" s="268"/>
      <c r="C254" s="268" t="s">
        <v>1877</v>
      </c>
      <c r="D254" s="269"/>
      <c r="E254" s="268" t="str">
        <f>_xlfn.CONCAT(DEVICES[[#This Row],[INITIAL_TAG1]:[INITIAL_TAG2]])</f>
        <v>BB1GS219</v>
      </c>
      <c r="F254" s="268" t="str">
        <f>TRIM(UPPER( MID(DEVICES[[#This Row],[INITIAL_DESC]],1,25)))</f>
        <v>STEAM ACCUMULATOR ON-OFF</v>
      </c>
      <c r="G254" s="268" t="str">
        <f>TRIM(UPPER( MID(DEVICES[[#This Row],[INITIAL_DESC]],26,25)))</f>
        <v>ISOLATING VALVE OPEN</v>
      </c>
      <c r="H254" s="268" t="str">
        <f xml:space="preserve"> TRIM(UPPER( MID(DEVICES[[#This Row],[INITIAL_DESC]],51,25)))</f>
        <v>LIMIT SWITCH</v>
      </c>
      <c r="I254" s="269"/>
      <c r="J254" s="268" t="str">
        <f>_xlfn.CONCAT(DEVICES[[#This Row],[INITIAL_TAG1]:[INITIAL_TAG2]])</f>
        <v>BB1GS219</v>
      </c>
      <c r="K254" s="268" t="str">
        <f>TRIM(TRIM(DEVICES[[#This Row],[DESC1]])&amp; " " &amp;TRIM(DEVICES[[#This Row],[DESC2]]) &amp; " " &amp; TRIM(DEVICES[[#This Row],[DESC3]]))</f>
        <v>STEAM ACCUMULATOR ON-OFF ISOLATING VALVE OPEN LIMIT SWITCH</v>
      </c>
    </row>
    <row r="255" spans="1:11" s="270" customFormat="1" x14ac:dyDescent="0.4">
      <c r="A255" s="268" t="s">
        <v>402</v>
      </c>
      <c r="B255" s="268"/>
      <c r="C255" s="268" t="s">
        <v>1878</v>
      </c>
      <c r="D255" s="269"/>
      <c r="E255" s="268" t="str">
        <f>_xlfn.CONCAT(DEVICES[[#This Row],[INITIAL_TAG1]:[INITIAL_TAG2]])</f>
        <v>BB1GS220</v>
      </c>
      <c r="F255" s="268" t="str">
        <f>TRIM(UPPER( MID(DEVICES[[#This Row],[INITIAL_DESC]],1,25)))</f>
        <v>STEAM ACCUMULATOR ON-OFF</v>
      </c>
      <c r="G255" s="268" t="str">
        <f>TRIM(UPPER( MID(DEVICES[[#This Row],[INITIAL_DESC]],26,25)))</f>
        <v>ISOLATING VALVE CLOSE</v>
      </c>
      <c r="H255" s="268" t="str">
        <f xml:space="preserve"> TRIM(UPPER( MID(DEVICES[[#This Row],[INITIAL_DESC]],51,25)))</f>
        <v>LIMIT SWITCH</v>
      </c>
      <c r="I255" s="269"/>
      <c r="J255" s="268" t="str">
        <f>_xlfn.CONCAT(DEVICES[[#This Row],[INITIAL_TAG1]:[INITIAL_TAG2]])</f>
        <v>BB1GS220</v>
      </c>
      <c r="K255" s="268" t="str">
        <f>TRIM(TRIM(DEVICES[[#This Row],[DESC1]])&amp; " " &amp;TRIM(DEVICES[[#This Row],[DESC2]]) &amp; " " &amp; TRIM(DEVICES[[#This Row],[DESC3]]))</f>
        <v>STEAM ACCUMULATOR ON-OFF ISOLATING VALVE CLOSE LIMIT SWITCH</v>
      </c>
    </row>
    <row r="256" spans="1:11" s="270" customFormat="1" x14ac:dyDescent="0.4">
      <c r="A256" s="268" t="s">
        <v>396</v>
      </c>
      <c r="B256" s="268"/>
      <c r="C256" s="268" t="s">
        <v>1879</v>
      </c>
      <c r="D256" s="269"/>
      <c r="E256" s="268" t="str">
        <f>_xlfn.CONCAT(DEVICES[[#This Row],[INITIAL_TAG1]:[INITIAL_TAG2]])</f>
        <v>BB1GS217</v>
      </c>
      <c r="F256" s="268" t="str">
        <f>TRIM(UPPER( MID(DEVICES[[#This Row],[INITIAL_DESC]],1,25)))</f>
        <v>STEAM ACCUMULATOR BY-PASS</v>
      </c>
      <c r="G256" s="268" t="str">
        <f>TRIM(UPPER( MID(DEVICES[[#This Row],[INITIAL_DESC]],26,25)))</f>
        <v>VALVE OPEN LIMIT SWITCH</v>
      </c>
      <c r="H256" s="268" t="str">
        <f xml:space="preserve"> TRIM(UPPER( MID(DEVICES[[#This Row],[INITIAL_DESC]],51,25)))</f>
        <v/>
      </c>
      <c r="I256" s="269"/>
      <c r="J256" s="268" t="str">
        <f>_xlfn.CONCAT(DEVICES[[#This Row],[INITIAL_TAG1]:[INITIAL_TAG2]])</f>
        <v>BB1GS217</v>
      </c>
      <c r="K256" s="268" t="str">
        <f>TRIM(TRIM(DEVICES[[#This Row],[DESC1]])&amp; " " &amp;TRIM(DEVICES[[#This Row],[DESC2]]) &amp; " " &amp; TRIM(DEVICES[[#This Row],[DESC3]]))</f>
        <v>STEAM ACCUMULATOR BY-PASS VALVE OPEN LIMIT SWITCH</v>
      </c>
    </row>
    <row r="257" spans="1:11" s="270" customFormat="1" x14ac:dyDescent="0.4">
      <c r="A257" s="268" t="s">
        <v>399</v>
      </c>
      <c r="B257" s="268"/>
      <c r="C257" s="268" t="s">
        <v>1880</v>
      </c>
      <c r="D257" s="269"/>
      <c r="E257" s="268" t="str">
        <f>_xlfn.CONCAT(DEVICES[[#This Row],[INITIAL_TAG1]:[INITIAL_TAG2]])</f>
        <v>BB1GS218</v>
      </c>
      <c r="F257" s="268" t="str">
        <f>TRIM(UPPER( MID(DEVICES[[#This Row],[INITIAL_DESC]],1,25)))</f>
        <v>STEAM ACCUMULATOR BY-PASS</v>
      </c>
      <c r="G257" s="268" t="str">
        <f>TRIM(UPPER( MID(DEVICES[[#This Row],[INITIAL_DESC]],26,25)))</f>
        <v>VALVE CLOSE LIMIT SWITCH</v>
      </c>
      <c r="H257" s="268" t="str">
        <f xml:space="preserve"> TRIM(UPPER( MID(DEVICES[[#This Row],[INITIAL_DESC]],51,25)))</f>
        <v/>
      </c>
      <c r="I257" s="269"/>
      <c r="J257" s="268" t="str">
        <f>_xlfn.CONCAT(DEVICES[[#This Row],[INITIAL_TAG1]:[INITIAL_TAG2]])</f>
        <v>BB1GS218</v>
      </c>
      <c r="K257" s="268" t="str">
        <f>TRIM(TRIM(DEVICES[[#This Row],[DESC1]])&amp; " " &amp;TRIM(DEVICES[[#This Row],[DESC2]]) &amp; " " &amp; TRIM(DEVICES[[#This Row],[DESC3]]))</f>
        <v>STEAM ACCUMULATOR BY-PASS VALVE CLOSE LIMIT SWITCH</v>
      </c>
    </row>
    <row r="258" spans="1:11" s="270" customFormat="1" x14ac:dyDescent="0.4">
      <c r="A258" s="268" t="s">
        <v>402</v>
      </c>
      <c r="B258" s="268"/>
      <c r="C258" s="268" t="s">
        <v>403</v>
      </c>
      <c r="D258" s="269"/>
      <c r="E258" s="268" t="str">
        <f>_xlfn.CONCAT(DEVICES[[#This Row],[INITIAL_TAG1]:[INITIAL_TAG2]])</f>
        <v>BB1GS220</v>
      </c>
      <c r="F258" s="268" t="str">
        <f>TRIM(UPPER( MID(DEVICES[[#This Row],[INITIAL_DESC]],1,25)))</f>
        <v>STEAM ACCUMULATOR ON-OFF</v>
      </c>
      <c r="G258" s="268" t="str">
        <f>TRIM(UPPER( MID(DEVICES[[#This Row],[INITIAL_DESC]],26,25)))</f>
        <v>VALVE CLOSE LIMIT SWITCH</v>
      </c>
      <c r="H258" s="268" t="str">
        <f xml:space="preserve"> TRIM(UPPER( MID(DEVICES[[#This Row],[INITIAL_DESC]],51,25)))</f>
        <v/>
      </c>
      <c r="I258" s="269"/>
      <c r="J258" s="268" t="str">
        <f>_xlfn.CONCAT(DEVICES[[#This Row],[INITIAL_TAG1]:[INITIAL_TAG2]])</f>
        <v>BB1GS220</v>
      </c>
      <c r="K258" s="268" t="str">
        <f>TRIM(TRIM(DEVICES[[#This Row],[DESC1]])&amp; " " &amp;TRIM(DEVICES[[#This Row],[DESC2]]) &amp; " " &amp; TRIM(DEVICES[[#This Row],[DESC3]]))</f>
        <v>STEAM ACCUMULATOR ON-OFF VALVE CLOSE LIMIT SWITCH</v>
      </c>
    </row>
    <row r="259" spans="1:11" s="270" customFormat="1" x14ac:dyDescent="0.4">
      <c r="A259" s="268" t="s">
        <v>405</v>
      </c>
      <c r="B259" s="268"/>
      <c r="C259" s="268" t="s">
        <v>406</v>
      </c>
      <c r="D259" s="269"/>
      <c r="E259" s="268" t="str">
        <f>_xlfn.CONCAT(DEVICES[[#This Row],[INITIAL_TAG1]:[INITIAL_TAG2]])</f>
        <v>BB1GS219</v>
      </c>
      <c r="F259" s="268" t="str">
        <f>TRIM(UPPER( MID(DEVICES[[#This Row],[INITIAL_DESC]],1,25)))</f>
        <v>STEAM ACCUMULATOR ON-OFF</v>
      </c>
      <c r="G259" s="268" t="str">
        <f>TRIM(UPPER( MID(DEVICES[[#This Row],[INITIAL_DESC]],26,25)))</f>
        <v>VALVE OPEN LIMIT SWITCH</v>
      </c>
      <c r="H259" s="268" t="str">
        <f xml:space="preserve"> TRIM(UPPER( MID(DEVICES[[#This Row],[INITIAL_DESC]],51,25)))</f>
        <v/>
      </c>
      <c r="I259" s="269"/>
      <c r="J259" s="268" t="str">
        <f>_xlfn.CONCAT(DEVICES[[#This Row],[INITIAL_TAG1]:[INITIAL_TAG2]])</f>
        <v>BB1GS219</v>
      </c>
      <c r="K259" s="268" t="str">
        <f>TRIM(TRIM(DEVICES[[#This Row],[DESC1]])&amp; " " &amp;TRIM(DEVICES[[#This Row],[DESC2]]) &amp; " " &amp; TRIM(DEVICES[[#This Row],[DESC3]]))</f>
        <v>STEAM ACCUMULATOR ON-OFF VALVE OPEN LIMIT SWITCH</v>
      </c>
    </row>
    <row r="260" spans="1:11" s="270" customFormat="1" x14ac:dyDescent="0.4">
      <c r="A260" s="268" t="s">
        <v>547</v>
      </c>
      <c r="B260" s="268"/>
      <c r="C260" s="268" t="s">
        <v>1881</v>
      </c>
      <c r="D260" s="269"/>
      <c r="E260" s="268" t="str">
        <f>_xlfn.CONCAT(DEVICES[[#This Row],[INITIAL_TAG1]:[INITIAL_TAG2]])</f>
        <v>BB1GS215</v>
      </c>
      <c r="F260" s="268" t="str">
        <f>TRIM(UPPER( MID(DEVICES[[#This Row],[INITIAL_DESC]],1,25)))</f>
        <v>PRIMARY AIR PREHEATER</v>
      </c>
      <c r="G260" s="268" t="str">
        <f>TRIM(UPPER( MID(DEVICES[[#This Row],[INITIAL_DESC]],26,25)))</f>
        <v>ON-OFF VALVE OPEN</v>
      </c>
      <c r="H260" s="268" t="str">
        <f xml:space="preserve"> TRIM(UPPER( MID(DEVICES[[#This Row],[INITIAL_DESC]],51,25)))</f>
        <v>LIMIT SWITCH</v>
      </c>
      <c r="I260" s="269"/>
      <c r="J260" s="268" t="str">
        <f>_xlfn.CONCAT(DEVICES[[#This Row],[INITIAL_TAG1]:[INITIAL_TAG2]])</f>
        <v>BB1GS215</v>
      </c>
      <c r="K260" s="268" t="str">
        <f>TRIM(TRIM(DEVICES[[#This Row],[DESC1]])&amp; " " &amp;TRIM(DEVICES[[#This Row],[DESC2]]) &amp; " " &amp; TRIM(DEVICES[[#This Row],[DESC3]]))</f>
        <v>PRIMARY AIR PREHEATER ON-OFF VALVE OPEN LIMIT SWITCH</v>
      </c>
    </row>
    <row r="261" spans="1:11" s="270" customFormat="1" x14ac:dyDescent="0.4">
      <c r="A261" s="268" t="s">
        <v>550</v>
      </c>
      <c r="B261" s="268"/>
      <c r="C261" s="268" t="s">
        <v>1882</v>
      </c>
      <c r="D261" s="269"/>
      <c r="E261" s="268" t="str">
        <f>_xlfn.CONCAT(DEVICES[[#This Row],[INITIAL_TAG1]:[INITIAL_TAG2]])</f>
        <v>BB1GS216</v>
      </c>
      <c r="F261" s="268" t="str">
        <f>TRIM(UPPER( MID(DEVICES[[#This Row],[INITIAL_DESC]],1,25)))</f>
        <v>PRIMARY AIR PREHEATER</v>
      </c>
      <c r="G261" s="268" t="str">
        <f>TRIM(UPPER( MID(DEVICES[[#This Row],[INITIAL_DESC]],26,25)))</f>
        <v>ON-OFF VALVE CLOSE</v>
      </c>
      <c r="H261" s="268" t="str">
        <f xml:space="preserve"> TRIM(UPPER( MID(DEVICES[[#This Row],[INITIAL_DESC]],51,25)))</f>
        <v>LIMIT SWITCH</v>
      </c>
      <c r="I261" s="269"/>
      <c r="J261" s="268" t="str">
        <f>_xlfn.CONCAT(DEVICES[[#This Row],[INITIAL_TAG1]:[INITIAL_TAG2]])</f>
        <v>BB1GS216</v>
      </c>
      <c r="K261" s="268" t="str">
        <f>TRIM(TRIM(DEVICES[[#This Row],[DESC1]])&amp; " " &amp;TRIM(DEVICES[[#This Row],[DESC2]]) &amp; " " &amp; TRIM(DEVICES[[#This Row],[DESC3]]))</f>
        <v>PRIMARY AIR PREHEATER ON-OFF VALVE CLOSE LIMIT SWITCH</v>
      </c>
    </row>
    <row r="262" spans="1:11" s="270" customFormat="1" x14ac:dyDescent="0.4">
      <c r="A262" s="268" t="s">
        <v>565</v>
      </c>
      <c r="B262" s="268"/>
      <c r="C262" s="268" t="s">
        <v>1883</v>
      </c>
      <c r="D262" s="269"/>
      <c r="E262" s="268" t="str">
        <f>_xlfn.CONCAT(DEVICES[[#This Row],[INITIAL_TAG1]:[INITIAL_TAG2]])</f>
        <v>BB1GS621</v>
      </c>
      <c r="F262" s="268" t="str">
        <f>TRIM(UPPER( MID(DEVICES[[#This Row],[INITIAL_DESC]],1,25)))</f>
        <v>UNLOADING STATION 3,</v>
      </c>
      <c r="G262" s="268" t="str">
        <f>TRIM(UPPER( MID(DEVICES[[#This Row],[INITIAL_DESC]],26,25)))</f>
        <v>BLOCK 3, FEEDER 3, OUT</v>
      </c>
      <c r="H262" s="268" t="str">
        <f xml:space="preserve"> TRIM(UPPER( MID(DEVICES[[#This Row],[INITIAL_DESC]],51,25)))</f>
        <v/>
      </c>
      <c r="I262" s="269"/>
      <c r="J262" s="268" t="str">
        <f>_xlfn.CONCAT(DEVICES[[#This Row],[INITIAL_TAG1]:[INITIAL_TAG2]])</f>
        <v>BB1GS621</v>
      </c>
      <c r="K262" s="268" t="str">
        <f>TRIM(TRIM(DEVICES[[#This Row],[DESC1]])&amp; " " &amp;TRIM(DEVICES[[#This Row],[DESC2]]) &amp; " " &amp; TRIM(DEVICES[[#This Row],[DESC3]]))</f>
        <v>UNLOADING STATION 3, BLOCK 3, FEEDER 3, OUT</v>
      </c>
    </row>
    <row r="263" spans="1:11" s="270" customFormat="1" x14ac:dyDescent="0.4">
      <c r="A263" s="268" t="s">
        <v>569</v>
      </c>
      <c r="B263" s="268"/>
      <c r="C263" s="268" t="s">
        <v>1884</v>
      </c>
      <c r="D263" s="269"/>
      <c r="E263" s="268" t="str">
        <f>_xlfn.CONCAT(DEVICES[[#This Row],[INITIAL_TAG1]:[INITIAL_TAG2]])</f>
        <v>BB1GS611</v>
      </c>
      <c r="F263" s="268" t="str">
        <f>TRIM(UPPER( MID(DEVICES[[#This Row],[INITIAL_DESC]],1,25)))</f>
        <v>UNLOADING STATION 2,</v>
      </c>
      <c r="G263" s="268" t="str">
        <f>TRIM(UPPER( MID(DEVICES[[#This Row],[INITIAL_DESC]],26,25)))</f>
        <v>BLOCK 2, FEEDER 2, OUT</v>
      </c>
      <c r="H263" s="268" t="str">
        <f xml:space="preserve"> TRIM(UPPER( MID(DEVICES[[#This Row],[INITIAL_DESC]],51,25)))</f>
        <v/>
      </c>
      <c r="I263" s="269"/>
      <c r="J263" s="268" t="str">
        <f>_xlfn.CONCAT(DEVICES[[#This Row],[INITIAL_TAG1]:[INITIAL_TAG2]])</f>
        <v>BB1GS611</v>
      </c>
      <c r="K263" s="268" t="str">
        <f>TRIM(TRIM(DEVICES[[#This Row],[DESC1]])&amp; " " &amp;TRIM(DEVICES[[#This Row],[DESC2]]) &amp; " " &amp; TRIM(DEVICES[[#This Row],[DESC3]]))</f>
        <v>UNLOADING STATION 2, BLOCK 2, FEEDER 2, OUT</v>
      </c>
    </row>
    <row r="264" spans="1:11" s="270" customFormat="1" x14ac:dyDescent="0.4">
      <c r="A264" s="268" t="s">
        <v>572</v>
      </c>
      <c r="B264" s="268"/>
      <c r="C264" s="268" t="s">
        <v>1885</v>
      </c>
      <c r="D264" s="269"/>
      <c r="E264" s="268" t="str">
        <f>_xlfn.CONCAT(DEVICES[[#This Row],[INITIAL_TAG1]:[INITIAL_TAG2]])</f>
        <v>BB1GS606</v>
      </c>
      <c r="F264" s="268" t="str">
        <f>TRIM(UPPER( MID(DEVICES[[#This Row],[INITIAL_DESC]],1,25)))</f>
        <v>UNLOADING STATION 1,</v>
      </c>
      <c r="G264" s="268" t="str">
        <f>TRIM(UPPER( MID(DEVICES[[#This Row],[INITIAL_DESC]],26,25)))</f>
        <v>BLOCK 1, FEEDER 4, IN</v>
      </c>
      <c r="H264" s="268" t="str">
        <f xml:space="preserve"> TRIM(UPPER( MID(DEVICES[[#This Row],[INITIAL_DESC]],51,25)))</f>
        <v/>
      </c>
      <c r="I264" s="269"/>
      <c r="J264" s="268" t="str">
        <f>_xlfn.CONCAT(DEVICES[[#This Row],[INITIAL_TAG1]:[INITIAL_TAG2]])</f>
        <v>BB1GS606</v>
      </c>
      <c r="K264" s="268" t="str">
        <f>TRIM(TRIM(DEVICES[[#This Row],[DESC1]])&amp; " " &amp;TRIM(DEVICES[[#This Row],[DESC2]]) &amp; " " &amp; TRIM(DEVICES[[#This Row],[DESC3]]))</f>
        <v>UNLOADING STATION 1, BLOCK 1, FEEDER 4, IN</v>
      </c>
    </row>
    <row r="265" spans="1:11" s="270" customFormat="1" x14ac:dyDescent="0.4">
      <c r="A265" s="268" t="s">
        <v>575</v>
      </c>
      <c r="B265" s="268"/>
      <c r="C265" s="268" t="s">
        <v>1886</v>
      </c>
      <c r="D265" s="269"/>
      <c r="E265" s="268" t="str">
        <f>_xlfn.CONCAT(DEVICES[[#This Row],[INITIAL_TAG1]:[INITIAL_TAG2]])</f>
        <v>BB1GS614</v>
      </c>
      <c r="F265" s="268" t="str">
        <f>TRIM(UPPER( MID(DEVICES[[#This Row],[INITIAL_DESC]],1,25)))</f>
        <v>UNLOADING STATION 2,</v>
      </c>
      <c r="G265" s="268" t="str">
        <f>TRIM(UPPER( MID(DEVICES[[#This Row],[INITIAL_DESC]],26,25)))</f>
        <v>BLOCK 2, FEEDER 4, IN</v>
      </c>
      <c r="H265" s="268" t="str">
        <f xml:space="preserve"> TRIM(UPPER( MID(DEVICES[[#This Row],[INITIAL_DESC]],51,25)))</f>
        <v/>
      </c>
      <c r="I265" s="269"/>
      <c r="J265" s="268" t="str">
        <f>_xlfn.CONCAT(DEVICES[[#This Row],[INITIAL_TAG1]:[INITIAL_TAG2]])</f>
        <v>BB1GS614</v>
      </c>
      <c r="K265" s="268" t="str">
        <f>TRIM(TRIM(DEVICES[[#This Row],[DESC1]])&amp; " " &amp;TRIM(DEVICES[[#This Row],[DESC2]]) &amp; " " &amp; TRIM(DEVICES[[#This Row],[DESC3]]))</f>
        <v>UNLOADING STATION 2, BLOCK 2, FEEDER 4, IN</v>
      </c>
    </row>
    <row r="266" spans="1:11" s="270" customFormat="1" x14ac:dyDescent="0.4">
      <c r="A266" s="268" t="s">
        <v>578</v>
      </c>
      <c r="B266" s="268"/>
      <c r="C266" s="268" t="s">
        <v>1887</v>
      </c>
      <c r="D266" s="269"/>
      <c r="E266" s="268" t="str">
        <f>_xlfn.CONCAT(DEVICES[[#This Row],[INITIAL_TAG1]:[INITIAL_TAG2]])</f>
        <v>BB1GS619</v>
      </c>
      <c r="F266" s="268" t="str">
        <f>TRIM(UPPER( MID(DEVICES[[#This Row],[INITIAL_DESC]],1,25)))</f>
        <v>UNLOADING STATION 3,</v>
      </c>
      <c r="G266" s="268" t="str">
        <f>TRIM(UPPER( MID(DEVICES[[#This Row],[INITIAL_DESC]],26,25)))</f>
        <v>BLOCK 3, FEEDER 2, OUT</v>
      </c>
      <c r="H266" s="268" t="str">
        <f xml:space="preserve"> TRIM(UPPER( MID(DEVICES[[#This Row],[INITIAL_DESC]],51,25)))</f>
        <v/>
      </c>
      <c r="I266" s="269"/>
      <c r="J266" s="268" t="str">
        <f>_xlfn.CONCAT(DEVICES[[#This Row],[INITIAL_TAG1]:[INITIAL_TAG2]])</f>
        <v>BB1GS619</v>
      </c>
      <c r="K266" s="268" t="str">
        <f>TRIM(TRIM(DEVICES[[#This Row],[DESC1]])&amp; " " &amp;TRIM(DEVICES[[#This Row],[DESC2]]) &amp; " " &amp; TRIM(DEVICES[[#This Row],[DESC3]]))</f>
        <v>UNLOADING STATION 3, BLOCK 3, FEEDER 2, OUT</v>
      </c>
    </row>
    <row r="267" spans="1:11" s="270" customFormat="1" x14ac:dyDescent="0.4">
      <c r="A267" s="268" t="s">
        <v>581</v>
      </c>
      <c r="B267" s="268"/>
      <c r="C267" s="268" t="s">
        <v>1888</v>
      </c>
      <c r="D267" s="269"/>
      <c r="E267" s="268" t="str">
        <f>_xlfn.CONCAT(DEVICES[[#This Row],[INITIAL_TAG1]:[INITIAL_TAG2]])</f>
        <v>BB1GS651</v>
      </c>
      <c r="F267" s="268" t="str">
        <f>TRIM(UPPER( MID(DEVICES[[#This Row],[INITIAL_DESC]],1,25)))</f>
        <v>DISC SCREEN BY-PASS</v>
      </c>
      <c r="G267" s="268" t="str">
        <f>TRIM(UPPER( MID(DEVICES[[#This Row],[INITIAL_DESC]],26,25)))</f>
        <v>DAMPER LIMIT SWITCH</v>
      </c>
      <c r="H267" s="268" t="str">
        <f xml:space="preserve"> TRIM(UPPER( MID(DEVICES[[#This Row],[INITIAL_DESC]],51,25)))</f>
        <v>TO SCREEN</v>
      </c>
      <c r="I267" s="269"/>
      <c r="J267" s="268" t="str">
        <f>_xlfn.CONCAT(DEVICES[[#This Row],[INITIAL_TAG1]:[INITIAL_TAG2]])</f>
        <v>BB1GS651</v>
      </c>
      <c r="K267" s="268" t="str">
        <f>TRIM(TRIM(DEVICES[[#This Row],[DESC1]])&amp; " " &amp;TRIM(DEVICES[[#This Row],[DESC2]]) &amp; " " &amp; TRIM(DEVICES[[#This Row],[DESC3]]))</f>
        <v>DISC SCREEN BY-PASS DAMPER LIMIT SWITCH TO SCREEN</v>
      </c>
    </row>
    <row r="268" spans="1:11" s="270" customFormat="1" x14ac:dyDescent="0.4">
      <c r="A268" s="268" t="s">
        <v>1346</v>
      </c>
      <c r="B268" s="268"/>
      <c r="C268" s="268" t="s">
        <v>1889</v>
      </c>
      <c r="D268" s="269"/>
      <c r="E268" s="268" t="str">
        <f>_xlfn.CONCAT(DEVICES[[#This Row],[INITIAL_TAG1]:[INITIAL_TAG2]])</f>
        <v>BB1PS602</v>
      </c>
      <c r="F268" s="268" t="str">
        <f>TRIM(UPPER( MID(DEVICES[[#This Row],[INITIAL_DESC]],1,25)))</f>
        <v>HYDRAULICS UNIT 1,</v>
      </c>
      <c r="G268" s="268" t="str">
        <f>TRIM(UPPER( MID(DEVICES[[#This Row],[INITIAL_DESC]],26,25)))</f>
        <v>BLOCK 3, PRESSURE SWITCH</v>
      </c>
      <c r="H268" s="268" t="str">
        <f xml:space="preserve"> TRIM(UPPER( MID(DEVICES[[#This Row],[INITIAL_DESC]],51,25)))</f>
        <v/>
      </c>
      <c r="I268" s="269"/>
      <c r="J268" s="268" t="str">
        <f>_xlfn.CONCAT(DEVICES[[#This Row],[INITIAL_TAG1]:[INITIAL_TAG2]])</f>
        <v>BB1PS602</v>
      </c>
      <c r="K268" s="268" t="str">
        <f>TRIM(TRIM(DEVICES[[#This Row],[DESC1]])&amp; " " &amp;TRIM(DEVICES[[#This Row],[DESC2]]) &amp; " " &amp; TRIM(DEVICES[[#This Row],[DESC3]]))</f>
        <v>HYDRAULICS UNIT 1, BLOCK 3, PRESSURE SWITCH</v>
      </c>
    </row>
    <row r="269" spans="1:11" s="270" customFormat="1" x14ac:dyDescent="0.4">
      <c r="A269" s="268" t="s">
        <v>588</v>
      </c>
      <c r="B269" s="268"/>
      <c r="C269" s="268" t="s">
        <v>1890</v>
      </c>
      <c r="D269" s="269"/>
      <c r="E269" s="268" t="str">
        <f>_xlfn.CONCAT(DEVICES[[#This Row],[INITIAL_TAG1]:[INITIAL_TAG2]])</f>
        <v>BB1GS615</v>
      </c>
      <c r="F269" s="268" t="str">
        <f>TRIM(UPPER( MID(DEVICES[[#This Row],[INITIAL_DESC]],1,25)))</f>
        <v>UNLOADING STATION 2,</v>
      </c>
      <c r="G269" s="268" t="str">
        <f>TRIM(UPPER( MID(DEVICES[[#This Row],[INITIAL_DESC]],26,25)))</f>
        <v>BLOCK 2, FEEDER 4, OUT</v>
      </c>
      <c r="H269" s="268" t="str">
        <f xml:space="preserve"> TRIM(UPPER( MID(DEVICES[[#This Row],[INITIAL_DESC]],51,25)))</f>
        <v/>
      </c>
      <c r="I269" s="269"/>
      <c r="J269" s="268" t="str">
        <f>_xlfn.CONCAT(DEVICES[[#This Row],[INITIAL_TAG1]:[INITIAL_TAG2]])</f>
        <v>BB1GS615</v>
      </c>
      <c r="K269" s="268" t="str">
        <f>TRIM(TRIM(DEVICES[[#This Row],[DESC1]])&amp; " " &amp;TRIM(DEVICES[[#This Row],[DESC2]]) &amp; " " &amp; TRIM(DEVICES[[#This Row],[DESC3]]))</f>
        <v>UNLOADING STATION 2, BLOCK 2, FEEDER 4, OUT</v>
      </c>
    </row>
    <row r="270" spans="1:11" s="270" customFormat="1" x14ac:dyDescent="0.4">
      <c r="A270" s="268" t="s">
        <v>591</v>
      </c>
      <c r="B270" s="268"/>
      <c r="C270" s="268" t="s">
        <v>1891</v>
      </c>
      <c r="D270" s="269"/>
      <c r="E270" s="268" t="str">
        <f>_xlfn.CONCAT(DEVICES[[#This Row],[INITIAL_TAG1]:[INITIAL_TAG2]])</f>
        <v>BB1GS623</v>
      </c>
      <c r="F270" s="268" t="str">
        <f>TRIM(UPPER( MID(DEVICES[[#This Row],[INITIAL_DESC]],1,25)))</f>
        <v>UNLOADING STATION 3,</v>
      </c>
      <c r="G270" s="268" t="str">
        <f>TRIM(UPPER( MID(DEVICES[[#This Row],[INITIAL_DESC]],26,25)))</f>
        <v>BLOCK 3, FEEDER 4, OUT</v>
      </c>
      <c r="H270" s="268" t="str">
        <f xml:space="preserve"> TRIM(UPPER( MID(DEVICES[[#This Row],[INITIAL_DESC]],51,25)))</f>
        <v/>
      </c>
      <c r="I270" s="269"/>
      <c r="J270" s="268" t="str">
        <f>_xlfn.CONCAT(DEVICES[[#This Row],[INITIAL_TAG1]:[INITIAL_TAG2]])</f>
        <v>BB1GS623</v>
      </c>
      <c r="K270" s="268" t="str">
        <f>TRIM(TRIM(DEVICES[[#This Row],[DESC1]])&amp; " " &amp;TRIM(DEVICES[[#This Row],[DESC2]]) &amp; " " &amp; TRIM(DEVICES[[#This Row],[DESC3]]))</f>
        <v>UNLOADING STATION 3, BLOCK 3, FEEDER 4, OUT</v>
      </c>
    </row>
    <row r="271" spans="1:11" s="270" customFormat="1" x14ac:dyDescent="0.4">
      <c r="A271" s="268" t="s">
        <v>594</v>
      </c>
      <c r="B271" s="268"/>
      <c r="C271" s="268" t="s">
        <v>1892</v>
      </c>
      <c r="D271" s="269"/>
      <c r="E271" s="268" t="str">
        <f>_xlfn.CONCAT(DEVICES[[#This Row],[INITIAL_TAG1]:[INITIAL_TAG2]])</f>
        <v>BB1ST651</v>
      </c>
      <c r="F271" s="268" t="str">
        <f>TRIM(UPPER( MID(DEVICES[[#This Row],[INITIAL_DESC]],1,25)))</f>
        <v>SCRAPER CONVEYOR 2,</v>
      </c>
      <c r="G271" s="268" t="str">
        <f>TRIM(UPPER( MID(DEVICES[[#This Row],[INITIAL_DESC]],26,25)))</f>
        <v>ROTATION GUARD</v>
      </c>
      <c r="H271" s="268" t="str">
        <f xml:space="preserve"> TRIM(UPPER( MID(DEVICES[[#This Row],[INITIAL_DESC]],51,25)))</f>
        <v/>
      </c>
      <c r="I271" s="269"/>
      <c r="J271" s="268" t="str">
        <f>_xlfn.CONCAT(DEVICES[[#This Row],[INITIAL_TAG1]:[INITIAL_TAG2]])</f>
        <v>BB1ST651</v>
      </c>
      <c r="K271" s="268" t="str">
        <f>TRIM(TRIM(DEVICES[[#This Row],[DESC1]])&amp; " " &amp;TRIM(DEVICES[[#This Row],[DESC2]]) &amp; " " &amp; TRIM(DEVICES[[#This Row],[DESC3]]))</f>
        <v>SCRAPER CONVEYOR 2, ROTATION GUARD</v>
      </c>
    </row>
    <row r="272" spans="1:11" s="270" customFormat="1" x14ac:dyDescent="0.4">
      <c r="A272" s="268" t="s">
        <v>597</v>
      </c>
      <c r="B272" s="268"/>
      <c r="C272" s="268" t="s">
        <v>1893</v>
      </c>
      <c r="D272" s="269"/>
      <c r="E272" s="268" t="str">
        <f>_xlfn.CONCAT(DEVICES[[#This Row],[INITIAL_TAG1]:[INITIAL_TAG2]])</f>
        <v>BB1GS603</v>
      </c>
      <c r="F272" s="268" t="str">
        <f>TRIM(UPPER( MID(DEVICES[[#This Row],[INITIAL_DESC]],1,25)))</f>
        <v>UNLOADING STATION 1,</v>
      </c>
      <c r="G272" s="268" t="str">
        <f>TRIM(UPPER( MID(DEVICES[[#This Row],[INITIAL_DESC]],26,25)))</f>
        <v>BLOCK 1, FEEDER 2, OUT</v>
      </c>
      <c r="H272" s="268" t="str">
        <f xml:space="preserve"> TRIM(UPPER( MID(DEVICES[[#This Row],[INITIAL_DESC]],51,25)))</f>
        <v/>
      </c>
      <c r="I272" s="269"/>
      <c r="J272" s="268" t="str">
        <f>_xlfn.CONCAT(DEVICES[[#This Row],[INITIAL_TAG1]:[INITIAL_TAG2]])</f>
        <v>BB1GS603</v>
      </c>
      <c r="K272" s="268" t="str">
        <f>TRIM(TRIM(DEVICES[[#This Row],[DESC1]])&amp; " " &amp;TRIM(DEVICES[[#This Row],[DESC2]]) &amp; " " &amp; TRIM(DEVICES[[#This Row],[DESC3]]))</f>
        <v>UNLOADING STATION 1, BLOCK 1, FEEDER 2, OUT</v>
      </c>
    </row>
    <row r="273" spans="1:11" s="270" customFormat="1" x14ac:dyDescent="0.4">
      <c r="A273" s="268" t="s">
        <v>716</v>
      </c>
      <c r="B273" s="268"/>
      <c r="C273" s="268" t="s">
        <v>1894</v>
      </c>
      <c r="D273" s="269"/>
      <c r="E273" s="268" t="str">
        <f>_xlfn.CONCAT(DEVICES[[#This Row],[INITIAL_TAG1]:[INITIAL_TAG2]])</f>
        <v>BB1PS601</v>
      </c>
      <c r="F273" s="268" t="str">
        <f>TRIM(UPPER( MID(DEVICES[[#This Row],[INITIAL_DESC]],1,25)))</f>
        <v>HYDRAULICS UNIT 1,</v>
      </c>
      <c r="G273" s="268" t="str">
        <f>TRIM(UPPER( MID(DEVICES[[#This Row],[INITIAL_DESC]],26,25)))</f>
        <v>BLOCK 2, PRESSURE SWITCH</v>
      </c>
      <c r="H273" s="268" t="str">
        <f xml:space="preserve"> TRIM(UPPER( MID(DEVICES[[#This Row],[INITIAL_DESC]],51,25)))</f>
        <v/>
      </c>
      <c r="I273" s="269"/>
      <c r="J273" s="268" t="str">
        <f>_xlfn.CONCAT(DEVICES[[#This Row],[INITIAL_TAG1]:[INITIAL_TAG2]])</f>
        <v>BB1PS601</v>
      </c>
      <c r="K273" s="268" t="str">
        <f>TRIM(TRIM(DEVICES[[#This Row],[DESC1]])&amp; " " &amp;TRIM(DEVICES[[#This Row],[DESC2]]) &amp; " " &amp; TRIM(DEVICES[[#This Row],[DESC3]]))</f>
        <v>HYDRAULICS UNIT 1, BLOCK 2, PRESSURE SWITCH</v>
      </c>
    </row>
    <row r="274" spans="1:11" s="270" customFormat="1" x14ac:dyDescent="0.4">
      <c r="A274" s="268" t="s">
        <v>603</v>
      </c>
      <c r="B274" s="268"/>
      <c r="C274" s="268" t="s">
        <v>1895</v>
      </c>
      <c r="D274" s="269"/>
      <c r="E274" s="268" t="str">
        <f>_xlfn.CONCAT(DEVICES[[#This Row],[INITIAL_TAG1]:[INITIAL_TAG2]])</f>
        <v>BB1GS650</v>
      </c>
      <c r="F274" s="268" t="str">
        <f>TRIM(UPPER( MID(DEVICES[[#This Row],[INITIAL_DESC]],1,25)))</f>
        <v>DISC SCREEN BY-PASS</v>
      </c>
      <c r="G274" s="268" t="str">
        <f>TRIM(UPPER( MID(DEVICES[[#This Row],[INITIAL_DESC]],26,25)))</f>
        <v>DAMPER LIMIT SWITCH</v>
      </c>
      <c r="H274" s="268" t="str">
        <f xml:space="preserve"> TRIM(UPPER( MID(DEVICES[[#This Row],[INITIAL_DESC]],51,25)))</f>
        <v>BY-PASS POS.</v>
      </c>
      <c r="I274" s="269"/>
      <c r="J274" s="268" t="str">
        <f>_xlfn.CONCAT(DEVICES[[#This Row],[INITIAL_TAG1]:[INITIAL_TAG2]])</f>
        <v>BB1GS650</v>
      </c>
      <c r="K274" s="268" t="str">
        <f>TRIM(TRIM(DEVICES[[#This Row],[DESC1]])&amp; " " &amp;TRIM(DEVICES[[#This Row],[DESC2]]) &amp; " " &amp; TRIM(DEVICES[[#This Row],[DESC3]]))</f>
        <v>DISC SCREEN BY-PASS DAMPER LIMIT SWITCH BY-PASS POS.</v>
      </c>
    </row>
    <row r="275" spans="1:11" s="270" customFormat="1" x14ac:dyDescent="0.4">
      <c r="A275" s="268" t="s">
        <v>606</v>
      </c>
      <c r="B275" s="268"/>
      <c r="C275" s="268" t="s">
        <v>1896</v>
      </c>
      <c r="D275" s="269"/>
      <c r="E275" s="268" t="str">
        <f>_xlfn.CONCAT(DEVICES[[#This Row],[INITIAL_TAG1]:[INITIAL_TAG2]])</f>
        <v>BB1GS622</v>
      </c>
      <c r="F275" s="268" t="str">
        <f>TRIM(UPPER( MID(DEVICES[[#This Row],[INITIAL_DESC]],1,25)))</f>
        <v>UNLOADING STATION 3,</v>
      </c>
      <c r="G275" s="268" t="str">
        <f>TRIM(UPPER( MID(DEVICES[[#This Row],[INITIAL_DESC]],26,25)))</f>
        <v>BLOCK 3, FEEDER 4, IN</v>
      </c>
      <c r="H275" s="268" t="str">
        <f xml:space="preserve"> TRIM(UPPER( MID(DEVICES[[#This Row],[INITIAL_DESC]],51,25)))</f>
        <v/>
      </c>
      <c r="I275" s="269"/>
      <c r="J275" s="268" t="str">
        <f>_xlfn.CONCAT(DEVICES[[#This Row],[INITIAL_TAG1]:[INITIAL_TAG2]])</f>
        <v>BB1GS622</v>
      </c>
      <c r="K275" s="268" t="str">
        <f>TRIM(TRIM(DEVICES[[#This Row],[DESC1]])&amp; " " &amp;TRIM(DEVICES[[#This Row],[DESC2]]) &amp; " " &amp; TRIM(DEVICES[[#This Row],[DESC3]]))</f>
        <v>UNLOADING STATION 3, BLOCK 3, FEEDER 4, IN</v>
      </c>
    </row>
    <row r="276" spans="1:11" s="270" customFormat="1" x14ac:dyDescent="0.4">
      <c r="A276" s="268" t="s">
        <v>608</v>
      </c>
      <c r="B276" s="268"/>
      <c r="C276" s="268" t="s">
        <v>1897</v>
      </c>
      <c r="D276" s="269"/>
      <c r="E276" s="268" t="str">
        <f>_xlfn.CONCAT(DEVICES[[#This Row],[INITIAL_TAG1]:[INITIAL_TAG2]])</f>
        <v>BB1GS602</v>
      </c>
      <c r="F276" s="268" t="str">
        <f>TRIM(UPPER( MID(DEVICES[[#This Row],[INITIAL_DESC]],1,25)))</f>
        <v>UNLOADING STATION 1,</v>
      </c>
      <c r="G276" s="268" t="str">
        <f>TRIM(UPPER( MID(DEVICES[[#This Row],[INITIAL_DESC]],26,25)))</f>
        <v>BLOCK 1, FEEDER 2, IN</v>
      </c>
      <c r="H276" s="268" t="str">
        <f xml:space="preserve"> TRIM(UPPER( MID(DEVICES[[#This Row],[INITIAL_DESC]],51,25)))</f>
        <v/>
      </c>
      <c r="I276" s="269"/>
      <c r="J276" s="268" t="str">
        <f>_xlfn.CONCAT(DEVICES[[#This Row],[INITIAL_TAG1]:[INITIAL_TAG2]])</f>
        <v>BB1GS602</v>
      </c>
      <c r="K276" s="268" t="str">
        <f>TRIM(TRIM(DEVICES[[#This Row],[DESC1]])&amp; " " &amp;TRIM(DEVICES[[#This Row],[DESC2]]) &amp; " " &amp; TRIM(DEVICES[[#This Row],[DESC3]]))</f>
        <v>UNLOADING STATION 1, BLOCK 1, FEEDER 2, IN</v>
      </c>
    </row>
    <row r="277" spans="1:11" s="270" customFormat="1" x14ac:dyDescent="0.4">
      <c r="A277" s="268" t="s">
        <v>611</v>
      </c>
      <c r="B277" s="268"/>
      <c r="C277" s="268" t="s">
        <v>1898</v>
      </c>
      <c r="D277" s="269"/>
      <c r="E277" s="268" t="str">
        <f>_xlfn.CONCAT(DEVICES[[#This Row],[INITIAL_TAG1]:[INITIAL_TAG2]])</f>
        <v>BB1LS655</v>
      </c>
      <c r="F277" s="268" t="str">
        <f>TRIM(UPPER( MID(DEVICES[[#This Row],[INITIAL_DESC]],1,25)))</f>
        <v>SCRAPER CONVEYOR 2,</v>
      </c>
      <c r="G277" s="268" t="str">
        <f>TRIM(UPPER( MID(DEVICES[[#This Row],[INITIAL_DESC]],26,25)))</f>
        <v>TURNING POINT BLOCKAGE GU</v>
      </c>
      <c r="H277" s="268" t="str">
        <f xml:space="preserve"> TRIM(UPPER( MID(DEVICES[[#This Row],[INITIAL_DESC]],51,25)))</f>
        <v>ARD</v>
      </c>
      <c r="I277" s="269"/>
      <c r="J277" s="268" t="str">
        <f>_xlfn.CONCAT(DEVICES[[#This Row],[INITIAL_TAG1]:[INITIAL_TAG2]])</f>
        <v>BB1LS655</v>
      </c>
      <c r="K277" s="268" t="str">
        <f>TRIM(TRIM(DEVICES[[#This Row],[DESC1]])&amp; " " &amp;TRIM(DEVICES[[#This Row],[DESC2]]) &amp; " " &amp; TRIM(DEVICES[[#This Row],[DESC3]]))</f>
        <v>SCRAPER CONVEYOR 2, TURNING POINT BLOCKAGE GU ARD</v>
      </c>
    </row>
    <row r="278" spans="1:11" s="270" customFormat="1" x14ac:dyDescent="0.4">
      <c r="A278" s="268" t="s">
        <v>614</v>
      </c>
      <c r="B278" s="268"/>
      <c r="C278" s="268" t="s">
        <v>1899</v>
      </c>
      <c r="D278" s="269"/>
      <c r="E278" s="268" t="str">
        <f>_xlfn.CONCAT(DEVICES[[#This Row],[INITIAL_TAG1]:[INITIAL_TAG2]])</f>
        <v>BB1GS607</v>
      </c>
      <c r="F278" s="268" t="str">
        <f>TRIM(UPPER( MID(DEVICES[[#This Row],[INITIAL_DESC]],1,25)))</f>
        <v>UNLOADING STATION 1,</v>
      </c>
      <c r="G278" s="268" t="str">
        <f>TRIM(UPPER( MID(DEVICES[[#This Row],[INITIAL_DESC]],26,25)))</f>
        <v>BLOCK 1, FEEDER 4, OUT</v>
      </c>
      <c r="H278" s="268" t="str">
        <f xml:space="preserve"> TRIM(UPPER( MID(DEVICES[[#This Row],[INITIAL_DESC]],51,25)))</f>
        <v/>
      </c>
      <c r="I278" s="269"/>
      <c r="J278" s="268" t="str">
        <f>_xlfn.CONCAT(DEVICES[[#This Row],[INITIAL_TAG1]:[INITIAL_TAG2]])</f>
        <v>BB1GS607</v>
      </c>
      <c r="K278" s="268" t="str">
        <f>TRIM(TRIM(DEVICES[[#This Row],[DESC1]])&amp; " " &amp;TRIM(DEVICES[[#This Row],[DESC2]]) &amp; " " &amp; TRIM(DEVICES[[#This Row],[DESC3]]))</f>
        <v>UNLOADING STATION 1, BLOCK 1, FEEDER 4, OUT</v>
      </c>
    </row>
    <row r="279" spans="1:11" s="270" customFormat="1" x14ac:dyDescent="0.4">
      <c r="A279" s="268" t="s">
        <v>617</v>
      </c>
      <c r="B279" s="268"/>
      <c r="C279" s="268" t="s">
        <v>1900</v>
      </c>
      <c r="D279" s="269"/>
      <c r="E279" s="268" t="str">
        <f>_xlfn.CONCAT(DEVICES[[#This Row],[INITIAL_TAG1]:[INITIAL_TAG2]])</f>
        <v>BB1GS605</v>
      </c>
      <c r="F279" s="268" t="str">
        <f>TRIM(UPPER( MID(DEVICES[[#This Row],[INITIAL_DESC]],1,25)))</f>
        <v>UNLOADING STATION 1,</v>
      </c>
      <c r="G279" s="268" t="str">
        <f>TRIM(UPPER( MID(DEVICES[[#This Row],[INITIAL_DESC]],26,25)))</f>
        <v>BLOCK 1, FEEDER 3, OUT</v>
      </c>
      <c r="H279" s="268" t="str">
        <f xml:space="preserve"> TRIM(UPPER( MID(DEVICES[[#This Row],[INITIAL_DESC]],51,25)))</f>
        <v/>
      </c>
      <c r="I279" s="269"/>
      <c r="J279" s="268" t="str">
        <f>_xlfn.CONCAT(DEVICES[[#This Row],[INITIAL_TAG1]:[INITIAL_TAG2]])</f>
        <v>BB1GS605</v>
      </c>
      <c r="K279" s="268" t="str">
        <f>TRIM(TRIM(DEVICES[[#This Row],[DESC1]])&amp; " " &amp;TRIM(DEVICES[[#This Row],[DESC2]]) &amp; " " &amp; TRIM(DEVICES[[#This Row],[DESC3]]))</f>
        <v>UNLOADING STATION 1, BLOCK 1, FEEDER 3, OUT</v>
      </c>
    </row>
    <row r="280" spans="1:11" s="270" customFormat="1" x14ac:dyDescent="0.4">
      <c r="A280" s="268" t="s">
        <v>620</v>
      </c>
      <c r="B280" s="268"/>
      <c r="C280" s="268" t="s">
        <v>1901</v>
      </c>
      <c r="D280" s="269"/>
      <c r="E280" s="268" t="str">
        <f>_xlfn.CONCAT(DEVICES[[#This Row],[INITIAL_TAG1]:[INITIAL_TAG2]])</f>
        <v>BB1LS652</v>
      </c>
      <c r="F280" s="268" t="str">
        <f>TRIM(UPPER( MID(DEVICES[[#This Row],[INITIAL_DESC]],1,25)))</f>
        <v>UNLOADING STATION 2,</v>
      </c>
      <c r="G280" s="268" t="str">
        <f>TRIM(UPPER( MID(DEVICES[[#This Row],[INITIAL_DESC]],26,25)))</f>
        <v>BLOCK 2, BLOCKAGE GUARD</v>
      </c>
      <c r="H280" s="268" t="str">
        <f xml:space="preserve"> TRIM(UPPER( MID(DEVICES[[#This Row],[INITIAL_DESC]],51,25)))</f>
        <v/>
      </c>
      <c r="I280" s="269"/>
      <c r="J280" s="268" t="str">
        <f>_xlfn.CONCAT(DEVICES[[#This Row],[INITIAL_TAG1]:[INITIAL_TAG2]])</f>
        <v>BB1LS652</v>
      </c>
      <c r="K280" s="268" t="str">
        <f>TRIM(TRIM(DEVICES[[#This Row],[DESC1]])&amp; " " &amp;TRIM(DEVICES[[#This Row],[DESC2]]) &amp; " " &amp; TRIM(DEVICES[[#This Row],[DESC3]]))</f>
        <v>UNLOADING STATION 2, BLOCK 2, BLOCKAGE GUARD</v>
      </c>
    </row>
    <row r="281" spans="1:11" s="270" customFormat="1" x14ac:dyDescent="0.4">
      <c r="A281" s="268" t="s">
        <v>622</v>
      </c>
      <c r="B281" s="268"/>
      <c r="C281" s="268" t="s">
        <v>1902</v>
      </c>
      <c r="D281" s="269"/>
      <c r="E281" s="268" t="str">
        <f>_xlfn.CONCAT(DEVICES[[#This Row],[INITIAL_TAG1]:[INITIAL_TAG2]])</f>
        <v>BB1GS601</v>
      </c>
      <c r="F281" s="268" t="str">
        <f>TRIM(UPPER( MID(DEVICES[[#This Row],[INITIAL_DESC]],1,25)))</f>
        <v>UNLOADING STATION 1,</v>
      </c>
      <c r="G281" s="268" t="str">
        <f>TRIM(UPPER( MID(DEVICES[[#This Row],[INITIAL_DESC]],26,25)))</f>
        <v>BLOCK 1, FEEDER 1, OUT</v>
      </c>
      <c r="H281" s="268" t="str">
        <f xml:space="preserve"> TRIM(UPPER( MID(DEVICES[[#This Row],[INITIAL_DESC]],51,25)))</f>
        <v/>
      </c>
      <c r="I281" s="269"/>
      <c r="J281" s="268" t="str">
        <f>_xlfn.CONCAT(DEVICES[[#This Row],[INITIAL_TAG1]:[INITIAL_TAG2]])</f>
        <v>BB1GS601</v>
      </c>
      <c r="K281" s="268" t="str">
        <f>TRIM(TRIM(DEVICES[[#This Row],[DESC1]])&amp; " " &amp;TRIM(DEVICES[[#This Row],[DESC2]]) &amp; " " &amp; TRIM(DEVICES[[#This Row],[DESC3]]))</f>
        <v>UNLOADING STATION 1, BLOCK 1, FEEDER 1, OUT</v>
      </c>
    </row>
    <row r="282" spans="1:11" s="270" customFormat="1" x14ac:dyDescent="0.4">
      <c r="A282" s="268" t="s">
        <v>625</v>
      </c>
      <c r="B282" s="268"/>
      <c r="C282" s="268" t="s">
        <v>1903</v>
      </c>
      <c r="D282" s="269"/>
      <c r="E282" s="268" t="str">
        <f>_xlfn.CONCAT(DEVICES[[#This Row],[INITIAL_TAG1]:[INITIAL_TAG2]])</f>
        <v>BB1LS608</v>
      </c>
      <c r="F282" s="268" t="str">
        <f>TRIM(UPPER( MID(DEVICES[[#This Row],[INITIAL_DESC]],1,25)))</f>
        <v>HYDRAULICS UNIT 1,</v>
      </c>
      <c r="G282" s="268" t="str">
        <f>TRIM(UPPER( MID(DEVICES[[#This Row],[INITIAL_DESC]],26,25)))</f>
        <v>LOW OIL LEVEL ALARM</v>
      </c>
      <c r="H282" s="268" t="str">
        <f xml:space="preserve"> TRIM(UPPER( MID(DEVICES[[#This Row],[INITIAL_DESC]],51,25)))</f>
        <v/>
      </c>
      <c r="I282" s="269"/>
      <c r="J282" s="268" t="str">
        <f>_xlfn.CONCAT(DEVICES[[#This Row],[INITIAL_TAG1]:[INITIAL_TAG2]])</f>
        <v>BB1LS608</v>
      </c>
      <c r="K282" s="268" t="str">
        <f>TRIM(TRIM(DEVICES[[#This Row],[DESC1]])&amp; " " &amp;TRIM(DEVICES[[#This Row],[DESC2]]) &amp; " " &amp; TRIM(DEVICES[[#This Row],[DESC3]]))</f>
        <v>HYDRAULICS UNIT 1, LOW OIL LEVEL ALARM</v>
      </c>
    </row>
    <row r="283" spans="1:11" s="270" customFormat="1" x14ac:dyDescent="0.4">
      <c r="A283" s="268" t="s">
        <v>628</v>
      </c>
      <c r="B283" s="268"/>
      <c r="C283" s="268" t="s">
        <v>1904</v>
      </c>
      <c r="D283" s="269"/>
      <c r="E283" s="268" t="str">
        <f>_xlfn.CONCAT(DEVICES[[#This Row],[INITIAL_TAG1]:[INITIAL_TAG2]])</f>
        <v>BB1LS656</v>
      </c>
      <c r="F283" s="268" t="str">
        <f>TRIM(UPPER( MID(DEVICES[[#This Row],[INITIAL_DESC]],1,25)))</f>
        <v>SCRAPER CONVEYOR 2,</v>
      </c>
      <c r="G283" s="268" t="str">
        <f>TRIM(UPPER( MID(DEVICES[[#This Row],[INITIAL_DESC]],26,25)))</f>
        <v>FUEL SILO SIDE</v>
      </c>
      <c r="H283" s="268" t="str">
        <f xml:space="preserve"> TRIM(UPPER( MID(DEVICES[[#This Row],[INITIAL_DESC]],51,25)))</f>
        <v>BLOCKAGE GUARD</v>
      </c>
      <c r="I283" s="269"/>
      <c r="J283" s="268" t="str">
        <f>_xlfn.CONCAT(DEVICES[[#This Row],[INITIAL_TAG1]:[INITIAL_TAG2]])</f>
        <v>BB1LS656</v>
      </c>
      <c r="K283" s="268" t="str">
        <f>TRIM(TRIM(DEVICES[[#This Row],[DESC1]])&amp; " " &amp;TRIM(DEVICES[[#This Row],[DESC2]]) &amp; " " &amp; TRIM(DEVICES[[#This Row],[DESC3]]))</f>
        <v>SCRAPER CONVEYOR 2, FUEL SILO SIDE BLOCKAGE GUARD</v>
      </c>
    </row>
    <row r="284" spans="1:11" s="270" customFormat="1" x14ac:dyDescent="0.4">
      <c r="A284" s="268" t="s">
        <v>631</v>
      </c>
      <c r="B284" s="268"/>
      <c r="C284" s="268" t="s">
        <v>1905</v>
      </c>
      <c r="D284" s="269"/>
      <c r="E284" s="268" t="str">
        <f>_xlfn.CONCAT(DEVICES[[#This Row],[INITIAL_TAG1]:[INITIAL_TAG2]])</f>
        <v>BB1LS600</v>
      </c>
      <c r="F284" s="268" t="str">
        <f>TRIM(UPPER( MID(DEVICES[[#This Row],[INITIAL_DESC]],1,25)))</f>
        <v>HYDRAULICS UNIT 1,</v>
      </c>
      <c r="G284" s="268" t="str">
        <f>TRIM(UPPER( MID(DEVICES[[#This Row],[INITIAL_DESC]],26,25)))</f>
        <v>LEAKING POOL</v>
      </c>
      <c r="H284" s="268" t="str">
        <f xml:space="preserve"> TRIM(UPPER( MID(DEVICES[[#This Row],[INITIAL_DESC]],51,25)))</f>
        <v>LIMIT SWITCH</v>
      </c>
      <c r="I284" s="269"/>
      <c r="J284" s="268" t="str">
        <f>_xlfn.CONCAT(DEVICES[[#This Row],[INITIAL_TAG1]:[INITIAL_TAG2]])</f>
        <v>BB1LS600</v>
      </c>
      <c r="K284" s="268" t="str">
        <f>TRIM(TRIM(DEVICES[[#This Row],[DESC1]])&amp; " " &amp;TRIM(DEVICES[[#This Row],[DESC2]]) &amp; " " &amp; TRIM(DEVICES[[#This Row],[DESC3]]))</f>
        <v>HYDRAULICS UNIT 1, LEAKING POOL LIMIT SWITCH</v>
      </c>
    </row>
    <row r="285" spans="1:11" s="270" customFormat="1" x14ac:dyDescent="0.4">
      <c r="A285" s="268" t="s">
        <v>634</v>
      </c>
      <c r="B285" s="268"/>
      <c r="C285" s="268" t="s">
        <v>1906</v>
      </c>
      <c r="D285" s="269"/>
      <c r="E285" s="268" t="str">
        <f>_xlfn.CONCAT(DEVICES[[#This Row],[INITIAL_TAG1]:[INITIAL_TAG2]])</f>
        <v>BB1GS609</v>
      </c>
      <c r="F285" s="268" t="str">
        <f>TRIM(UPPER( MID(DEVICES[[#This Row],[INITIAL_DESC]],1,25)))</f>
        <v>UNLOADING STATION 2,</v>
      </c>
      <c r="G285" s="268" t="str">
        <f>TRIM(UPPER( MID(DEVICES[[#This Row],[INITIAL_DESC]],26,25)))</f>
        <v>BLOCK 2, FEEDER 1, OUT</v>
      </c>
      <c r="H285" s="268" t="str">
        <f xml:space="preserve"> TRIM(UPPER( MID(DEVICES[[#This Row],[INITIAL_DESC]],51,25)))</f>
        <v/>
      </c>
      <c r="I285" s="269"/>
      <c r="J285" s="268" t="str">
        <f>_xlfn.CONCAT(DEVICES[[#This Row],[INITIAL_TAG1]:[INITIAL_TAG2]])</f>
        <v>BB1GS609</v>
      </c>
      <c r="K285" s="268" t="str">
        <f>TRIM(TRIM(DEVICES[[#This Row],[DESC1]])&amp; " " &amp;TRIM(DEVICES[[#This Row],[DESC2]]) &amp; " " &amp; TRIM(DEVICES[[#This Row],[DESC3]]))</f>
        <v>UNLOADING STATION 2, BLOCK 2, FEEDER 1, OUT</v>
      </c>
    </row>
    <row r="286" spans="1:11" s="270" customFormat="1" x14ac:dyDescent="0.4">
      <c r="A286" s="268" t="s">
        <v>636</v>
      </c>
      <c r="B286" s="268"/>
      <c r="C286" s="268" t="s">
        <v>1907</v>
      </c>
      <c r="D286" s="269"/>
      <c r="E286" s="268" t="str">
        <f>_xlfn.CONCAT(DEVICES[[#This Row],[INITIAL_TAG1]:[INITIAL_TAG2]])</f>
        <v>BB1LS650</v>
      </c>
      <c r="F286" s="268" t="str">
        <f>TRIM(UPPER( MID(DEVICES[[#This Row],[INITIAL_DESC]],1,25)))</f>
        <v>SCRAPER CONVEYOR 1</v>
      </c>
      <c r="G286" s="268" t="str">
        <f>TRIM(UPPER( MID(DEVICES[[#This Row],[INITIAL_DESC]],26,25)))</f>
        <v>BED HEIGHT LEVEL SWITCH</v>
      </c>
      <c r="H286" s="268" t="str">
        <f xml:space="preserve"> TRIM(UPPER( MID(DEVICES[[#This Row],[INITIAL_DESC]],51,25)))</f>
        <v/>
      </c>
      <c r="I286" s="269"/>
      <c r="J286" s="268" t="str">
        <f>_xlfn.CONCAT(DEVICES[[#This Row],[INITIAL_TAG1]:[INITIAL_TAG2]])</f>
        <v>BB1LS650</v>
      </c>
      <c r="K286" s="268" t="str">
        <f>TRIM(TRIM(DEVICES[[#This Row],[DESC1]])&amp; " " &amp;TRIM(DEVICES[[#This Row],[DESC2]]) &amp; " " &amp; TRIM(DEVICES[[#This Row],[DESC3]]))</f>
        <v>SCRAPER CONVEYOR 1 BED HEIGHT LEVEL SWITCH</v>
      </c>
    </row>
    <row r="287" spans="1:11" s="270" customFormat="1" x14ac:dyDescent="0.4">
      <c r="A287" s="268" t="s">
        <v>639</v>
      </c>
      <c r="B287" s="268"/>
      <c r="C287" s="268" t="s">
        <v>1908</v>
      </c>
      <c r="D287" s="269"/>
      <c r="E287" s="268" t="str">
        <f>_xlfn.CONCAT(DEVICES[[#This Row],[INITIAL_TAG1]:[INITIAL_TAG2]])</f>
        <v>BB1GS617</v>
      </c>
      <c r="F287" s="268" t="str">
        <f>TRIM(UPPER( MID(DEVICES[[#This Row],[INITIAL_DESC]],1,25)))</f>
        <v>UNLOADING STATION 3,</v>
      </c>
      <c r="G287" s="268" t="str">
        <f>TRIM(UPPER( MID(DEVICES[[#This Row],[INITIAL_DESC]],26,25)))</f>
        <v>BLOCK 3, FEEDER 1, OUT</v>
      </c>
      <c r="H287" s="268" t="str">
        <f xml:space="preserve"> TRIM(UPPER( MID(DEVICES[[#This Row],[INITIAL_DESC]],51,25)))</f>
        <v/>
      </c>
      <c r="I287" s="269"/>
      <c r="J287" s="268" t="str">
        <f>_xlfn.CONCAT(DEVICES[[#This Row],[INITIAL_TAG1]:[INITIAL_TAG2]])</f>
        <v>BB1GS617</v>
      </c>
      <c r="K287" s="268" t="str">
        <f>TRIM(TRIM(DEVICES[[#This Row],[DESC1]])&amp; " " &amp;TRIM(DEVICES[[#This Row],[DESC2]]) &amp; " " &amp; TRIM(DEVICES[[#This Row],[DESC3]]))</f>
        <v>UNLOADING STATION 3, BLOCK 3, FEEDER 1, OUT</v>
      </c>
    </row>
    <row r="288" spans="1:11" s="270" customFormat="1" x14ac:dyDescent="0.4">
      <c r="A288" s="268" t="s">
        <v>641</v>
      </c>
      <c r="B288" s="268"/>
      <c r="C288" s="268" t="s">
        <v>1909</v>
      </c>
      <c r="D288" s="269"/>
      <c r="E288" s="268" t="str">
        <f>_xlfn.CONCAT(DEVICES[[#This Row],[INITIAL_TAG1]:[INITIAL_TAG2]])</f>
        <v>BB1LS651</v>
      </c>
      <c r="F288" s="268" t="str">
        <f>TRIM(UPPER( MID(DEVICES[[#This Row],[INITIAL_DESC]],1,25)))</f>
        <v>UNLOADING STATION 3,</v>
      </c>
      <c r="G288" s="268" t="str">
        <f>TRIM(UPPER( MID(DEVICES[[#This Row],[INITIAL_DESC]],26,25)))</f>
        <v>BLOCK 3, BLOCKAGE GUARD</v>
      </c>
      <c r="H288" s="268" t="str">
        <f xml:space="preserve"> TRIM(UPPER( MID(DEVICES[[#This Row],[INITIAL_DESC]],51,25)))</f>
        <v/>
      </c>
      <c r="I288" s="269"/>
      <c r="J288" s="268" t="str">
        <f>_xlfn.CONCAT(DEVICES[[#This Row],[INITIAL_TAG1]:[INITIAL_TAG2]])</f>
        <v>BB1LS651</v>
      </c>
      <c r="K288" s="268" t="str">
        <f>TRIM(TRIM(DEVICES[[#This Row],[DESC1]])&amp; " " &amp;TRIM(DEVICES[[#This Row],[DESC2]]) &amp; " " &amp; TRIM(DEVICES[[#This Row],[DESC3]]))</f>
        <v>UNLOADING STATION 3, BLOCK 3, BLOCKAGE GUARD</v>
      </c>
    </row>
    <row r="289" spans="1:11" s="270" customFormat="1" x14ac:dyDescent="0.4">
      <c r="A289" s="268" t="s">
        <v>644</v>
      </c>
      <c r="B289" s="268"/>
      <c r="C289" s="268" t="s">
        <v>1910</v>
      </c>
      <c r="D289" s="269"/>
      <c r="E289" s="268" t="str">
        <f>_xlfn.CONCAT(DEVICES[[#This Row],[INITIAL_TAG1]:[INITIAL_TAG2]])</f>
        <v>BB1GS612</v>
      </c>
      <c r="F289" s="268" t="str">
        <f>TRIM(UPPER( MID(DEVICES[[#This Row],[INITIAL_DESC]],1,25)))</f>
        <v>UNLOADING STATION 2,</v>
      </c>
      <c r="G289" s="268" t="str">
        <f>TRIM(UPPER( MID(DEVICES[[#This Row],[INITIAL_DESC]],26,25)))</f>
        <v>BLOCK 2, FEEDER 3, IN</v>
      </c>
      <c r="H289" s="268" t="str">
        <f xml:space="preserve"> TRIM(UPPER( MID(DEVICES[[#This Row],[INITIAL_DESC]],51,25)))</f>
        <v/>
      </c>
      <c r="I289" s="269"/>
      <c r="J289" s="268" t="str">
        <f>_xlfn.CONCAT(DEVICES[[#This Row],[INITIAL_TAG1]:[INITIAL_TAG2]])</f>
        <v>BB1GS612</v>
      </c>
      <c r="K289" s="268" t="str">
        <f>TRIM(TRIM(DEVICES[[#This Row],[DESC1]])&amp; " " &amp;TRIM(DEVICES[[#This Row],[DESC2]]) &amp; " " &amp; TRIM(DEVICES[[#This Row],[DESC3]]))</f>
        <v>UNLOADING STATION 2, BLOCK 2, FEEDER 3, IN</v>
      </c>
    </row>
    <row r="290" spans="1:11" s="270" customFormat="1" x14ac:dyDescent="0.4">
      <c r="A290" s="268" t="s">
        <v>647</v>
      </c>
      <c r="B290" s="268"/>
      <c r="C290" s="268" t="s">
        <v>1911</v>
      </c>
      <c r="D290" s="269"/>
      <c r="E290" s="268" t="str">
        <f>_xlfn.CONCAT(DEVICES[[#This Row],[INITIAL_TAG1]:[INITIAL_TAG2]])</f>
        <v>BB1LS654</v>
      </c>
      <c r="F290" s="268" t="str">
        <f>TRIM(UPPER( MID(DEVICES[[#This Row],[INITIAL_DESC]],1,25)))</f>
        <v>SCRAPER CONVEYOR 1,</v>
      </c>
      <c r="G290" s="268" t="str">
        <f>TRIM(UPPER( MID(DEVICES[[#This Row],[INITIAL_DESC]],26,25)))</f>
        <v>BLOCKAGE GUARD</v>
      </c>
      <c r="H290" s="268" t="str">
        <f xml:space="preserve"> TRIM(UPPER( MID(DEVICES[[#This Row],[INITIAL_DESC]],51,25)))</f>
        <v/>
      </c>
      <c r="I290" s="269"/>
      <c r="J290" s="268" t="str">
        <f>_xlfn.CONCAT(DEVICES[[#This Row],[INITIAL_TAG1]:[INITIAL_TAG2]])</f>
        <v>BB1LS654</v>
      </c>
      <c r="K290" s="268" t="str">
        <f>TRIM(TRIM(DEVICES[[#This Row],[DESC1]])&amp; " " &amp;TRIM(DEVICES[[#This Row],[DESC2]]) &amp; " " &amp; TRIM(DEVICES[[#This Row],[DESC3]]))</f>
        <v>SCRAPER CONVEYOR 1, BLOCKAGE GUARD</v>
      </c>
    </row>
    <row r="291" spans="1:11" s="270" customFormat="1" x14ac:dyDescent="0.4">
      <c r="A291" s="268" t="s">
        <v>650</v>
      </c>
      <c r="B291" s="268"/>
      <c r="C291" s="268" t="s">
        <v>1912</v>
      </c>
      <c r="D291" s="269"/>
      <c r="E291" s="268" t="str">
        <f>_xlfn.CONCAT(DEVICES[[#This Row],[INITIAL_TAG1]:[INITIAL_TAG2]])</f>
        <v>BB1GS613</v>
      </c>
      <c r="F291" s="268" t="str">
        <f>TRIM(UPPER( MID(DEVICES[[#This Row],[INITIAL_DESC]],1,25)))</f>
        <v>UNLOADING STATION 2,</v>
      </c>
      <c r="G291" s="268" t="str">
        <f>TRIM(UPPER( MID(DEVICES[[#This Row],[INITIAL_DESC]],26,25)))</f>
        <v>BLOCK 2, FEEDER 3, OUT</v>
      </c>
      <c r="H291" s="268" t="str">
        <f xml:space="preserve"> TRIM(UPPER( MID(DEVICES[[#This Row],[INITIAL_DESC]],51,25)))</f>
        <v/>
      </c>
      <c r="I291" s="269"/>
      <c r="J291" s="268" t="str">
        <f>_xlfn.CONCAT(DEVICES[[#This Row],[INITIAL_TAG1]:[INITIAL_TAG2]])</f>
        <v>BB1GS613</v>
      </c>
      <c r="K291" s="268" t="str">
        <f>TRIM(TRIM(DEVICES[[#This Row],[DESC1]])&amp; " " &amp;TRIM(DEVICES[[#This Row],[DESC2]]) &amp; " " &amp; TRIM(DEVICES[[#This Row],[DESC3]]))</f>
        <v>UNLOADING STATION 2, BLOCK 2, FEEDER 3, OUT</v>
      </c>
    </row>
    <row r="292" spans="1:11" s="270" customFormat="1" x14ac:dyDescent="0.4">
      <c r="A292" s="268" t="s">
        <v>653</v>
      </c>
      <c r="B292" s="268"/>
      <c r="C292" s="268" t="s">
        <v>1913</v>
      </c>
      <c r="D292" s="269"/>
      <c r="E292" s="268" t="str">
        <f>_xlfn.CONCAT(DEVICES[[#This Row],[INITIAL_TAG1]:[INITIAL_TAG2]])</f>
        <v>BB1GS620</v>
      </c>
      <c r="F292" s="268" t="str">
        <f>TRIM(UPPER( MID(DEVICES[[#This Row],[INITIAL_DESC]],1,25)))</f>
        <v>UNLOADING STATION 3,</v>
      </c>
      <c r="G292" s="268" t="str">
        <f>TRIM(UPPER( MID(DEVICES[[#This Row],[INITIAL_DESC]],26,25)))</f>
        <v>BLOCK 3, FEEDER 3, IN</v>
      </c>
      <c r="H292" s="268" t="str">
        <f xml:space="preserve"> TRIM(UPPER( MID(DEVICES[[#This Row],[INITIAL_DESC]],51,25)))</f>
        <v/>
      </c>
      <c r="I292" s="269"/>
      <c r="J292" s="268" t="str">
        <f>_xlfn.CONCAT(DEVICES[[#This Row],[INITIAL_TAG1]:[INITIAL_TAG2]])</f>
        <v>BB1GS620</v>
      </c>
      <c r="K292" s="268" t="str">
        <f>TRIM(TRIM(DEVICES[[#This Row],[DESC1]])&amp; " " &amp;TRIM(DEVICES[[#This Row],[DESC2]]) &amp; " " &amp; TRIM(DEVICES[[#This Row],[DESC3]]))</f>
        <v>UNLOADING STATION 3, BLOCK 3, FEEDER 3, IN</v>
      </c>
    </row>
    <row r="293" spans="1:11" s="270" customFormat="1" x14ac:dyDescent="0.4">
      <c r="A293" s="268" t="s">
        <v>656</v>
      </c>
      <c r="B293" s="268"/>
      <c r="C293" s="268" t="s">
        <v>1914</v>
      </c>
      <c r="D293" s="269"/>
      <c r="E293" s="268" t="str">
        <f>_xlfn.CONCAT(DEVICES[[#This Row],[INITIAL_TAG1]:[INITIAL_TAG2]])</f>
        <v>BB1GS618</v>
      </c>
      <c r="F293" s="268" t="str">
        <f>TRIM(UPPER( MID(DEVICES[[#This Row],[INITIAL_DESC]],1,25)))</f>
        <v>UNLOADING STATION 3,</v>
      </c>
      <c r="G293" s="268" t="str">
        <f>TRIM(UPPER( MID(DEVICES[[#This Row],[INITIAL_DESC]],26,25)))</f>
        <v>BLOCK 3, FEEDER 2, IN</v>
      </c>
      <c r="H293" s="268" t="str">
        <f xml:space="preserve"> TRIM(UPPER( MID(DEVICES[[#This Row],[INITIAL_DESC]],51,25)))</f>
        <v/>
      </c>
      <c r="I293" s="269"/>
      <c r="J293" s="268" t="str">
        <f>_xlfn.CONCAT(DEVICES[[#This Row],[INITIAL_TAG1]:[INITIAL_TAG2]])</f>
        <v>BB1GS618</v>
      </c>
      <c r="K293" s="268" t="str">
        <f>TRIM(TRIM(DEVICES[[#This Row],[DESC1]])&amp; " " &amp;TRIM(DEVICES[[#This Row],[DESC2]]) &amp; " " &amp; TRIM(DEVICES[[#This Row],[DESC3]]))</f>
        <v>UNLOADING STATION 3, BLOCK 3, FEEDER 2, IN</v>
      </c>
    </row>
    <row r="294" spans="1:11" s="270" customFormat="1" x14ac:dyDescent="0.4">
      <c r="A294" s="268" t="s">
        <v>714</v>
      </c>
      <c r="B294" s="268"/>
      <c r="C294" s="268" t="s">
        <v>1915</v>
      </c>
      <c r="D294" s="269"/>
      <c r="E294" s="268" t="str">
        <f>_xlfn.CONCAT(DEVICES[[#This Row],[INITIAL_TAG1]:[INITIAL_TAG2]])</f>
        <v>BB1PS600</v>
      </c>
      <c r="F294" s="268" t="str">
        <f>TRIM(UPPER( MID(DEVICES[[#This Row],[INITIAL_DESC]],1,25)))</f>
        <v>HYDRAULICS UNIT 1,</v>
      </c>
      <c r="G294" s="268" t="str">
        <f>TRIM(UPPER( MID(DEVICES[[#This Row],[INITIAL_DESC]],26,25)))</f>
        <v>BLOCK 1, PRESSURE SWITCH</v>
      </c>
      <c r="H294" s="268" t="str">
        <f xml:space="preserve"> TRIM(UPPER( MID(DEVICES[[#This Row],[INITIAL_DESC]],51,25)))</f>
        <v/>
      </c>
      <c r="I294" s="269"/>
      <c r="J294" s="268" t="str">
        <f>_xlfn.CONCAT(DEVICES[[#This Row],[INITIAL_TAG1]:[INITIAL_TAG2]])</f>
        <v>BB1PS600</v>
      </c>
      <c r="K294" s="268" t="str">
        <f>TRIM(TRIM(DEVICES[[#This Row],[DESC1]])&amp; " " &amp;TRIM(DEVICES[[#This Row],[DESC2]]) &amp; " " &amp; TRIM(DEVICES[[#This Row],[DESC3]]))</f>
        <v>HYDRAULICS UNIT 1, BLOCK 1, PRESSURE SWITCH</v>
      </c>
    </row>
    <row r="295" spans="1:11" s="270" customFormat="1" x14ac:dyDescent="0.4">
      <c r="A295" s="268" t="s">
        <v>660</v>
      </c>
      <c r="B295" s="268"/>
      <c r="C295" s="268" t="s">
        <v>1916</v>
      </c>
      <c r="D295" s="269"/>
      <c r="E295" s="268" t="str">
        <f>_xlfn.CONCAT(DEVICES[[#This Row],[INITIAL_TAG1]:[INITIAL_TAG2]])</f>
        <v>BB1GS608</v>
      </c>
      <c r="F295" s="268" t="str">
        <f>TRIM(UPPER( MID(DEVICES[[#This Row],[INITIAL_DESC]],1,25)))</f>
        <v>UNLOADING STATION 2,</v>
      </c>
      <c r="G295" s="268" t="str">
        <f>TRIM(UPPER( MID(DEVICES[[#This Row],[INITIAL_DESC]],26,25)))</f>
        <v>BLOCK 2, FEEDER 1, IN</v>
      </c>
      <c r="H295" s="268" t="str">
        <f xml:space="preserve"> TRIM(UPPER( MID(DEVICES[[#This Row],[INITIAL_DESC]],51,25)))</f>
        <v/>
      </c>
      <c r="I295" s="269"/>
      <c r="J295" s="268" t="str">
        <f>_xlfn.CONCAT(DEVICES[[#This Row],[INITIAL_TAG1]:[INITIAL_TAG2]])</f>
        <v>BB1GS608</v>
      </c>
      <c r="K295" s="268" t="str">
        <f>TRIM(TRIM(DEVICES[[#This Row],[DESC1]])&amp; " " &amp;TRIM(DEVICES[[#This Row],[DESC2]]) &amp; " " &amp; TRIM(DEVICES[[#This Row],[DESC3]]))</f>
        <v>UNLOADING STATION 2, BLOCK 2, FEEDER 1, IN</v>
      </c>
    </row>
    <row r="296" spans="1:11" s="270" customFormat="1" x14ac:dyDescent="0.4">
      <c r="A296" s="268" t="s">
        <v>663</v>
      </c>
      <c r="B296" s="268"/>
      <c r="C296" s="268" t="s">
        <v>1917</v>
      </c>
      <c r="D296" s="269"/>
      <c r="E296" s="268" t="str">
        <f>_xlfn.CONCAT(DEVICES[[#This Row],[INITIAL_TAG1]:[INITIAL_TAG2]])</f>
        <v>BB1GS604</v>
      </c>
      <c r="F296" s="268" t="str">
        <f>TRIM(UPPER( MID(DEVICES[[#This Row],[INITIAL_DESC]],1,25)))</f>
        <v>UNLOADING STATION 1,</v>
      </c>
      <c r="G296" s="268" t="str">
        <f>TRIM(UPPER( MID(DEVICES[[#This Row],[INITIAL_DESC]],26,25)))</f>
        <v>BLOCK 1, FEEDER 3, IN</v>
      </c>
      <c r="H296" s="268" t="str">
        <f xml:space="preserve"> TRIM(UPPER( MID(DEVICES[[#This Row],[INITIAL_DESC]],51,25)))</f>
        <v/>
      </c>
      <c r="I296" s="269"/>
      <c r="J296" s="268" t="str">
        <f>_xlfn.CONCAT(DEVICES[[#This Row],[INITIAL_TAG1]:[INITIAL_TAG2]])</f>
        <v>BB1GS604</v>
      </c>
      <c r="K296" s="268" t="str">
        <f>TRIM(TRIM(DEVICES[[#This Row],[DESC1]])&amp; " " &amp;TRIM(DEVICES[[#This Row],[DESC2]]) &amp; " " &amp; TRIM(DEVICES[[#This Row],[DESC3]]))</f>
        <v>UNLOADING STATION 1, BLOCK 1, FEEDER 3, IN</v>
      </c>
    </row>
    <row r="297" spans="1:11" s="270" customFormat="1" x14ac:dyDescent="0.4">
      <c r="A297" s="268" t="s">
        <v>666</v>
      </c>
      <c r="B297" s="268"/>
      <c r="C297" s="268" t="s">
        <v>1918</v>
      </c>
      <c r="D297" s="269"/>
      <c r="E297" s="268" t="str">
        <f>_xlfn.CONCAT(DEVICES[[#This Row],[INITIAL_TAG1]:[INITIAL_TAG2]])</f>
        <v>BB1LS653</v>
      </c>
      <c r="F297" s="268" t="str">
        <f>TRIM(UPPER( MID(DEVICES[[#This Row],[INITIAL_DESC]],1,25)))</f>
        <v>UNLOADING STATION 1,</v>
      </c>
      <c r="G297" s="268" t="str">
        <f>TRIM(UPPER( MID(DEVICES[[#This Row],[INITIAL_DESC]],26,25)))</f>
        <v>BLOCK 1, BLOCKAGE GUARD</v>
      </c>
      <c r="H297" s="268" t="str">
        <f xml:space="preserve"> TRIM(UPPER( MID(DEVICES[[#This Row],[INITIAL_DESC]],51,25)))</f>
        <v/>
      </c>
      <c r="I297" s="269"/>
      <c r="J297" s="268" t="str">
        <f>_xlfn.CONCAT(DEVICES[[#This Row],[INITIAL_TAG1]:[INITIAL_TAG2]])</f>
        <v>BB1LS653</v>
      </c>
      <c r="K297" s="268" t="str">
        <f>TRIM(TRIM(DEVICES[[#This Row],[DESC1]])&amp; " " &amp;TRIM(DEVICES[[#This Row],[DESC2]]) &amp; " " &amp; TRIM(DEVICES[[#This Row],[DESC3]]))</f>
        <v>UNLOADING STATION 1, BLOCK 1, BLOCKAGE GUARD</v>
      </c>
    </row>
    <row r="298" spans="1:11" s="270" customFormat="1" x14ac:dyDescent="0.4">
      <c r="A298" s="268" t="s">
        <v>669</v>
      </c>
      <c r="B298" s="268"/>
      <c r="C298" s="268" t="s">
        <v>1919</v>
      </c>
      <c r="D298" s="269"/>
      <c r="E298" s="268" t="str">
        <f>_xlfn.CONCAT(DEVICES[[#This Row],[INITIAL_TAG1]:[INITIAL_TAG2]])</f>
        <v>BB1GS616</v>
      </c>
      <c r="F298" s="268" t="str">
        <f>TRIM(UPPER( MID(DEVICES[[#This Row],[INITIAL_DESC]],1,25)))</f>
        <v>UNLOADING STATION 3,</v>
      </c>
      <c r="G298" s="268" t="str">
        <f>TRIM(UPPER( MID(DEVICES[[#This Row],[INITIAL_DESC]],26,25)))</f>
        <v>BLOCK 3, FEEDER 1, IN</v>
      </c>
      <c r="H298" s="268" t="str">
        <f xml:space="preserve"> TRIM(UPPER( MID(DEVICES[[#This Row],[INITIAL_DESC]],51,25)))</f>
        <v/>
      </c>
      <c r="I298" s="269"/>
      <c r="J298" s="268" t="str">
        <f>_xlfn.CONCAT(DEVICES[[#This Row],[INITIAL_TAG1]:[INITIAL_TAG2]])</f>
        <v>BB1GS616</v>
      </c>
      <c r="K298" s="268" t="str">
        <f>TRIM(TRIM(DEVICES[[#This Row],[DESC1]])&amp; " " &amp;TRIM(DEVICES[[#This Row],[DESC2]]) &amp; " " &amp; TRIM(DEVICES[[#This Row],[DESC3]]))</f>
        <v>UNLOADING STATION 3, BLOCK 3, FEEDER 1, IN</v>
      </c>
    </row>
    <row r="299" spans="1:11" s="270" customFormat="1" x14ac:dyDescent="0.4">
      <c r="A299" s="268" t="s">
        <v>671</v>
      </c>
      <c r="B299" s="268"/>
      <c r="C299" s="268" t="s">
        <v>1920</v>
      </c>
      <c r="D299" s="269"/>
      <c r="E299" s="268" t="str">
        <f>_xlfn.CONCAT(DEVICES[[#This Row],[INITIAL_TAG1]:[INITIAL_TAG2]])</f>
        <v>BB1GS600</v>
      </c>
      <c r="F299" s="268" t="str">
        <f>TRIM(UPPER( MID(DEVICES[[#This Row],[INITIAL_DESC]],1,25)))</f>
        <v>UNLOADING STATION 1,</v>
      </c>
      <c r="G299" s="268" t="str">
        <f>TRIM(UPPER( MID(DEVICES[[#This Row],[INITIAL_DESC]],26,25)))</f>
        <v>BLOCK 1, FEEDER 1, IN</v>
      </c>
      <c r="H299" s="268" t="str">
        <f xml:space="preserve"> TRIM(UPPER( MID(DEVICES[[#This Row],[INITIAL_DESC]],51,25)))</f>
        <v/>
      </c>
      <c r="I299" s="269"/>
      <c r="J299" s="268" t="str">
        <f>_xlfn.CONCAT(DEVICES[[#This Row],[INITIAL_TAG1]:[INITIAL_TAG2]])</f>
        <v>BB1GS600</v>
      </c>
      <c r="K299" s="268" t="str">
        <f>TRIM(TRIM(DEVICES[[#This Row],[DESC1]])&amp; " " &amp;TRIM(DEVICES[[#This Row],[DESC2]]) &amp; " " &amp; TRIM(DEVICES[[#This Row],[DESC3]]))</f>
        <v>UNLOADING STATION 1, BLOCK 1, FEEDER 1, IN</v>
      </c>
    </row>
    <row r="300" spans="1:11" s="270" customFormat="1" x14ac:dyDescent="0.4">
      <c r="A300" s="268" t="s">
        <v>673</v>
      </c>
      <c r="B300" s="268"/>
      <c r="C300" s="268" t="s">
        <v>1921</v>
      </c>
      <c r="D300" s="269"/>
      <c r="E300" s="268" t="str">
        <f>_xlfn.CONCAT(DEVICES[[#This Row],[INITIAL_TAG1]:[INITIAL_TAG2]])</f>
        <v>BB1ST650</v>
      </c>
      <c r="F300" s="268" t="str">
        <f>TRIM(UPPER( MID(DEVICES[[#This Row],[INITIAL_DESC]],1,25)))</f>
        <v>SCRAPER CONVEYOR 1,</v>
      </c>
      <c r="G300" s="268" t="str">
        <f>TRIM(UPPER( MID(DEVICES[[#This Row],[INITIAL_DESC]],26,25)))</f>
        <v>ROTATION GUARD</v>
      </c>
      <c r="H300" s="268" t="str">
        <f xml:space="preserve"> TRIM(UPPER( MID(DEVICES[[#This Row],[INITIAL_DESC]],51,25)))</f>
        <v/>
      </c>
      <c r="I300" s="269"/>
      <c r="J300" s="268" t="str">
        <f>_xlfn.CONCAT(DEVICES[[#This Row],[INITIAL_TAG1]:[INITIAL_TAG2]])</f>
        <v>BB1ST650</v>
      </c>
      <c r="K300" s="268" t="str">
        <f>TRIM(TRIM(DEVICES[[#This Row],[DESC1]])&amp; " " &amp;TRIM(DEVICES[[#This Row],[DESC2]]) &amp; " " &amp; TRIM(DEVICES[[#This Row],[DESC3]]))</f>
        <v>SCRAPER CONVEYOR 1, ROTATION GUARD</v>
      </c>
    </row>
    <row r="301" spans="1:11" s="270" customFormat="1" x14ac:dyDescent="0.4">
      <c r="A301" s="268" t="s">
        <v>679</v>
      </c>
      <c r="B301" s="268"/>
      <c r="C301" s="268" t="s">
        <v>1922</v>
      </c>
      <c r="D301" s="269"/>
      <c r="E301" s="268" t="str">
        <f>_xlfn.CONCAT(DEVICES[[#This Row],[INITIAL_TAG1]:[INITIAL_TAG2]])</f>
        <v>BB1GS610</v>
      </c>
      <c r="F301" s="268" t="str">
        <f>TRIM(UPPER( MID(DEVICES[[#This Row],[INITIAL_DESC]],1,25)))</f>
        <v>UNLOADING STATION 2,</v>
      </c>
      <c r="G301" s="268" t="str">
        <f>TRIM(UPPER( MID(DEVICES[[#This Row],[INITIAL_DESC]],26,25)))</f>
        <v>BLOCK 2, FEEDER 2, IN</v>
      </c>
      <c r="H301" s="268" t="str">
        <f xml:space="preserve"> TRIM(UPPER( MID(DEVICES[[#This Row],[INITIAL_DESC]],51,25)))</f>
        <v/>
      </c>
      <c r="I301" s="269"/>
      <c r="J301" s="268" t="str">
        <f>_xlfn.CONCAT(DEVICES[[#This Row],[INITIAL_TAG1]:[INITIAL_TAG2]])</f>
        <v>BB1GS610</v>
      </c>
      <c r="K301" s="268" t="str">
        <f>TRIM(TRIM(DEVICES[[#This Row],[DESC1]])&amp; " " &amp;TRIM(DEVICES[[#This Row],[DESC2]]) &amp; " " &amp; TRIM(DEVICES[[#This Row],[DESC3]]))</f>
        <v>UNLOADING STATION 2, BLOCK 2, FEEDER 2, IN</v>
      </c>
    </row>
    <row r="302" spans="1:11" s="270" customFormat="1" x14ac:dyDescent="0.4">
      <c r="A302" s="268" t="s">
        <v>1351</v>
      </c>
      <c r="B302" s="268"/>
      <c r="C302" s="268" t="s">
        <v>1923</v>
      </c>
      <c r="D302" s="269"/>
      <c r="E302" s="268" t="str">
        <f>_xlfn.CONCAT(DEVICES[[#This Row],[INITIAL_TAG1]:[INITIAL_TAG2]])</f>
        <v>BB1ST675</v>
      </c>
      <c r="F302" s="268" t="str">
        <f>TRIM(UPPER( MID(DEVICES[[#This Row],[INITIAL_DESC]],1,25)))</f>
        <v>LEVELING ROLLER 3</v>
      </c>
      <c r="G302" s="268" t="str">
        <f>TRIM(UPPER( MID(DEVICES[[#This Row],[INITIAL_DESC]],26,25)))</f>
        <v>SPEED SWITCH</v>
      </c>
      <c r="H302" s="268" t="str">
        <f xml:space="preserve"> TRIM(UPPER( MID(DEVICES[[#This Row],[INITIAL_DESC]],51,25)))</f>
        <v/>
      </c>
      <c r="I302" s="269"/>
      <c r="J302" s="268" t="str">
        <f>_xlfn.CONCAT(DEVICES[[#This Row],[INITIAL_TAG1]:[INITIAL_TAG2]])</f>
        <v>BB1ST675</v>
      </c>
      <c r="K302" s="268" t="str">
        <f>TRIM(TRIM(DEVICES[[#This Row],[DESC1]])&amp; " " &amp;TRIM(DEVICES[[#This Row],[DESC2]]) &amp; " " &amp; TRIM(DEVICES[[#This Row],[DESC3]]))</f>
        <v>LEVELING ROLLER 3 SPEED SWITCH</v>
      </c>
    </row>
    <row r="303" spans="1:11" s="270" customFormat="1" x14ac:dyDescent="0.4">
      <c r="A303" s="268" t="s">
        <v>702</v>
      </c>
      <c r="B303" s="268"/>
      <c r="C303" s="268" t="s">
        <v>1924</v>
      </c>
      <c r="D303" s="269"/>
      <c r="E303" s="268" t="str">
        <f>_xlfn.CONCAT(DEVICES[[#This Row],[INITIAL_TAG1]:[INITIAL_TAG2]])</f>
        <v>BB1TS608</v>
      </c>
      <c r="F303" s="268" t="str">
        <f>TRIM(UPPER( MID(DEVICES[[#This Row],[INITIAL_DESC]],1,25)))</f>
        <v>HIGH TEMPERATURE SWITCH</v>
      </c>
      <c r="G303" s="268" t="str">
        <f>TRIM(UPPER( MID(DEVICES[[#This Row],[INITIAL_DESC]],26,25)))</f>
        <v>HYDRAULIC OIL</v>
      </c>
      <c r="H303" s="268" t="str">
        <f xml:space="preserve"> TRIM(UPPER( MID(DEVICES[[#This Row],[INITIAL_DESC]],51,25)))</f>
        <v/>
      </c>
      <c r="I303" s="269"/>
      <c r="J303" s="268" t="str">
        <f>_xlfn.CONCAT(DEVICES[[#This Row],[INITIAL_TAG1]:[INITIAL_TAG2]])</f>
        <v>BB1TS608</v>
      </c>
      <c r="K303" s="268" t="str">
        <f>TRIM(TRIM(DEVICES[[#This Row],[DESC1]])&amp; " " &amp;TRIM(DEVICES[[#This Row],[DESC2]]) &amp; " " &amp; TRIM(DEVICES[[#This Row],[DESC3]]))</f>
        <v>HIGH TEMPERATURE SWITCH HYDRAULIC OIL</v>
      </c>
    </row>
    <row r="304" spans="1:11" s="270" customFormat="1" x14ac:dyDescent="0.4">
      <c r="A304" s="268" t="s">
        <v>1353</v>
      </c>
      <c r="B304" s="268"/>
      <c r="C304" s="268" t="s">
        <v>1925</v>
      </c>
      <c r="D304" s="269"/>
      <c r="E304" s="268" t="str">
        <f>_xlfn.CONCAT(DEVICES[[#This Row],[INITIAL_TAG1]:[INITIAL_TAG2]])</f>
        <v>BB1ST673</v>
      </c>
      <c r="F304" s="268" t="str">
        <f>TRIM(UPPER( MID(DEVICES[[#This Row],[INITIAL_DESC]],1,25)))</f>
        <v>LEVELING ROLLER 1</v>
      </c>
      <c r="G304" s="268" t="str">
        <f>TRIM(UPPER( MID(DEVICES[[#This Row],[INITIAL_DESC]],26,25)))</f>
        <v>SPEED SWITCH</v>
      </c>
      <c r="H304" s="268" t="str">
        <f xml:space="preserve"> TRIM(UPPER( MID(DEVICES[[#This Row],[INITIAL_DESC]],51,25)))</f>
        <v/>
      </c>
      <c r="I304" s="269"/>
      <c r="J304" s="268" t="str">
        <f>_xlfn.CONCAT(DEVICES[[#This Row],[INITIAL_TAG1]:[INITIAL_TAG2]])</f>
        <v>BB1ST673</v>
      </c>
      <c r="K304" s="268" t="str">
        <f>TRIM(TRIM(DEVICES[[#This Row],[DESC1]])&amp; " " &amp;TRIM(DEVICES[[#This Row],[DESC2]]) &amp; " " &amp; TRIM(DEVICES[[#This Row],[DESC3]]))</f>
        <v>LEVELING ROLLER 1 SPEED SWITCH</v>
      </c>
    </row>
    <row r="305" spans="1:11" s="270" customFormat="1" x14ac:dyDescent="0.4">
      <c r="A305" s="268" t="s">
        <v>707</v>
      </c>
      <c r="B305" s="268"/>
      <c r="C305" s="268" t="s">
        <v>1926</v>
      </c>
      <c r="D305" s="269"/>
      <c r="E305" s="268" t="str">
        <f>_xlfn.CONCAT(DEVICES[[#This Row],[INITIAL_TAG1]:[INITIAL_TAG2]])</f>
        <v>BB1TS600</v>
      </c>
      <c r="F305" s="268" t="str">
        <f>TRIM(UPPER( MID(DEVICES[[#This Row],[INITIAL_DESC]],1,25)))</f>
        <v>HYDRAULICS UNIT,</v>
      </c>
      <c r="G305" s="268" t="str">
        <f>TRIM(UPPER( MID(DEVICES[[#This Row],[INITIAL_DESC]],26,25)))</f>
        <v>THERMOSTAT FOR HEATER</v>
      </c>
      <c r="H305" s="268" t="str">
        <f xml:space="preserve"> TRIM(UPPER( MID(DEVICES[[#This Row],[INITIAL_DESC]],51,25)))</f>
        <v/>
      </c>
      <c r="I305" s="269"/>
      <c r="J305" s="268" t="str">
        <f>_xlfn.CONCAT(DEVICES[[#This Row],[INITIAL_TAG1]:[INITIAL_TAG2]])</f>
        <v>BB1TS600</v>
      </c>
      <c r="K305" s="268" t="str">
        <f>TRIM(TRIM(DEVICES[[#This Row],[DESC1]])&amp; " " &amp;TRIM(DEVICES[[#This Row],[DESC2]]) &amp; " " &amp; TRIM(DEVICES[[#This Row],[DESC3]]))</f>
        <v>HYDRAULICS UNIT, THERMOSTAT FOR HEATER</v>
      </c>
    </row>
    <row r="306" spans="1:11" s="270" customFormat="1" x14ac:dyDescent="0.4">
      <c r="A306" s="268" t="s">
        <v>1355</v>
      </c>
      <c r="B306" s="268"/>
      <c r="C306" s="268" t="s">
        <v>1927</v>
      </c>
      <c r="D306" s="269"/>
      <c r="E306" s="268" t="str">
        <f>_xlfn.CONCAT(DEVICES[[#This Row],[INITIAL_TAG1]:[INITIAL_TAG2]])</f>
        <v>BB1ST674</v>
      </c>
      <c r="F306" s="268" t="str">
        <f>TRIM(UPPER( MID(DEVICES[[#This Row],[INITIAL_DESC]],1,25)))</f>
        <v>LEVELING ROLLER 2</v>
      </c>
      <c r="G306" s="268" t="str">
        <f>TRIM(UPPER( MID(DEVICES[[#This Row],[INITIAL_DESC]],26,25)))</f>
        <v>SPEED SWITCH</v>
      </c>
      <c r="H306" s="268" t="str">
        <f xml:space="preserve"> TRIM(UPPER( MID(DEVICES[[#This Row],[INITIAL_DESC]],51,25)))</f>
        <v/>
      </c>
      <c r="I306" s="269"/>
      <c r="J306" s="268" t="str">
        <f>_xlfn.CONCAT(DEVICES[[#This Row],[INITIAL_TAG1]:[INITIAL_TAG2]])</f>
        <v>BB1ST674</v>
      </c>
      <c r="K306" s="268" t="str">
        <f>TRIM(TRIM(DEVICES[[#This Row],[DESC1]])&amp; " " &amp;TRIM(DEVICES[[#This Row],[DESC2]]) &amp; " " &amp; TRIM(DEVICES[[#This Row],[DESC3]]))</f>
        <v>LEVELING ROLLER 2 SPEED SWITCH</v>
      </c>
    </row>
    <row r="307" spans="1:11" s="270" customFormat="1" x14ac:dyDescent="0.4">
      <c r="A307" s="268" t="s">
        <v>1356</v>
      </c>
      <c r="B307" s="268"/>
      <c r="C307" s="268" t="s">
        <v>1928</v>
      </c>
      <c r="D307" s="269"/>
      <c r="E307" s="268" t="str">
        <f>_xlfn.CONCAT(DEVICES[[#This Row],[INITIAL_TAG1]:[INITIAL_TAG2]])</f>
        <v>BB1PS605</v>
      </c>
      <c r="F307" s="268" t="str">
        <f>TRIM(UPPER( MID(DEVICES[[#This Row],[INITIAL_DESC]],1,25)))</f>
        <v>HYDRAULIC OIL RETURN</v>
      </c>
      <c r="G307" s="268" t="str">
        <f>TRIM(UPPER( MID(DEVICES[[#This Row],[INITIAL_DESC]],26,25)))</f>
        <v>BLOCK 3 FILTER</v>
      </c>
      <c r="H307" s="268" t="str">
        <f xml:space="preserve"> TRIM(UPPER( MID(DEVICES[[#This Row],[INITIAL_DESC]],51,25)))</f>
        <v>PRESSURE SWITCH</v>
      </c>
      <c r="I307" s="269"/>
      <c r="J307" s="268" t="str">
        <f>_xlfn.CONCAT(DEVICES[[#This Row],[INITIAL_TAG1]:[INITIAL_TAG2]])</f>
        <v>BB1PS605</v>
      </c>
      <c r="K307" s="268" t="str">
        <f>TRIM(TRIM(DEVICES[[#This Row],[DESC1]])&amp; " " &amp;TRIM(DEVICES[[#This Row],[DESC2]]) &amp; " " &amp; TRIM(DEVICES[[#This Row],[DESC3]]))</f>
        <v>HYDRAULIC OIL RETURN BLOCK 3 FILTER PRESSURE SWITCH</v>
      </c>
    </row>
    <row r="308" spans="1:11" s="270" customFormat="1" x14ac:dyDescent="0.4">
      <c r="A308" s="268" t="s">
        <v>712</v>
      </c>
      <c r="B308" s="268"/>
      <c r="C308" s="268" t="s">
        <v>1929</v>
      </c>
      <c r="D308" s="269"/>
      <c r="E308" s="268" t="str">
        <f>_xlfn.CONCAT(DEVICES[[#This Row],[INITIAL_TAG1]:[INITIAL_TAG2]])</f>
        <v>BB1PS603</v>
      </c>
      <c r="F308" s="268" t="str">
        <f>TRIM(UPPER( MID(DEVICES[[#This Row],[INITIAL_DESC]],1,25)))</f>
        <v>HYDRAULIC OIL RETURN</v>
      </c>
      <c r="G308" s="268" t="str">
        <f>TRIM(UPPER( MID(DEVICES[[#This Row],[INITIAL_DESC]],26,25)))</f>
        <v>BLOCK 1 FILTER</v>
      </c>
      <c r="H308" s="268" t="str">
        <f xml:space="preserve"> TRIM(UPPER( MID(DEVICES[[#This Row],[INITIAL_DESC]],51,25)))</f>
        <v>PRESSURE SWITCH</v>
      </c>
      <c r="I308" s="269"/>
      <c r="J308" s="268" t="str">
        <f>_xlfn.CONCAT(DEVICES[[#This Row],[INITIAL_TAG1]:[INITIAL_TAG2]])</f>
        <v>BB1PS603</v>
      </c>
      <c r="K308" s="268" t="str">
        <f>TRIM(TRIM(DEVICES[[#This Row],[DESC1]])&amp; " " &amp;TRIM(DEVICES[[#This Row],[DESC2]]) &amp; " " &amp; TRIM(DEVICES[[#This Row],[DESC3]]))</f>
        <v>HYDRAULIC OIL RETURN BLOCK 1 FILTER PRESSURE SWITCH</v>
      </c>
    </row>
    <row r="309" spans="1:11" s="270" customFormat="1" x14ac:dyDescent="0.4">
      <c r="A309" s="268" t="s">
        <v>1357</v>
      </c>
      <c r="B309" s="268"/>
      <c r="C309" s="268" t="s">
        <v>1930</v>
      </c>
      <c r="D309" s="269"/>
      <c r="E309" s="268" t="str">
        <f>_xlfn.CONCAT(DEVICES[[#This Row],[INITIAL_TAG1]:[INITIAL_TAG2]])</f>
        <v>BB1PS604</v>
      </c>
      <c r="F309" s="268" t="str">
        <f>TRIM(UPPER( MID(DEVICES[[#This Row],[INITIAL_DESC]],1,25)))</f>
        <v>HYDRAULIC OIL RETURN</v>
      </c>
      <c r="G309" s="268" t="str">
        <f>TRIM(UPPER( MID(DEVICES[[#This Row],[INITIAL_DESC]],26,25)))</f>
        <v>BLOCK 2 FILTER</v>
      </c>
      <c r="H309" s="268" t="str">
        <f xml:space="preserve"> TRIM(UPPER( MID(DEVICES[[#This Row],[INITIAL_DESC]],51,25)))</f>
        <v>PRESSURE SWITCH</v>
      </c>
      <c r="I309" s="269"/>
      <c r="J309" s="268" t="str">
        <f>_xlfn.CONCAT(DEVICES[[#This Row],[INITIAL_TAG1]:[INITIAL_TAG2]])</f>
        <v>BB1PS604</v>
      </c>
      <c r="K309" s="268" t="str">
        <f>TRIM(TRIM(DEVICES[[#This Row],[DESC1]])&amp; " " &amp;TRIM(DEVICES[[#This Row],[DESC2]]) &amp; " " &amp; TRIM(DEVICES[[#This Row],[DESC3]]))</f>
        <v>HYDRAULIC OIL RETURN BLOCK 2 FILTER PRESSURE SWITCH</v>
      </c>
    </row>
    <row r="310" spans="1:11" s="270" customFormat="1" x14ac:dyDescent="0.4">
      <c r="A310" s="268" t="s">
        <v>799</v>
      </c>
      <c r="B310" s="268"/>
      <c r="C310" s="268" t="s">
        <v>1931</v>
      </c>
      <c r="D310" s="269"/>
      <c r="E310" s="268" t="str">
        <f>_xlfn.CONCAT(DEVICES[[#This Row],[INITIAL_TAG1]:[INITIAL_TAG2]])</f>
        <v>BB1ST654</v>
      </c>
      <c r="F310" s="268" t="str">
        <f>TRIM(UPPER( MID(DEVICES[[#This Row],[INITIAL_DESC]],1,25)))</f>
        <v>BELT MAGNET</v>
      </c>
      <c r="G310" s="268" t="str">
        <f>TRIM(UPPER( MID(DEVICES[[#This Row],[INITIAL_DESC]],26,25)))</f>
        <v>ROTATION GUARD</v>
      </c>
      <c r="H310" s="268" t="str">
        <f xml:space="preserve"> TRIM(UPPER( MID(DEVICES[[#This Row],[INITIAL_DESC]],51,25)))</f>
        <v/>
      </c>
      <c r="I310" s="269"/>
      <c r="J310" s="268" t="str">
        <f>_xlfn.CONCAT(DEVICES[[#This Row],[INITIAL_TAG1]:[INITIAL_TAG2]])</f>
        <v>BB1ST654</v>
      </c>
      <c r="K310" s="268" t="str">
        <f>TRIM(TRIM(DEVICES[[#This Row],[DESC1]])&amp; " " &amp;TRIM(DEVICES[[#This Row],[DESC2]]) &amp; " " &amp; TRIM(DEVICES[[#This Row],[DESC3]]))</f>
        <v>BELT MAGNET ROTATION GUARD</v>
      </c>
    </row>
    <row r="311" spans="1:11" s="270" customFormat="1" x14ac:dyDescent="0.4">
      <c r="A311" s="268" t="s">
        <v>1387</v>
      </c>
      <c r="B311" s="268"/>
      <c r="C311" s="268" t="s">
        <v>1932</v>
      </c>
      <c r="D311" s="269"/>
      <c r="E311" s="268" t="str">
        <f>_xlfn.CONCAT(DEVICES[[#This Row],[INITIAL_TAG1]:[INITIAL_TAG2]])</f>
        <v>BB1GS661</v>
      </c>
      <c r="F311" s="268" t="str">
        <f>TRIM(UPPER( MID(DEVICES[[#This Row],[INITIAL_DESC]],1,25)))</f>
        <v>BELT MAGNET</v>
      </c>
      <c r="G311" s="268" t="str">
        <f>TRIM(UPPER( MID(DEVICES[[#This Row],[INITIAL_DESC]],26,25)))</f>
        <v>DEVIATION DETECTOR 1</v>
      </c>
      <c r="H311" s="268" t="str">
        <f xml:space="preserve"> TRIM(UPPER( MID(DEVICES[[#This Row],[INITIAL_DESC]],51,25)))</f>
        <v/>
      </c>
      <c r="I311" s="269"/>
      <c r="J311" s="268" t="str">
        <f>_xlfn.CONCAT(DEVICES[[#This Row],[INITIAL_TAG1]:[INITIAL_TAG2]])</f>
        <v>BB1GS661</v>
      </c>
      <c r="K311" s="268" t="str">
        <f>TRIM(TRIM(DEVICES[[#This Row],[DESC1]])&amp; " " &amp;TRIM(DEVICES[[#This Row],[DESC2]]) &amp; " " &amp; TRIM(DEVICES[[#This Row],[DESC3]]))</f>
        <v>BELT MAGNET DEVIATION DETECTOR 1</v>
      </c>
    </row>
    <row r="312" spans="1:11" s="270" customFormat="1" x14ac:dyDescent="0.4">
      <c r="A312" s="268" t="s">
        <v>1390</v>
      </c>
      <c r="B312" s="268"/>
      <c r="C312" s="268" t="s">
        <v>1933</v>
      </c>
      <c r="D312" s="269"/>
      <c r="E312" s="268" t="str">
        <f>_xlfn.CONCAT(DEVICES[[#This Row],[INITIAL_TAG1]:[INITIAL_TAG2]])</f>
        <v>BB1GS662</v>
      </c>
      <c r="F312" s="268" t="str">
        <f>TRIM(UPPER( MID(DEVICES[[#This Row],[INITIAL_DESC]],1,25)))</f>
        <v>BELT MAGNET</v>
      </c>
      <c r="G312" s="268" t="str">
        <f>TRIM(UPPER( MID(DEVICES[[#This Row],[INITIAL_DESC]],26,25)))</f>
        <v>DEVIATION DETECTOR 2</v>
      </c>
      <c r="H312" s="268" t="str">
        <f xml:space="preserve"> TRIM(UPPER( MID(DEVICES[[#This Row],[INITIAL_DESC]],51,25)))</f>
        <v/>
      </c>
      <c r="I312" s="269"/>
      <c r="J312" s="268" t="str">
        <f>_xlfn.CONCAT(DEVICES[[#This Row],[INITIAL_TAG1]:[INITIAL_TAG2]])</f>
        <v>BB1GS662</v>
      </c>
      <c r="K312" s="268" t="str">
        <f>TRIM(TRIM(DEVICES[[#This Row],[DESC1]])&amp; " " &amp;TRIM(DEVICES[[#This Row],[DESC2]]) &amp; " " &amp; TRIM(DEVICES[[#This Row],[DESC3]]))</f>
        <v>BELT MAGNET DEVIATION DETECTOR 2</v>
      </c>
    </row>
    <row r="313" spans="1:11" s="270" customFormat="1" x14ac:dyDescent="0.4">
      <c r="A313" s="268" t="s">
        <v>795</v>
      </c>
      <c r="B313" s="268"/>
      <c r="C313" s="268" t="s">
        <v>1934</v>
      </c>
      <c r="D313" s="269"/>
      <c r="E313" s="268" t="str">
        <f>_xlfn.CONCAT(DEVICES[[#This Row],[INITIAL_TAG1]:[INITIAL_TAG2]])</f>
        <v>BB1ST652</v>
      </c>
      <c r="F313" s="268" t="str">
        <f>TRIM(UPPER( MID(DEVICES[[#This Row],[INITIAL_DESC]],1,25)))</f>
        <v>BELT CONVEYOR</v>
      </c>
      <c r="G313" s="268" t="str">
        <f>TRIM(UPPER( MID(DEVICES[[#This Row],[INITIAL_DESC]],26,25)))</f>
        <v>ROTATION GUARD</v>
      </c>
      <c r="H313" s="268" t="str">
        <f xml:space="preserve"> TRIM(UPPER( MID(DEVICES[[#This Row],[INITIAL_DESC]],51,25)))</f>
        <v/>
      </c>
      <c r="I313" s="269"/>
      <c r="J313" s="268" t="str">
        <f>_xlfn.CONCAT(DEVICES[[#This Row],[INITIAL_TAG1]:[INITIAL_TAG2]])</f>
        <v>BB1ST652</v>
      </c>
      <c r="K313" s="268" t="str">
        <f>TRIM(TRIM(DEVICES[[#This Row],[DESC1]])&amp; " " &amp;TRIM(DEVICES[[#This Row],[DESC2]]) &amp; " " &amp; TRIM(DEVICES[[#This Row],[DESC3]]))</f>
        <v>BELT CONVEYOR ROTATION GUARD</v>
      </c>
    </row>
    <row r="314" spans="1:11" s="270" customFormat="1" x14ac:dyDescent="0.4">
      <c r="A314" s="268" t="s">
        <v>1400</v>
      </c>
      <c r="B314" s="268"/>
      <c r="C314" s="268" t="s">
        <v>1935</v>
      </c>
      <c r="D314" s="269"/>
      <c r="E314" s="268" t="str">
        <f>_xlfn.CONCAT(DEVICES[[#This Row],[INITIAL_TAG1]:[INITIAL_TAG2]])</f>
        <v>BB1GS659</v>
      </c>
      <c r="F314" s="268" t="str">
        <f>TRIM(UPPER( MID(DEVICES[[#This Row],[INITIAL_DESC]],1,25)))</f>
        <v>BELT CONVEYOR</v>
      </c>
      <c r="G314" s="268" t="str">
        <f>TRIM(UPPER( MID(DEVICES[[#This Row],[INITIAL_DESC]],26,25)))</f>
        <v>DEVIATION DETECTOR 1</v>
      </c>
      <c r="H314" s="268" t="str">
        <f xml:space="preserve"> TRIM(UPPER( MID(DEVICES[[#This Row],[INITIAL_DESC]],51,25)))</f>
        <v/>
      </c>
      <c r="I314" s="269"/>
      <c r="J314" s="268" t="str">
        <f>_xlfn.CONCAT(DEVICES[[#This Row],[INITIAL_TAG1]:[INITIAL_TAG2]])</f>
        <v>BB1GS659</v>
      </c>
      <c r="K314" s="268" t="str">
        <f>TRIM(TRIM(DEVICES[[#This Row],[DESC1]])&amp; " " &amp;TRIM(DEVICES[[#This Row],[DESC2]]) &amp; " " &amp; TRIM(DEVICES[[#This Row],[DESC3]]))</f>
        <v>BELT CONVEYOR DEVIATION DETECTOR 1</v>
      </c>
    </row>
    <row r="315" spans="1:11" s="270" customFormat="1" x14ac:dyDescent="0.4">
      <c r="A315" s="268" t="s">
        <v>1404</v>
      </c>
      <c r="B315" s="268"/>
      <c r="C315" s="268" t="s">
        <v>1936</v>
      </c>
      <c r="D315" s="269"/>
      <c r="E315" s="268" t="str">
        <f>_xlfn.CONCAT(DEVICES[[#This Row],[INITIAL_TAG1]:[INITIAL_TAG2]])</f>
        <v>BB1GS660</v>
      </c>
      <c r="F315" s="268" t="str">
        <f>TRIM(UPPER( MID(DEVICES[[#This Row],[INITIAL_DESC]],1,25)))</f>
        <v>BELT CONVEYOR</v>
      </c>
      <c r="G315" s="268" t="str">
        <f>TRIM(UPPER( MID(DEVICES[[#This Row],[INITIAL_DESC]],26,25)))</f>
        <v>DEVIATION DETECTOR 2</v>
      </c>
      <c r="H315" s="268" t="str">
        <f xml:space="preserve"> TRIM(UPPER( MID(DEVICES[[#This Row],[INITIAL_DESC]],51,25)))</f>
        <v/>
      </c>
      <c r="I315" s="269"/>
      <c r="J315" s="268" t="str">
        <f>_xlfn.CONCAT(DEVICES[[#This Row],[INITIAL_TAG1]:[INITIAL_TAG2]])</f>
        <v>BB1GS660</v>
      </c>
      <c r="K315" s="268" t="str">
        <f>TRIM(TRIM(DEVICES[[#This Row],[DESC1]])&amp; " " &amp;TRIM(DEVICES[[#This Row],[DESC2]]) &amp; " " &amp; TRIM(DEVICES[[#This Row],[DESC3]]))</f>
        <v>BELT CONVEYOR DEVIATION DETECTOR 2</v>
      </c>
    </row>
    <row r="316" spans="1:11" s="270" customFormat="1" x14ac:dyDescent="0.4">
      <c r="A316" s="268" t="s">
        <v>1406</v>
      </c>
      <c r="B316" s="268"/>
      <c r="C316" s="268" t="s">
        <v>1937</v>
      </c>
      <c r="D316" s="269"/>
      <c r="E316" s="268" t="str">
        <f>_xlfn.CONCAT(DEVICES[[#This Row],[INITIAL_TAG1]:[INITIAL_TAG2]])</f>
        <v>BB1GS663</v>
      </c>
      <c r="F316" s="268" t="str">
        <f>TRIM(UPPER( MID(DEVICES[[#This Row],[INITIAL_DESC]],1,25)))</f>
        <v>BELT CONVEYOR</v>
      </c>
      <c r="G316" s="268" t="str">
        <f>TRIM(UPPER( MID(DEVICES[[#This Row],[INITIAL_DESC]],26,25)))</f>
        <v>OVERSIZE DETECTOR</v>
      </c>
      <c r="H316" s="268" t="str">
        <f xml:space="preserve"> TRIM(UPPER( MID(DEVICES[[#This Row],[INITIAL_DESC]],51,25)))</f>
        <v/>
      </c>
      <c r="I316" s="269"/>
      <c r="J316" s="268" t="str">
        <f>_xlfn.CONCAT(DEVICES[[#This Row],[INITIAL_TAG1]:[INITIAL_TAG2]])</f>
        <v>BB1GS663</v>
      </c>
      <c r="K316" s="268" t="str">
        <f>TRIM(TRIM(DEVICES[[#This Row],[DESC1]])&amp; " " &amp;TRIM(DEVICES[[#This Row],[DESC2]]) &amp; " " &amp; TRIM(DEVICES[[#This Row],[DESC3]]))</f>
        <v>BELT CONVEYOR OVERSIZE DETECTOR</v>
      </c>
    </row>
    <row r="317" spans="1:11" s="270" customFormat="1" x14ac:dyDescent="0.4">
      <c r="A317" s="268" t="s">
        <v>747</v>
      </c>
      <c r="B317" s="268"/>
      <c r="C317" s="268" t="s">
        <v>1938</v>
      </c>
      <c r="D317" s="269"/>
      <c r="E317" s="268" t="str">
        <f>_xlfn.CONCAT(DEVICES[[#This Row],[INITIAL_TAG1]:[INITIAL_TAG2]])</f>
        <v>BB1ST656</v>
      </c>
      <c r="F317" s="268" t="str">
        <f>TRIM(UPPER( MID(DEVICES[[#This Row],[INITIAL_DESC]],1,25)))</f>
        <v>DISC SCREEN DRIVE 1</v>
      </c>
      <c r="G317" s="268" t="str">
        <f>TRIM(UPPER( MID(DEVICES[[#This Row],[INITIAL_DESC]],26,25)))</f>
        <v>ROTATION GUARD</v>
      </c>
      <c r="H317" s="268" t="str">
        <f xml:space="preserve"> TRIM(UPPER( MID(DEVICES[[#This Row],[INITIAL_DESC]],51,25)))</f>
        <v/>
      </c>
      <c r="I317" s="269"/>
      <c r="J317" s="268" t="str">
        <f>_xlfn.CONCAT(DEVICES[[#This Row],[INITIAL_TAG1]:[INITIAL_TAG2]])</f>
        <v>BB1ST656</v>
      </c>
      <c r="K317" s="268" t="str">
        <f>TRIM(TRIM(DEVICES[[#This Row],[DESC1]])&amp; " " &amp;TRIM(DEVICES[[#This Row],[DESC2]]) &amp; " " &amp; TRIM(DEVICES[[#This Row],[DESC3]]))</f>
        <v>DISC SCREEN DRIVE 1 ROTATION GUARD</v>
      </c>
    </row>
    <row r="318" spans="1:11" s="270" customFormat="1" x14ac:dyDescent="0.4">
      <c r="A318" s="268" t="s">
        <v>750</v>
      </c>
      <c r="B318" s="268"/>
      <c r="C318" s="268" t="s">
        <v>1939</v>
      </c>
      <c r="D318" s="269"/>
      <c r="E318" s="268" t="str">
        <f>_xlfn.CONCAT(DEVICES[[#This Row],[INITIAL_TAG1]:[INITIAL_TAG2]])</f>
        <v>BB1ST657</v>
      </c>
      <c r="F318" s="268" t="str">
        <f>TRIM(UPPER( MID(DEVICES[[#This Row],[INITIAL_DESC]],1,25)))</f>
        <v>DISC SCREEN DRIVE 2</v>
      </c>
      <c r="G318" s="268" t="str">
        <f>TRIM(UPPER( MID(DEVICES[[#This Row],[INITIAL_DESC]],26,25)))</f>
        <v>ROTATION GUARD</v>
      </c>
      <c r="H318" s="268" t="str">
        <f xml:space="preserve"> TRIM(UPPER( MID(DEVICES[[#This Row],[INITIAL_DESC]],51,25)))</f>
        <v/>
      </c>
      <c r="I318" s="269"/>
      <c r="J318" s="268" t="str">
        <f>_xlfn.CONCAT(DEVICES[[#This Row],[INITIAL_TAG1]:[INITIAL_TAG2]])</f>
        <v>BB1ST657</v>
      </c>
      <c r="K318" s="268" t="str">
        <f>TRIM(TRIM(DEVICES[[#This Row],[DESC1]])&amp; " " &amp;TRIM(DEVICES[[#This Row],[DESC2]]) &amp; " " &amp; TRIM(DEVICES[[#This Row],[DESC3]]))</f>
        <v>DISC SCREEN DRIVE 2 ROTATION GUARD</v>
      </c>
    </row>
    <row r="319" spans="1:11" s="270" customFormat="1" x14ac:dyDescent="0.4">
      <c r="A319" s="268" t="s">
        <v>770</v>
      </c>
      <c r="B319" s="268"/>
      <c r="C319" s="268" t="s">
        <v>1940</v>
      </c>
      <c r="D319" s="269"/>
      <c r="E319" s="268" t="str">
        <f>_xlfn.CONCAT(DEVICES[[#This Row],[INITIAL_TAG1]:[INITIAL_TAG2]])</f>
        <v>BB1GS652</v>
      </c>
      <c r="F319" s="268" t="str">
        <f>TRIM(UPPER( MID(DEVICES[[#This Row],[INITIAL_DESC]],1,25)))</f>
        <v>EXPLOSION HATCH</v>
      </c>
      <c r="G319" s="268" t="str">
        <f>TRIM(UPPER( MID(DEVICES[[#This Row],[INITIAL_DESC]],26,25)))</f>
        <v>LIMIT SWITCH 1</v>
      </c>
      <c r="H319" s="268" t="str">
        <f xml:space="preserve"> TRIM(UPPER( MID(DEVICES[[#This Row],[INITIAL_DESC]],51,25)))</f>
        <v/>
      </c>
      <c r="I319" s="269"/>
      <c r="J319" s="268" t="str">
        <f>_xlfn.CONCAT(DEVICES[[#This Row],[INITIAL_TAG1]:[INITIAL_TAG2]])</f>
        <v>BB1GS652</v>
      </c>
      <c r="K319" s="268" t="str">
        <f>TRIM(TRIM(DEVICES[[#This Row],[DESC1]])&amp; " " &amp;TRIM(DEVICES[[#This Row],[DESC2]]) &amp; " " &amp; TRIM(DEVICES[[#This Row],[DESC3]]))</f>
        <v>EXPLOSION HATCH LIMIT SWITCH 1</v>
      </c>
    </row>
    <row r="320" spans="1:11" s="270" customFormat="1" x14ac:dyDescent="0.4">
      <c r="A320" s="268" t="s">
        <v>773</v>
      </c>
      <c r="B320" s="268"/>
      <c r="C320" s="268" t="s">
        <v>1941</v>
      </c>
      <c r="D320" s="269"/>
      <c r="E320" s="268" t="str">
        <f>_xlfn.CONCAT(DEVICES[[#This Row],[INITIAL_TAG1]:[INITIAL_TAG2]])</f>
        <v>BB1GS653</v>
      </c>
      <c r="F320" s="268" t="str">
        <f>TRIM(UPPER( MID(DEVICES[[#This Row],[INITIAL_DESC]],1,25)))</f>
        <v>EXPLOSION HATCH</v>
      </c>
      <c r="G320" s="268" t="str">
        <f>TRIM(UPPER( MID(DEVICES[[#This Row],[INITIAL_DESC]],26,25)))</f>
        <v>LIMIT SWITCH 2</v>
      </c>
      <c r="H320" s="268" t="str">
        <f xml:space="preserve"> TRIM(UPPER( MID(DEVICES[[#This Row],[INITIAL_DESC]],51,25)))</f>
        <v/>
      </c>
      <c r="I320" s="269"/>
      <c r="J320" s="268" t="str">
        <f>_xlfn.CONCAT(DEVICES[[#This Row],[INITIAL_TAG1]:[INITIAL_TAG2]])</f>
        <v>BB1GS653</v>
      </c>
      <c r="K320" s="268" t="str">
        <f>TRIM(TRIM(DEVICES[[#This Row],[DESC1]])&amp; " " &amp;TRIM(DEVICES[[#This Row],[DESC2]]) &amp; " " &amp; TRIM(DEVICES[[#This Row],[DESC3]]))</f>
        <v>EXPLOSION HATCH LIMIT SWITCH 2</v>
      </c>
    </row>
    <row r="321" spans="1:11" s="270" customFormat="1" x14ac:dyDescent="0.4">
      <c r="A321" s="268" t="s">
        <v>775</v>
      </c>
      <c r="B321" s="268"/>
      <c r="C321" s="268" t="s">
        <v>1942</v>
      </c>
      <c r="D321" s="269"/>
      <c r="E321" s="268" t="str">
        <f>_xlfn.CONCAT(DEVICES[[#This Row],[INITIAL_TAG1]:[INITIAL_TAG2]])</f>
        <v>BB1GS654</v>
      </c>
      <c r="F321" s="268" t="str">
        <f>TRIM(UPPER( MID(DEVICES[[#This Row],[INITIAL_DESC]],1,25)))</f>
        <v>EXPLOSION HATCH</v>
      </c>
      <c r="G321" s="268" t="str">
        <f>TRIM(UPPER( MID(DEVICES[[#This Row],[INITIAL_DESC]],26,25)))</f>
        <v>LIMIT SWITCH 3</v>
      </c>
      <c r="H321" s="268" t="str">
        <f xml:space="preserve"> TRIM(UPPER( MID(DEVICES[[#This Row],[INITIAL_DESC]],51,25)))</f>
        <v/>
      </c>
      <c r="I321" s="269"/>
      <c r="J321" s="268" t="str">
        <f>_xlfn.CONCAT(DEVICES[[#This Row],[INITIAL_TAG1]:[INITIAL_TAG2]])</f>
        <v>BB1GS654</v>
      </c>
      <c r="K321" s="268" t="str">
        <f>TRIM(TRIM(DEVICES[[#This Row],[DESC1]])&amp; " " &amp;TRIM(DEVICES[[#This Row],[DESC2]]) &amp; " " &amp; TRIM(DEVICES[[#This Row],[DESC3]]))</f>
        <v>EXPLOSION HATCH LIMIT SWITCH 3</v>
      </c>
    </row>
    <row r="322" spans="1:11" s="270" customFormat="1" x14ac:dyDescent="0.4">
      <c r="A322" s="268" t="s">
        <v>777</v>
      </c>
      <c r="B322" s="268"/>
      <c r="C322" s="268" t="s">
        <v>1943</v>
      </c>
      <c r="D322" s="269"/>
      <c r="E322" s="268" t="str">
        <f>_xlfn.CONCAT(DEVICES[[#This Row],[INITIAL_TAG1]:[INITIAL_TAG2]])</f>
        <v>BB1GS655</v>
      </c>
      <c r="F322" s="268" t="str">
        <f>TRIM(UPPER( MID(DEVICES[[#This Row],[INITIAL_DESC]],1,25)))</f>
        <v>EXPLOSION HATCH</v>
      </c>
      <c r="G322" s="268" t="str">
        <f>TRIM(UPPER( MID(DEVICES[[#This Row],[INITIAL_DESC]],26,25)))</f>
        <v>LIMIT SWITCH 4</v>
      </c>
      <c r="H322" s="268" t="str">
        <f xml:space="preserve"> TRIM(UPPER( MID(DEVICES[[#This Row],[INITIAL_DESC]],51,25)))</f>
        <v/>
      </c>
      <c r="I322" s="269"/>
      <c r="J322" s="268" t="str">
        <f>_xlfn.CONCAT(DEVICES[[#This Row],[INITIAL_TAG1]:[INITIAL_TAG2]])</f>
        <v>BB1GS655</v>
      </c>
      <c r="K322" s="268" t="str">
        <f>TRIM(TRIM(DEVICES[[#This Row],[DESC1]])&amp; " " &amp;TRIM(DEVICES[[#This Row],[DESC2]]) &amp; " " &amp; TRIM(DEVICES[[#This Row],[DESC3]]))</f>
        <v>EXPLOSION HATCH LIMIT SWITCH 4</v>
      </c>
    </row>
    <row r="323" spans="1:11" s="270" customFormat="1" x14ac:dyDescent="0.4">
      <c r="A323" s="268" t="s">
        <v>779</v>
      </c>
      <c r="B323" s="268"/>
      <c r="C323" s="268" t="s">
        <v>1944</v>
      </c>
      <c r="D323" s="269"/>
      <c r="E323" s="268" t="str">
        <f>_xlfn.CONCAT(DEVICES[[#This Row],[INITIAL_TAG1]:[INITIAL_TAG2]])</f>
        <v>BB1LS657</v>
      </c>
      <c r="F323" s="268" t="str">
        <f>TRIM(UPPER( MID(DEVICES[[#This Row],[INITIAL_DESC]],1,25)))</f>
        <v>FUEL SILO DISCHARGE</v>
      </c>
      <c r="G323" s="268" t="str">
        <f>TRIM(UPPER( MID(DEVICES[[#This Row],[INITIAL_DESC]],26,25)))</f>
        <v>SCREW BLOCKAGE SWITCH</v>
      </c>
      <c r="H323" s="268" t="str">
        <f xml:space="preserve"> TRIM(UPPER( MID(DEVICES[[#This Row],[INITIAL_DESC]],51,25)))</f>
        <v/>
      </c>
      <c r="I323" s="269"/>
      <c r="J323" s="268" t="str">
        <f>_xlfn.CONCAT(DEVICES[[#This Row],[INITIAL_TAG1]:[INITIAL_TAG2]])</f>
        <v>BB1LS657</v>
      </c>
      <c r="K323" s="268" t="str">
        <f>TRIM(TRIM(DEVICES[[#This Row],[DESC1]])&amp; " " &amp;TRIM(DEVICES[[#This Row],[DESC2]]) &amp; " " &amp; TRIM(DEVICES[[#This Row],[DESC3]]))</f>
        <v>FUEL SILO DISCHARGE SCREW BLOCKAGE SWITCH</v>
      </c>
    </row>
    <row r="324" spans="1:11" s="270" customFormat="1" x14ac:dyDescent="0.4">
      <c r="A324" s="268" t="s">
        <v>782</v>
      </c>
      <c r="B324" s="268"/>
      <c r="C324" s="268" t="s">
        <v>1429</v>
      </c>
      <c r="D324" s="269"/>
      <c r="E324" s="268" t="str">
        <f>_xlfn.CONCAT(DEVICES[[#This Row],[INITIAL_TAG1]:[INITIAL_TAG2]])</f>
        <v>BB1LS658</v>
      </c>
      <c r="F324" s="268" t="str">
        <f>TRIM(UPPER( MID(DEVICES[[#This Row],[INITIAL_DESC]],1,25)))</f>
        <v>FUEL SILO CROSS CONVEYOR</v>
      </c>
      <c r="G324" s="268" t="str">
        <f>TRIM(UPPER( MID(DEVICES[[#This Row],[INITIAL_DESC]],26,25)))</f>
        <v>BLOCKAGE SWITCH</v>
      </c>
      <c r="H324" s="268" t="str">
        <f xml:space="preserve"> TRIM(UPPER( MID(DEVICES[[#This Row],[INITIAL_DESC]],51,25)))</f>
        <v/>
      </c>
      <c r="I324" s="269"/>
      <c r="J324" s="268" t="str">
        <f>_xlfn.CONCAT(DEVICES[[#This Row],[INITIAL_TAG1]:[INITIAL_TAG2]])</f>
        <v>BB1LS658</v>
      </c>
      <c r="K324" s="268" t="str">
        <f>TRIM(TRIM(DEVICES[[#This Row],[DESC1]])&amp; " " &amp;TRIM(DEVICES[[#This Row],[DESC2]]) &amp; " " &amp; TRIM(DEVICES[[#This Row],[DESC3]]))</f>
        <v>FUEL SILO CROSS CONVEYOR BLOCKAGE SWITCH</v>
      </c>
    </row>
    <row r="325" spans="1:11" s="270" customFormat="1" x14ac:dyDescent="0.4">
      <c r="A325" s="268" t="s">
        <v>1945</v>
      </c>
      <c r="B325" s="268"/>
      <c r="C325" s="268" t="s">
        <v>1946</v>
      </c>
      <c r="D325" s="269"/>
      <c r="E325" s="268" t="str">
        <f>_xlfn.CONCAT(DEVICES[[#This Row],[INITIAL_TAG1]:[INITIAL_TAG2]])</f>
        <v>&lt;004&gt;</v>
      </c>
      <c r="F325" s="268" t="str">
        <f>TRIM(UPPER( MID(DEVICES[[#This Row],[INITIAL_DESC]],1,25)))</f>
        <v>FUEL SILO CROSS CONVEYOR</v>
      </c>
      <c r="G325" s="268" t="str">
        <f>TRIM(UPPER( MID(DEVICES[[#This Row],[INITIAL_DESC]],26,25)))</f>
        <v>EXPLOSION HATCH</v>
      </c>
      <c r="H325" s="268" t="str">
        <f xml:space="preserve"> TRIM(UPPER( MID(DEVICES[[#This Row],[INITIAL_DESC]],51,25)))</f>
        <v>LIMIT SWITCH</v>
      </c>
      <c r="I325" s="269"/>
      <c r="J325" s="268" t="str">
        <f>_xlfn.CONCAT(DEVICES[[#This Row],[INITIAL_TAG1]:[INITIAL_TAG2]])</f>
        <v>&lt;004&gt;</v>
      </c>
      <c r="K325" s="268" t="str">
        <f>TRIM(TRIM(DEVICES[[#This Row],[DESC1]])&amp; " " &amp;TRIM(DEVICES[[#This Row],[DESC2]]) &amp; " " &amp; TRIM(DEVICES[[#This Row],[DESC3]]))</f>
        <v>FUEL SILO CROSS CONVEYOR EXPLOSION HATCH LIMIT SWITCH</v>
      </c>
    </row>
    <row r="326" spans="1:11" s="270" customFormat="1" x14ac:dyDescent="0.4">
      <c r="A326" s="268" t="s">
        <v>784</v>
      </c>
      <c r="B326" s="268"/>
      <c r="C326" s="268" t="s">
        <v>1947</v>
      </c>
      <c r="D326" s="269"/>
      <c r="E326" s="268" t="str">
        <f>_xlfn.CONCAT(DEVICES[[#This Row],[INITIAL_TAG1]:[INITIAL_TAG2]])</f>
        <v>BB1LS659</v>
      </c>
      <c r="F326" s="268" t="str">
        <f>TRIM(UPPER( MID(DEVICES[[#This Row],[INITIAL_DESC]],1,25)))</f>
        <v>FUEL FEEDING SCREW 1</v>
      </c>
      <c r="G326" s="268" t="str">
        <f>TRIM(UPPER( MID(DEVICES[[#This Row],[INITIAL_DESC]],26,25)))</f>
        <v>BLOCKAGE SWITCH</v>
      </c>
      <c r="H326" s="268" t="str">
        <f xml:space="preserve"> TRIM(UPPER( MID(DEVICES[[#This Row],[INITIAL_DESC]],51,25)))</f>
        <v/>
      </c>
      <c r="I326" s="269"/>
      <c r="J326" s="268" t="str">
        <f>_xlfn.CONCAT(DEVICES[[#This Row],[INITIAL_TAG1]:[INITIAL_TAG2]])</f>
        <v>BB1LS659</v>
      </c>
      <c r="K326" s="268" t="str">
        <f>TRIM(TRIM(DEVICES[[#This Row],[DESC1]])&amp; " " &amp;TRIM(DEVICES[[#This Row],[DESC2]]) &amp; " " &amp; TRIM(DEVICES[[#This Row],[DESC3]]))</f>
        <v>FUEL FEEDING SCREW 1 BLOCKAGE SWITCH</v>
      </c>
    </row>
    <row r="327" spans="1:11" s="270" customFormat="1" x14ac:dyDescent="0.4">
      <c r="A327" s="268" t="s">
        <v>787</v>
      </c>
      <c r="B327" s="268"/>
      <c r="C327" s="268" t="s">
        <v>1948</v>
      </c>
      <c r="D327" s="269"/>
      <c r="E327" s="268" t="str">
        <f>_xlfn.CONCAT(DEVICES[[#This Row],[INITIAL_TAG1]:[INITIAL_TAG2]])</f>
        <v>BB1LS660</v>
      </c>
      <c r="F327" s="268" t="str">
        <f>TRIM(UPPER( MID(DEVICES[[#This Row],[INITIAL_DESC]],1,25)))</f>
        <v>FUEL FEEDING SCREW 2</v>
      </c>
      <c r="G327" s="268" t="str">
        <f>TRIM(UPPER( MID(DEVICES[[#This Row],[INITIAL_DESC]],26,25)))</f>
        <v>BLOCKAGE SWITCH</v>
      </c>
      <c r="H327" s="268" t="str">
        <f xml:space="preserve"> TRIM(UPPER( MID(DEVICES[[#This Row],[INITIAL_DESC]],51,25)))</f>
        <v/>
      </c>
      <c r="I327" s="269"/>
      <c r="J327" s="268" t="str">
        <f>_xlfn.CONCAT(DEVICES[[#This Row],[INITIAL_TAG1]:[INITIAL_TAG2]])</f>
        <v>BB1LS660</v>
      </c>
      <c r="K327" s="268" t="str">
        <f>TRIM(TRIM(DEVICES[[#This Row],[DESC1]])&amp; " " &amp;TRIM(DEVICES[[#This Row],[DESC2]]) &amp; " " &amp; TRIM(DEVICES[[#This Row],[DESC3]]))</f>
        <v>FUEL FEEDING SCREW 2 BLOCKAGE SWITCH</v>
      </c>
    </row>
    <row r="328" spans="1:11" s="270" customFormat="1" x14ac:dyDescent="0.4">
      <c r="A328" s="268" t="s">
        <v>793</v>
      </c>
      <c r="B328" s="268"/>
      <c r="C328" s="268" t="s">
        <v>794</v>
      </c>
      <c r="D328" s="269"/>
      <c r="E328" s="268" t="str">
        <f>_xlfn.CONCAT(DEVICES[[#This Row],[INITIAL_TAG1]:[INITIAL_TAG2]])</f>
        <v>BB1ST649</v>
      </c>
      <c r="F328" s="268" t="str">
        <f>TRIM(UPPER( MID(DEVICES[[#This Row],[INITIAL_DESC]],1,25)))</f>
        <v>FUEL SILO CROSS CONVEYOR</v>
      </c>
      <c r="G328" s="268" t="str">
        <f>TRIM(UPPER( MID(DEVICES[[#This Row],[INITIAL_DESC]],26,25)))</f>
        <v>ROTATION GUARD</v>
      </c>
      <c r="H328" s="268" t="str">
        <f xml:space="preserve"> TRIM(UPPER( MID(DEVICES[[#This Row],[INITIAL_DESC]],51,25)))</f>
        <v/>
      </c>
      <c r="I328" s="269"/>
      <c r="J328" s="268" t="str">
        <f>_xlfn.CONCAT(DEVICES[[#This Row],[INITIAL_TAG1]:[INITIAL_TAG2]])</f>
        <v>BB1ST649</v>
      </c>
      <c r="K328" s="268" t="str">
        <f>TRIM(TRIM(DEVICES[[#This Row],[DESC1]])&amp; " " &amp;TRIM(DEVICES[[#This Row],[DESC2]]) &amp; " " &amp; TRIM(DEVICES[[#This Row],[DESC3]]))</f>
        <v>FUEL SILO CROSS CONVEYOR ROTATION GUARD</v>
      </c>
    </row>
    <row r="329" spans="1:11" s="270" customFormat="1" x14ac:dyDescent="0.4">
      <c r="A329" s="268" t="s">
        <v>795</v>
      </c>
      <c r="B329" s="268"/>
      <c r="C329" s="268" t="s">
        <v>1949</v>
      </c>
      <c r="D329" s="269"/>
      <c r="E329" s="268" t="str">
        <f>_xlfn.CONCAT(DEVICES[[#This Row],[INITIAL_TAG1]:[INITIAL_TAG2]])</f>
        <v>BB1ST652</v>
      </c>
      <c r="F329" s="268" t="str">
        <f>TRIM(UPPER( MID(DEVICES[[#This Row],[INITIAL_DESC]],1,25)))</f>
        <v>ROTATING FUEL SPREADER</v>
      </c>
      <c r="G329" s="268" t="str">
        <f>TRIM(UPPER( MID(DEVICES[[#This Row],[INITIAL_DESC]],26,25)))</f>
        <v>ROTATION GUARD</v>
      </c>
      <c r="H329" s="268" t="str">
        <f xml:space="preserve"> TRIM(UPPER( MID(DEVICES[[#This Row],[INITIAL_DESC]],51,25)))</f>
        <v/>
      </c>
      <c r="I329" s="269"/>
      <c r="J329" s="268" t="str">
        <f>_xlfn.CONCAT(DEVICES[[#This Row],[INITIAL_TAG1]:[INITIAL_TAG2]])</f>
        <v>BB1ST652</v>
      </c>
      <c r="K329" s="268" t="str">
        <f>TRIM(TRIM(DEVICES[[#This Row],[DESC1]])&amp; " " &amp;TRIM(DEVICES[[#This Row],[DESC2]]) &amp; " " &amp; TRIM(DEVICES[[#This Row],[DESC3]]))</f>
        <v>ROTATING FUEL SPREADER ROTATION GUARD</v>
      </c>
    </row>
    <row r="330" spans="1:11" s="270" customFormat="1" x14ac:dyDescent="0.4">
      <c r="A330" s="268" t="s">
        <v>797</v>
      </c>
      <c r="B330" s="268"/>
      <c r="C330" s="268" t="s">
        <v>1950</v>
      </c>
      <c r="D330" s="269"/>
      <c r="E330" s="268" t="str">
        <f>_xlfn.CONCAT(DEVICES[[#This Row],[INITIAL_TAG1]:[INITIAL_TAG2]])</f>
        <v>BB1ST653</v>
      </c>
      <c r="F330" s="268" t="str">
        <f>TRIM(UPPER( MID(DEVICES[[#This Row],[INITIAL_DESC]],1,25)))</f>
        <v>FUEL FEEDING SCREW 2</v>
      </c>
      <c r="G330" s="268" t="str">
        <f>TRIM(UPPER( MID(DEVICES[[#This Row],[INITIAL_DESC]],26,25)))</f>
        <v>ROTATION GUARD</v>
      </c>
      <c r="H330" s="268" t="str">
        <f xml:space="preserve"> TRIM(UPPER( MID(DEVICES[[#This Row],[INITIAL_DESC]],51,25)))</f>
        <v/>
      </c>
      <c r="I330" s="269"/>
      <c r="J330" s="268" t="str">
        <f>_xlfn.CONCAT(DEVICES[[#This Row],[INITIAL_TAG1]:[INITIAL_TAG2]])</f>
        <v>BB1ST653</v>
      </c>
      <c r="K330" s="268" t="str">
        <f>TRIM(TRIM(DEVICES[[#This Row],[DESC1]])&amp; " " &amp;TRIM(DEVICES[[#This Row],[DESC2]]) &amp; " " &amp; TRIM(DEVICES[[#This Row],[DESC3]]))</f>
        <v>FUEL FEEDING SCREW 2 ROTATION GUARD</v>
      </c>
    </row>
    <row r="331" spans="1:11" s="270" customFormat="1" x14ac:dyDescent="0.4">
      <c r="A331" s="268" t="s">
        <v>799</v>
      </c>
      <c r="B331" s="268"/>
      <c r="C331" s="268" t="s">
        <v>1951</v>
      </c>
      <c r="D331" s="269"/>
      <c r="E331" s="268" t="str">
        <f>_xlfn.CONCAT(DEVICES[[#This Row],[INITIAL_TAG1]:[INITIAL_TAG2]])</f>
        <v>BB1ST654</v>
      </c>
      <c r="F331" s="268" t="str">
        <f>TRIM(UPPER( MID(DEVICES[[#This Row],[INITIAL_DESC]],1,25)))</f>
        <v>FUEL FEEDING ROTARY</v>
      </c>
      <c r="G331" s="268" t="str">
        <f>TRIM(UPPER( MID(DEVICES[[#This Row],[INITIAL_DESC]],26,25)))</f>
        <v>FEEDER 1 ROTATION GUARD</v>
      </c>
      <c r="H331" s="268" t="str">
        <f xml:space="preserve"> TRIM(UPPER( MID(DEVICES[[#This Row],[INITIAL_DESC]],51,25)))</f>
        <v/>
      </c>
      <c r="I331" s="269"/>
      <c r="J331" s="268" t="str">
        <f>_xlfn.CONCAT(DEVICES[[#This Row],[INITIAL_TAG1]:[INITIAL_TAG2]])</f>
        <v>BB1ST654</v>
      </c>
      <c r="K331" s="268" t="str">
        <f>TRIM(TRIM(DEVICES[[#This Row],[DESC1]])&amp; " " &amp;TRIM(DEVICES[[#This Row],[DESC2]]) &amp; " " &amp; TRIM(DEVICES[[#This Row],[DESC3]]))</f>
        <v>FUEL FEEDING ROTARY FEEDER 1 ROTATION GUARD</v>
      </c>
    </row>
    <row r="332" spans="1:11" s="270" customFormat="1" x14ac:dyDescent="0.4">
      <c r="A332" s="268" t="s">
        <v>801</v>
      </c>
      <c r="B332" s="268"/>
      <c r="C332" s="268" t="s">
        <v>1952</v>
      </c>
      <c r="D332" s="269"/>
      <c r="E332" s="268" t="str">
        <f>_xlfn.CONCAT(DEVICES[[#This Row],[INITIAL_TAG1]:[INITIAL_TAG2]])</f>
        <v>BB1ST655</v>
      </c>
      <c r="F332" s="268" t="str">
        <f>TRIM(UPPER( MID(DEVICES[[#This Row],[INITIAL_DESC]],1,25)))</f>
        <v>FUEL FEEDING ROTARY</v>
      </c>
      <c r="G332" s="268" t="str">
        <f>TRIM(UPPER( MID(DEVICES[[#This Row],[INITIAL_DESC]],26,25)))</f>
        <v>FEEDER 2 ROTATION GUARD</v>
      </c>
      <c r="H332" s="268" t="str">
        <f xml:space="preserve"> TRIM(UPPER( MID(DEVICES[[#This Row],[INITIAL_DESC]],51,25)))</f>
        <v/>
      </c>
      <c r="I332" s="269"/>
      <c r="J332" s="268" t="str">
        <f>_xlfn.CONCAT(DEVICES[[#This Row],[INITIAL_TAG1]:[INITIAL_TAG2]])</f>
        <v>BB1ST655</v>
      </c>
      <c r="K332" s="268" t="str">
        <f>TRIM(TRIM(DEVICES[[#This Row],[DESC1]])&amp; " " &amp;TRIM(DEVICES[[#This Row],[DESC2]]) &amp; " " &amp; TRIM(DEVICES[[#This Row],[DESC3]]))</f>
        <v>FUEL FEEDING ROTARY FEEDER 2 ROTATION GUARD</v>
      </c>
    </row>
    <row r="333" spans="1:11" s="270" customFormat="1" x14ac:dyDescent="0.4">
      <c r="A333" s="268" t="s">
        <v>803</v>
      </c>
      <c r="B333" s="268"/>
      <c r="C333" s="268" t="s">
        <v>1953</v>
      </c>
      <c r="D333" s="269"/>
      <c r="E333" s="268" t="str">
        <f>_xlfn.CONCAT(DEVICES[[#This Row],[INITIAL_TAG1]:[INITIAL_TAG2]])</f>
        <v>BB1ST659</v>
      </c>
      <c r="F333" s="268" t="str">
        <f>TRIM(UPPER( MID(DEVICES[[#This Row],[INITIAL_DESC]],1,25)))</f>
        <v>FUEL FEEDING SCREW 1</v>
      </c>
      <c r="G333" s="268" t="str">
        <f>TRIM(UPPER( MID(DEVICES[[#This Row],[INITIAL_DESC]],26,25)))</f>
        <v>ROTATION GUARD</v>
      </c>
      <c r="H333" s="268" t="str">
        <f xml:space="preserve"> TRIM(UPPER( MID(DEVICES[[#This Row],[INITIAL_DESC]],51,25)))</f>
        <v/>
      </c>
      <c r="I333" s="269"/>
      <c r="J333" s="268" t="str">
        <f>_xlfn.CONCAT(DEVICES[[#This Row],[INITIAL_TAG1]:[INITIAL_TAG2]])</f>
        <v>BB1ST659</v>
      </c>
      <c r="K333" s="268" t="str">
        <f>TRIM(TRIM(DEVICES[[#This Row],[DESC1]])&amp; " " &amp;TRIM(DEVICES[[#This Row],[DESC2]]) &amp; " " &amp; TRIM(DEVICES[[#This Row],[DESC3]]))</f>
        <v>FUEL FEEDING SCREW 1 ROTATION GUARD</v>
      </c>
    </row>
    <row r="334" spans="1:11" s="270" customFormat="1" x14ac:dyDescent="0.4">
      <c r="A334" s="268" t="s">
        <v>777</v>
      </c>
      <c r="B334" s="268"/>
      <c r="C334" s="268" t="s">
        <v>1954</v>
      </c>
      <c r="D334" s="269"/>
      <c r="E334" s="268" t="str">
        <f>_xlfn.CONCAT(DEVICES[[#This Row],[INITIAL_TAG1]:[INITIAL_TAG2]])</f>
        <v>BB1GS655</v>
      </c>
      <c r="F334" s="268" t="str">
        <f>TRIM(UPPER( MID(DEVICES[[#This Row],[INITIAL_DESC]],1,25)))</f>
        <v>SLIDE GATE VALVE OPEN</v>
      </c>
      <c r="G334" s="268" t="str">
        <f>TRIM(UPPER( MID(DEVICES[[#This Row],[INITIAL_DESC]],26,25)))</f>
        <v>LIMIT SWITCH</v>
      </c>
      <c r="H334" s="268" t="str">
        <f xml:space="preserve"> TRIM(UPPER( MID(DEVICES[[#This Row],[INITIAL_DESC]],51,25)))</f>
        <v/>
      </c>
      <c r="I334" s="269"/>
      <c r="J334" s="268" t="str">
        <f>_xlfn.CONCAT(DEVICES[[#This Row],[INITIAL_TAG1]:[INITIAL_TAG2]])</f>
        <v>BB1GS655</v>
      </c>
      <c r="K334" s="268" t="str">
        <f>TRIM(TRIM(DEVICES[[#This Row],[DESC1]])&amp; " " &amp;TRIM(DEVICES[[#This Row],[DESC2]]) &amp; " " &amp; TRIM(DEVICES[[#This Row],[DESC3]]))</f>
        <v>SLIDE GATE VALVE OPEN LIMIT SWITCH</v>
      </c>
    </row>
    <row r="335" spans="1:11" s="270" customFormat="1" x14ac:dyDescent="0.4">
      <c r="A335" s="268" t="s">
        <v>1452</v>
      </c>
      <c r="B335" s="268"/>
      <c r="C335" s="268" t="s">
        <v>1955</v>
      </c>
      <c r="D335" s="269"/>
      <c r="E335" s="268" t="str">
        <f>_xlfn.CONCAT(DEVICES[[#This Row],[INITIAL_TAG1]:[INITIAL_TAG2]])</f>
        <v>BB1GS656</v>
      </c>
      <c r="F335" s="268" t="str">
        <f>TRIM(UPPER( MID(DEVICES[[#This Row],[INITIAL_DESC]],1,25)))</f>
        <v>SLIDE GATE VALVE CLOSE</v>
      </c>
      <c r="G335" s="268" t="str">
        <f>TRIM(UPPER( MID(DEVICES[[#This Row],[INITIAL_DESC]],26,25)))</f>
        <v>LIMIT SWITCH</v>
      </c>
      <c r="H335" s="268" t="str">
        <f xml:space="preserve"> TRIM(UPPER( MID(DEVICES[[#This Row],[INITIAL_DESC]],51,25)))</f>
        <v/>
      </c>
      <c r="I335" s="269"/>
      <c r="J335" s="268" t="str">
        <f>_xlfn.CONCAT(DEVICES[[#This Row],[INITIAL_TAG1]:[INITIAL_TAG2]])</f>
        <v>BB1GS656</v>
      </c>
      <c r="K335" s="268" t="str">
        <f>TRIM(TRIM(DEVICES[[#This Row],[DESC1]])&amp; " " &amp;TRIM(DEVICES[[#This Row],[DESC2]]) &amp; " " &amp; TRIM(DEVICES[[#This Row],[DESC3]]))</f>
        <v>SLIDE GATE VALVE CLOSE LIMIT SWITCH</v>
      </c>
    </row>
    <row r="336" spans="1:11" s="270" customFormat="1" x14ac:dyDescent="0.4">
      <c r="A336" s="268" t="s">
        <v>1471</v>
      </c>
      <c r="B336" s="268"/>
      <c r="C336" s="268" t="s">
        <v>1956</v>
      </c>
      <c r="D336" s="269"/>
      <c r="E336" s="268" t="str">
        <f>_xlfn.CONCAT(DEVICES[[#This Row],[INITIAL_TAG1]:[INITIAL_TAG2]])</f>
        <v>BB1LS661</v>
      </c>
      <c r="F336" s="268" t="str">
        <f>TRIM(UPPER( MID(DEVICES[[#This Row],[INITIAL_DESC]],1,25)))</f>
        <v>LUBRICATION ALARM</v>
      </c>
      <c r="G336" s="268" t="str">
        <f>TRIM(UPPER( MID(DEVICES[[#This Row],[INITIAL_DESC]],26,25)))</f>
        <v>SCREW DISCHARGER</v>
      </c>
      <c r="H336" s="268" t="str">
        <f xml:space="preserve"> TRIM(UPPER( MID(DEVICES[[#This Row],[INITIAL_DESC]],51,25)))</f>
        <v/>
      </c>
      <c r="I336" s="269"/>
      <c r="J336" s="268" t="str">
        <f>_xlfn.CONCAT(DEVICES[[#This Row],[INITIAL_TAG1]:[INITIAL_TAG2]])</f>
        <v>BB1LS661</v>
      </c>
      <c r="K336" s="268" t="str">
        <f>TRIM(TRIM(DEVICES[[#This Row],[DESC1]])&amp; " " &amp;TRIM(DEVICES[[#This Row],[DESC2]]) &amp; " " &amp; TRIM(DEVICES[[#This Row],[DESC3]]))</f>
        <v>LUBRICATION ALARM SCREW DISCHARGER</v>
      </c>
    </row>
    <row r="337" spans="1:11" s="270" customFormat="1" x14ac:dyDescent="0.4">
      <c r="A337" s="268" t="s">
        <v>854</v>
      </c>
      <c r="B337" s="268"/>
      <c r="C337" s="268" t="s">
        <v>1957</v>
      </c>
      <c r="D337" s="269"/>
      <c r="E337" s="268" t="str">
        <f>_xlfn.CONCAT(DEVICES[[#This Row],[INITIAL_TAG1]:[INITIAL_TAG2]])</f>
        <v>BB1GS802</v>
      </c>
      <c r="F337" s="268" t="str">
        <f>TRIM(UPPER( MID(DEVICES[[#This Row],[INITIAL_DESC]],1,25)))</f>
        <v>BOTTOM ASH VALVE</v>
      </c>
      <c r="G337" s="268" t="str">
        <f>TRIM(UPPER( MID(DEVICES[[#This Row],[INITIAL_DESC]],26,25)))</f>
        <v>LIMIT SWITCH</v>
      </c>
      <c r="H337" s="268" t="str">
        <f xml:space="preserve"> TRIM(UPPER( MID(DEVICES[[#This Row],[INITIAL_DESC]],51,25)))</f>
        <v/>
      </c>
      <c r="I337" s="269"/>
      <c r="J337" s="268" t="str">
        <f>_xlfn.CONCAT(DEVICES[[#This Row],[INITIAL_TAG1]:[INITIAL_TAG2]])</f>
        <v>BB1GS802</v>
      </c>
      <c r="K337" s="268" t="str">
        <f>TRIM(TRIM(DEVICES[[#This Row],[DESC1]])&amp; " " &amp;TRIM(DEVICES[[#This Row],[DESC2]]) &amp; " " &amp; TRIM(DEVICES[[#This Row],[DESC3]]))</f>
        <v>BOTTOM ASH VALVE LIMIT SWITCH</v>
      </c>
    </row>
    <row r="338" spans="1:11" s="270" customFormat="1" x14ac:dyDescent="0.4">
      <c r="A338" s="268" t="s">
        <v>857</v>
      </c>
      <c r="B338" s="268"/>
      <c r="C338" s="268" t="s">
        <v>1958</v>
      </c>
      <c r="D338" s="269"/>
      <c r="E338" s="268" t="str">
        <f>_xlfn.CONCAT(DEVICES[[#This Row],[INITIAL_TAG1]:[INITIAL_TAG2]])</f>
        <v>BB1GS803</v>
      </c>
      <c r="F338" s="268" t="str">
        <f>TRIM(UPPER( MID(DEVICES[[#This Row],[INITIAL_DESC]],1,25)))</f>
        <v>BOTTOM ASH DROPPING CHUTE</v>
      </c>
      <c r="G338" s="268" t="str">
        <f>TRIM(UPPER( MID(DEVICES[[#This Row],[INITIAL_DESC]],26,25)))</f>
        <v>CLOSING DEVICE</v>
      </c>
      <c r="H338" s="268" t="str">
        <f xml:space="preserve"> TRIM(UPPER( MID(DEVICES[[#This Row],[INITIAL_DESC]],51,25)))</f>
        <v>LIMIT SWITCH</v>
      </c>
      <c r="I338" s="269"/>
      <c r="J338" s="268" t="str">
        <f>_xlfn.CONCAT(DEVICES[[#This Row],[INITIAL_TAG1]:[INITIAL_TAG2]])</f>
        <v>BB1GS803</v>
      </c>
      <c r="K338" s="268" t="str">
        <f>TRIM(TRIM(DEVICES[[#This Row],[DESC1]])&amp; " " &amp;TRIM(DEVICES[[#This Row],[DESC2]]) &amp; " " &amp; TRIM(DEVICES[[#This Row],[DESC3]]))</f>
        <v>BOTTOM ASH DROPPING CHUTE CLOSING DEVICE LIMIT SWITCH</v>
      </c>
    </row>
    <row r="339" spans="1:11" s="270" customFormat="1" x14ac:dyDescent="0.4">
      <c r="A339" s="268" t="s">
        <v>860</v>
      </c>
      <c r="B339" s="268"/>
      <c r="C339" s="268" t="s">
        <v>1959</v>
      </c>
      <c r="D339" s="269"/>
      <c r="E339" s="268" t="str">
        <f>_xlfn.CONCAT(DEVICES[[#This Row],[INITIAL_TAG1]:[INITIAL_TAG2]])</f>
        <v>BB1LS852</v>
      </c>
      <c r="F339" s="268" t="str">
        <f>TRIM(UPPER( MID(DEVICES[[#This Row],[INITIAL_DESC]],1,25)))</f>
        <v>FLY ASH CONTAINER</v>
      </c>
      <c r="G339" s="268" t="str">
        <f>TRIM(UPPER( MID(DEVICES[[#This Row],[INITIAL_DESC]],26,25)))</f>
        <v>LEVEL SWITCH</v>
      </c>
      <c r="H339" s="268" t="str">
        <f xml:space="preserve"> TRIM(UPPER( MID(DEVICES[[#This Row],[INITIAL_DESC]],51,25)))</f>
        <v/>
      </c>
      <c r="I339" s="269"/>
      <c r="J339" s="268" t="str">
        <f>_xlfn.CONCAT(DEVICES[[#This Row],[INITIAL_TAG1]:[INITIAL_TAG2]])</f>
        <v>BB1LS852</v>
      </c>
      <c r="K339" s="268" t="str">
        <f>TRIM(TRIM(DEVICES[[#This Row],[DESC1]])&amp; " " &amp;TRIM(DEVICES[[#This Row],[DESC2]]) &amp; " " &amp; TRIM(DEVICES[[#This Row],[DESC3]]))</f>
        <v>FLY ASH CONTAINER LEVEL SWITCH</v>
      </c>
    </row>
    <row r="340" spans="1:11" s="270" customFormat="1" x14ac:dyDescent="0.4">
      <c r="A340" s="268" t="s">
        <v>875</v>
      </c>
      <c r="B340" s="268"/>
      <c r="C340" s="268" t="s">
        <v>1960</v>
      </c>
      <c r="D340" s="269"/>
      <c r="E340" s="268" t="str">
        <f>_xlfn.CONCAT(DEVICES[[#This Row],[INITIAL_TAG1]:[INITIAL_TAG2]])</f>
        <v>BB1ST805</v>
      </c>
      <c r="F340" s="268" t="str">
        <f>TRIM(UPPER( MID(DEVICES[[#This Row],[INITIAL_DESC]],1,25)))</f>
        <v>HEATED ESP COLLECTION</v>
      </c>
      <c r="G340" s="268" t="str">
        <f>TRIM(UPPER( MID(DEVICES[[#This Row],[INITIAL_DESC]],26,25)))</f>
        <v>SCREW ROTATION GUARD</v>
      </c>
      <c r="H340" s="268" t="str">
        <f xml:space="preserve"> TRIM(UPPER( MID(DEVICES[[#This Row],[INITIAL_DESC]],51,25)))</f>
        <v/>
      </c>
      <c r="I340" s="269"/>
      <c r="J340" s="268" t="str">
        <f>_xlfn.CONCAT(DEVICES[[#This Row],[INITIAL_TAG1]:[INITIAL_TAG2]])</f>
        <v>BB1ST805</v>
      </c>
      <c r="K340" s="268" t="str">
        <f>TRIM(TRIM(DEVICES[[#This Row],[DESC1]])&amp; " " &amp;TRIM(DEVICES[[#This Row],[DESC2]]) &amp; " " &amp; TRIM(DEVICES[[#This Row],[DESC3]]))</f>
        <v>HEATED ESP COLLECTION SCREW ROTATION GUARD</v>
      </c>
    </row>
    <row r="341" spans="1:11" s="270" customFormat="1" x14ac:dyDescent="0.4">
      <c r="A341" s="268" t="s">
        <v>878</v>
      </c>
      <c r="B341" s="268"/>
      <c r="C341" s="268" t="s">
        <v>1961</v>
      </c>
      <c r="D341" s="269"/>
      <c r="E341" s="268" t="str">
        <f>_xlfn.CONCAT(DEVICES[[#This Row],[INITIAL_TAG1]:[INITIAL_TAG2]])</f>
        <v>BB1ST808</v>
      </c>
      <c r="F341" s="268" t="str">
        <f>TRIM(UPPER( MID(DEVICES[[#This Row],[INITIAL_DESC]],1,25)))</f>
        <v>ESP HOPPER 2 SCREW</v>
      </c>
      <c r="G341" s="268" t="str">
        <f>TRIM(UPPER( MID(DEVICES[[#This Row],[INITIAL_DESC]],26,25)))</f>
        <v>ROTATION GUARD</v>
      </c>
      <c r="H341" s="268" t="str">
        <f xml:space="preserve"> TRIM(UPPER( MID(DEVICES[[#This Row],[INITIAL_DESC]],51,25)))</f>
        <v/>
      </c>
      <c r="I341" s="269"/>
      <c r="J341" s="268" t="str">
        <f>_xlfn.CONCAT(DEVICES[[#This Row],[INITIAL_TAG1]:[INITIAL_TAG2]])</f>
        <v>BB1ST808</v>
      </c>
      <c r="K341" s="268" t="str">
        <f>TRIM(TRIM(DEVICES[[#This Row],[DESC1]])&amp; " " &amp;TRIM(DEVICES[[#This Row],[DESC2]]) &amp; " " &amp; TRIM(DEVICES[[#This Row],[DESC3]]))</f>
        <v>ESP HOPPER 2 SCREW ROTATION GUARD</v>
      </c>
    </row>
    <row r="342" spans="1:11" s="270" customFormat="1" x14ac:dyDescent="0.4">
      <c r="A342" s="268" t="s">
        <v>881</v>
      </c>
      <c r="B342" s="268"/>
      <c r="C342" s="268" t="s">
        <v>1962</v>
      </c>
      <c r="D342" s="269"/>
      <c r="E342" s="268" t="str">
        <f>_xlfn.CONCAT(DEVICES[[#This Row],[INITIAL_TAG1]:[INITIAL_TAG2]])</f>
        <v>BB1ST809</v>
      </c>
      <c r="F342" s="268" t="str">
        <f>TRIM(UPPER( MID(DEVICES[[#This Row],[INITIAL_DESC]],1,25)))</f>
        <v>ESP HOPPER 1 SCREW</v>
      </c>
      <c r="G342" s="268" t="str">
        <f>TRIM(UPPER( MID(DEVICES[[#This Row],[INITIAL_DESC]],26,25)))</f>
        <v>ROTATION GUARD</v>
      </c>
      <c r="H342" s="268" t="str">
        <f xml:space="preserve"> TRIM(UPPER( MID(DEVICES[[#This Row],[INITIAL_DESC]],51,25)))</f>
        <v/>
      </c>
      <c r="I342" s="269"/>
      <c r="J342" s="268" t="str">
        <f>_xlfn.CONCAT(DEVICES[[#This Row],[INITIAL_TAG1]:[INITIAL_TAG2]])</f>
        <v>BB1ST809</v>
      </c>
      <c r="K342" s="268" t="str">
        <f>TRIM(TRIM(DEVICES[[#This Row],[DESC1]])&amp; " " &amp;TRIM(DEVICES[[#This Row],[DESC2]]) &amp; " " &amp; TRIM(DEVICES[[#This Row],[DESC3]]))</f>
        <v>ESP HOPPER 1 SCREW ROTATION GUARD</v>
      </c>
    </row>
    <row r="343" spans="1:11" s="270" customFormat="1" x14ac:dyDescent="0.4">
      <c r="A343" s="268" t="s">
        <v>884</v>
      </c>
      <c r="B343" s="268"/>
      <c r="C343" s="268" t="s">
        <v>1963</v>
      </c>
      <c r="D343" s="269"/>
      <c r="E343" s="268" t="str">
        <f>_xlfn.CONCAT(DEVICES[[#This Row],[INITIAL_TAG1]:[INITIAL_TAG2]])</f>
        <v>BB1ST804</v>
      </c>
      <c r="F343" s="268" t="str">
        <f>TRIM(UPPER( MID(DEVICES[[#This Row],[INITIAL_DESC]],1,25)))</f>
        <v>ESP ROTARY VALVE</v>
      </c>
      <c r="G343" s="268" t="str">
        <f>TRIM(UPPER( MID(DEVICES[[#This Row],[INITIAL_DESC]],26,25)))</f>
        <v>ROTATION GUARD</v>
      </c>
      <c r="H343" s="268" t="str">
        <f xml:space="preserve"> TRIM(UPPER( MID(DEVICES[[#This Row],[INITIAL_DESC]],51,25)))</f>
        <v/>
      </c>
      <c r="I343" s="269"/>
      <c r="J343" s="268" t="str">
        <f>_xlfn.CONCAT(DEVICES[[#This Row],[INITIAL_TAG1]:[INITIAL_TAG2]])</f>
        <v>BB1ST804</v>
      </c>
      <c r="K343" s="268" t="str">
        <f>TRIM(TRIM(DEVICES[[#This Row],[DESC1]])&amp; " " &amp;TRIM(DEVICES[[#This Row],[DESC2]]) &amp; " " &amp; TRIM(DEVICES[[#This Row],[DESC3]]))</f>
        <v>ESP ROTARY VALVE ROTATION GUARD</v>
      </c>
    </row>
    <row r="344" spans="1:11" s="270" customFormat="1" x14ac:dyDescent="0.4">
      <c r="A344" s="268" t="s">
        <v>906</v>
      </c>
      <c r="B344" s="268"/>
      <c r="C344" s="268" t="s">
        <v>1964</v>
      </c>
      <c r="D344" s="269"/>
      <c r="E344" s="268" t="str">
        <f>_xlfn.CONCAT(DEVICES[[#This Row],[INITIAL_TAG1]:[INITIAL_TAG2]])</f>
        <v>BB1TS808</v>
      </c>
      <c r="F344" s="268" t="str">
        <f>TRIM(UPPER( MID(DEVICES[[#This Row],[INITIAL_DESC]],1,25)))</f>
        <v>ESP ASH HOPPER 2</v>
      </c>
      <c r="G344" s="268" t="str">
        <f>TRIM(UPPER( MID(DEVICES[[#This Row],[INITIAL_DESC]],26,25)))</f>
        <v>OVERHEAT THERMOSTAT</v>
      </c>
      <c r="H344" s="268" t="str">
        <f xml:space="preserve"> TRIM(UPPER( MID(DEVICES[[#This Row],[INITIAL_DESC]],51,25)))</f>
        <v/>
      </c>
      <c r="I344" s="269"/>
      <c r="J344" s="268" t="str">
        <f>_xlfn.CONCAT(DEVICES[[#This Row],[INITIAL_TAG1]:[INITIAL_TAG2]])</f>
        <v>BB1TS808</v>
      </c>
      <c r="K344" s="268" t="str">
        <f>TRIM(TRIM(DEVICES[[#This Row],[DESC1]])&amp; " " &amp;TRIM(DEVICES[[#This Row],[DESC2]]) &amp; " " &amp; TRIM(DEVICES[[#This Row],[DESC3]]))</f>
        <v>ESP ASH HOPPER 2 OVERHEAT THERMOSTAT</v>
      </c>
    </row>
    <row r="345" spans="1:11" s="270" customFormat="1" x14ac:dyDescent="0.4">
      <c r="A345" s="268" t="s">
        <v>908</v>
      </c>
      <c r="B345" s="268"/>
      <c r="C345" s="268" t="s">
        <v>1965</v>
      </c>
      <c r="D345" s="269"/>
      <c r="E345" s="268" t="str">
        <f>_xlfn.CONCAT(DEVICES[[#This Row],[INITIAL_TAG1]:[INITIAL_TAG2]])</f>
        <v>BB1TS809</v>
      </c>
      <c r="F345" s="268" t="str">
        <f>TRIM(UPPER( MID(DEVICES[[#This Row],[INITIAL_DESC]],1,25)))</f>
        <v>ESP ASH HOPPER 1</v>
      </c>
      <c r="G345" s="268" t="str">
        <f>TRIM(UPPER( MID(DEVICES[[#This Row],[INITIAL_DESC]],26,25)))</f>
        <v>OVERHEAT THERMOSTAT</v>
      </c>
      <c r="H345" s="268" t="str">
        <f xml:space="preserve"> TRIM(UPPER( MID(DEVICES[[#This Row],[INITIAL_DESC]],51,25)))</f>
        <v/>
      </c>
      <c r="I345" s="269"/>
      <c r="J345" s="268" t="str">
        <f>_xlfn.CONCAT(DEVICES[[#This Row],[INITIAL_TAG1]:[INITIAL_TAG2]])</f>
        <v>BB1TS809</v>
      </c>
      <c r="K345" s="268" t="str">
        <f>TRIM(TRIM(DEVICES[[#This Row],[DESC1]])&amp; " " &amp;TRIM(DEVICES[[#This Row],[DESC2]]) &amp; " " &amp; TRIM(DEVICES[[#This Row],[DESC3]]))</f>
        <v>ESP ASH HOPPER 1 OVERHEAT THERMOSTAT</v>
      </c>
    </row>
    <row r="346" spans="1:11" s="270" customFormat="1" x14ac:dyDescent="0.4">
      <c r="A346" s="268" t="s">
        <v>959</v>
      </c>
      <c r="B346" s="268"/>
      <c r="C346" s="268" t="s">
        <v>1966</v>
      </c>
      <c r="D346" s="269"/>
      <c r="E346" s="268" t="str">
        <f>_xlfn.CONCAT(DEVICES[[#This Row],[INITIAL_TAG1]:[INITIAL_TAG2]])</f>
        <v>BB1TS805</v>
      </c>
      <c r="F346" s="268" t="str">
        <f>TRIM(UPPER( MID(DEVICES[[#This Row],[INITIAL_DESC]],1,25)))</f>
        <v>ESP COLLECTION SCREW</v>
      </c>
      <c r="G346" s="268" t="str">
        <f>TRIM(UPPER( MID(DEVICES[[#This Row],[INITIAL_DESC]],26,25)))</f>
        <v>HEATING THERMOSTAT</v>
      </c>
      <c r="H346" s="268" t="str">
        <f xml:space="preserve"> TRIM(UPPER( MID(DEVICES[[#This Row],[INITIAL_DESC]],51,25)))</f>
        <v/>
      </c>
      <c r="I346" s="269"/>
      <c r="J346" s="268" t="str">
        <f>_xlfn.CONCAT(DEVICES[[#This Row],[INITIAL_TAG1]:[INITIAL_TAG2]])</f>
        <v>BB1TS805</v>
      </c>
      <c r="K346" s="268" t="str">
        <f>TRIM(TRIM(DEVICES[[#This Row],[DESC1]])&amp; " " &amp;TRIM(DEVICES[[#This Row],[DESC2]]) &amp; " " &amp; TRIM(DEVICES[[#This Row],[DESC3]]))</f>
        <v>ESP COLLECTION SCREW HEATING THERMOSTAT</v>
      </c>
    </row>
    <row r="347" spans="1:11" x14ac:dyDescent="0.4">
      <c r="A347" s="268" t="s">
        <v>965</v>
      </c>
      <c r="C347" s="268" t="s">
        <v>1967</v>
      </c>
      <c r="D347" s="269"/>
      <c r="E347" s="268" t="str">
        <f>_xlfn.CONCAT(DEVICES[[#This Row],[INITIAL_TAG1]:[INITIAL_TAG2]])</f>
        <v>BB1TS804</v>
      </c>
      <c r="F347" s="268" t="str">
        <f>TRIM(UPPER( MID(DEVICES[[#This Row],[INITIAL_DESC]],1,25)))</f>
        <v>ESP ROTARY VALVE</v>
      </c>
      <c r="G347" s="268" t="str">
        <f>TRIM(UPPER( MID(DEVICES[[#This Row],[INITIAL_DESC]],26,25)))</f>
        <v>HEATING THERMOSTAT</v>
      </c>
      <c r="H347" s="268" t="str">
        <f xml:space="preserve"> TRIM(UPPER( MID(DEVICES[[#This Row],[INITIAL_DESC]],51,25)))</f>
        <v/>
      </c>
      <c r="I347" s="269"/>
      <c r="J347" s="268" t="str">
        <f>_xlfn.CONCAT(DEVICES[[#This Row],[INITIAL_TAG1]:[INITIAL_TAG2]])</f>
        <v>BB1TS804</v>
      </c>
      <c r="K347" s="268" t="str">
        <f>TRIM(TRIM(DEVICES[[#This Row],[DESC1]])&amp; " " &amp;TRIM(DEVICES[[#This Row],[DESC2]]) &amp; " " &amp; TRIM(DEVICES[[#This Row],[DESC3]]))</f>
        <v>ESP ROTARY VALVE HEATING THERMOSTAT</v>
      </c>
    </row>
    <row r="348" spans="1:11" x14ac:dyDescent="0.4">
      <c r="A348" s="268" t="s">
        <v>977</v>
      </c>
      <c r="C348" s="268" t="s">
        <v>978</v>
      </c>
      <c r="D348" s="269"/>
      <c r="E348" s="268" t="str">
        <f>_xlfn.CONCAT(DEVICES[[#This Row],[INITIAL_TAG1]:[INITIAL_TAG2]])</f>
        <v>BB1GS855</v>
      </c>
      <c r="F348" s="268" t="str">
        <f>TRIM(UPPER( MID(DEVICES[[#This Row],[INITIAL_DESC]],1,25)))</f>
        <v>BOTTOM ASH VALVE SOLENOID</v>
      </c>
      <c r="G348" s="268" t="str">
        <f>TRIM(UPPER( MID(DEVICES[[#This Row],[INITIAL_DESC]],26,25)))</f>
        <v>VALVE OPEN LIMIT SWITCH</v>
      </c>
      <c r="H348" s="268" t="str">
        <f xml:space="preserve"> TRIM(UPPER( MID(DEVICES[[#This Row],[INITIAL_DESC]],51,25)))</f>
        <v/>
      </c>
      <c r="I348" s="269"/>
      <c r="J348" s="268" t="str">
        <f>_xlfn.CONCAT(DEVICES[[#This Row],[INITIAL_TAG1]:[INITIAL_TAG2]])</f>
        <v>BB1GS855</v>
      </c>
      <c r="K348" s="268" t="str">
        <f>TRIM(TRIM(DEVICES[[#This Row],[DESC1]])&amp; " " &amp;TRIM(DEVICES[[#This Row],[DESC2]]) &amp; " " &amp; TRIM(DEVICES[[#This Row],[DESC3]]))</f>
        <v>BOTTOM ASH VALVE SOLENOID VALVE OPEN LIMIT SWITCH</v>
      </c>
    </row>
    <row r="349" spans="1:11" x14ac:dyDescent="0.4">
      <c r="A349" s="268" t="s">
        <v>980</v>
      </c>
      <c r="C349" s="268" t="s">
        <v>981</v>
      </c>
      <c r="D349" s="269"/>
      <c r="E349" s="268" t="str">
        <f>_xlfn.CONCAT(DEVICES[[#This Row],[INITIAL_TAG1]:[INITIAL_TAG2]])</f>
        <v>BB1GS856</v>
      </c>
      <c r="F349" s="268" t="str">
        <f>TRIM(UPPER( MID(DEVICES[[#This Row],[INITIAL_DESC]],1,25)))</f>
        <v>BOTTOM ASH VALVE SOLENOID</v>
      </c>
      <c r="G349" s="268" t="str">
        <f>TRIM(UPPER( MID(DEVICES[[#This Row],[INITIAL_DESC]],26,25)))</f>
        <v>VALVE CLOSE LIMIT SWITCH</v>
      </c>
      <c r="H349" s="268" t="str">
        <f xml:space="preserve"> TRIM(UPPER( MID(DEVICES[[#This Row],[INITIAL_DESC]],51,25)))</f>
        <v/>
      </c>
      <c r="I349" s="269"/>
      <c r="J349" s="268" t="str">
        <f>_xlfn.CONCAT(DEVICES[[#This Row],[INITIAL_TAG1]:[INITIAL_TAG2]])</f>
        <v>BB1GS856</v>
      </c>
      <c r="K349" s="268" t="str">
        <f>TRIM(TRIM(DEVICES[[#This Row],[DESC1]])&amp; " " &amp;TRIM(DEVICES[[#This Row],[DESC2]]) &amp; " " &amp; TRIM(DEVICES[[#This Row],[DESC3]]))</f>
        <v>BOTTOM ASH VALVE SOLENOID VALVE CLOSE LIMIT SWITCH</v>
      </c>
    </row>
    <row r="350" spans="1:11" x14ac:dyDescent="0.4">
      <c r="A350" s="268" t="s">
        <v>984</v>
      </c>
      <c r="C350" s="268" t="s">
        <v>978</v>
      </c>
      <c r="D350" s="269"/>
      <c r="E350" s="268" t="str">
        <f>_xlfn.CONCAT(DEVICES[[#This Row],[INITIAL_TAG1]:[INITIAL_TAG2]])</f>
        <v>BB1GS857</v>
      </c>
      <c r="F350" s="268" t="str">
        <f>TRIM(UPPER( MID(DEVICES[[#This Row],[INITIAL_DESC]],1,25)))</f>
        <v>BOTTOM ASH VALVE SOLENOID</v>
      </c>
      <c r="G350" s="268" t="str">
        <f>TRIM(UPPER( MID(DEVICES[[#This Row],[INITIAL_DESC]],26,25)))</f>
        <v>VALVE OPEN LIMIT SWITCH</v>
      </c>
      <c r="H350" s="268" t="str">
        <f xml:space="preserve"> TRIM(UPPER( MID(DEVICES[[#This Row],[INITIAL_DESC]],51,25)))</f>
        <v/>
      </c>
      <c r="I350" s="269"/>
      <c r="J350" s="268" t="str">
        <f>_xlfn.CONCAT(DEVICES[[#This Row],[INITIAL_TAG1]:[INITIAL_TAG2]])</f>
        <v>BB1GS857</v>
      </c>
      <c r="K350" s="268" t="str">
        <f>TRIM(TRIM(DEVICES[[#This Row],[DESC1]])&amp; " " &amp;TRIM(DEVICES[[#This Row],[DESC2]]) &amp; " " &amp; TRIM(DEVICES[[#This Row],[DESC3]]))</f>
        <v>BOTTOM ASH VALVE SOLENOID VALVE OPEN LIMIT SWITCH</v>
      </c>
    </row>
    <row r="351" spans="1:11" x14ac:dyDescent="0.4">
      <c r="A351" s="268" t="s">
        <v>986</v>
      </c>
      <c r="C351" s="268" t="s">
        <v>981</v>
      </c>
      <c r="D351" s="269"/>
      <c r="E351" s="268" t="str">
        <f>_xlfn.CONCAT(DEVICES[[#This Row],[INITIAL_TAG1]:[INITIAL_TAG2]])</f>
        <v>BB1GS858</v>
      </c>
      <c r="F351" s="268" t="str">
        <f>TRIM(UPPER( MID(DEVICES[[#This Row],[INITIAL_DESC]],1,25)))</f>
        <v>BOTTOM ASH VALVE SOLENOID</v>
      </c>
      <c r="G351" s="268" t="str">
        <f>TRIM(UPPER( MID(DEVICES[[#This Row],[INITIAL_DESC]],26,25)))</f>
        <v>VALVE CLOSE LIMIT SWITCH</v>
      </c>
      <c r="H351" s="268" t="str">
        <f xml:space="preserve"> TRIM(UPPER( MID(DEVICES[[#This Row],[INITIAL_DESC]],51,25)))</f>
        <v/>
      </c>
      <c r="I351" s="269"/>
      <c r="J351" s="268" t="str">
        <f>_xlfn.CONCAT(DEVICES[[#This Row],[INITIAL_TAG1]:[INITIAL_TAG2]])</f>
        <v>BB1GS858</v>
      </c>
      <c r="K351" s="268" t="str">
        <f>TRIM(TRIM(DEVICES[[#This Row],[DESC1]])&amp; " " &amp;TRIM(DEVICES[[#This Row],[DESC2]]) &amp; " " &amp; TRIM(DEVICES[[#This Row],[DESC3]]))</f>
        <v>BOTTOM ASH VALVE SOLENOID VALVE CLOSE LIMIT SWITCH</v>
      </c>
    </row>
    <row r="352" spans="1:11" x14ac:dyDescent="0.4">
      <c r="A352" s="268" t="s">
        <v>989</v>
      </c>
      <c r="C352" s="268" t="s">
        <v>1968</v>
      </c>
      <c r="D352" s="269"/>
      <c r="E352" s="268" t="str">
        <f>_xlfn.CONCAT(DEVICES[[#This Row],[INITIAL_TAG1]:[INITIAL_TAG2]])</f>
        <v>BB1GS850</v>
      </c>
      <c r="F352" s="268" t="str">
        <f>TRIM(UPPER( MID(DEVICES[[#This Row],[INITIAL_DESC]],1,25)))</f>
        <v>BOTTOM ASH SIEVE BYPASS</v>
      </c>
      <c r="G352" s="268" t="str">
        <f>TRIM(UPPER( MID(DEVICES[[#This Row],[INITIAL_DESC]],26,25)))</f>
        <v>VALVE CLOSE LIMIT SWITCH</v>
      </c>
      <c r="H352" s="268" t="str">
        <f xml:space="preserve"> TRIM(UPPER( MID(DEVICES[[#This Row],[INITIAL_DESC]],51,25)))</f>
        <v/>
      </c>
      <c r="I352" s="269"/>
      <c r="J352" s="268" t="str">
        <f>_xlfn.CONCAT(DEVICES[[#This Row],[INITIAL_TAG1]:[INITIAL_TAG2]])</f>
        <v>BB1GS850</v>
      </c>
      <c r="K352" s="268" t="str">
        <f>TRIM(TRIM(DEVICES[[#This Row],[DESC1]])&amp; " " &amp;TRIM(DEVICES[[#This Row],[DESC2]]) &amp; " " &amp; TRIM(DEVICES[[#This Row],[DESC3]]))</f>
        <v>BOTTOM ASH SIEVE BYPASS VALVE CLOSE LIMIT SWITCH</v>
      </c>
    </row>
    <row r="353" spans="1:11" x14ac:dyDescent="0.4">
      <c r="A353" s="268" t="s">
        <v>991</v>
      </c>
      <c r="C353" s="268" t="s">
        <v>1969</v>
      </c>
      <c r="D353" s="269"/>
      <c r="E353" s="268" t="str">
        <f>_xlfn.CONCAT(DEVICES[[#This Row],[INITIAL_TAG1]:[INITIAL_TAG2]])</f>
        <v>BB1GS851</v>
      </c>
      <c r="F353" s="268" t="str">
        <f>TRIM(UPPER( MID(DEVICES[[#This Row],[INITIAL_DESC]],1,25)))</f>
        <v>BOTTOM ASH SIEVE BYPASS</v>
      </c>
      <c r="G353" s="268" t="str">
        <f>TRIM(UPPER( MID(DEVICES[[#This Row],[INITIAL_DESC]],26,25)))</f>
        <v>VALVE OPEN LIMIT SWITCH</v>
      </c>
      <c r="H353" s="268" t="str">
        <f xml:space="preserve"> TRIM(UPPER( MID(DEVICES[[#This Row],[INITIAL_DESC]],51,25)))</f>
        <v/>
      </c>
      <c r="I353" s="269"/>
      <c r="J353" s="268" t="str">
        <f>_xlfn.CONCAT(DEVICES[[#This Row],[INITIAL_TAG1]:[INITIAL_TAG2]])</f>
        <v>BB1GS851</v>
      </c>
      <c r="K353" s="268" t="str">
        <f>TRIM(TRIM(DEVICES[[#This Row],[DESC1]])&amp; " " &amp;TRIM(DEVICES[[#This Row],[DESC2]]) &amp; " " &amp; TRIM(DEVICES[[#This Row],[DESC3]]))</f>
        <v>BOTTOM ASH SIEVE BYPASS VALVE OPEN LIMIT SWITCH</v>
      </c>
    </row>
    <row r="354" spans="1:11" x14ac:dyDescent="0.4">
      <c r="A354" s="268" t="s">
        <v>1003</v>
      </c>
      <c r="C354" s="268" t="s">
        <v>1970</v>
      </c>
      <c r="D354" s="269"/>
      <c r="E354" s="268" t="str">
        <f>_xlfn.CONCAT(DEVICES[[#This Row],[INITIAL_TAG1]:[INITIAL_TAG2]])</f>
        <v>BB1FS003</v>
      </c>
      <c r="F354" s="268" t="str">
        <f>TRIM(UPPER( MID(DEVICES[[#This Row],[INITIAL_DESC]],1,25)))</f>
        <v>BOTTOM ASH COOLING</v>
      </c>
      <c r="G354" s="268" t="str">
        <f>TRIM(UPPER( MID(DEVICES[[#This Row],[INITIAL_DESC]],26,25)))</f>
        <v>FLOW SWITCH</v>
      </c>
      <c r="H354" s="268" t="str">
        <f xml:space="preserve"> TRIM(UPPER( MID(DEVICES[[#This Row],[INITIAL_DESC]],51,25)))</f>
        <v/>
      </c>
      <c r="I354" s="269"/>
      <c r="J354" s="268" t="str">
        <f>_xlfn.CONCAT(DEVICES[[#This Row],[INITIAL_TAG1]:[INITIAL_TAG2]])</f>
        <v>BB1FS003</v>
      </c>
      <c r="K354" s="268" t="str">
        <f>TRIM(TRIM(DEVICES[[#This Row],[DESC1]])&amp; " " &amp;TRIM(DEVICES[[#This Row],[DESC2]]) &amp; " " &amp; TRIM(DEVICES[[#This Row],[DESC3]]))</f>
        <v>BOTTOM ASH COOLING FLOW SWITCH</v>
      </c>
    </row>
    <row r="355" spans="1:11" x14ac:dyDescent="0.4">
      <c r="A355" s="268" t="s">
        <v>1008</v>
      </c>
      <c r="C355" s="268" t="s">
        <v>1971</v>
      </c>
      <c r="D355" s="269"/>
      <c r="E355" s="268" t="str">
        <f>_xlfn.CONCAT(DEVICES[[#This Row],[INITIAL_TAG1]:[INITIAL_TAG2]])</f>
        <v>BB1GS801</v>
      </c>
      <c r="F355" s="268" t="str">
        <f>TRIM(UPPER( MID(DEVICES[[#This Row],[INITIAL_DESC]],1,25)))</f>
        <v>SAND FILLING VALVE</v>
      </c>
      <c r="G355" s="268" t="str">
        <f>TRIM(UPPER( MID(DEVICES[[#This Row],[INITIAL_DESC]],26,25)))</f>
        <v>POSITION OPEN</v>
      </c>
      <c r="H355" s="268" t="str">
        <f xml:space="preserve"> TRIM(UPPER( MID(DEVICES[[#This Row],[INITIAL_DESC]],51,25)))</f>
        <v>LIMIT SWITCH</v>
      </c>
      <c r="I355" s="269"/>
      <c r="J355" s="268" t="str">
        <f>_xlfn.CONCAT(DEVICES[[#This Row],[INITIAL_TAG1]:[INITIAL_TAG2]])</f>
        <v>BB1GS801</v>
      </c>
      <c r="K355" s="268" t="str">
        <f>TRIM(TRIM(DEVICES[[#This Row],[DESC1]])&amp; " " &amp;TRIM(DEVICES[[#This Row],[DESC2]]) &amp; " " &amp; TRIM(DEVICES[[#This Row],[DESC3]]))</f>
        <v>SAND FILLING VALVE POSITION OPEN LIMIT SWITCH</v>
      </c>
    </row>
    <row r="356" spans="1:11" x14ac:dyDescent="0.4">
      <c r="A356" s="268" t="s">
        <v>1010</v>
      </c>
      <c r="C356" s="268" t="s">
        <v>1972</v>
      </c>
      <c r="D356" s="269"/>
      <c r="E356" s="268" t="str">
        <f>_xlfn.CONCAT(DEVICES[[#This Row],[INITIAL_TAG1]:[INITIAL_TAG2]])</f>
        <v>BB1GS800</v>
      </c>
      <c r="F356" s="268" t="str">
        <f>TRIM(UPPER( MID(DEVICES[[#This Row],[INITIAL_DESC]],1,25)))</f>
        <v>SAND FILLING VALVE</v>
      </c>
      <c r="G356" s="268" t="str">
        <f>TRIM(UPPER( MID(DEVICES[[#This Row],[INITIAL_DESC]],26,25)))</f>
        <v>POSITION CLOSE</v>
      </c>
      <c r="H356" s="268" t="str">
        <f xml:space="preserve"> TRIM(UPPER( MID(DEVICES[[#This Row],[INITIAL_DESC]],51,25)))</f>
        <v>LIMIT SWITCH</v>
      </c>
      <c r="I356" s="269"/>
      <c r="J356" s="268" t="str">
        <f>_xlfn.CONCAT(DEVICES[[#This Row],[INITIAL_TAG1]:[INITIAL_TAG2]])</f>
        <v>BB1GS800</v>
      </c>
      <c r="K356" s="268" t="str">
        <f>TRIM(TRIM(DEVICES[[#This Row],[DESC1]])&amp; " " &amp;TRIM(DEVICES[[#This Row],[DESC2]]) &amp; " " &amp; TRIM(DEVICES[[#This Row],[DESC3]]))</f>
        <v>SAND FILLING VALVE POSITION CLOSE LIMIT SWITCH</v>
      </c>
    </row>
    <row r="357" spans="1:11" x14ac:dyDescent="0.4">
      <c r="A357" s="268" t="s">
        <v>1017</v>
      </c>
      <c r="C357" s="268" t="s">
        <v>1013</v>
      </c>
      <c r="D357" s="269"/>
      <c r="E357" s="268" t="str">
        <f>_xlfn.CONCAT(DEVICES[[#This Row],[INITIAL_TAG1]:[INITIAL_TAG2]])</f>
        <v>BB1GS854</v>
      </c>
      <c r="F357" s="268" t="str">
        <f>TRIM(UPPER( MID(DEVICES[[#This Row],[INITIAL_DESC]],1,25)))</f>
        <v>BOTTOM ASH DROPPING CHUTE</v>
      </c>
      <c r="G357" s="268" t="str">
        <f>TRIM(UPPER( MID(DEVICES[[#This Row],[INITIAL_DESC]],26,25)))</f>
        <v>LIMIT SWITCH</v>
      </c>
      <c r="H357" s="268" t="str">
        <f xml:space="preserve"> TRIM(UPPER( MID(DEVICES[[#This Row],[INITIAL_DESC]],51,25)))</f>
        <v/>
      </c>
      <c r="I357" s="269"/>
      <c r="J357" s="268" t="str">
        <f>_xlfn.CONCAT(DEVICES[[#This Row],[INITIAL_TAG1]:[INITIAL_TAG2]])</f>
        <v>BB1GS854</v>
      </c>
      <c r="K357" s="268" t="str">
        <f>TRIM(TRIM(DEVICES[[#This Row],[DESC1]])&amp; " " &amp;TRIM(DEVICES[[#This Row],[DESC2]]) &amp; " " &amp; TRIM(DEVICES[[#This Row],[DESC3]]))</f>
        <v>BOTTOM ASH DROPPING CHUTE LIMIT SWITCH</v>
      </c>
    </row>
    <row r="358" spans="1:11" x14ac:dyDescent="0.4">
      <c r="A358" s="268" t="s">
        <v>1015</v>
      </c>
      <c r="C358" s="268" t="s">
        <v>1973</v>
      </c>
      <c r="D358" s="269"/>
      <c r="E358" s="268" t="str">
        <f>_xlfn.CONCAT(DEVICES[[#This Row],[INITIAL_TAG1]:[INITIAL_TAG2]])</f>
        <v>BB1GS853</v>
      </c>
      <c r="F358" s="268" t="str">
        <f>TRIM(UPPER( MID(DEVICES[[#This Row],[INITIAL_DESC]],1,25)))</f>
        <v>BOTTOM ASH DROPPING CHUTE</v>
      </c>
      <c r="G358" s="268" t="str">
        <f>TRIM(UPPER( MID(DEVICES[[#This Row],[INITIAL_DESC]],26,25)))</f>
        <v>CLOSING DEVICE</v>
      </c>
      <c r="H358" s="268" t="str">
        <f xml:space="preserve"> TRIM(UPPER( MID(DEVICES[[#This Row],[INITIAL_DESC]],51,25)))</f>
        <v>LIMIT SWITCH</v>
      </c>
      <c r="I358" s="269"/>
      <c r="J358" s="268" t="str">
        <f>_xlfn.CONCAT(DEVICES[[#This Row],[INITIAL_TAG1]:[INITIAL_TAG2]])</f>
        <v>BB1GS853</v>
      </c>
      <c r="K358" s="268" t="str">
        <f>TRIM(TRIM(DEVICES[[#This Row],[DESC1]])&amp; " " &amp;TRIM(DEVICES[[#This Row],[DESC2]]) &amp; " " &amp; TRIM(DEVICES[[#This Row],[DESC3]]))</f>
        <v>BOTTOM ASH DROPPING CHUTE CLOSING DEVICE LIMIT SWITCH</v>
      </c>
    </row>
    <row r="359" spans="1:11" x14ac:dyDescent="0.4">
      <c r="A359" s="268" t="s">
        <v>1506</v>
      </c>
      <c r="C359" s="268" t="s">
        <v>1974</v>
      </c>
      <c r="D359" s="269"/>
      <c r="E359" s="268" t="str">
        <f>_xlfn.CONCAT(DEVICES[[#This Row],[INITIAL_TAG1]:[INITIAL_TAG2]])</f>
        <v>BB1GS859</v>
      </c>
      <c r="F359" s="268" t="str">
        <f>TRIM(UPPER( MID(DEVICES[[#This Row],[INITIAL_DESC]],1,25)))</f>
        <v>BOTTOM ASH TO CONTAINER</v>
      </c>
      <c r="G359" s="268" t="str">
        <f>TRIM(UPPER( MID(DEVICES[[#This Row],[INITIAL_DESC]],26,25)))</f>
        <v>IN PLACE</v>
      </c>
      <c r="H359" s="268" t="str">
        <f xml:space="preserve"> TRIM(UPPER( MID(DEVICES[[#This Row],[INITIAL_DESC]],51,25)))</f>
        <v/>
      </c>
      <c r="I359" s="269"/>
      <c r="J359" s="268" t="str">
        <f>_xlfn.CONCAT(DEVICES[[#This Row],[INITIAL_TAG1]:[INITIAL_TAG2]])</f>
        <v>BB1GS859</v>
      </c>
      <c r="K359" s="268" t="str">
        <f>TRIM(TRIM(DEVICES[[#This Row],[DESC1]])&amp; " " &amp;TRIM(DEVICES[[#This Row],[DESC2]]) &amp; " " &amp; TRIM(DEVICES[[#This Row],[DESC3]]))</f>
        <v>BOTTOM ASH TO CONTAINER IN PLACE</v>
      </c>
    </row>
    <row r="360" spans="1:11" x14ac:dyDescent="0.4">
      <c r="A360" s="268" t="s">
        <v>1018</v>
      </c>
      <c r="C360" s="268" t="s">
        <v>1975</v>
      </c>
      <c r="D360" s="269"/>
      <c r="E360" s="268" t="str">
        <f>_xlfn.CONCAT(DEVICES[[#This Row],[INITIAL_TAG1]:[INITIAL_TAG2]])</f>
        <v>BB1LS850</v>
      </c>
      <c r="F360" s="268" t="str">
        <f>TRIM(UPPER( MID(DEVICES[[#This Row],[INITIAL_DESC]],1,25)))</f>
        <v>BOTTOM ASH CONTAINER</v>
      </c>
      <c r="G360" s="268" t="str">
        <f>TRIM(UPPER( MID(DEVICES[[#This Row],[INITIAL_DESC]],26,25)))</f>
        <v>LEVEL SWITCH</v>
      </c>
      <c r="H360" s="268" t="str">
        <f xml:space="preserve"> TRIM(UPPER( MID(DEVICES[[#This Row],[INITIAL_DESC]],51,25)))</f>
        <v/>
      </c>
      <c r="I360" s="269"/>
      <c r="J360" s="268" t="str">
        <f>_xlfn.CONCAT(DEVICES[[#This Row],[INITIAL_TAG1]:[INITIAL_TAG2]])</f>
        <v>BB1LS850</v>
      </c>
      <c r="K360" s="268" t="str">
        <f>TRIM(TRIM(DEVICES[[#This Row],[DESC1]])&amp; " " &amp;TRIM(DEVICES[[#This Row],[DESC2]]) &amp; " " &amp; TRIM(DEVICES[[#This Row],[DESC3]]))</f>
        <v>BOTTOM ASH CONTAINER LEVEL SWITCH</v>
      </c>
    </row>
    <row r="361" spans="1:11" x14ac:dyDescent="0.4">
      <c r="A361" s="268" t="s">
        <v>1020</v>
      </c>
      <c r="C361" s="268" t="s">
        <v>1975</v>
      </c>
      <c r="D361" s="269"/>
      <c r="E361" s="268" t="str">
        <f>_xlfn.CONCAT(DEVICES[[#This Row],[INITIAL_TAG1]:[INITIAL_TAG2]])</f>
        <v>BB1LS851</v>
      </c>
      <c r="F361" s="268" t="str">
        <f>TRIM(UPPER( MID(DEVICES[[#This Row],[INITIAL_DESC]],1,25)))</f>
        <v>BOTTOM ASH CONTAINER</v>
      </c>
      <c r="G361" s="268" t="str">
        <f>TRIM(UPPER( MID(DEVICES[[#This Row],[INITIAL_DESC]],26,25)))</f>
        <v>LEVEL SWITCH</v>
      </c>
      <c r="H361" s="268" t="str">
        <f xml:space="preserve"> TRIM(UPPER( MID(DEVICES[[#This Row],[INITIAL_DESC]],51,25)))</f>
        <v/>
      </c>
      <c r="I361" s="269"/>
      <c r="J361" s="268" t="str">
        <f>_xlfn.CONCAT(DEVICES[[#This Row],[INITIAL_TAG1]:[INITIAL_TAG2]])</f>
        <v>BB1LS851</v>
      </c>
      <c r="K361" s="268" t="str">
        <f>TRIM(TRIM(DEVICES[[#This Row],[DESC1]])&amp; " " &amp;TRIM(DEVICES[[#This Row],[DESC2]]) &amp; " " &amp; TRIM(DEVICES[[#This Row],[DESC3]]))</f>
        <v>BOTTOM ASH CONTAINER LEVEL SWITCH</v>
      </c>
    </row>
    <row r="362" spans="1:11" x14ac:dyDescent="0.4">
      <c r="A362" s="268" t="s">
        <v>1027</v>
      </c>
      <c r="C362" s="268" t="s">
        <v>1976</v>
      </c>
      <c r="D362" s="269"/>
      <c r="E362" s="268" t="str">
        <f>_xlfn.CONCAT(DEVICES[[#This Row],[INITIAL_TAG1]:[INITIAL_TAG2]])</f>
        <v>BB1PT800</v>
      </c>
      <c r="F362" s="268" t="str">
        <f>TRIM(UPPER( MID(DEVICES[[#This Row],[INITIAL_DESC]],1,25)))</f>
        <v>RECYCLED BED MATERIAL</v>
      </c>
      <c r="G362" s="268" t="str">
        <f>TRIM(UPPER( MID(DEVICES[[#This Row],[INITIAL_DESC]],26,25)))</f>
        <v>DAMPER PRESSURE SWITCH</v>
      </c>
      <c r="H362" s="268" t="str">
        <f xml:space="preserve"> TRIM(UPPER( MID(DEVICES[[#This Row],[INITIAL_DESC]],51,25)))</f>
        <v/>
      </c>
      <c r="I362" s="269"/>
      <c r="J362" s="268" t="str">
        <f>_xlfn.CONCAT(DEVICES[[#This Row],[INITIAL_TAG1]:[INITIAL_TAG2]])</f>
        <v>BB1PT800</v>
      </c>
      <c r="K362" s="268" t="str">
        <f>TRIM(TRIM(DEVICES[[#This Row],[DESC1]])&amp; " " &amp;TRIM(DEVICES[[#This Row],[DESC2]]) &amp; " " &amp; TRIM(DEVICES[[#This Row],[DESC3]]))</f>
        <v>RECYCLED BED MATERIAL DAMPER PRESSURE SWITCH</v>
      </c>
    </row>
    <row r="363" spans="1:11" x14ac:dyDescent="0.4">
      <c r="A363" s="268" t="s">
        <v>1512</v>
      </c>
      <c r="C363" s="268" t="s">
        <v>1977</v>
      </c>
      <c r="D363" s="269"/>
      <c r="E363" s="268" t="str">
        <f>_xlfn.CONCAT(DEVICES[[#This Row],[INITIAL_TAG1]:[INITIAL_TAG2]])</f>
        <v>BB1ST856</v>
      </c>
      <c r="F363" s="268" t="str">
        <f>TRIM(UPPER( MID(DEVICES[[#This Row],[INITIAL_DESC]],1,25)))</f>
        <v>PURIFIED SAND SCREW</v>
      </c>
      <c r="G363" s="268" t="str">
        <f>TRIM(UPPER( MID(DEVICES[[#This Row],[INITIAL_DESC]],26,25)))</f>
        <v>CONVEYOR ROTATION GUARD</v>
      </c>
      <c r="H363" s="268" t="str">
        <f xml:space="preserve"> TRIM(UPPER( MID(DEVICES[[#This Row],[INITIAL_DESC]],51,25)))</f>
        <v/>
      </c>
      <c r="I363" s="269"/>
      <c r="J363" s="268" t="str">
        <f>_xlfn.CONCAT(DEVICES[[#This Row],[INITIAL_TAG1]:[INITIAL_TAG2]])</f>
        <v>BB1ST856</v>
      </c>
      <c r="K363" s="268" t="str">
        <f>TRIM(TRIM(DEVICES[[#This Row],[DESC1]])&amp; " " &amp;TRIM(DEVICES[[#This Row],[DESC2]]) &amp; " " &amp; TRIM(DEVICES[[#This Row],[DESC3]]))</f>
        <v>PURIFIED SAND SCREW CONVEYOR ROTATION GUARD</v>
      </c>
    </row>
    <row r="364" spans="1:11" x14ac:dyDescent="0.4">
      <c r="A364" s="268" t="s">
        <v>1031</v>
      </c>
      <c r="C364" s="268" t="s">
        <v>1978</v>
      </c>
      <c r="D364" s="269"/>
      <c r="E364" s="268" t="str">
        <f>_xlfn.CONCAT(DEVICES[[#This Row],[INITIAL_TAG1]:[INITIAL_TAG2]])</f>
        <v>BB1ST850</v>
      </c>
      <c r="F364" s="268" t="str">
        <f>TRIM(UPPER( MID(DEVICES[[#This Row],[INITIAL_DESC]],1,25)))</f>
        <v>BOTTOM ASH CONVEYOR</v>
      </c>
      <c r="G364" s="268" t="str">
        <f>TRIM(UPPER( MID(DEVICES[[#This Row],[INITIAL_DESC]],26,25)))</f>
        <v>ROTATION GUARD</v>
      </c>
      <c r="H364" s="268" t="str">
        <f xml:space="preserve"> TRIM(UPPER( MID(DEVICES[[#This Row],[INITIAL_DESC]],51,25)))</f>
        <v/>
      </c>
      <c r="I364" s="269"/>
      <c r="J364" s="268" t="str">
        <f>_xlfn.CONCAT(DEVICES[[#This Row],[INITIAL_TAG1]:[INITIAL_TAG2]])</f>
        <v>BB1ST850</v>
      </c>
      <c r="K364" s="268" t="str">
        <f>TRIM(TRIM(DEVICES[[#This Row],[DESC1]])&amp; " " &amp;TRIM(DEVICES[[#This Row],[DESC2]]) &amp; " " &amp; TRIM(DEVICES[[#This Row],[DESC3]]))</f>
        <v>BOTTOM ASH CONVEYOR ROTATION GUARD</v>
      </c>
    </row>
    <row r="365" spans="1:11" x14ac:dyDescent="0.4">
      <c r="A365" s="268" t="s">
        <v>1012</v>
      </c>
      <c r="C365" s="268" t="s">
        <v>1979</v>
      </c>
      <c r="D365" s="269"/>
      <c r="E365" s="268" t="str">
        <f>_xlfn.CONCAT(DEVICES[[#This Row],[INITIAL_TAG1]:[INITIAL_TAG2]])</f>
        <v>BB1GS852</v>
      </c>
      <c r="F365" s="268" t="str">
        <f>TRIM(UPPER( MID(DEVICES[[#This Row],[INITIAL_DESC]],1,25)))</f>
        <v>BOTTOM ASH CONVEYOR</v>
      </c>
      <c r="G365" s="268" t="str">
        <f>TRIM(UPPER( MID(DEVICES[[#This Row],[INITIAL_DESC]],26,25)))</f>
        <v>BLOCKAGE DETECTOR</v>
      </c>
      <c r="H365" s="268" t="str">
        <f xml:space="preserve"> TRIM(UPPER( MID(DEVICES[[#This Row],[INITIAL_DESC]],51,25)))</f>
        <v/>
      </c>
      <c r="I365" s="269"/>
      <c r="J365" s="268" t="str">
        <f>_xlfn.CONCAT(DEVICES[[#This Row],[INITIAL_TAG1]:[INITIAL_TAG2]])</f>
        <v>BB1GS852</v>
      </c>
      <c r="K365" s="268" t="str">
        <f>TRIM(TRIM(DEVICES[[#This Row],[DESC1]])&amp; " " &amp;TRIM(DEVICES[[#This Row],[DESC2]]) &amp; " " &amp; TRIM(DEVICES[[#This Row],[DESC3]]))</f>
        <v>BOTTOM ASH CONVEYOR BLOCKAGE DETECTOR</v>
      </c>
    </row>
    <row r="366" spans="1:11" x14ac:dyDescent="0.4">
      <c r="A366" s="268" t="s">
        <v>1033</v>
      </c>
      <c r="C366" s="268" t="s">
        <v>1980</v>
      </c>
      <c r="D366" s="269"/>
      <c r="E366" s="268" t="str">
        <f>_xlfn.CONCAT(DEVICES[[#This Row],[INITIAL_TAG1]:[INITIAL_TAG2]])</f>
        <v>BB1ST852</v>
      </c>
      <c r="F366" s="268" t="str">
        <f>TRIM(UPPER( MID(DEVICES[[#This Row],[INITIAL_DESC]],1,25)))</f>
        <v>2ND PASS FLY ASH ROTARY</v>
      </c>
      <c r="G366" s="268" t="str">
        <f>TRIM(UPPER( MID(DEVICES[[#This Row],[INITIAL_DESC]],26,25)))</f>
        <v>VALVE ROTATION GUARD</v>
      </c>
      <c r="H366" s="268" t="str">
        <f xml:space="preserve"> TRIM(UPPER( MID(DEVICES[[#This Row],[INITIAL_DESC]],51,25)))</f>
        <v/>
      </c>
      <c r="I366" s="269"/>
      <c r="J366" s="268" t="str">
        <f>_xlfn.CONCAT(DEVICES[[#This Row],[INITIAL_TAG1]:[INITIAL_TAG2]])</f>
        <v>BB1ST852</v>
      </c>
      <c r="K366" s="268" t="str">
        <f>TRIM(TRIM(DEVICES[[#This Row],[DESC1]])&amp; " " &amp;TRIM(DEVICES[[#This Row],[DESC2]]) &amp; " " &amp; TRIM(DEVICES[[#This Row],[DESC3]]))</f>
        <v>2ND PASS FLY ASH ROTARY VALVE ROTATION GUARD</v>
      </c>
    </row>
    <row r="367" spans="1:11" x14ac:dyDescent="0.4">
      <c r="A367" s="268" t="s">
        <v>1037</v>
      </c>
      <c r="C367" s="268" t="s">
        <v>1981</v>
      </c>
      <c r="D367" s="269"/>
      <c r="E367" s="268" t="str">
        <f>_xlfn.CONCAT(DEVICES[[#This Row],[INITIAL_TAG1]:[INITIAL_TAG2]])</f>
        <v>BB1ST853</v>
      </c>
      <c r="F367" s="268" t="str">
        <f>TRIM(UPPER( MID(DEVICES[[#This Row],[INITIAL_DESC]],1,25)))</f>
        <v>3RD PASS FLY ASH ROTARY</v>
      </c>
      <c r="G367" s="268" t="str">
        <f>TRIM(UPPER( MID(DEVICES[[#This Row],[INITIAL_DESC]],26,25)))</f>
        <v>VALVE ROTATION GUARD</v>
      </c>
      <c r="H367" s="268" t="str">
        <f xml:space="preserve"> TRIM(UPPER( MID(DEVICES[[#This Row],[INITIAL_DESC]],51,25)))</f>
        <v/>
      </c>
      <c r="I367" s="269"/>
      <c r="J367" s="268" t="str">
        <f>_xlfn.CONCAT(DEVICES[[#This Row],[INITIAL_TAG1]:[INITIAL_TAG2]])</f>
        <v>BB1ST853</v>
      </c>
      <c r="K367" s="268" t="str">
        <f>TRIM(TRIM(DEVICES[[#This Row],[DESC1]])&amp; " " &amp;TRIM(DEVICES[[#This Row],[DESC2]]) &amp; " " &amp; TRIM(DEVICES[[#This Row],[DESC3]]))</f>
        <v>3RD PASS FLY ASH ROTARY VALVE ROTATION GUARD</v>
      </c>
    </row>
    <row r="368" spans="1:11" x14ac:dyDescent="0.4">
      <c r="A368" s="268" t="s">
        <v>1090</v>
      </c>
      <c r="C368" s="268" t="s">
        <v>1982</v>
      </c>
      <c r="D368" s="269"/>
      <c r="E368" s="268" t="str">
        <f>_xlfn.CONCAT(DEVICES[[#This Row],[INITIAL_TAG1]:[INITIAL_TAG2]])</f>
        <v>BB1GS020</v>
      </c>
      <c r="F368" s="268" t="str">
        <f>TRIM(UPPER( MID(DEVICES[[#This Row],[INITIAL_DESC]],1,25)))</f>
        <v>EMERGENCY SHOWER</v>
      </c>
      <c r="G368" s="268" t="str">
        <f>TRIM(UPPER( MID(DEVICES[[#This Row],[INITIAL_DESC]],26,25)))</f>
        <v>USE SWITCH</v>
      </c>
      <c r="H368" s="268" t="str">
        <f xml:space="preserve"> TRIM(UPPER( MID(DEVICES[[#This Row],[INITIAL_DESC]],51,25)))</f>
        <v/>
      </c>
      <c r="I368" s="269"/>
      <c r="J368" s="268" t="str">
        <f>_xlfn.CONCAT(DEVICES[[#This Row],[INITIAL_TAG1]:[INITIAL_TAG2]])</f>
        <v>BB1GS020</v>
      </c>
      <c r="K368" s="268" t="str">
        <f>TRIM(TRIM(DEVICES[[#This Row],[DESC1]])&amp; " " &amp;TRIM(DEVICES[[#This Row],[DESC2]]) &amp; " " &amp; TRIM(DEVICES[[#This Row],[DESC3]]))</f>
        <v>EMERGENCY SHOWER USE SWITCH</v>
      </c>
    </row>
    <row r="369" spans="1:11" x14ac:dyDescent="0.4">
      <c r="A369" s="268" t="s">
        <v>1212</v>
      </c>
      <c r="C369" s="268" t="s">
        <v>1213</v>
      </c>
      <c r="D369" s="269"/>
      <c r="E369" s="268" t="str">
        <f>_xlfn.CONCAT(DEVICES[[#This Row],[INITIAL_TAG1]:[INITIAL_TAG2]])</f>
        <v>BB1LS103</v>
      </c>
      <c r="F369" s="268" t="str">
        <f>TRIM(UPPER( MID(DEVICES[[#This Row],[INITIAL_DESC]],1,25)))</f>
        <v>STEAM DRUM LEVEL SWITCH 1</v>
      </c>
      <c r="G369" s="268" t="str">
        <f>TRIM(UPPER( MID(DEVICES[[#This Row],[INITIAL_DESC]],26,25)))</f>
        <v/>
      </c>
      <c r="H369" s="268" t="str">
        <f xml:space="preserve"> TRIM(UPPER( MID(DEVICES[[#This Row],[INITIAL_DESC]],51,25)))</f>
        <v/>
      </c>
      <c r="I369" s="269"/>
      <c r="J369" s="268" t="str">
        <f>_xlfn.CONCAT(DEVICES[[#This Row],[INITIAL_TAG1]:[INITIAL_TAG2]])</f>
        <v>BB1LS103</v>
      </c>
      <c r="K369" s="268" t="str">
        <f>TRIM(TRIM(DEVICES[[#This Row],[DESC1]])&amp; " " &amp;TRIM(DEVICES[[#This Row],[DESC2]]) &amp; " " &amp; TRIM(DEVICES[[#This Row],[DESC3]]))</f>
        <v>STEAM DRUM LEVEL SWITCH 1</v>
      </c>
    </row>
    <row r="370" spans="1:11" x14ac:dyDescent="0.4">
      <c r="A370" s="268" t="s">
        <v>1215</v>
      </c>
      <c r="C370" s="268" t="s">
        <v>1216</v>
      </c>
      <c r="D370" s="269"/>
      <c r="E370" s="268" t="str">
        <f>_xlfn.CONCAT(DEVICES[[#This Row],[INITIAL_TAG1]:[INITIAL_TAG2]])</f>
        <v>BB1LS104</v>
      </c>
      <c r="F370" s="268" t="str">
        <f>TRIM(UPPER( MID(DEVICES[[#This Row],[INITIAL_DESC]],1,25)))</f>
        <v>STEAM DRUM LEVEL SWITCH 2</v>
      </c>
      <c r="G370" s="268" t="str">
        <f>TRIM(UPPER( MID(DEVICES[[#This Row],[INITIAL_DESC]],26,25)))</f>
        <v/>
      </c>
      <c r="H370" s="268" t="str">
        <f xml:space="preserve"> TRIM(UPPER( MID(DEVICES[[#This Row],[INITIAL_DESC]],51,25)))</f>
        <v/>
      </c>
      <c r="I370" s="269"/>
      <c r="J370" s="268" t="str">
        <f>_xlfn.CONCAT(DEVICES[[#This Row],[INITIAL_TAG1]:[INITIAL_TAG2]])</f>
        <v>BB1LS104</v>
      </c>
      <c r="K370" s="268" t="str">
        <f>TRIM(TRIM(DEVICES[[#This Row],[DESC1]])&amp; " " &amp;TRIM(DEVICES[[#This Row],[DESC2]]) &amp; " " &amp; TRIM(DEVICES[[#This Row],[DESC3]]))</f>
        <v>STEAM DRUM LEVEL SWITCH 2</v>
      </c>
    </row>
    <row r="371" spans="1:11" x14ac:dyDescent="0.4">
      <c r="A371" s="268" t="s">
        <v>215</v>
      </c>
      <c r="C371" s="268" t="s">
        <v>1983</v>
      </c>
      <c r="D371" s="269"/>
      <c r="E371" s="268" t="str">
        <f>_xlfn.CONCAT(DEVICES[[#This Row],[INITIAL_TAG1]:[INITIAL_TAG2]])</f>
        <v>BB1HS101</v>
      </c>
      <c r="F371" s="268" t="str">
        <f>TRIM(UPPER( MID(DEVICES[[#This Row],[INITIAL_DESC]],1,25)))</f>
        <v>BOILER EMERGENCY</v>
      </c>
      <c r="G371" s="268" t="str">
        <f>TRIM(UPPER( MID(DEVICES[[#This Row],[INITIAL_DESC]],26,25)))</f>
        <v>SHUTDOWN SWITCH 1</v>
      </c>
      <c r="H371" s="268" t="str">
        <f xml:space="preserve"> TRIM(UPPER( MID(DEVICES[[#This Row],[INITIAL_DESC]],51,25)))</f>
        <v/>
      </c>
      <c r="I371" s="269"/>
      <c r="J371" s="268" t="str">
        <f>_xlfn.CONCAT(DEVICES[[#This Row],[INITIAL_TAG1]:[INITIAL_TAG2]])</f>
        <v>BB1HS101</v>
      </c>
      <c r="K371" s="268" t="str">
        <f>TRIM(TRIM(DEVICES[[#This Row],[DESC1]])&amp; " " &amp;TRIM(DEVICES[[#This Row],[DESC2]]) &amp; " " &amp; TRIM(DEVICES[[#This Row],[DESC3]]))</f>
        <v>BOILER EMERGENCY SHUTDOWN SWITCH 1</v>
      </c>
    </row>
    <row r="372" spans="1:11" x14ac:dyDescent="0.4">
      <c r="A372" s="268" t="s">
        <v>220</v>
      </c>
      <c r="C372" s="268" t="s">
        <v>1984</v>
      </c>
      <c r="D372" s="269"/>
      <c r="E372" s="268" t="str">
        <f>_xlfn.CONCAT(DEVICES[[#This Row],[INITIAL_TAG1]:[INITIAL_TAG2]])</f>
        <v>BB1HS103</v>
      </c>
      <c r="F372" s="268" t="str">
        <f>TRIM(UPPER( MID(DEVICES[[#This Row],[INITIAL_DESC]],1,25)))</f>
        <v>BOILER EMERGENCY</v>
      </c>
      <c r="G372" s="268" t="str">
        <f>TRIM(UPPER( MID(DEVICES[[#This Row],[INITIAL_DESC]],26,25)))</f>
        <v>SHUTDOWN SWITCH 3</v>
      </c>
      <c r="H372" s="268" t="str">
        <f xml:space="preserve"> TRIM(UPPER( MID(DEVICES[[#This Row],[INITIAL_DESC]],51,25)))</f>
        <v/>
      </c>
      <c r="I372" s="269"/>
      <c r="J372" s="268" t="str">
        <f>_xlfn.CONCAT(DEVICES[[#This Row],[INITIAL_TAG1]:[INITIAL_TAG2]])</f>
        <v>BB1HS103</v>
      </c>
      <c r="K372" s="268" t="str">
        <f>TRIM(TRIM(DEVICES[[#This Row],[DESC1]])&amp; " " &amp;TRIM(DEVICES[[#This Row],[DESC2]]) &amp; " " &amp; TRIM(DEVICES[[#This Row],[DESC3]]))</f>
        <v>BOILER EMERGENCY SHUTDOWN SWITCH 3</v>
      </c>
    </row>
    <row r="373" spans="1:11" x14ac:dyDescent="0.4">
      <c r="A373" s="268" t="s">
        <v>225</v>
      </c>
      <c r="C373" s="268" t="s">
        <v>1985</v>
      </c>
      <c r="D373" s="269"/>
      <c r="E373" s="268" t="str">
        <f>_xlfn.CONCAT(DEVICES[[#This Row],[INITIAL_TAG1]:[INITIAL_TAG2]])</f>
        <v>BB1HS104</v>
      </c>
      <c r="F373" s="268" t="str">
        <f>TRIM(UPPER( MID(DEVICES[[#This Row],[INITIAL_DESC]],1,25)))</f>
        <v>BOILER EMERGENCY</v>
      </c>
      <c r="G373" s="268" t="str">
        <f>TRIM(UPPER( MID(DEVICES[[#This Row],[INITIAL_DESC]],26,25)))</f>
        <v>SHUTDOWN SWITCH 4</v>
      </c>
      <c r="H373" s="268" t="str">
        <f xml:space="preserve"> TRIM(UPPER( MID(DEVICES[[#This Row],[INITIAL_DESC]],51,25)))</f>
        <v/>
      </c>
      <c r="I373" s="269"/>
      <c r="J373" s="268" t="str">
        <f>_xlfn.CONCAT(DEVICES[[#This Row],[INITIAL_TAG1]:[INITIAL_TAG2]])</f>
        <v>BB1HS104</v>
      </c>
      <c r="K373" s="268" t="str">
        <f>TRIM(TRIM(DEVICES[[#This Row],[DESC1]])&amp; " " &amp;TRIM(DEVICES[[#This Row],[DESC2]]) &amp; " " &amp; TRIM(DEVICES[[#This Row],[DESC3]]))</f>
        <v>BOILER EMERGENCY SHUTDOWN SWITCH 4</v>
      </c>
    </row>
    <row r="374" spans="1:11" x14ac:dyDescent="0.4">
      <c r="A374" s="268" t="s">
        <v>227</v>
      </c>
      <c r="C374" s="268" t="s">
        <v>1986</v>
      </c>
      <c r="D374" s="269"/>
      <c r="E374" s="268" t="str">
        <f>_xlfn.CONCAT(DEVICES[[#This Row],[INITIAL_TAG1]:[INITIAL_TAG2]])</f>
        <v>BB1HS102</v>
      </c>
      <c r="F374" s="268" t="str">
        <f>TRIM(UPPER( MID(DEVICES[[#This Row],[INITIAL_DESC]],1,25)))</f>
        <v>BOILER EMERGENCY</v>
      </c>
      <c r="G374" s="268" t="str">
        <f>TRIM(UPPER( MID(DEVICES[[#This Row],[INITIAL_DESC]],26,25)))</f>
        <v>SHUTDOWN SWITCH 2</v>
      </c>
      <c r="H374" s="268" t="str">
        <f xml:space="preserve"> TRIM(UPPER( MID(DEVICES[[#This Row],[INITIAL_DESC]],51,25)))</f>
        <v/>
      </c>
      <c r="I374" s="269"/>
      <c r="J374" s="268" t="str">
        <f>_xlfn.CONCAT(DEVICES[[#This Row],[INITIAL_TAG1]:[INITIAL_TAG2]])</f>
        <v>BB1HS102</v>
      </c>
      <c r="K374" s="268" t="str">
        <f>TRIM(TRIM(DEVICES[[#This Row],[DESC1]])&amp; " " &amp;TRIM(DEVICES[[#This Row],[DESC2]]) &amp; " " &amp; TRIM(DEVICES[[#This Row],[DESC3]]))</f>
        <v>BOILER EMERGENCY SHUTDOWN SWITCH 2</v>
      </c>
    </row>
    <row r="375" spans="1:11" x14ac:dyDescent="0.4">
      <c r="A375" s="268" t="s">
        <v>230</v>
      </c>
      <c r="C375" s="268" t="s">
        <v>1987</v>
      </c>
      <c r="D375" s="269"/>
      <c r="E375" s="268" t="str">
        <f>_xlfn.CONCAT(DEVICES[[#This Row],[INITIAL_TAG1]:[INITIAL_TAG2]])</f>
        <v>BB1HS105</v>
      </c>
      <c r="F375" s="268" t="str">
        <f>TRIM(UPPER( MID(DEVICES[[#This Row],[INITIAL_DESC]],1,25)))</f>
        <v>BOILER EMERGENCY</v>
      </c>
      <c r="G375" s="268" t="str">
        <f>TRIM(UPPER( MID(DEVICES[[#This Row],[INITIAL_DESC]],26,25)))</f>
        <v>SHUTDOWN SWITCH 5</v>
      </c>
      <c r="H375" s="268" t="str">
        <f xml:space="preserve"> TRIM(UPPER( MID(DEVICES[[#This Row],[INITIAL_DESC]],51,25)))</f>
        <v/>
      </c>
      <c r="I375" s="269"/>
      <c r="J375" s="268" t="str">
        <f>_xlfn.CONCAT(DEVICES[[#This Row],[INITIAL_TAG1]:[INITIAL_TAG2]])</f>
        <v>BB1HS105</v>
      </c>
      <c r="K375" s="268" t="str">
        <f>TRIM(TRIM(DEVICES[[#This Row],[DESC1]])&amp; " " &amp;TRIM(DEVICES[[#This Row],[DESC2]]) &amp; " " &amp; TRIM(DEVICES[[#This Row],[DESC3]]))</f>
        <v>BOILER EMERGENCY SHUTDOWN SWITCH 5</v>
      </c>
    </row>
    <row r="376" spans="1:11" x14ac:dyDescent="0.4">
      <c r="A376" s="268" t="s">
        <v>233</v>
      </c>
      <c r="C376" s="268" t="s">
        <v>1988</v>
      </c>
      <c r="D376" s="269"/>
      <c r="E376" s="268" t="str">
        <f>_xlfn.CONCAT(DEVICES[[#This Row],[INITIAL_TAG1]:[INITIAL_TAG2]])</f>
        <v>BB1HS106</v>
      </c>
      <c r="F376" s="268" t="str">
        <f>TRIM(UPPER( MID(DEVICES[[#This Row],[INITIAL_DESC]],1,25)))</f>
        <v>BOILER EMERGENCY</v>
      </c>
      <c r="G376" s="268" t="str">
        <f>TRIM(UPPER( MID(DEVICES[[#This Row],[INITIAL_DESC]],26,25)))</f>
        <v>SHUTDOWN SWITCH 6</v>
      </c>
      <c r="H376" s="268" t="str">
        <f xml:space="preserve"> TRIM(UPPER( MID(DEVICES[[#This Row],[INITIAL_DESC]],51,25)))</f>
        <v/>
      </c>
      <c r="I376" s="269"/>
      <c r="J376" s="268" t="str">
        <f>_xlfn.CONCAT(DEVICES[[#This Row],[INITIAL_TAG1]:[INITIAL_TAG2]])</f>
        <v>BB1HS106</v>
      </c>
      <c r="K376" s="268" t="str">
        <f>TRIM(TRIM(DEVICES[[#This Row],[DESC1]])&amp; " " &amp;TRIM(DEVICES[[#This Row],[DESC2]]) &amp; " " &amp; TRIM(DEVICES[[#This Row],[DESC3]]))</f>
        <v>BOILER EMERGENCY SHUTDOWN SWITCH 6</v>
      </c>
    </row>
    <row r="377" spans="1:11" x14ac:dyDescent="0.4">
      <c r="A377" s="268" t="s">
        <v>236</v>
      </c>
      <c r="C377" s="268" t="s">
        <v>1989</v>
      </c>
      <c r="D377" s="269"/>
      <c r="E377" s="268" t="str">
        <f>_xlfn.CONCAT(DEVICES[[#This Row],[INITIAL_TAG1]:[INITIAL_TAG2]])</f>
        <v>BB1HS107</v>
      </c>
      <c r="F377" s="268" t="str">
        <f>TRIM(UPPER( MID(DEVICES[[#This Row],[INITIAL_DESC]],1,25)))</f>
        <v>BOILER EMERGENCY</v>
      </c>
      <c r="G377" s="268" t="str">
        <f>TRIM(UPPER( MID(DEVICES[[#This Row],[INITIAL_DESC]],26,25)))</f>
        <v>SHUTDOWN SWITCH 7</v>
      </c>
      <c r="H377" s="268" t="str">
        <f xml:space="preserve"> TRIM(UPPER( MID(DEVICES[[#This Row],[INITIAL_DESC]],51,25)))</f>
        <v/>
      </c>
      <c r="I377" s="269"/>
      <c r="J377" s="268" t="str">
        <f>_xlfn.CONCAT(DEVICES[[#This Row],[INITIAL_TAG1]:[INITIAL_TAG2]])</f>
        <v>BB1HS107</v>
      </c>
      <c r="K377" s="268" t="str">
        <f>TRIM(TRIM(DEVICES[[#This Row],[DESC1]])&amp; " " &amp;TRIM(DEVICES[[#This Row],[DESC2]]) &amp; " " &amp; TRIM(DEVICES[[#This Row],[DESC3]]))</f>
        <v>BOILER EMERGENCY SHUTDOWN SWITCH 7</v>
      </c>
    </row>
    <row r="378" spans="1:11" x14ac:dyDescent="0.4">
      <c r="A378" s="268" t="s">
        <v>239</v>
      </c>
      <c r="C378" s="268" t="s">
        <v>1990</v>
      </c>
      <c r="D378" s="269"/>
      <c r="E378" s="268" t="str">
        <f>_xlfn.CONCAT(DEVICES[[#This Row],[INITIAL_TAG1]:[INITIAL_TAG2]])</f>
        <v>BB1HS108</v>
      </c>
      <c r="F378" s="268" t="str">
        <f>TRIM(UPPER( MID(DEVICES[[#This Row],[INITIAL_DESC]],1,25)))</f>
        <v>BOILER EMERGENCY</v>
      </c>
      <c r="G378" s="268" t="str">
        <f>TRIM(UPPER( MID(DEVICES[[#This Row],[INITIAL_DESC]],26,25)))</f>
        <v>SHUTDOWN SWITCH 8</v>
      </c>
      <c r="H378" s="268" t="str">
        <f xml:space="preserve"> TRIM(UPPER( MID(DEVICES[[#This Row],[INITIAL_DESC]],51,25)))</f>
        <v/>
      </c>
      <c r="I378" s="269"/>
      <c r="J378" s="268" t="str">
        <f>_xlfn.CONCAT(DEVICES[[#This Row],[INITIAL_TAG1]:[INITIAL_TAG2]])</f>
        <v>BB1HS108</v>
      </c>
      <c r="K378" s="268" t="str">
        <f>TRIM(TRIM(DEVICES[[#This Row],[DESC1]])&amp; " " &amp;TRIM(DEVICES[[#This Row],[DESC2]]) &amp; " " &amp; TRIM(DEVICES[[#This Row],[DESC3]]))</f>
        <v>BOILER EMERGENCY SHUTDOWN SWITCH 8</v>
      </c>
    </row>
    <row r="379" spans="1:11" x14ac:dyDescent="0.4">
      <c r="A379" s="268" t="s">
        <v>242</v>
      </c>
      <c r="C379" s="268" t="s">
        <v>1991</v>
      </c>
      <c r="D379" s="269"/>
      <c r="E379" s="268" t="str">
        <f>_xlfn.CONCAT(DEVICES[[#This Row],[INITIAL_TAG1]:[INITIAL_TAG2]])</f>
        <v>BB1HS109</v>
      </c>
      <c r="F379" s="268" t="str">
        <f>TRIM(UPPER( MID(DEVICES[[#This Row],[INITIAL_DESC]],1,25)))</f>
        <v>BOILER EMERGENCY</v>
      </c>
      <c r="G379" s="268" t="str">
        <f>TRIM(UPPER( MID(DEVICES[[#This Row],[INITIAL_DESC]],26,25)))</f>
        <v>SHUTDOWN SWITCH 9</v>
      </c>
      <c r="H379" s="268" t="str">
        <f xml:space="preserve"> TRIM(UPPER( MID(DEVICES[[#This Row],[INITIAL_DESC]],51,25)))</f>
        <v/>
      </c>
      <c r="I379" s="269"/>
      <c r="J379" s="268" t="str">
        <f>_xlfn.CONCAT(DEVICES[[#This Row],[INITIAL_TAG1]:[INITIAL_TAG2]])</f>
        <v>BB1HS109</v>
      </c>
      <c r="K379" s="268" t="str">
        <f>TRIM(TRIM(DEVICES[[#This Row],[DESC1]])&amp; " " &amp;TRIM(DEVICES[[#This Row],[DESC2]]) &amp; " " &amp; TRIM(DEVICES[[#This Row],[DESC3]]))</f>
        <v>BOILER EMERGENCY SHUTDOWN SWITCH 9</v>
      </c>
    </row>
    <row r="380" spans="1:11" x14ac:dyDescent="0.4">
      <c r="A380" s="268" t="s">
        <v>245</v>
      </c>
      <c r="C380" s="268" t="s">
        <v>1992</v>
      </c>
      <c r="D380" s="269"/>
      <c r="E380" s="268" t="str">
        <f>_xlfn.CONCAT(DEVICES[[#This Row],[INITIAL_TAG1]:[INITIAL_TAG2]])</f>
        <v>BB1HS110</v>
      </c>
      <c r="F380" s="268" t="str">
        <f>TRIM(UPPER( MID(DEVICES[[#This Row],[INITIAL_DESC]],1,25)))</f>
        <v>BOILER EMERGENCY</v>
      </c>
      <c r="G380" s="268" t="str">
        <f>TRIM(UPPER( MID(DEVICES[[#This Row],[INITIAL_DESC]],26,25)))</f>
        <v>SHUTDOWN SWITCH 10</v>
      </c>
      <c r="H380" s="268" t="str">
        <f xml:space="preserve"> TRIM(UPPER( MID(DEVICES[[#This Row],[INITIAL_DESC]],51,25)))</f>
        <v/>
      </c>
      <c r="I380" s="269"/>
      <c r="J380" s="268" t="str">
        <f>_xlfn.CONCAT(DEVICES[[#This Row],[INITIAL_TAG1]:[INITIAL_TAG2]])</f>
        <v>BB1HS110</v>
      </c>
      <c r="K380" s="268" t="str">
        <f>TRIM(TRIM(DEVICES[[#This Row],[DESC1]])&amp; " " &amp;TRIM(DEVICES[[#This Row],[DESC2]]) &amp; " " &amp; TRIM(DEVICES[[#This Row],[DESC3]]))</f>
        <v>BOILER EMERGENCY SHUTDOWN SWITCH 10</v>
      </c>
    </row>
    <row r="381" spans="1:11" x14ac:dyDescent="0.4">
      <c r="A381" s="268" t="s">
        <v>248</v>
      </c>
      <c r="C381" s="268" t="s">
        <v>1993</v>
      </c>
      <c r="D381" s="269"/>
      <c r="E381" s="268" t="str">
        <f>_xlfn.CONCAT(DEVICES[[#This Row],[INITIAL_TAG1]:[INITIAL_TAG2]])</f>
        <v>BB1HS111</v>
      </c>
      <c r="F381" s="268" t="str">
        <f>TRIM(UPPER( MID(DEVICES[[#This Row],[INITIAL_DESC]],1,25)))</f>
        <v>BOILER EMERGENCY</v>
      </c>
      <c r="G381" s="268" t="str">
        <f>TRIM(UPPER( MID(DEVICES[[#This Row],[INITIAL_DESC]],26,25)))</f>
        <v>SHUTDOWN SWITCH 11</v>
      </c>
      <c r="H381" s="268" t="str">
        <f xml:space="preserve"> TRIM(UPPER( MID(DEVICES[[#This Row],[INITIAL_DESC]],51,25)))</f>
        <v/>
      </c>
      <c r="I381" s="269"/>
      <c r="J381" s="268" t="str">
        <f>_xlfn.CONCAT(DEVICES[[#This Row],[INITIAL_TAG1]:[INITIAL_TAG2]])</f>
        <v>BB1HS111</v>
      </c>
      <c r="K381" s="268" t="str">
        <f>TRIM(TRIM(DEVICES[[#This Row],[DESC1]])&amp; " " &amp;TRIM(DEVICES[[#This Row],[DESC2]]) &amp; " " &amp; TRIM(DEVICES[[#This Row],[DESC3]]))</f>
        <v>BOILER EMERGENCY SHUTDOWN SWITCH 11</v>
      </c>
    </row>
    <row r="382" spans="1:11" x14ac:dyDescent="0.4">
      <c r="A382" s="268" t="s">
        <v>251</v>
      </c>
      <c r="C382" s="268" t="s">
        <v>1994</v>
      </c>
      <c r="D382" s="269"/>
      <c r="E382" s="268" t="str">
        <f>_xlfn.CONCAT(DEVICES[[#This Row],[INITIAL_TAG1]:[INITIAL_TAG2]])</f>
        <v>BB1HS112</v>
      </c>
      <c r="F382" s="268" t="str">
        <f>TRIM(UPPER( MID(DEVICES[[#This Row],[INITIAL_DESC]],1,25)))</f>
        <v>BOILER EMERGENCY</v>
      </c>
      <c r="G382" s="268" t="str">
        <f>TRIM(UPPER( MID(DEVICES[[#This Row],[INITIAL_DESC]],26,25)))</f>
        <v>SHUTDOWN SWITCH 12</v>
      </c>
      <c r="H382" s="268" t="str">
        <f xml:space="preserve"> TRIM(UPPER( MID(DEVICES[[#This Row],[INITIAL_DESC]],51,25)))</f>
        <v/>
      </c>
      <c r="I382" s="269"/>
      <c r="J382" s="268" t="str">
        <f>_xlfn.CONCAT(DEVICES[[#This Row],[INITIAL_TAG1]:[INITIAL_TAG2]])</f>
        <v>BB1HS112</v>
      </c>
      <c r="K382" s="268" t="str">
        <f>TRIM(TRIM(DEVICES[[#This Row],[DESC1]])&amp; " " &amp;TRIM(DEVICES[[#This Row],[DESC2]]) &amp; " " &amp; TRIM(DEVICES[[#This Row],[DESC3]]))</f>
        <v>BOILER EMERGENCY SHUTDOWN SWITCH 12</v>
      </c>
    </row>
    <row r="383" spans="1:11" x14ac:dyDescent="0.4">
      <c r="A383" s="268" t="s">
        <v>1330</v>
      </c>
      <c r="C383" s="268" t="s">
        <v>1995</v>
      </c>
      <c r="D383" s="269"/>
      <c r="E383" s="268" t="str">
        <f>_xlfn.CONCAT(DEVICES[[#This Row],[INITIAL_TAG1]:[INITIAL_TAG2]])</f>
        <v>BB1HS601</v>
      </c>
      <c r="F383" s="268" t="str">
        <f>TRIM(UPPER( MID(DEVICES[[#This Row],[INITIAL_DESC]],1,25)))</f>
        <v>FUEL SYSTEM EMERGENCY</v>
      </c>
      <c r="G383" s="268" t="str">
        <f>TRIM(UPPER( MID(DEVICES[[#This Row],[INITIAL_DESC]],26,25)))</f>
        <v>SHUTDOWN SWITCH 1</v>
      </c>
      <c r="H383" s="268" t="str">
        <f xml:space="preserve"> TRIM(UPPER( MID(DEVICES[[#This Row],[INITIAL_DESC]],51,25)))</f>
        <v/>
      </c>
      <c r="I383" s="269"/>
      <c r="J383" s="268" t="str">
        <f>_xlfn.CONCAT(DEVICES[[#This Row],[INITIAL_TAG1]:[INITIAL_TAG2]])</f>
        <v>BB1HS601</v>
      </c>
      <c r="K383" s="268" t="str">
        <f>TRIM(TRIM(DEVICES[[#This Row],[DESC1]])&amp; " " &amp;TRIM(DEVICES[[#This Row],[DESC2]]) &amp; " " &amp; TRIM(DEVICES[[#This Row],[DESC3]]))</f>
        <v>FUEL SYSTEM EMERGENCY SHUTDOWN SWITCH 1</v>
      </c>
    </row>
    <row r="384" spans="1:11" x14ac:dyDescent="0.4">
      <c r="A384" s="268" t="s">
        <v>1333</v>
      </c>
      <c r="C384" s="268" t="s">
        <v>1996</v>
      </c>
      <c r="D384" s="269"/>
      <c r="E384" s="268" t="str">
        <f>_xlfn.CONCAT(DEVICES[[#This Row],[INITIAL_TAG1]:[INITIAL_TAG2]])</f>
        <v>BB1HS602</v>
      </c>
      <c r="F384" s="268" t="str">
        <f>TRIM(UPPER( MID(DEVICES[[#This Row],[INITIAL_DESC]],1,25)))</f>
        <v>FUEL SYSTEM EMERGENCY</v>
      </c>
      <c r="G384" s="268" t="str">
        <f>TRIM(UPPER( MID(DEVICES[[#This Row],[INITIAL_DESC]],26,25)))</f>
        <v>SHUTDOWN SWITCH 2</v>
      </c>
      <c r="H384" s="268" t="str">
        <f xml:space="preserve"> TRIM(UPPER( MID(DEVICES[[#This Row],[INITIAL_DESC]],51,25)))</f>
        <v/>
      </c>
      <c r="I384" s="269"/>
      <c r="J384" s="268" t="str">
        <f>_xlfn.CONCAT(DEVICES[[#This Row],[INITIAL_TAG1]:[INITIAL_TAG2]])</f>
        <v>BB1HS602</v>
      </c>
      <c r="K384" s="268" t="str">
        <f>TRIM(TRIM(DEVICES[[#This Row],[DESC1]])&amp; " " &amp;TRIM(DEVICES[[#This Row],[DESC2]]) &amp; " " &amp; TRIM(DEVICES[[#This Row],[DESC3]]))</f>
        <v>FUEL SYSTEM EMERGENCY SHUTDOWN SWITCH 2</v>
      </c>
    </row>
    <row r="385" spans="1:11" x14ac:dyDescent="0.4">
      <c r="A385" s="268" t="s">
        <v>1336</v>
      </c>
      <c r="C385" s="268" t="s">
        <v>1997</v>
      </c>
      <c r="D385" s="269"/>
      <c r="E385" s="268" t="str">
        <f>_xlfn.CONCAT(DEVICES[[#This Row],[INITIAL_TAG1]:[INITIAL_TAG2]])</f>
        <v>BB1HS603</v>
      </c>
      <c r="F385" s="268" t="str">
        <f>TRIM(UPPER( MID(DEVICES[[#This Row],[INITIAL_DESC]],1,25)))</f>
        <v>FUEL SYSTEM EMERGENCY</v>
      </c>
      <c r="G385" s="268" t="str">
        <f>TRIM(UPPER( MID(DEVICES[[#This Row],[INITIAL_DESC]],26,25)))</f>
        <v>SHUTDOWN SWITCH 3</v>
      </c>
      <c r="H385" s="268" t="str">
        <f xml:space="preserve"> TRIM(UPPER( MID(DEVICES[[#This Row],[INITIAL_DESC]],51,25)))</f>
        <v/>
      </c>
      <c r="I385" s="269"/>
      <c r="J385" s="268" t="str">
        <f>_xlfn.CONCAT(DEVICES[[#This Row],[INITIAL_TAG1]:[INITIAL_TAG2]])</f>
        <v>BB1HS603</v>
      </c>
      <c r="K385" s="268" t="str">
        <f>TRIM(TRIM(DEVICES[[#This Row],[DESC1]])&amp; " " &amp;TRIM(DEVICES[[#This Row],[DESC2]]) &amp; " " &amp; TRIM(DEVICES[[#This Row],[DESC3]]))</f>
        <v>FUEL SYSTEM EMERGENCY SHUTDOWN SWITCH 3</v>
      </c>
    </row>
    <row r="386" spans="1:11" x14ac:dyDescent="0.4">
      <c r="A386" s="268" t="s">
        <v>1339</v>
      </c>
      <c r="C386" s="268" t="s">
        <v>1998</v>
      </c>
      <c r="D386" s="269"/>
      <c r="E386" s="268" t="str">
        <f>_xlfn.CONCAT(DEVICES[[#This Row],[INITIAL_TAG1]:[INITIAL_TAG2]])</f>
        <v>BB1HS604</v>
      </c>
      <c r="F386" s="268" t="str">
        <f>TRIM(UPPER( MID(DEVICES[[#This Row],[INITIAL_DESC]],1,25)))</f>
        <v>FUEL SYSTEM EMERGENCY</v>
      </c>
      <c r="G386" s="268" t="str">
        <f>TRIM(UPPER( MID(DEVICES[[#This Row],[INITIAL_DESC]],26,25)))</f>
        <v>SHUTDOWN SWITCH 4</v>
      </c>
      <c r="H386" s="268" t="str">
        <f xml:space="preserve"> TRIM(UPPER( MID(DEVICES[[#This Row],[INITIAL_DESC]],51,25)))</f>
        <v/>
      </c>
      <c r="I386" s="269"/>
      <c r="J386" s="268" t="str">
        <f>_xlfn.CONCAT(DEVICES[[#This Row],[INITIAL_TAG1]:[INITIAL_TAG2]])</f>
        <v>BB1HS604</v>
      </c>
      <c r="K386" s="268" t="str">
        <f>TRIM(TRIM(DEVICES[[#This Row],[DESC1]])&amp; " " &amp;TRIM(DEVICES[[#This Row],[DESC2]]) &amp; " " &amp; TRIM(DEVICES[[#This Row],[DESC3]]))</f>
        <v>FUEL SYSTEM EMERGENCY SHUTDOWN SWITCH 4</v>
      </c>
    </row>
    <row r="387" spans="1:11" x14ac:dyDescent="0.4">
      <c r="A387" s="268" t="s">
        <v>134</v>
      </c>
      <c r="C387" s="268" t="s">
        <v>1999</v>
      </c>
      <c r="D387" s="269"/>
      <c r="E387" s="268" t="str">
        <f>_xlfn.CONCAT(DEVICES[[#This Row],[INITIAL_TAG1]:[INITIAL_TAG2]])</f>
        <v>BB1IV002</v>
      </c>
      <c r="F387" s="268" t="str">
        <f>TRIM(UPPER( MID(DEVICES[[#This Row],[INITIAL_DESC]],1,25)))</f>
        <v>FEEDWATER PUMP 1 ON-OFF</v>
      </c>
      <c r="G387" s="268" t="str">
        <f>TRIM(UPPER( MID(DEVICES[[#This Row],[INITIAL_DESC]],26,25)))</f>
        <v>VALVE</v>
      </c>
      <c r="H387" s="268" t="str">
        <f xml:space="preserve"> TRIM(UPPER( MID(DEVICES[[#This Row],[INITIAL_DESC]],51,25)))</f>
        <v/>
      </c>
      <c r="I387" s="269"/>
      <c r="J387" s="268" t="str">
        <f>_xlfn.CONCAT(DEVICES[[#This Row],[INITIAL_TAG1]:[INITIAL_TAG2]])</f>
        <v>BB1IV002</v>
      </c>
      <c r="K387" s="268" t="str">
        <f>TRIM(TRIM(DEVICES[[#This Row],[DESC1]])&amp; " " &amp;TRIM(DEVICES[[#This Row],[DESC2]]) &amp; " " &amp; TRIM(DEVICES[[#This Row],[DESC3]]))</f>
        <v>FEEDWATER PUMP 1 ON-OFF VALVE</v>
      </c>
    </row>
    <row r="388" spans="1:11" x14ac:dyDescent="0.4">
      <c r="A388" s="268" t="s">
        <v>134</v>
      </c>
      <c r="B388" s="268" t="s">
        <v>1700</v>
      </c>
      <c r="C388" s="268" t="s">
        <v>2000</v>
      </c>
      <c r="D388" s="269"/>
      <c r="E388" s="268" t="str">
        <f>_xlfn.CONCAT(DEVICES[[#This Row],[INITIAL_TAG1]:[INITIAL_TAG2]])</f>
        <v>BB1IV002_OPEN</v>
      </c>
      <c r="F388" s="268" t="str">
        <f>TRIM(UPPER( MID(DEVICES[[#This Row],[INITIAL_DESC]],1,25)))</f>
        <v>FEEDWATER PUMP 1 ON-OFF</v>
      </c>
      <c r="G388" s="268" t="str">
        <f>TRIM(UPPER( MID(DEVICES[[#This Row],[INITIAL_DESC]],26,25)))</f>
        <v>VALVE OPEN</v>
      </c>
      <c r="H388" s="268" t="str">
        <f xml:space="preserve"> TRIM(UPPER( MID(DEVICES[[#This Row],[INITIAL_DESC]],51,25)))</f>
        <v/>
      </c>
      <c r="I388" s="269"/>
      <c r="J388" s="268" t="str">
        <f>_xlfn.CONCAT(DEVICES[[#This Row],[INITIAL_TAG1]:[INITIAL_TAG2]])</f>
        <v>BB1IV002_OPEN</v>
      </c>
      <c r="K388" s="268" t="str">
        <f>TRIM(TRIM(DEVICES[[#This Row],[DESC1]])&amp; " " &amp;TRIM(DEVICES[[#This Row],[DESC2]]) &amp; " " &amp; TRIM(DEVICES[[#This Row],[DESC3]]))</f>
        <v>FEEDWATER PUMP 1 ON-OFF VALVE OPEN</v>
      </c>
    </row>
    <row r="389" spans="1:11" x14ac:dyDescent="0.4">
      <c r="A389" s="268" t="s">
        <v>134</v>
      </c>
      <c r="B389" s="268" t="s">
        <v>1702</v>
      </c>
      <c r="C389" s="268" t="s">
        <v>2001</v>
      </c>
      <c r="D389" s="269"/>
      <c r="E389" s="268" t="str">
        <f>_xlfn.CONCAT(DEVICES[[#This Row],[INITIAL_TAG1]:[INITIAL_TAG2]])</f>
        <v>BB1IV002_CLOSE</v>
      </c>
      <c r="F389" s="268" t="str">
        <f>TRIM(UPPER( MID(DEVICES[[#This Row],[INITIAL_DESC]],1,25)))</f>
        <v>FEEDWATER PUMP 1 ON-OFF</v>
      </c>
      <c r="G389" s="268" t="str">
        <f>TRIM(UPPER( MID(DEVICES[[#This Row],[INITIAL_DESC]],26,25)))</f>
        <v>VALVE CLOSE</v>
      </c>
      <c r="H389" s="268" t="str">
        <f xml:space="preserve"> TRIM(UPPER( MID(DEVICES[[#This Row],[INITIAL_DESC]],51,25)))</f>
        <v/>
      </c>
      <c r="I389" s="269"/>
      <c r="J389" s="268" t="str">
        <f>_xlfn.CONCAT(DEVICES[[#This Row],[INITIAL_TAG1]:[INITIAL_TAG2]])</f>
        <v>BB1IV002_CLOSE</v>
      </c>
      <c r="K389" s="268" t="str">
        <f>TRIM(TRIM(DEVICES[[#This Row],[DESC1]])&amp; " " &amp;TRIM(DEVICES[[#This Row],[DESC2]]) &amp; " " &amp; TRIM(DEVICES[[#This Row],[DESC3]]))</f>
        <v>FEEDWATER PUMP 1 ON-OFF VALVE CLOSE</v>
      </c>
    </row>
    <row r="390" spans="1:11" x14ac:dyDescent="0.4">
      <c r="A390" s="268" t="s">
        <v>134</v>
      </c>
      <c r="B390" s="268" t="s">
        <v>2002</v>
      </c>
      <c r="C390" s="268" t="s">
        <v>2003</v>
      </c>
      <c r="D390" s="269"/>
      <c r="E390" s="268" t="str">
        <f>_xlfn.CONCAT(DEVICES[[#This Row],[INITIAL_TAG1]:[INITIAL_TAG2]])</f>
        <v>BB1IV002_OPENED</v>
      </c>
      <c r="F390" s="268" t="str">
        <f>TRIM(UPPER( MID(DEVICES[[#This Row],[INITIAL_DESC]],1,25)))</f>
        <v>FEEDWATER PUMP 1 ON-OFF</v>
      </c>
      <c r="G390" s="268" t="str">
        <f>TRIM(UPPER( MID(DEVICES[[#This Row],[INITIAL_DESC]],26,25)))</f>
        <v>VALVE OPENED</v>
      </c>
      <c r="H390" s="268" t="str">
        <f xml:space="preserve"> TRIM(UPPER( MID(DEVICES[[#This Row],[INITIAL_DESC]],51,25)))</f>
        <v/>
      </c>
      <c r="I390" s="269"/>
      <c r="J390" s="268" t="str">
        <f>_xlfn.CONCAT(DEVICES[[#This Row],[INITIAL_TAG1]:[INITIAL_TAG2]])</f>
        <v>BB1IV002_OPENED</v>
      </c>
      <c r="K390" s="268" t="str">
        <f>TRIM(TRIM(DEVICES[[#This Row],[DESC1]])&amp; " " &amp;TRIM(DEVICES[[#This Row],[DESC2]]) &amp; " " &amp; TRIM(DEVICES[[#This Row],[DESC3]]))</f>
        <v>FEEDWATER PUMP 1 ON-OFF VALVE OPENED</v>
      </c>
    </row>
    <row r="391" spans="1:11" x14ac:dyDescent="0.4">
      <c r="A391" s="268" t="s">
        <v>134</v>
      </c>
      <c r="B391" s="268" t="s">
        <v>2004</v>
      </c>
      <c r="C391" s="268" t="s">
        <v>2005</v>
      </c>
      <c r="D391" s="269"/>
      <c r="E391" s="268" t="str">
        <f>_xlfn.CONCAT(DEVICES[[#This Row],[INITIAL_TAG1]:[INITIAL_TAG2]])</f>
        <v>BB1IV002_CLOSED</v>
      </c>
      <c r="F391" s="268" t="str">
        <f>TRIM(UPPER( MID(DEVICES[[#This Row],[INITIAL_DESC]],1,25)))</f>
        <v>FEEDWATER PUMP 1 ON-OFF</v>
      </c>
      <c r="G391" s="268" t="str">
        <f>TRIM(UPPER( MID(DEVICES[[#This Row],[INITIAL_DESC]],26,25)))</f>
        <v>VALVE CLOSED</v>
      </c>
      <c r="H391" s="268" t="str">
        <f xml:space="preserve"> TRIM(UPPER( MID(DEVICES[[#This Row],[INITIAL_DESC]],51,25)))</f>
        <v/>
      </c>
      <c r="I391" s="269"/>
      <c r="J391" s="268" t="str">
        <f>_xlfn.CONCAT(DEVICES[[#This Row],[INITIAL_TAG1]:[INITIAL_TAG2]])</f>
        <v>BB1IV002_CLOSED</v>
      </c>
      <c r="K391" s="268" t="str">
        <f>TRIM(TRIM(DEVICES[[#This Row],[DESC1]])&amp; " " &amp;TRIM(DEVICES[[#This Row],[DESC2]]) &amp; " " &amp; TRIM(DEVICES[[#This Row],[DESC3]]))</f>
        <v>FEEDWATER PUMP 1 ON-OFF VALVE CLOSED</v>
      </c>
    </row>
    <row r="392" spans="1:11" x14ac:dyDescent="0.4">
      <c r="A392" s="268" t="s">
        <v>134</v>
      </c>
      <c r="B392" s="268" t="s">
        <v>2006</v>
      </c>
      <c r="C392" s="268" t="s">
        <v>2007</v>
      </c>
      <c r="D392" s="269"/>
      <c r="E392" s="268" t="str">
        <f>_xlfn.CONCAT(DEVICES[[#This Row],[INITIAL_TAG1]:[INITIAL_TAG2]])</f>
        <v>BB1IV002_FAULT</v>
      </c>
      <c r="F392" s="268" t="str">
        <f>TRIM(UPPER( MID(DEVICES[[#This Row],[INITIAL_DESC]],1,25)))</f>
        <v>FEEDWATER PUMP 1 ON-OFF</v>
      </c>
      <c r="G392" s="268" t="str">
        <f>TRIM(UPPER( MID(DEVICES[[#This Row],[INITIAL_DESC]],26,25)))</f>
        <v>VALVE FAULT</v>
      </c>
      <c r="H392" s="268" t="str">
        <f xml:space="preserve"> TRIM(UPPER( MID(DEVICES[[#This Row],[INITIAL_DESC]],51,25)))</f>
        <v/>
      </c>
      <c r="I392" s="269"/>
      <c r="J392" s="268" t="str">
        <f>_xlfn.CONCAT(DEVICES[[#This Row],[INITIAL_TAG1]:[INITIAL_TAG2]])</f>
        <v>BB1IV002_FAULT</v>
      </c>
      <c r="K392" s="268" t="str">
        <f>TRIM(TRIM(DEVICES[[#This Row],[DESC1]])&amp; " " &amp;TRIM(DEVICES[[#This Row],[DESC2]]) &amp; " " &amp; TRIM(DEVICES[[#This Row],[DESC3]]))</f>
        <v>FEEDWATER PUMP 1 ON-OFF VALVE FAULT</v>
      </c>
    </row>
    <row r="393" spans="1:11" x14ac:dyDescent="0.4">
      <c r="A393" s="268" t="s">
        <v>134</v>
      </c>
      <c r="B393" s="268" t="s">
        <v>1749</v>
      </c>
      <c r="C393" s="268" t="s">
        <v>2008</v>
      </c>
      <c r="D393" s="269"/>
      <c r="E393" s="268" t="str">
        <f>_xlfn.CONCAT(DEVICES[[#This Row],[INITIAL_TAG1]:[INITIAL_TAG2]])</f>
        <v>BB1IV002_POSITION</v>
      </c>
      <c r="F393" s="268" t="str">
        <f>TRIM(UPPER( MID(DEVICES[[#This Row],[INITIAL_DESC]],1,25)))</f>
        <v>FEEDWATER PUMP 1 ON-OFF</v>
      </c>
      <c r="G393" s="268" t="str">
        <f>TRIM(UPPER( MID(DEVICES[[#This Row],[INITIAL_DESC]],26,25)))</f>
        <v>VALVE POSITION</v>
      </c>
      <c r="H393" s="268" t="str">
        <f xml:space="preserve"> TRIM(UPPER( MID(DEVICES[[#This Row],[INITIAL_DESC]],51,25)))</f>
        <v/>
      </c>
      <c r="I393" s="269"/>
      <c r="J393" s="268" t="str">
        <f>_xlfn.CONCAT(DEVICES[[#This Row],[INITIAL_TAG1]:[INITIAL_TAG2]])</f>
        <v>BB1IV002_POSITION</v>
      </c>
      <c r="K393" s="268" t="str">
        <f>TRIM(TRIM(DEVICES[[#This Row],[DESC1]])&amp; " " &amp;TRIM(DEVICES[[#This Row],[DESC2]]) &amp; " " &amp; TRIM(DEVICES[[#This Row],[DESC3]]))</f>
        <v>FEEDWATER PUMP 1 ON-OFF VALVE POSITION</v>
      </c>
    </row>
    <row r="394" spans="1:11" x14ac:dyDescent="0.4">
      <c r="A394" s="268" t="s">
        <v>151</v>
      </c>
      <c r="C394" s="268" t="s">
        <v>152</v>
      </c>
      <c r="D394" s="269"/>
      <c r="E394" s="268" t="str">
        <f>_xlfn.CONCAT(DEVICES[[#This Row],[INITIAL_TAG1]:[INITIAL_TAG2]])</f>
        <v>BB1IV003</v>
      </c>
      <c r="F394" s="268" t="str">
        <f>TRIM(UPPER( MID(DEVICES[[#This Row],[INITIAL_DESC]],1,25)))</f>
        <v>FEED WATER PUMP 2 ON-OFF</v>
      </c>
      <c r="G394" s="268" t="str">
        <f>TRIM(UPPER( MID(DEVICES[[#This Row],[INITIAL_DESC]],26,25)))</f>
        <v>VALVE</v>
      </c>
      <c r="H394" s="268" t="str">
        <f xml:space="preserve"> TRIM(UPPER( MID(DEVICES[[#This Row],[INITIAL_DESC]],51,25)))</f>
        <v/>
      </c>
      <c r="I394" s="269"/>
      <c r="J394" s="268" t="str">
        <f>_xlfn.CONCAT(DEVICES[[#This Row],[INITIAL_TAG1]:[INITIAL_TAG2]])</f>
        <v>BB1IV003</v>
      </c>
      <c r="K394" s="268" t="str">
        <f>TRIM(TRIM(DEVICES[[#This Row],[DESC1]])&amp; " " &amp;TRIM(DEVICES[[#This Row],[DESC2]]) &amp; " " &amp; TRIM(DEVICES[[#This Row],[DESC3]]))</f>
        <v>FEED WATER PUMP 2 ON-OFF VALVE</v>
      </c>
    </row>
    <row r="395" spans="1:11" x14ac:dyDescent="0.4">
      <c r="A395" s="268" t="s">
        <v>151</v>
      </c>
      <c r="B395" s="268" t="s">
        <v>1700</v>
      </c>
      <c r="C395" s="268" t="s">
        <v>2009</v>
      </c>
      <c r="D395" s="269"/>
      <c r="E395" s="268" t="str">
        <f>_xlfn.CONCAT(DEVICES[[#This Row],[INITIAL_TAG1]:[INITIAL_TAG2]])</f>
        <v>BB1IV003_OPEN</v>
      </c>
      <c r="F395" s="268" t="str">
        <f>TRIM(UPPER( MID(DEVICES[[#This Row],[INITIAL_DESC]],1,25)))</f>
        <v>FEED WATER PUMP 2 ON-OFF</v>
      </c>
      <c r="G395" s="268" t="str">
        <f>TRIM(UPPER( MID(DEVICES[[#This Row],[INITIAL_DESC]],26,25)))</f>
        <v>VALVE OPEN</v>
      </c>
      <c r="H395" s="268" t="str">
        <f xml:space="preserve"> TRIM(UPPER( MID(DEVICES[[#This Row],[INITIAL_DESC]],51,25)))</f>
        <v/>
      </c>
      <c r="I395" s="269"/>
      <c r="J395" s="268" t="str">
        <f>_xlfn.CONCAT(DEVICES[[#This Row],[INITIAL_TAG1]:[INITIAL_TAG2]])</f>
        <v>BB1IV003_OPEN</v>
      </c>
      <c r="K395" s="268" t="str">
        <f>TRIM(TRIM(DEVICES[[#This Row],[DESC1]])&amp; " " &amp;TRIM(DEVICES[[#This Row],[DESC2]]) &amp; " " &amp; TRIM(DEVICES[[#This Row],[DESC3]]))</f>
        <v>FEED WATER PUMP 2 ON-OFF VALVE OPEN</v>
      </c>
    </row>
    <row r="396" spans="1:11" x14ac:dyDescent="0.4">
      <c r="A396" s="268" t="s">
        <v>151</v>
      </c>
      <c r="B396" s="268" t="s">
        <v>1702</v>
      </c>
      <c r="C396" s="268" t="s">
        <v>2010</v>
      </c>
      <c r="D396" s="269"/>
      <c r="E396" s="268" t="str">
        <f>_xlfn.CONCAT(DEVICES[[#This Row],[INITIAL_TAG1]:[INITIAL_TAG2]])</f>
        <v>BB1IV003_CLOSE</v>
      </c>
      <c r="F396" s="268" t="str">
        <f>TRIM(UPPER( MID(DEVICES[[#This Row],[INITIAL_DESC]],1,25)))</f>
        <v>FEED WATER PUMP 2 ON-OFF</v>
      </c>
      <c r="G396" s="268" t="str">
        <f>TRIM(UPPER( MID(DEVICES[[#This Row],[INITIAL_DESC]],26,25)))</f>
        <v>VALVE CLOSE</v>
      </c>
      <c r="H396" s="268" t="str">
        <f xml:space="preserve"> TRIM(UPPER( MID(DEVICES[[#This Row],[INITIAL_DESC]],51,25)))</f>
        <v/>
      </c>
      <c r="I396" s="269"/>
      <c r="J396" s="268" t="str">
        <f>_xlfn.CONCAT(DEVICES[[#This Row],[INITIAL_TAG1]:[INITIAL_TAG2]])</f>
        <v>BB1IV003_CLOSE</v>
      </c>
      <c r="K396" s="268" t="str">
        <f>TRIM(TRIM(DEVICES[[#This Row],[DESC1]])&amp; " " &amp;TRIM(DEVICES[[#This Row],[DESC2]]) &amp; " " &amp; TRIM(DEVICES[[#This Row],[DESC3]]))</f>
        <v>FEED WATER PUMP 2 ON-OFF VALVE CLOSE</v>
      </c>
    </row>
    <row r="397" spans="1:11" x14ac:dyDescent="0.4">
      <c r="A397" s="268" t="s">
        <v>151</v>
      </c>
      <c r="B397" s="268" t="s">
        <v>2002</v>
      </c>
      <c r="C397" s="268" t="s">
        <v>2011</v>
      </c>
      <c r="D397" s="269"/>
      <c r="E397" s="268" t="str">
        <f>_xlfn.CONCAT(DEVICES[[#This Row],[INITIAL_TAG1]:[INITIAL_TAG2]])</f>
        <v>BB1IV003_OPENED</v>
      </c>
      <c r="F397" s="268" t="str">
        <f>TRIM(UPPER( MID(DEVICES[[#This Row],[INITIAL_DESC]],1,25)))</f>
        <v>FEED WATER PUMP 2 ON-OFF</v>
      </c>
      <c r="G397" s="268" t="str">
        <f>TRIM(UPPER( MID(DEVICES[[#This Row],[INITIAL_DESC]],26,25)))</f>
        <v>VALVE OPENED</v>
      </c>
      <c r="H397" s="268" t="str">
        <f xml:space="preserve"> TRIM(UPPER( MID(DEVICES[[#This Row],[INITIAL_DESC]],51,25)))</f>
        <v/>
      </c>
      <c r="I397" s="269"/>
      <c r="J397" s="268" t="str">
        <f>_xlfn.CONCAT(DEVICES[[#This Row],[INITIAL_TAG1]:[INITIAL_TAG2]])</f>
        <v>BB1IV003_OPENED</v>
      </c>
      <c r="K397" s="268" t="str">
        <f>TRIM(TRIM(DEVICES[[#This Row],[DESC1]])&amp; " " &amp;TRIM(DEVICES[[#This Row],[DESC2]]) &amp; " " &amp; TRIM(DEVICES[[#This Row],[DESC3]]))</f>
        <v>FEED WATER PUMP 2 ON-OFF VALVE OPENED</v>
      </c>
    </row>
    <row r="398" spans="1:11" x14ac:dyDescent="0.4">
      <c r="A398" s="268" t="s">
        <v>151</v>
      </c>
      <c r="B398" s="268" t="s">
        <v>2004</v>
      </c>
      <c r="C398" s="268" t="s">
        <v>2012</v>
      </c>
      <c r="D398" s="269"/>
      <c r="E398" s="268" t="str">
        <f>_xlfn.CONCAT(DEVICES[[#This Row],[INITIAL_TAG1]:[INITIAL_TAG2]])</f>
        <v>BB1IV003_CLOSED</v>
      </c>
      <c r="F398" s="268" t="str">
        <f>TRIM(UPPER( MID(DEVICES[[#This Row],[INITIAL_DESC]],1,25)))</f>
        <v>FEED WATER PUMP 2 ON-OFF</v>
      </c>
      <c r="G398" s="268" t="str">
        <f>TRIM(UPPER( MID(DEVICES[[#This Row],[INITIAL_DESC]],26,25)))</f>
        <v>VALVE CLOSED</v>
      </c>
      <c r="H398" s="268" t="str">
        <f xml:space="preserve"> TRIM(UPPER( MID(DEVICES[[#This Row],[INITIAL_DESC]],51,25)))</f>
        <v/>
      </c>
      <c r="I398" s="269"/>
      <c r="J398" s="268" t="str">
        <f>_xlfn.CONCAT(DEVICES[[#This Row],[INITIAL_TAG1]:[INITIAL_TAG2]])</f>
        <v>BB1IV003_CLOSED</v>
      </c>
      <c r="K398" s="268" t="str">
        <f>TRIM(TRIM(DEVICES[[#This Row],[DESC1]])&amp; " " &amp;TRIM(DEVICES[[#This Row],[DESC2]]) &amp; " " &amp; TRIM(DEVICES[[#This Row],[DESC3]]))</f>
        <v>FEED WATER PUMP 2 ON-OFF VALVE CLOSED</v>
      </c>
    </row>
    <row r="399" spans="1:11" x14ac:dyDescent="0.4">
      <c r="A399" s="268" t="s">
        <v>151</v>
      </c>
      <c r="B399" s="268" t="s">
        <v>2006</v>
      </c>
      <c r="C399" s="268" t="s">
        <v>2013</v>
      </c>
      <c r="D399" s="269"/>
      <c r="E399" s="268" t="str">
        <f>_xlfn.CONCAT(DEVICES[[#This Row],[INITIAL_TAG1]:[INITIAL_TAG2]])</f>
        <v>BB1IV003_FAULT</v>
      </c>
      <c r="F399" s="268" t="str">
        <f>TRIM(UPPER( MID(DEVICES[[#This Row],[INITIAL_DESC]],1,25)))</f>
        <v>FEED WATER PUMP 2 ON-OFF</v>
      </c>
      <c r="G399" s="268" t="str">
        <f>TRIM(UPPER( MID(DEVICES[[#This Row],[INITIAL_DESC]],26,25)))</f>
        <v>VALVE FAULT</v>
      </c>
      <c r="H399" s="268" t="str">
        <f xml:space="preserve"> TRIM(UPPER( MID(DEVICES[[#This Row],[INITIAL_DESC]],51,25)))</f>
        <v/>
      </c>
      <c r="I399" s="269"/>
      <c r="J399" s="268" t="str">
        <f>_xlfn.CONCAT(DEVICES[[#This Row],[INITIAL_TAG1]:[INITIAL_TAG2]])</f>
        <v>BB1IV003_FAULT</v>
      </c>
      <c r="K399" s="268" t="str">
        <f>TRIM(TRIM(DEVICES[[#This Row],[DESC1]])&amp; " " &amp;TRIM(DEVICES[[#This Row],[DESC2]]) &amp; " " &amp; TRIM(DEVICES[[#This Row],[DESC3]]))</f>
        <v>FEED WATER PUMP 2 ON-OFF VALVE FAULT</v>
      </c>
    </row>
    <row r="400" spans="1:11" x14ac:dyDescent="0.4">
      <c r="A400" s="268" t="s">
        <v>151</v>
      </c>
      <c r="B400" s="268" t="s">
        <v>1749</v>
      </c>
      <c r="C400" s="268" t="s">
        <v>2014</v>
      </c>
      <c r="D400" s="269"/>
      <c r="E400" s="268" t="str">
        <f>_xlfn.CONCAT(DEVICES[[#This Row],[INITIAL_TAG1]:[INITIAL_TAG2]])</f>
        <v>BB1IV003_POSITION</v>
      </c>
      <c r="F400" s="268" t="str">
        <f>TRIM(UPPER( MID(DEVICES[[#This Row],[INITIAL_DESC]],1,25)))</f>
        <v>FEED WATER PUMP 2 ON-OFF</v>
      </c>
      <c r="G400" s="268" t="str">
        <f>TRIM(UPPER( MID(DEVICES[[#This Row],[INITIAL_DESC]],26,25)))</f>
        <v>VALVE POSITION</v>
      </c>
      <c r="H400" s="268" t="str">
        <f xml:space="preserve"> TRIM(UPPER( MID(DEVICES[[#This Row],[INITIAL_DESC]],51,25)))</f>
        <v/>
      </c>
      <c r="I400" s="269"/>
      <c r="J400" s="268" t="str">
        <f>_xlfn.CONCAT(DEVICES[[#This Row],[INITIAL_TAG1]:[INITIAL_TAG2]])</f>
        <v>BB1IV003_POSITION</v>
      </c>
      <c r="K400" s="268" t="str">
        <f>TRIM(TRIM(DEVICES[[#This Row],[DESC1]])&amp; " " &amp;TRIM(DEVICES[[#This Row],[DESC2]]) &amp; " " &amp; TRIM(DEVICES[[#This Row],[DESC3]]))</f>
        <v>FEED WATER PUMP 2 ON-OFF VALVE POSITION</v>
      </c>
    </row>
    <row r="401" spans="1:11" x14ac:dyDescent="0.4">
      <c r="A401" s="268" t="s">
        <v>258</v>
      </c>
      <c r="C401" s="268" t="s">
        <v>259</v>
      </c>
      <c r="D401" s="269"/>
      <c r="E401" s="268" t="str">
        <f>_xlfn.CONCAT(DEVICES[[#This Row],[INITIAL_TAG1]:[INITIAL_TAG2]])</f>
        <v>BB1IV202</v>
      </c>
      <c r="F401" s="268" t="str">
        <f>TRIM(UPPER( MID(DEVICES[[#This Row],[INITIAL_DESC]],1,25)))</f>
        <v>MAIN STEAM VALVE BY-PASS</v>
      </c>
      <c r="G401" s="268" t="str">
        <f>TRIM(UPPER( MID(DEVICES[[#This Row],[INITIAL_DESC]],26,25)))</f>
        <v>VALVE</v>
      </c>
      <c r="H401" s="268" t="str">
        <f xml:space="preserve"> TRIM(UPPER( MID(DEVICES[[#This Row],[INITIAL_DESC]],51,25)))</f>
        <v/>
      </c>
      <c r="I401" s="269"/>
      <c r="J401" s="268" t="str">
        <f>_xlfn.CONCAT(DEVICES[[#This Row],[INITIAL_TAG1]:[INITIAL_TAG2]])</f>
        <v>BB1IV202</v>
      </c>
      <c r="K401" s="268" t="str">
        <f>TRIM(TRIM(DEVICES[[#This Row],[DESC1]])&amp; " " &amp;TRIM(DEVICES[[#This Row],[DESC2]]) &amp; " " &amp; TRIM(DEVICES[[#This Row],[DESC3]]))</f>
        <v>MAIN STEAM VALVE BY-PASS VALVE</v>
      </c>
    </row>
    <row r="402" spans="1:11" x14ac:dyDescent="0.4">
      <c r="A402" s="268" t="s">
        <v>258</v>
      </c>
      <c r="B402" s="268" t="s">
        <v>1700</v>
      </c>
      <c r="C402" s="268" t="s">
        <v>2015</v>
      </c>
      <c r="D402" s="269"/>
      <c r="E402" s="268" t="str">
        <f>_xlfn.CONCAT(DEVICES[[#This Row],[INITIAL_TAG1]:[INITIAL_TAG2]])</f>
        <v>BB1IV202_OPEN</v>
      </c>
      <c r="F402" s="268" t="str">
        <f>TRIM(UPPER( MID(DEVICES[[#This Row],[INITIAL_DESC]],1,25)))</f>
        <v>MAIN STEAM VALVE BY-PASS</v>
      </c>
      <c r="G402" s="268" t="str">
        <f>TRIM(UPPER( MID(DEVICES[[#This Row],[INITIAL_DESC]],26,25)))</f>
        <v>VALVE OPEN</v>
      </c>
      <c r="H402" s="268" t="str">
        <f xml:space="preserve"> TRIM(UPPER( MID(DEVICES[[#This Row],[INITIAL_DESC]],51,25)))</f>
        <v/>
      </c>
      <c r="I402" s="269"/>
      <c r="J402" s="268" t="str">
        <f>_xlfn.CONCAT(DEVICES[[#This Row],[INITIAL_TAG1]:[INITIAL_TAG2]])</f>
        <v>BB1IV202_OPEN</v>
      </c>
      <c r="K402" s="268" t="str">
        <f>TRIM(TRIM(DEVICES[[#This Row],[DESC1]])&amp; " " &amp;TRIM(DEVICES[[#This Row],[DESC2]]) &amp; " " &amp; TRIM(DEVICES[[#This Row],[DESC3]]))</f>
        <v>MAIN STEAM VALVE BY-PASS VALVE OPEN</v>
      </c>
    </row>
    <row r="403" spans="1:11" x14ac:dyDescent="0.4">
      <c r="A403" s="268" t="s">
        <v>258</v>
      </c>
      <c r="B403" s="268" t="s">
        <v>1702</v>
      </c>
      <c r="C403" s="268" t="s">
        <v>2016</v>
      </c>
      <c r="D403" s="269"/>
      <c r="E403" s="268" t="str">
        <f>_xlfn.CONCAT(DEVICES[[#This Row],[INITIAL_TAG1]:[INITIAL_TAG2]])</f>
        <v>BB1IV202_CLOSE</v>
      </c>
      <c r="F403" s="268" t="str">
        <f>TRIM(UPPER( MID(DEVICES[[#This Row],[INITIAL_DESC]],1,25)))</f>
        <v>MAIN STEAM VALVE BY-PASS</v>
      </c>
      <c r="G403" s="268" t="str">
        <f>TRIM(UPPER( MID(DEVICES[[#This Row],[INITIAL_DESC]],26,25)))</f>
        <v>VALVE CLOSE</v>
      </c>
      <c r="H403" s="268" t="str">
        <f xml:space="preserve"> TRIM(UPPER( MID(DEVICES[[#This Row],[INITIAL_DESC]],51,25)))</f>
        <v/>
      </c>
      <c r="I403" s="269"/>
      <c r="J403" s="268" t="str">
        <f>_xlfn.CONCAT(DEVICES[[#This Row],[INITIAL_TAG1]:[INITIAL_TAG2]])</f>
        <v>BB1IV202_CLOSE</v>
      </c>
      <c r="K403" s="268" t="str">
        <f>TRIM(TRIM(DEVICES[[#This Row],[DESC1]])&amp; " " &amp;TRIM(DEVICES[[#This Row],[DESC2]]) &amp; " " &amp; TRIM(DEVICES[[#This Row],[DESC3]]))</f>
        <v>MAIN STEAM VALVE BY-PASS VALVE CLOSE</v>
      </c>
    </row>
    <row r="404" spans="1:11" x14ac:dyDescent="0.4">
      <c r="A404" s="268" t="s">
        <v>258</v>
      </c>
      <c r="B404" s="268" t="s">
        <v>2002</v>
      </c>
      <c r="C404" s="268" t="s">
        <v>2017</v>
      </c>
      <c r="D404" s="269"/>
      <c r="E404" s="268" t="str">
        <f>_xlfn.CONCAT(DEVICES[[#This Row],[INITIAL_TAG1]:[INITIAL_TAG2]])</f>
        <v>BB1IV202_OPENED</v>
      </c>
      <c r="F404" s="268" t="str">
        <f>TRIM(UPPER( MID(DEVICES[[#This Row],[INITIAL_DESC]],1,25)))</f>
        <v>MAIN STEAM VALVE BY-PASS</v>
      </c>
      <c r="G404" s="268" t="str">
        <f>TRIM(UPPER( MID(DEVICES[[#This Row],[INITIAL_DESC]],26,25)))</f>
        <v>VALVE OPENED</v>
      </c>
      <c r="H404" s="268" t="str">
        <f xml:space="preserve"> TRIM(UPPER( MID(DEVICES[[#This Row],[INITIAL_DESC]],51,25)))</f>
        <v/>
      </c>
      <c r="I404" s="269"/>
      <c r="J404" s="268" t="str">
        <f>_xlfn.CONCAT(DEVICES[[#This Row],[INITIAL_TAG1]:[INITIAL_TAG2]])</f>
        <v>BB1IV202_OPENED</v>
      </c>
      <c r="K404" s="268" t="str">
        <f>TRIM(TRIM(DEVICES[[#This Row],[DESC1]])&amp; " " &amp;TRIM(DEVICES[[#This Row],[DESC2]]) &amp; " " &amp; TRIM(DEVICES[[#This Row],[DESC3]]))</f>
        <v>MAIN STEAM VALVE BY-PASS VALVE OPENED</v>
      </c>
    </row>
    <row r="405" spans="1:11" x14ac:dyDescent="0.4">
      <c r="A405" s="268" t="s">
        <v>258</v>
      </c>
      <c r="B405" s="268" t="s">
        <v>2004</v>
      </c>
      <c r="C405" s="268" t="s">
        <v>2018</v>
      </c>
      <c r="D405" s="269"/>
      <c r="E405" s="268" t="str">
        <f>_xlfn.CONCAT(DEVICES[[#This Row],[INITIAL_TAG1]:[INITIAL_TAG2]])</f>
        <v>BB1IV202_CLOSED</v>
      </c>
      <c r="F405" s="268" t="str">
        <f>TRIM(UPPER( MID(DEVICES[[#This Row],[INITIAL_DESC]],1,25)))</f>
        <v>MAIN STEAM VALVE BY-PASS</v>
      </c>
      <c r="G405" s="268" t="str">
        <f>TRIM(UPPER( MID(DEVICES[[#This Row],[INITIAL_DESC]],26,25)))</f>
        <v>VALVE CLOSED</v>
      </c>
      <c r="H405" s="268" t="str">
        <f xml:space="preserve"> TRIM(UPPER( MID(DEVICES[[#This Row],[INITIAL_DESC]],51,25)))</f>
        <v/>
      </c>
      <c r="I405" s="269"/>
      <c r="J405" s="268" t="str">
        <f>_xlfn.CONCAT(DEVICES[[#This Row],[INITIAL_TAG1]:[INITIAL_TAG2]])</f>
        <v>BB1IV202_CLOSED</v>
      </c>
      <c r="K405" s="268" t="str">
        <f>TRIM(TRIM(DEVICES[[#This Row],[DESC1]])&amp; " " &amp;TRIM(DEVICES[[#This Row],[DESC2]]) &amp; " " &amp; TRIM(DEVICES[[#This Row],[DESC3]]))</f>
        <v>MAIN STEAM VALVE BY-PASS VALVE CLOSED</v>
      </c>
    </row>
    <row r="406" spans="1:11" x14ac:dyDescent="0.4">
      <c r="A406" s="268" t="s">
        <v>258</v>
      </c>
      <c r="B406" s="268" t="s">
        <v>2006</v>
      </c>
      <c r="C406" s="268" t="s">
        <v>2019</v>
      </c>
      <c r="D406" s="269"/>
      <c r="E406" s="268" t="str">
        <f>_xlfn.CONCAT(DEVICES[[#This Row],[INITIAL_TAG1]:[INITIAL_TAG2]])</f>
        <v>BB1IV202_FAULT</v>
      </c>
      <c r="F406" s="268" t="str">
        <f>TRIM(UPPER( MID(DEVICES[[#This Row],[INITIAL_DESC]],1,25)))</f>
        <v>MAIN STEAM VALVE BY-PASS</v>
      </c>
      <c r="G406" s="268" t="str">
        <f>TRIM(UPPER( MID(DEVICES[[#This Row],[INITIAL_DESC]],26,25)))</f>
        <v>VALVE FAULT</v>
      </c>
      <c r="H406" s="268" t="str">
        <f xml:space="preserve"> TRIM(UPPER( MID(DEVICES[[#This Row],[INITIAL_DESC]],51,25)))</f>
        <v/>
      </c>
      <c r="I406" s="269"/>
      <c r="J406" s="268" t="str">
        <f>_xlfn.CONCAT(DEVICES[[#This Row],[INITIAL_TAG1]:[INITIAL_TAG2]])</f>
        <v>BB1IV202_FAULT</v>
      </c>
      <c r="K406" s="268" t="str">
        <f>TRIM(TRIM(DEVICES[[#This Row],[DESC1]])&amp; " " &amp;TRIM(DEVICES[[#This Row],[DESC2]]) &amp; " " &amp; TRIM(DEVICES[[#This Row],[DESC3]]))</f>
        <v>MAIN STEAM VALVE BY-PASS VALVE FAULT</v>
      </c>
    </row>
    <row r="407" spans="1:11" x14ac:dyDescent="0.4">
      <c r="A407" s="268" t="s">
        <v>258</v>
      </c>
      <c r="B407" s="268" t="s">
        <v>1749</v>
      </c>
      <c r="C407" s="268" t="s">
        <v>2020</v>
      </c>
      <c r="D407" s="269"/>
      <c r="E407" s="268" t="str">
        <f>_xlfn.CONCAT(DEVICES[[#This Row],[INITIAL_TAG1]:[INITIAL_TAG2]])</f>
        <v>BB1IV202_POSITION</v>
      </c>
      <c r="F407" s="268" t="str">
        <f>TRIM(UPPER( MID(DEVICES[[#This Row],[INITIAL_DESC]],1,25)))</f>
        <v>MAIN STEAM VALVE BY-PASS</v>
      </c>
      <c r="G407" s="268" t="str">
        <f>TRIM(UPPER( MID(DEVICES[[#This Row],[INITIAL_DESC]],26,25)))</f>
        <v>VALVE POSITION</v>
      </c>
      <c r="H407" s="268" t="str">
        <f xml:space="preserve"> TRIM(UPPER( MID(DEVICES[[#This Row],[INITIAL_DESC]],51,25)))</f>
        <v/>
      </c>
      <c r="I407" s="269"/>
      <c r="J407" s="268" t="str">
        <f>_xlfn.CONCAT(DEVICES[[#This Row],[INITIAL_TAG1]:[INITIAL_TAG2]])</f>
        <v>BB1IV202_POSITION</v>
      </c>
      <c r="K407" s="268" t="str">
        <f>TRIM(TRIM(DEVICES[[#This Row],[DESC1]])&amp; " " &amp;TRIM(DEVICES[[#This Row],[DESC2]]) &amp; " " &amp; TRIM(DEVICES[[#This Row],[DESC3]]))</f>
        <v>MAIN STEAM VALVE BY-PASS VALVE POSITION</v>
      </c>
    </row>
    <row r="408" spans="1:11" x14ac:dyDescent="0.4">
      <c r="A408" s="268" t="s">
        <v>267</v>
      </c>
      <c r="C408" s="268" t="s">
        <v>268</v>
      </c>
      <c r="D408" s="269"/>
      <c r="E408" s="268" t="str">
        <f>_xlfn.CONCAT(DEVICES[[#This Row],[INITIAL_TAG1]:[INITIAL_TAG2]])</f>
        <v>BB1CV201</v>
      </c>
      <c r="F408" s="268" t="str">
        <f>TRIM(UPPER( MID(DEVICES[[#This Row],[INITIAL_DESC]],1,25)))</f>
        <v>START-UP VALVE</v>
      </c>
      <c r="G408" s="268" t="str">
        <f>TRIM(UPPER( MID(DEVICES[[#This Row],[INITIAL_DESC]],26,25)))</f>
        <v/>
      </c>
      <c r="H408" s="268" t="str">
        <f xml:space="preserve"> TRIM(UPPER( MID(DEVICES[[#This Row],[INITIAL_DESC]],51,25)))</f>
        <v/>
      </c>
      <c r="I408" s="269"/>
      <c r="J408" s="268" t="str">
        <f>_xlfn.CONCAT(DEVICES[[#This Row],[INITIAL_TAG1]:[INITIAL_TAG2]])</f>
        <v>BB1CV201</v>
      </c>
      <c r="K408" s="268" t="str">
        <f>TRIM(TRIM(DEVICES[[#This Row],[DESC1]])&amp; " " &amp;TRIM(DEVICES[[#This Row],[DESC2]]) &amp; " " &amp; TRIM(DEVICES[[#This Row],[DESC3]]))</f>
        <v>START-UP VALVE</v>
      </c>
    </row>
    <row r="409" spans="1:11" x14ac:dyDescent="0.4">
      <c r="A409" s="268" t="s">
        <v>267</v>
      </c>
      <c r="B409" s="268" t="s">
        <v>1700</v>
      </c>
      <c r="C409" s="268" t="s">
        <v>2021</v>
      </c>
      <c r="D409" s="269"/>
      <c r="E409" s="268" t="str">
        <f>_xlfn.CONCAT(DEVICES[[#This Row],[INITIAL_TAG1]:[INITIAL_TAG2]])</f>
        <v>BB1CV201_OPEN</v>
      </c>
      <c r="F409" s="268" t="str">
        <f>TRIM(UPPER( MID(DEVICES[[#This Row],[INITIAL_DESC]],1,25)))</f>
        <v>START-UP VALVE OPEN</v>
      </c>
      <c r="G409" s="268" t="str">
        <f>TRIM(UPPER( MID(DEVICES[[#This Row],[INITIAL_DESC]],26,25)))</f>
        <v/>
      </c>
      <c r="H409" s="268" t="str">
        <f xml:space="preserve"> TRIM(UPPER( MID(DEVICES[[#This Row],[INITIAL_DESC]],51,25)))</f>
        <v/>
      </c>
      <c r="I409" s="269"/>
      <c r="J409" s="268" t="str">
        <f>_xlfn.CONCAT(DEVICES[[#This Row],[INITIAL_TAG1]:[INITIAL_TAG2]])</f>
        <v>BB1CV201_OPEN</v>
      </c>
      <c r="K409" s="268" t="str">
        <f>TRIM(TRIM(DEVICES[[#This Row],[DESC1]])&amp; " " &amp;TRIM(DEVICES[[#This Row],[DESC2]]) &amp; " " &amp; TRIM(DEVICES[[#This Row],[DESC3]]))</f>
        <v>START-UP VALVE OPEN</v>
      </c>
    </row>
    <row r="410" spans="1:11" x14ac:dyDescent="0.4">
      <c r="A410" s="268" t="s">
        <v>267</v>
      </c>
      <c r="B410" s="268" t="s">
        <v>1702</v>
      </c>
      <c r="C410" s="268" t="s">
        <v>2022</v>
      </c>
      <c r="D410" s="269"/>
      <c r="E410" s="268" t="str">
        <f>_xlfn.CONCAT(DEVICES[[#This Row],[INITIAL_TAG1]:[INITIAL_TAG2]])</f>
        <v>BB1CV201_CLOSE</v>
      </c>
      <c r="F410" s="268" t="str">
        <f>TRIM(UPPER( MID(DEVICES[[#This Row],[INITIAL_DESC]],1,25)))</f>
        <v>START-UP VALVE CLOSE</v>
      </c>
      <c r="G410" s="268" t="str">
        <f>TRIM(UPPER( MID(DEVICES[[#This Row],[INITIAL_DESC]],26,25)))</f>
        <v/>
      </c>
      <c r="H410" s="268" t="str">
        <f xml:space="preserve"> TRIM(UPPER( MID(DEVICES[[#This Row],[INITIAL_DESC]],51,25)))</f>
        <v/>
      </c>
      <c r="I410" s="269"/>
      <c r="J410" s="268" t="str">
        <f>_xlfn.CONCAT(DEVICES[[#This Row],[INITIAL_TAG1]:[INITIAL_TAG2]])</f>
        <v>BB1CV201_CLOSE</v>
      </c>
      <c r="K410" s="268" t="str">
        <f>TRIM(TRIM(DEVICES[[#This Row],[DESC1]])&amp; " " &amp;TRIM(DEVICES[[#This Row],[DESC2]]) &amp; " " &amp; TRIM(DEVICES[[#This Row],[DESC3]]))</f>
        <v>START-UP VALVE CLOSE</v>
      </c>
    </row>
    <row r="411" spans="1:11" x14ac:dyDescent="0.4">
      <c r="A411" s="268" t="s">
        <v>267</v>
      </c>
      <c r="B411" s="268" t="s">
        <v>2002</v>
      </c>
      <c r="C411" s="268" t="s">
        <v>2023</v>
      </c>
      <c r="D411" s="269"/>
      <c r="E411" s="268" t="str">
        <f>_xlfn.CONCAT(DEVICES[[#This Row],[INITIAL_TAG1]:[INITIAL_TAG2]])</f>
        <v>BB1CV201_OPENED</v>
      </c>
      <c r="F411" s="268" t="str">
        <f>TRIM(UPPER( MID(DEVICES[[#This Row],[INITIAL_DESC]],1,25)))</f>
        <v>START-UP VALVE OPENED</v>
      </c>
      <c r="G411" s="268" t="str">
        <f>TRIM(UPPER( MID(DEVICES[[#This Row],[INITIAL_DESC]],26,25)))</f>
        <v/>
      </c>
      <c r="H411" s="268" t="str">
        <f xml:space="preserve"> TRIM(UPPER( MID(DEVICES[[#This Row],[INITIAL_DESC]],51,25)))</f>
        <v/>
      </c>
      <c r="I411" s="269"/>
      <c r="J411" s="268" t="str">
        <f>_xlfn.CONCAT(DEVICES[[#This Row],[INITIAL_TAG1]:[INITIAL_TAG2]])</f>
        <v>BB1CV201_OPENED</v>
      </c>
      <c r="K411" s="268" t="str">
        <f>TRIM(TRIM(DEVICES[[#This Row],[DESC1]])&amp; " " &amp;TRIM(DEVICES[[#This Row],[DESC2]]) &amp; " " &amp; TRIM(DEVICES[[#This Row],[DESC3]]))</f>
        <v>START-UP VALVE OPENED</v>
      </c>
    </row>
    <row r="412" spans="1:11" x14ac:dyDescent="0.4">
      <c r="A412" s="268" t="s">
        <v>267</v>
      </c>
      <c r="B412" s="268" t="s">
        <v>2004</v>
      </c>
      <c r="C412" s="268" t="s">
        <v>2024</v>
      </c>
      <c r="D412" s="269"/>
      <c r="E412" s="268" t="str">
        <f>_xlfn.CONCAT(DEVICES[[#This Row],[INITIAL_TAG1]:[INITIAL_TAG2]])</f>
        <v>BB1CV201_CLOSED</v>
      </c>
      <c r="F412" s="268" t="str">
        <f>TRIM(UPPER( MID(DEVICES[[#This Row],[INITIAL_DESC]],1,25)))</f>
        <v>START-UP VALVE CLOSED</v>
      </c>
      <c r="G412" s="268" t="str">
        <f>TRIM(UPPER( MID(DEVICES[[#This Row],[INITIAL_DESC]],26,25)))</f>
        <v/>
      </c>
      <c r="H412" s="268" t="str">
        <f xml:space="preserve"> TRIM(UPPER( MID(DEVICES[[#This Row],[INITIAL_DESC]],51,25)))</f>
        <v/>
      </c>
      <c r="I412" s="269"/>
      <c r="J412" s="268" t="str">
        <f>_xlfn.CONCAT(DEVICES[[#This Row],[INITIAL_TAG1]:[INITIAL_TAG2]])</f>
        <v>BB1CV201_CLOSED</v>
      </c>
      <c r="K412" s="268" t="str">
        <f>TRIM(TRIM(DEVICES[[#This Row],[DESC1]])&amp; " " &amp;TRIM(DEVICES[[#This Row],[DESC2]]) &amp; " " &amp; TRIM(DEVICES[[#This Row],[DESC3]]))</f>
        <v>START-UP VALVE CLOSED</v>
      </c>
    </row>
    <row r="413" spans="1:11" x14ac:dyDescent="0.4">
      <c r="A413" s="268" t="s">
        <v>267</v>
      </c>
      <c r="B413" s="268" t="s">
        <v>2006</v>
      </c>
      <c r="C413" s="268" t="s">
        <v>2025</v>
      </c>
      <c r="D413" s="269"/>
      <c r="E413" s="268" t="str">
        <f>_xlfn.CONCAT(DEVICES[[#This Row],[INITIAL_TAG1]:[INITIAL_TAG2]])</f>
        <v>BB1CV201_FAULT</v>
      </c>
      <c r="F413" s="268" t="str">
        <f>TRIM(UPPER( MID(DEVICES[[#This Row],[INITIAL_DESC]],1,25)))</f>
        <v>START-UP VALVE FAULT</v>
      </c>
      <c r="G413" s="268" t="str">
        <f>TRIM(UPPER( MID(DEVICES[[#This Row],[INITIAL_DESC]],26,25)))</f>
        <v/>
      </c>
      <c r="H413" s="268" t="str">
        <f xml:space="preserve"> TRIM(UPPER( MID(DEVICES[[#This Row],[INITIAL_DESC]],51,25)))</f>
        <v/>
      </c>
      <c r="I413" s="269"/>
      <c r="J413" s="268" t="str">
        <f>_xlfn.CONCAT(DEVICES[[#This Row],[INITIAL_TAG1]:[INITIAL_TAG2]])</f>
        <v>BB1CV201_FAULT</v>
      </c>
      <c r="K413" s="268" t="str">
        <f>TRIM(TRIM(DEVICES[[#This Row],[DESC1]])&amp; " " &amp;TRIM(DEVICES[[#This Row],[DESC2]]) &amp; " " &amp; TRIM(DEVICES[[#This Row],[DESC3]]))</f>
        <v>START-UP VALVE FAULT</v>
      </c>
    </row>
    <row r="414" spans="1:11" x14ac:dyDescent="0.4">
      <c r="A414" s="268" t="s">
        <v>267</v>
      </c>
      <c r="B414" s="268" t="s">
        <v>1749</v>
      </c>
      <c r="C414" s="268" t="s">
        <v>2026</v>
      </c>
      <c r="D414" s="269"/>
      <c r="E414" s="268" t="str">
        <f>_xlfn.CONCAT(DEVICES[[#This Row],[INITIAL_TAG1]:[INITIAL_TAG2]])</f>
        <v>BB1CV201_POSITION</v>
      </c>
      <c r="F414" s="268" t="str">
        <f>TRIM(UPPER( MID(DEVICES[[#This Row],[INITIAL_DESC]],1,25)))</f>
        <v>START-UP VALVE POSITION</v>
      </c>
      <c r="G414" s="268" t="str">
        <f>TRIM(UPPER( MID(DEVICES[[#This Row],[INITIAL_DESC]],26,25)))</f>
        <v/>
      </c>
      <c r="H414" s="268" t="str">
        <f xml:space="preserve"> TRIM(UPPER( MID(DEVICES[[#This Row],[INITIAL_DESC]],51,25)))</f>
        <v/>
      </c>
      <c r="I414" s="269"/>
      <c r="J414" s="268" t="str">
        <f>_xlfn.CONCAT(DEVICES[[#This Row],[INITIAL_TAG1]:[INITIAL_TAG2]])</f>
        <v>BB1CV201_POSITION</v>
      </c>
      <c r="K414" s="268" t="str">
        <f>TRIM(TRIM(DEVICES[[#This Row],[DESC1]])&amp; " " &amp;TRIM(DEVICES[[#This Row],[DESC2]]) &amp; " " &amp; TRIM(DEVICES[[#This Row],[DESC3]]))</f>
        <v>START-UP VALVE POSITION</v>
      </c>
    </row>
    <row r="415" spans="1:11" x14ac:dyDescent="0.4">
      <c r="A415" s="268" t="s">
        <v>269</v>
      </c>
      <c r="C415" s="268" t="s">
        <v>270</v>
      </c>
      <c r="D415" s="269"/>
      <c r="E415" s="268" t="str">
        <f>_xlfn.CONCAT(DEVICES[[#This Row],[INITIAL_TAG1]:[INITIAL_TAG2]])</f>
        <v>BB1IV201</v>
      </c>
      <c r="F415" s="268" t="str">
        <f>TRIM(UPPER( MID(DEVICES[[#This Row],[INITIAL_DESC]],1,25)))</f>
        <v>MAIN STEAM VALVE</v>
      </c>
      <c r="G415" s="268" t="str">
        <f>TRIM(UPPER( MID(DEVICES[[#This Row],[INITIAL_DESC]],26,25)))</f>
        <v/>
      </c>
      <c r="H415" s="268" t="str">
        <f xml:space="preserve"> TRIM(UPPER( MID(DEVICES[[#This Row],[INITIAL_DESC]],51,25)))</f>
        <v/>
      </c>
      <c r="I415" s="269"/>
      <c r="J415" s="268" t="str">
        <f>_xlfn.CONCAT(DEVICES[[#This Row],[INITIAL_TAG1]:[INITIAL_TAG2]])</f>
        <v>BB1IV201</v>
      </c>
      <c r="K415" s="268" t="str">
        <f>TRIM(TRIM(DEVICES[[#This Row],[DESC1]])&amp; " " &amp;TRIM(DEVICES[[#This Row],[DESC2]]) &amp; " " &amp; TRIM(DEVICES[[#This Row],[DESC3]]))</f>
        <v>MAIN STEAM VALVE</v>
      </c>
    </row>
    <row r="416" spans="1:11" x14ac:dyDescent="0.4">
      <c r="A416" s="268" t="s">
        <v>269</v>
      </c>
      <c r="B416" s="268" t="s">
        <v>1700</v>
      </c>
      <c r="C416" s="268" t="s">
        <v>2027</v>
      </c>
      <c r="D416" s="269"/>
      <c r="E416" s="268" t="str">
        <f>_xlfn.CONCAT(DEVICES[[#This Row],[INITIAL_TAG1]:[INITIAL_TAG2]])</f>
        <v>BB1IV201_OPEN</v>
      </c>
      <c r="F416" s="268" t="str">
        <f>TRIM(UPPER( MID(DEVICES[[#This Row],[INITIAL_DESC]],1,25)))</f>
        <v>MAIN STEAM VALVE OPEN</v>
      </c>
      <c r="G416" s="268" t="str">
        <f>TRIM(UPPER( MID(DEVICES[[#This Row],[INITIAL_DESC]],26,25)))</f>
        <v/>
      </c>
      <c r="H416" s="268" t="str">
        <f xml:space="preserve"> TRIM(UPPER( MID(DEVICES[[#This Row],[INITIAL_DESC]],51,25)))</f>
        <v/>
      </c>
      <c r="I416" s="269"/>
      <c r="J416" s="268" t="str">
        <f>_xlfn.CONCAT(DEVICES[[#This Row],[INITIAL_TAG1]:[INITIAL_TAG2]])</f>
        <v>BB1IV201_OPEN</v>
      </c>
      <c r="K416" s="268" t="str">
        <f>TRIM(TRIM(DEVICES[[#This Row],[DESC1]])&amp; " " &amp;TRIM(DEVICES[[#This Row],[DESC2]]) &amp; " " &amp; TRIM(DEVICES[[#This Row],[DESC3]]))</f>
        <v>MAIN STEAM VALVE OPEN</v>
      </c>
    </row>
    <row r="417" spans="1:11" x14ac:dyDescent="0.4">
      <c r="A417" s="268" t="s">
        <v>269</v>
      </c>
      <c r="B417" s="268" t="s">
        <v>1702</v>
      </c>
      <c r="C417" s="268" t="s">
        <v>2028</v>
      </c>
      <c r="D417" s="269"/>
      <c r="E417" s="268" t="str">
        <f>_xlfn.CONCAT(DEVICES[[#This Row],[INITIAL_TAG1]:[INITIAL_TAG2]])</f>
        <v>BB1IV201_CLOSE</v>
      </c>
      <c r="F417" s="268" t="str">
        <f>TRIM(UPPER( MID(DEVICES[[#This Row],[INITIAL_DESC]],1,25)))</f>
        <v>MAIN STEAM VALVE CLOSE</v>
      </c>
      <c r="G417" s="268" t="str">
        <f>TRIM(UPPER( MID(DEVICES[[#This Row],[INITIAL_DESC]],26,25)))</f>
        <v/>
      </c>
      <c r="H417" s="268" t="str">
        <f xml:space="preserve"> TRIM(UPPER( MID(DEVICES[[#This Row],[INITIAL_DESC]],51,25)))</f>
        <v/>
      </c>
      <c r="I417" s="269"/>
      <c r="J417" s="268" t="str">
        <f>_xlfn.CONCAT(DEVICES[[#This Row],[INITIAL_TAG1]:[INITIAL_TAG2]])</f>
        <v>BB1IV201_CLOSE</v>
      </c>
      <c r="K417" s="268" t="str">
        <f>TRIM(TRIM(DEVICES[[#This Row],[DESC1]])&amp; " " &amp;TRIM(DEVICES[[#This Row],[DESC2]]) &amp; " " &amp; TRIM(DEVICES[[#This Row],[DESC3]]))</f>
        <v>MAIN STEAM VALVE CLOSE</v>
      </c>
    </row>
    <row r="418" spans="1:11" x14ac:dyDescent="0.4">
      <c r="A418" s="268" t="s">
        <v>269</v>
      </c>
      <c r="B418" s="268" t="s">
        <v>2002</v>
      </c>
      <c r="C418" s="268" t="s">
        <v>2029</v>
      </c>
      <c r="D418" s="269"/>
      <c r="E418" s="268" t="str">
        <f>_xlfn.CONCAT(DEVICES[[#This Row],[INITIAL_TAG1]:[INITIAL_TAG2]])</f>
        <v>BB1IV201_OPENED</v>
      </c>
      <c r="F418" s="268" t="str">
        <f>TRIM(UPPER( MID(DEVICES[[#This Row],[INITIAL_DESC]],1,25)))</f>
        <v>MAIN STEAM VALVE OPENED</v>
      </c>
      <c r="G418" s="268" t="str">
        <f>TRIM(UPPER( MID(DEVICES[[#This Row],[INITIAL_DESC]],26,25)))</f>
        <v/>
      </c>
      <c r="H418" s="268" t="str">
        <f xml:space="preserve"> TRIM(UPPER( MID(DEVICES[[#This Row],[INITIAL_DESC]],51,25)))</f>
        <v/>
      </c>
      <c r="I418" s="269"/>
      <c r="J418" s="268" t="str">
        <f>_xlfn.CONCAT(DEVICES[[#This Row],[INITIAL_TAG1]:[INITIAL_TAG2]])</f>
        <v>BB1IV201_OPENED</v>
      </c>
      <c r="K418" s="268" t="str">
        <f>TRIM(TRIM(DEVICES[[#This Row],[DESC1]])&amp; " " &amp;TRIM(DEVICES[[#This Row],[DESC2]]) &amp; " " &amp; TRIM(DEVICES[[#This Row],[DESC3]]))</f>
        <v>MAIN STEAM VALVE OPENED</v>
      </c>
    </row>
    <row r="419" spans="1:11" x14ac:dyDescent="0.4">
      <c r="A419" s="268" t="s">
        <v>269</v>
      </c>
      <c r="B419" s="268" t="s">
        <v>2004</v>
      </c>
      <c r="C419" s="268" t="s">
        <v>2030</v>
      </c>
      <c r="D419" s="269"/>
      <c r="E419" s="268" t="str">
        <f>_xlfn.CONCAT(DEVICES[[#This Row],[INITIAL_TAG1]:[INITIAL_TAG2]])</f>
        <v>BB1IV201_CLOSED</v>
      </c>
      <c r="F419" s="268" t="str">
        <f>TRIM(UPPER( MID(DEVICES[[#This Row],[INITIAL_DESC]],1,25)))</f>
        <v>MAIN STEAM VALVE CLOSED</v>
      </c>
      <c r="G419" s="268" t="str">
        <f>TRIM(UPPER( MID(DEVICES[[#This Row],[INITIAL_DESC]],26,25)))</f>
        <v/>
      </c>
      <c r="H419" s="268" t="str">
        <f xml:space="preserve"> TRIM(UPPER( MID(DEVICES[[#This Row],[INITIAL_DESC]],51,25)))</f>
        <v/>
      </c>
      <c r="I419" s="269"/>
      <c r="J419" s="268" t="str">
        <f>_xlfn.CONCAT(DEVICES[[#This Row],[INITIAL_TAG1]:[INITIAL_TAG2]])</f>
        <v>BB1IV201_CLOSED</v>
      </c>
      <c r="K419" s="268" t="str">
        <f>TRIM(TRIM(DEVICES[[#This Row],[DESC1]])&amp; " " &amp;TRIM(DEVICES[[#This Row],[DESC2]]) &amp; " " &amp; TRIM(DEVICES[[#This Row],[DESC3]]))</f>
        <v>MAIN STEAM VALVE CLOSED</v>
      </c>
    </row>
    <row r="420" spans="1:11" x14ac:dyDescent="0.4">
      <c r="A420" s="268" t="s">
        <v>269</v>
      </c>
      <c r="B420" s="268" t="s">
        <v>2006</v>
      </c>
      <c r="C420" s="268" t="s">
        <v>2031</v>
      </c>
      <c r="D420" s="269"/>
      <c r="E420" s="268" t="str">
        <f>_xlfn.CONCAT(DEVICES[[#This Row],[INITIAL_TAG1]:[INITIAL_TAG2]])</f>
        <v>BB1IV201_FAULT</v>
      </c>
      <c r="F420" s="268" t="str">
        <f>TRIM(UPPER( MID(DEVICES[[#This Row],[INITIAL_DESC]],1,25)))</f>
        <v>MAIN STEAM VALVE FAULT</v>
      </c>
      <c r="G420" s="268" t="str">
        <f>TRIM(UPPER( MID(DEVICES[[#This Row],[INITIAL_DESC]],26,25)))</f>
        <v/>
      </c>
      <c r="H420" s="268" t="str">
        <f xml:space="preserve"> TRIM(UPPER( MID(DEVICES[[#This Row],[INITIAL_DESC]],51,25)))</f>
        <v/>
      </c>
      <c r="I420" s="269"/>
      <c r="J420" s="268" t="str">
        <f>_xlfn.CONCAT(DEVICES[[#This Row],[INITIAL_TAG1]:[INITIAL_TAG2]])</f>
        <v>BB1IV201_FAULT</v>
      </c>
      <c r="K420" s="268" t="str">
        <f>TRIM(TRIM(DEVICES[[#This Row],[DESC1]])&amp; " " &amp;TRIM(DEVICES[[#This Row],[DESC2]]) &amp; " " &amp; TRIM(DEVICES[[#This Row],[DESC3]]))</f>
        <v>MAIN STEAM VALVE FAULT</v>
      </c>
    </row>
    <row r="421" spans="1:11" x14ac:dyDescent="0.4">
      <c r="A421" s="268" t="s">
        <v>269</v>
      </c>
      <c r="B421" s="268" t="s">
        <v>1749</v>
      </c>
      <c r="C421" s="268" t="s">
        <v>2032</v>
      </c>
      <c r="D421" s="269"/>
      <c r="E421" s="268" t="str">
        <f>_xlfn.CONCAT(DEVICES[[#This Row],[INITIAL_TAG1]:[INITIAL_TAG2]])</f>
        <v>BB1IV201_POSITION</v>
      </c>
      <c r="F421" s="268" t="str">
        <f>TRIM(UPPER( MID(DEVICES[[#This Row],[INITIAL_DESC]],1,25)))</f>
        <v>MAIN STEAM VALVE POSITION</v>
      </c>
      <c r="G421" s="268" t="str">
        <f>TRIM(UPPER( MID(DEVICES[[#This Row],[INITIAL_DESC]],26,25)))</f>
        <v/>
      </c>
      <c r="H421" s="268" t="str">
        <f xml:space="preserve"> TRIM(UPPER( MID(DEVICES[[#This Row],[INITIAL_DESC]],51,25)))</f>
        <v/>
      </c>
      <c r="I421" s="269"/>
      <c r="J421" s="268" t="str">
        <f>_xlfn.CONCAT(DEVICES[[#This Row],[INITIAL_TAG1]:[INITIAL_TAG2]])</f>
        <v>BB1IV201_POSITION</v>
      </c>
      <c r="K421" s="268" t="str">
        <f>TRIM(TRIM(DEVICES[[#This Row],[DESC1]])&amp; " " &amp;TRIM(DEVICES[[#This Row],[DESC2]]) &amp; " " &amp; TRIM(DEVICES[[#This Row],[DESC3]]))</f>
        <v>MAIN STEAM VALVE POSITION</v>
      </c>
    </row>
    <row r="422" spans="1:11" x14ac:dyDescent="0.4">
      <c r="A422" s="268" t="s">
        <v>273</v>
      </c>
      <c r="C422" s="268" t="s">
        <v>274</v>
      </c>
      <c r="D422" s="269"/>
      <c r="E422" s="268" t="str">
        <f>_xlfn.CONCAT(DEVICES[[#This Row],[INITIAL_TAG1]:[INITIAL_TAG2]])</f>
        <v>BB1IV200</v>
      </c>
      <c r="F422" s="268" t="str">
        <f>TRIM(UPPER( MID(DEVICES[[#This Row],[INITIAL_DESC]],1,25)))</f>
        <v>START-UP CHECK VALVE</v>
      </c>
      <c r="G422" s="268" t="str">
        <f>TRIM(UPPER( MID(DEVICES[[#This Row],[INITIAL_DESC]],26,25)))</f>
        <v/>
      </c>
      <c r="H422" s="268" t="str">
        <f xml:space="preserve"> TRIM(UPPER( MID(DEVICES[[#This Row],[INITIAL_DESC]],51,25)))</f>
        <v/>
      </c>
      <c r="I422" s="269"/>
      <c r="J422" s="268" t="str">
        <f>_xlfn.CONCAT(DEVICES[[#This Row],[INITIAL_TAG1]:[INITIAL_TAG2]])</f>
        <v>BB1IV200</v>
      </c>
      <c r="K422" s="268" t="str">
        <f>TRIM(TRIM(DEVICES[[#This Row],[DESC1]])&amp; " " &amp;TRIM(DEVICES[[#This Row],[DESC2]]) &amp; " " &amp; TRIM(DEVICES[[#This Row],[DESC3]]))</f>
        <v>START-UP CHECK VALVE</v>
      </c>
    </row>
    <row r="423" spans="1:11" x14ac:dyDescent="0.4">
      <c r="A423" s="268" t="s">
        <v>273</v>
      </c>
      <c r="B423" s="268" t="s">
        <v>1700</v>
      </c>
      <c r="C423" s="268" t="s">
        <v>2033</v>
      </c>
      <c r="D423" s="269"/>
      <c r="E423" s="268" t="str">
        <f>_xlfn.CONCAT(DEVICES[[#This Row],[INITIAL_TAG1]:[INITIAL_TAG2]])</f>
        <v>BB1IV200_OPEN</v>
      </c>
      <c r="F423" s="268" t="str">
        <f>TRIM(UPPER( MID(DEVICES[[#This Row],[INITIAL_DESC]],1,25)))</f>
        <v>START-UP CHECK VALVE</v>
      </c>
      <c r="G423" s="268" t="str">
        <f>TRIM(UPPER( MID(DEVICES[[#This Row],[INITIAL_DESC]],26,25)))</f>
        <v>OPEN</v>
      </c>
      <c r="H423" s="268" t="str">
        <f xml:space="preserve"> TRIM(UPPER( MID(DEVICES[[#This Row],[INITIAL_DESC]],51,25)))</f>
        <v/>
      </c>
      <c r="I423" s="269"/>
      <c r="J423" s="268" t="str">
        <f>_xlfn.CONCAT(DEVICES[[#This Row],[INITIAL_TAG1]:[INITIAL_TAG2]])</f>
        <v>BB1IV200_OPEN</v>
      </c>
      <c r="K423" s="268" t="str">
        <f>TRIM(TRIM(DEVICES[[#This Row],[DESC1]])&amp; " " &amp;TRIM(DEVICES[[#This Row],[DESC2]]) &amp; " " &amp; TRIM(DEVICES[[#This Row],[DESC3]]))</f>
        <v>START-UP CHECK VALVE OPEN</v>
      </c>
    </row>
    <row r="424" spans="1:11" x14ac:dyDescent="0.4">
      <c r="A424" s="268" t="s">
        <v>273</v>
      </c>
      <c r="B424" s="268" t="s">
        <v>1702</v>
      </c>
      <c r="C424" s="268" t="s">
        <v>2034</v>
      </c>
      <c r="D424" s="269"/>
      <c r="E424" s="268" t="str">
        <f>_xlfn.CONCAT(DEVICES[[#This Row],[INITIAL_TAG1]:[INITIAL_TAG2]])</f>
        <v>BB1IV200_CLOSE</v>
      </c>
      <c r="F424" s="268" t="str">
        <f>TRIM(UPPER( MID(DEVICES[[#This Row],[INITIAL_DESC]],1,25)))</f>
        <v>START-UP CHECK VALVE</v>
      </c>
      <c r="G424" s="268" t="str">
        <f>TRIM(UPPER( MID(DEVICES[[#This Row],[INITIAL_DESC]],26,25)))</f>
        <v>CLOSE</v>
      </c>
      <c r="H424" s="268" t="str">
        <f xml:space="preserve"> TRIM(UPPER( MID(DEVICES[[#This Row],[INITIAL_DESC]],51,25)))</f>
        <v/>
      </c>
      <c r="I424" s="269"/>
      <c r="J424" s="268" t="str">
        <f>_xlfn.CONCAT(DEVICES[[#This Row],[INITIAL_TAG1]:[INITIAL_TAG2]])</f>
        <v>BB1IV200_CLOSE</v>
      </c>
      <c r="K424" s="268" t="str">
        <f>TRIM(TRIM(DEVICES[[#This Row],[DESC1]])&amp; " " &amp;TRIM(DEVICES[[#This Row],[DESC2]]) &amp; " " &amp; TRIM(DEVICES[[#This Row],[DESC3]]))</f>
        <v>START-UP CHECK VALVE CLOSE</v>
      </c>
    </row>
    <row r="425" spans="1:11" x14ac:dyDescent="0.4">
      <c r="A425" s="268" t="s">
        <v>273</v>
      </c>
      <c r="B425" s="268" t="s">
        <v>2002</v>
      </c>
      <c r="C425" s="268" t="s">
        <v>2035</v>
      </c>
      <c r="D425" s="269"/>
      <c r="E425" s="268" t="str">
        <f>_xlfn.CONCAT(DEVICES[[#This Row],[INITIAL_TAG1]:[INITIAL_TAG2]])</f>
        <v>BB1IV200_OPENED</v>
      </c>
      <c r="F425" s="268" t="str">
        <f>TRIM(UPPER( MID(DEVICES[[#This Row],[INITIAL_DESC]],1,25)))</f>
        <v>START-UP CHECK VALVE</v>
      </c>
      <c r="G425" s="268" t="str">
        <f>TRIM(UPPER( MID(DEVICES[[#This Row],[INITIAL_DESC]],26,25)))</f>
        <v>OPENED</v>
      </c>
      <c r="H425" s="268" t="str">
        <f xml:space="preserve"> TRIM(UPPER( MID(DEVICES[[#This Row],[INITIAL_DESC]],51,25)))</f>
        <v/>
      </c>
      <c r="I425" s="269"/>
      <c r="J425" s="268" t="str">
        <f>_xlfn.CONCAT(DEVICES[[#This Row],[INITIAL_TAG1]:[INITIAL_TAG2]])</f>
        <v>BB1IV200_OPENED</v>
      </c>
      <c r="K425" s="268" t="str">
        <f>TRIM(TRIM(DEVICES[[#This Row],[DESC1]])&amp; " " &amp;TRIM(DEVICES[[#This Row],[DESC2]]) &amp; " " &amp; TRIM(DEVICES[[#This Row],[DESC3]]))</f>
        <v>START-UP CHECK VALVE OPENED</v>
      </c>
    </row>
    <row r="426" spans="1:11" x14ac:dyDescent="0.4">
      <c r="A426" s="268" t="s">
        <v>273</v>
      </c>
      <c r="B426" s="268" t="s">
        <v>2004</v>
      </c>
      <c r="C426" s="268" t="s">
        <v>2036</v>
      </c>
      <c r="D426" s="269"/>
      <c r="E426" s="268" t="str">
        <f>_xlfn.CONCAT(DEVICES[[#This Row],[INITIAL_TAG1]:[INITIAL_TAG2]])</f>
        <v>BB1IV200_CLOSED</v>
      </c>
      <c r="F426" s="268" t="str">
        <f>TRIM(UPPER( MID(DEVICES[[#This Row],[INITIAL_DESC]],1,25)))</f>
        <v>START-UP CHECK VALVE</v>
      </c>
      <c r="G426" s="268" t="str">
        <f>TRIM(UPPER( MID(DEVICES[[#This Row],[INITIAL_DESC]],26,25)))</f>
        <v>CLOSED</v>
      </c>
      <c r="H426" s="268" t="str">
        <f xml:space="preserve"> TRIM(UPPER( MID(DEVICES[[#This Row],[INITIAL_DESC]],51,25)))</f>
        <v/>
      </c>
      <c r="I426" s="269"/>
      <c r="J426" s="268" t="str">
        <f>_xlfn.CONCAT(DEVICES[[#This Row],[INITIAL_TAG1]:[INITIAL_TAG2]])</f>
        <v>BB1IV200_CLOSED</v>
      </c>
      <c r="K426" s="268" t="str">
        <f>TRIM(TRIM(DEVICES[[#This Row],[DESC1]])&amp; " " &amp;TRIM(DEVICES[[#This Row],[DESC2]]) &amp; " " &amp; TRIM(DEVICES[[#This Row],[DESC3]]))</f>
        <v>START-UP CHECK VALVE CLOSED</v>
      </c>
    </row>
    <row r="427" spans="1:11" x14ac:dyDescent="0.4">
      <c r="A427" s="268" t="s">
        <v>273</v>
      </c>
      <c r="B427" s="268" t="s">
        <v>2006</v>
      </c>
      <c r="C427" s="268" t="s">
        <v>2037</v>
      </c>
      <c r="D427" s="269"/>
      <c r="E427" s="268" t="str">
        <f>_xlfn.CONCAT(DEVICES[[#This Row],[INITIAL_TAG1]:[INITIAL_TAG2]])</f>
        <v>BB1IV200_FAULT</v>
      </c>
      <c r="F427" s="268" t="str">
        <f>TRIM(UPPER( MID(DEVICES[[#This Row],[INITIAL_DESC]],1,25)))</f>
        <v>START-UP CHECK VALVE</v>
      </c>
      <c r="G427" s="268" t="str">
        <f>TRIM(UPPER( MID(DEVICES[[#This Row],[INITIAL_DESC]],26,25)))</f>
        <v>FAULT</v>
      </c>
      <c r="H427" s="268" t="str">
        <f xml:space="preserve"> TRIM(UPPER( MID(DEVICES[[#This Row],[INITIAL_DESC]],51,25)))</f>
        <v/>
      </c>
      <c r="I427" s="269"/>
      <c r="J427" s="268" t="str">
        <f>_xlfn.CONCAT(DEVICES[[#This Row],[INITIAL_TAG1]:[INITIAL_TAG2]])</f>
        <v>BB1IV200_FAULT</v>
      </c>
      <c r="K427" s="268" t="str">
        <f>TRIM(TRIM(DEVICES[[#This Row],[DESC1]])&amp; " " &amp;TRIM(DEVICES[[#This Row],[DESC2]]) &amp; " " &amp; TRIM(DEVICES[[#This Row],[DESC3]]))</f>
        <v>START-UP CHECK VALVE FAULT</v>
      </c>
    </row>
    <row r="428" spans="1:11" x14ac:dyDescent="0.4">
      <c r="A428" s="268" t="s">
        <v>273</v>
      </c>
      <c r="B428" s="268" t="s">
        <v>1749</v>
      </c>
      <c r="C428" s="268" t="s">
        <v>2038</v>
      </c>
      <c r="D428" s="269"/>
      <c r="E428" s="268" t="str">
        <f>_xlfn.CONCAT(DEVICES[[#This Row],[INITIAL_TAG1]:[INITIAL_TAG2]])</f>
        <v>BB1IV200_POSITION</v>
      </c>
      <c r="F428" s="268" t="str">
        <f>TRIM(UPPER( MID(DEVICES[[#This Row],[INITIAL_DESC]],1,25)))</f>
        <v>START-UP CHECK VALVE</v>
      </c>
      <c r="G428" s="268" t="str">
        <f>TRIM(UPPER( MID(DEVICES[[#This Row],[INITIAL_DESC]],26,25)))</f>
        <v>POSITION</v>
      </c>
      <c r="H428" s="268" t="str">
        <f xml:space="preserve"> TRIM(UPPER( MID(DEVICES[[#This Row],[INITIAL_DESC]],51,25)))</f>
        <v/>
      </c>
      <c r="I428" s="269"/>
      <c r="J428" s="268" t="str">
        <f>_xlfn.CONCAT(DEVICES[[#This Row],[INITIAL_TAG1]:[INITIAL_TAG2]])</f>
        <v>BB1IV200_POSITION</v>
      </c>
      <c r="K428" s="268" t="str">
        <f>TRIM(TRIM(DEVICES[[#This Row],[DESC1]])&amp; " " &amp;TRIM(DEVICES[[#This Row],[DESC2]]) &amp; " " &amp; TRIM(DEVICES[[#This Row],[DESC3]]))</f>
        <v>START-UP CHECK VALVE POSITION</v>
      </c>
    </row>
    <row r="429" spans="1:11" x14ac:dyDescent="0.4">
      <c r="A429" s="268" t="s">
        <v>333</v>
      </c>
      <c r="C429" s="268" t="s">
        <v>2039</v>
      </c>
      <c r="D429" s="269"/>
      <c r="E429" s="268" t="str">
        <f>_xlfn.CONCAT(DEVICES[[#This Row],[INITIAL_TAG1]:[INITIAL_TAG2]])</f>
        <v>BB1IV203</v>
      </c>
      <c r="F429" s="268" t="str">
        <f>TRIM(UPPER( MID(DEVICES[[#This Row],[INITIAL_DESC]],1,25)))</f>
        <v>SOOTBLOWING LINE ON-OFF</v>
      </c>
      <c r="G429" s="268" t="str">
        <f>TRIM(UPPER( MID(DEVICES[[#This Row],[INITIAL_DESC]],26,25)))</f>
        <v>VALVE</v>
      </c>
      <c r="H429" s="268" t="str">
        <f xml:space="preserve"> TRIM(UPPER( MID(DEVICES[[#This Row],[INITIAL_DESC]],51,25)))</f>
        <v/>
      </c>
      <c r="I429" s="269"/>
      <c r="J429" s="268" t="str">
        <f>_xlfn.CONCAT(DEVICES[[#This Row],[INITIAL_TAG1]:[INITIAL_TAG2]])</f>
        <v>BB1IV203</v>
      </c>
      <c r="K429" s="268" t="str">
        <f>TRIM(TRIM(DEVICES[[#This Row],[DESC1]])&amp; " " &amp;TRIM(DEVICES[[#This Row],[DESC2]]) &amp; " " &amp; TRIM(DEVICES[[#This Row],[DESC3]]))</f>
        <v>SOOTBLOWING LINE ON-OFF VALVE</v>
      </c>
    </row>
    <row r="430" spans="1:11" x14ac:dyDescent="0.4">
      <c r="A430" s="268" t="s">
        <v>333</v>
      </c>
      <c r="B430" s="268" t="s">
        <v>1700</v>
      </c>
      <c r="C430" s="268" t="s">
        <v>2040</v>
      </c>
      <c r="D430" s="269"/>
      <c r="E430" s="268" t="str">
        <f>_xlfn.CONCAT(DEVICES[[#This Row],[INITIAL_TAG1]:[INITIAL_TAG2]])</f>
        <v>BB1IV203_OPEN</v>
      </c>
      <c r="F430" s="268" t="str">
        <f>TRIM(UPPER( MID(DEVICES[[#This Row],[INITIAL_DESC]],1,25)))</f>
        <v>SOOTBLOWING LINE ON-OFF</v>
      </c>
      <c r="G430" s="268" t="str">
        <f>TRIM(UPPER( MID(DEVICES[[#This Row],[INITIAL_DESC]],26,25)))</f>
        <v>VALVE OPEN</v>
      </c>
      <c r="H430" s="268" t="str">
        <f xml:space="preserve"> TRIM(UPPER( MID(DEVICES[[#This Row],[INITIAL_DESC]],51,25)))</f>
        <v/>
      </c>
      <c r="I430" s="269"/>
      <c r="J430" s="268" t="str">
        <f>_xlfn.CONCAT(DEVICES[[#This Row],[INITIAL_TAG1]:[INITIAL_TAG2]])</f>
        <v>BB1IV203_OPEN</v>
      </c>
      <c r="K430" s="268" t="str">
        <f>TRIM(TRIM(DEVICES[[#This Row],[DESC1]])&amp; " " &amp;TRIM(DEVICES[[#This Row],[DESC2]]) &amp; " " &amp; TRIM(DEVICES[[#This Row],[DESC3]]))</f>
        <v>SOOTBLOWING LINE ON-OFF VALVE OPEN</v>
      </c>
    </row>
    <row r="431" spans="1:11" x14ac:dyDescent="0.4">
      <c r="A431" s="268" t="s">
        <v>333</v>
      </c>
      <c r="B431" s="268" t="s">
        <v>1702</v>
      </c>
      <c r="C431" s="268" t="s">
        <v>2041</v>
      </c>
      <c r="D431" s="269"/>
      <c r="E431" s="268" t="str">
        <f>_xlfn.CONCAT(DEVICES[[#This Row],[INITIAL_TAG1]:[INITIAL_TAG2]])</f>
        <v>BB1IV203_CLOSE</v>
      </c>
      <c r="F431" s="268" t="str">
        <f>TRIM(UPPER( MID(DEVICES[[#This Row],[INITIAL_DESC]],1,25)))</f>
        <v>SOOTBLOWING LINE ON-OFF</v>
      </c>
      <c r="G431" s="268" t="str">
        <f>TRIM(UPPER( MID(DEVICES[[#This Row],[INITIAL_DESC]],26,25)))</f>
        <v>VALVE CLOSE</v>
      </c>
      <c r="H431" s="268" t="str">
        <f xml:space="preserve"> TRIM(UPPER( MID(DEVICES[[#This Row],[INITIAL_DESC]],51,25)))</f>
        <v/>
      </c>
      <c r="I431" s="269"/>
      <c r="J431" s="268" t="str">
        <f>_xlfn.CONCAT(DEVICES[[#This Row],[INITIAL_TAG1]:[INITIAL_TAG2]])</f>
        <v>BB1IV203_CLOSE</v>
      </c>
      <c r="K431" s="268" t="str">
        <f>TRIM(TRIM(DEVICES[[#This Row],[DESC1]])&amp; " " &amp;TRIM(DEVICES[[#This Row],[DESC2]]) &amp; " " &amp; TRIM(DEVICES[[#This Row],[DESC3]]))</f>
        <v>SOOTBLOWING LINE ON-OFF VALVE CLOSE</v>
      </c>
    </row>
    <row r="432" spans="1:11" x14ac:dyDescent="0.4">
      <c r="A432" s="268" t="s">
        <v>333</v>
      </c>
      <c r="B432" s="268" t="s">
        <v>2002</v>
      </c>
      <c r="C432" s="268" t="s">
        <v>2042</v>
      </c>
      <c r="D432" s="269"/>
      <c r="E432" s="268" t="str">
        <f>_xlfn.CONCAT(DEVICES[[#This Row],[INITIAL_TAG1]:[INITIAL_TAG2]])</f>
        <v>BB1IV203_OPENED</v>
      </c>
      <c r="F432" s="268" t="str">
        <f>TRIM(UPPER( MID(DEVICES[[#This Row],[INITIAL_DESC]],1,25)))</f>
        <v>SOOTBLOWING LINE ON-OFF</v>
      </c>
      <c r="G432" s="268" t="str">
        <f>TRIM(UPPER( MID(DEVICES[[#This Row],[INITIAL_DESC]],26,25)))</f>
        <v>VALVE OPENED</v>
      </c>
      <c r="H432" s="268" t="str">
        <f xml:space="preserve"> TRIM(UPPER( MID(DEVICES[[#This Row],[INITIAL_DESC]],51,25)))</f>
        <v/>
      </c>
      <c r="I432" s="269"/>
      <c r="J432" s="268" t="str">
        <f>_xlfn.CONCAT(DEVICES[[#This Row],[INITIAL_TAG1]:[INITIAL_TAG2]])</f>
        <v>BB1IV203_OPENED</v>
      </c>
      <c r="K432" s="268" t="str">
        <f>TRIM(TRIM(DEVICES[[#This Row],[DESC1]])&amp; " " &amp;TRIM(DEVICES[[#This Row],[DESC2]]) &amp; " " &amp; TRIM(DEVICES[[#This Row],[DESC3]]))</f>
        <v>SOOTBLOWING LINE ON-OFF VALVE OPENED</v>
      </c>
    </row>
    <row r="433" spans="1:11" x14ac:dyDescent="0.4">
      <c r="A433" s="268" t="s">
        <v>333</v>
      </c>
      <c r="B433" s="268" t="s">
        <v>2004</v>
      </c>
      <c r="C433" s="268" t="s">
        <v>2043</v>
      </c>
      <c r="D433" s="269"/>
      <c r="E433" s="268" t="str">
        <f>_xlfn.CONCAT(DEVICES[[#This Row],[INITIAL_TAG1]:[INITIAL_TAG2]])</f>
        <v>BB1IV203_CLOSED</v>
      </c>
      <c r="F433" s="268" t="str">
        <f>TRIM(UPPER( MID(DEVICES[[#This Row],[INITIAL_DESC]],1,25)))</f>
        <v>SOOTBLOWING LINE ON-OFF</v>
      </c>
      <c r="G433" s="268" t="str">
        <f>TRIM(UPPER( MID(DEVICES[[#This Row],[INITIAL_DESC]],26,25)))</f>
        <v>VALVE CLOSED</v>
      </c>
      <c r="H433" s="268" t="str">
        <f xml:space="preserve"> TRIM(UPPER( MID(DEVICES[[#This Row],[INITIAL_DESC]],51,25)))</f>
        <v/>
      </c>
      <c r="I433" s="269"/>
      <c r="J433" s="268" t="str">
        <f>_xlfn.CONCAT(DEVICES[[#This Row],[INITIAL_TAG1]:[INITIAL_TAG2]])</f>
        <v>BB1IV203_CLOSED</v>
      </c>
      <c r="K433" s="268" t="str">
        <f>TRIM(TRIM(DEVICES[[#This Row],[DESC1]])&amp; " " &amp;TRIM(DEVICES[[#This Row],[DESC2]]) &amp; " " &amp; TRIM(DEVICES[[#This Row],[DESC3]]))</f>
        <v>SOOTBLOWING LINE ON-OFF VALVE CLOSED</v>
      </c>
    </row>
    <row r="434" spans="1:11" x14ac:dyDescent="0.4">
      <c r="A434" s="268" t="s">
        <v>333</v>
      </c>
      <c r="B434" s="268" t="s">
        <v>2006</v>
      </c>
      <c r="C434" s="268" t="s">
        <v>2044</v>
      </c>
      <c r="D434" s="269"/>
      <c r="E434" s="268" t="str">
        <f>_xlfn.CONCAT(DEVICES[[#This Row],[INITIAL_TAG1]:[INITIAL_TAG2]])</f>
        <v>BB1IV203_FAULT</v>
      </c>
      <c r="F434" s="268" t="str">
        <f>TRIM(UPPER( MID(DEVICES[[#This Row],[INITIAL_DESC]],1,25)))</f>
        <v>SOOTBLOWING LINE ON-OFF</v>
      </c>
      <c r="G434" s="268" t="str">
        <f>TRIM(UPPER( MID(DEVICES[[#This Row],[INITIAL_DESC]],26,25)))</f>
        <v>VALVE FAULT</v>
      </c>
      <c r="H434" s="268" t="str">
        <f xml:space="preserve"> TRIM(UPPER( MID(DEVICES[[#This Row],[INITIAL_DESC]],51,25)))</f>
        <v/>
      </c>
      <c r="I434" s="269"/>
      <c r="J434" s="268" t="str">
        <f>_xlfn.CONCAT(DEVICES[[#This Row],[INITIAL_TAG1]:[INITIAL_TAG2]])</f>
        <v>BB1IV203_FAULT</v>
      </c>
      <c r="K434" s="268" t="str">
        <f>TRIM(TRIM(DEVICES[[#This Row],[DESC1]])&amp; " " &amp;TRIM(DEVICES[[#This Row],[DESC2]]) &amp; " " &amp; TRIM(DEVICES[[#This Row],[DESC3]]))</f>
        <v>SOOTBLOWING LINE ON-OFF VALVE FAULT</v>
      </c>
    </row>
    <row r="435" spans="1:11" x14ac:dyDescent="0.4">
      <c r="A435" s="268" t="s">
        <v>333</v>
      </c>
      <c r="B435" s="268" t="s">
        <v>1749</v>
      </c>
      <c r="C435" s="268" t="s">
        <v>2045</v>
      </c>
      <c r="D435" s="269"/>
      <c r="E435" s="268" t="str">
        <f>_xlfn.CONCAT(DEVICES[[#This Row],[INITIAL_TAG1]:[INITIAL_TAG2]])</f>
        <v>BB1IV203_POSITION</v>
      </c>
      <c r="F435" s="268" t="str">
        <f>TRIM(UPPER( MID(DEVICES[[#This Row],[INITIAL_DESC]],1,25)))</f>
        <v>SOOTBLOWING LINE ON-OFF</v>
      </c>
      <c r="G435" s="268" t="str">
        <f>TRIM(UPPER( MID(DEVICES[[#This Row],[INITIAL_DESC]],26,25)))</f>
        <v>VALVE POSITION</v>
      </c>
      <c r="H435" s="268" t="str">
        <f xml:space="preserve"> TRIM(UPPER( MID(DEVICES[[#This Row],[INITIAL_DESC]],51,25)))</f>
        <v/>
      </c>
      <c r="I435" s="269"/>
      <c r="J435" s="268" t="str">
        <f>_xlfn.CONCAT(DEVICES[[#This Row],[INITIAL_TAG1]:[INITIAL_TAG2]])</f>
        <v>BB1IV203_POSITION</v>
      </c>
      <c r="K435" s="268" t="str">
        <f>TRIM(TRIM(DEVICES[[#This Row],[DESC1]])&amp; " " &amp;TRIM(DEVICES[[#This Row],[DESC2]]) &amp; " " &amp; TRIM(DEVICES[[#This Row],[DESC3]]))</f>
        <v>SOOTBLOWING LINE ON-OFF VALVE POSITION</v>
      </c>
    </row>
    <row r="436" spans="1:11" x14ac:dyDescent="0.4">
      <c r="A436" s="268" t="s">
        <v>363</v>
      </c>
      <c r="C436" s="268" t="s">
        <v>2046</v>
      </c>
      <c r="D436" s="269"/>
      <c r="E436" s="268" t="str">
        <f>_xlfn.CONCAT(DEVICES[[#This Row],[INITIAL_TAG1]:[INITIAL_TAG2]])</f>
        <v>BB1CV003</v>
      </c>
      <c r="F436" s="268" t="str">
        <f>TRIM(UPPER( MID(DEVICES[[#This Row],[INITIAL_DESC]],1,25)))</f>
        <v>CONTINUOUS BLOW DOWN</v>
      </c>
      <c r="G436" s="268" t="str">
        <f>TRIM(UPPER( MID(DEVICES[[#This Row],[INITIAL_DESC]],26,25)))</f>
        <v>VALVE</v>
      </c>
      <c r="H436" s="268" t="str">
        <f xml:space="preserve"> TRIM(UPPER( MID(DEVICES[[#This Row],[INITIAL_DESC]],51,25)))</f>
        <v/>
      </c>
      <c r="I436" s="269"/>
      <c r="J436" s="268" t="str">
        <f>_xlfn.CONCAT(DEVICES[[#This Row],[INITIAL_TAG1]:[INITIAL_TAG2]])</f>
        <v>BB1CV003</v>
      </c>
      <c r="K436" s="268" t="str">
        <f>TRIM(TRIM(DEVICES[[#This Row],[DESC1]])&amp; " " &amp;TRIM(DEVICES[[#This Row],[DESC2]]) &amp; " " &amp; TRIM(DEVICES[[#This Row],[DESC3]]))</f>
        <v>CONTINUOUS BLOW DOWN VALVE</v>
      </c>
    </row>
    <row r="437" spans="1:11" x14ac:dyDescent="0.4">
      <c r="A437" s="268" t="s">
        <v>363</v>
      </c>
      <c r="B437" s="268" t="s">
        <v>1700</v>
      </c>
      <c r="C437" s="268" t="s">
        <v>2047</v>
      </c>
      <c r="D437" s="269"/>
      <c r="E437" s="268" t="str">
        <f>_xlfn.CONCAT(DEVICES[[#This Row],[INITIAL_TAG1]:[INITIAL_TAG2]])</f>
        <v>BB1CV003_OPEN</v>
      </c>
      <c r="F437" s="268" t="str">
        <f>TRIM(UPPER( MID(DEVICES[[#This Row],[INITIAL_DESC]],1,25)))</f>
        <v>CONTINUOUS BLOW DOWN</v>
      </c>
      <c r="G437" s="268" t="str">
        <f>TRIM(UPPER( MID(DEVICES[[#This Row],[INITIAL_DESC]],26,25)))</f>
        <v>VALVE OPEN</v>
      </c>
      <c r="H437" s="268" t="str">
        <f xml:space="preserve"> TRIM(UPPER( MID(DEVICES[[#This Row],[INITIAL_DESC]],51,25)))</f>
        <v/>
      </c>
      <c r="I437" s="269"/>
      <c r="J437" s="268" t="str">
        <f>_xlfn.CONCAT(DEVICES[[#This Row],[INITIAL_TAG1]:[INITIAL_TAG2]])</f>
        <v>BB1CV003_OPEN</v>
      </c>
      <c r="K437" s="268" t="str">
        <f>TRIM(TRIM(DEVICES[[#This Row],[DESC1]])&amp; " " &amp;TRIM(DEVICES[[#This Row],[DESC2]]) &amp; " " &amp; TRIM(DEVICES[[#This Row],[DESC3]]))</f>
        <v>CONTINUOUS BLOW DOWN VALVE OPEN</v>
      </c>
    </row>
    <row r="438" spans="1:11" x14ac:dyDescent="0.4">
      <c r="A438" s="268" t="s">
        <v>363</v>
      </c>
      <c r="B438" s="268" t="s">
        <v>1702</v>
      </c>
      <c r="C438" s="268" t="s">
        <v>2048</v>
      </c>
      <c r="D438" s="269"/>
      <c r="E438" s="268" t="str">
        <f>_xlfn.CONCAT(DEVICES[[#This Row],[INITIAL_TAG1]:[INITIAL_TAG2]])</f>
        <v>BB1CV003_CLOSE</v>
      </c>
      <c r="F438" s="268" t="str">
        <f>TRIM(UPPER( MID(DEVICES[[#This Row],[INITIAL_DESC]],1,25)))</f>
        <v>CONTINUOUS BLOW DOWN</v>
      </c>
      <c r="G438" s="268" t="str">
        <f>TRIM(UPPER( MID(DEVICES[[#This Row],[INITIAL_DESC]],26,25)))</f>
        <v>VALVE CLOSE</v>
      </c>
      <c r="H438" s="268" t="str">
        <f xml:space="preserve"> TRIM(UPPER( MID(DEVICES[[#This Row],[INITIAL_DESC]],51,25)))</f>
        <v/>
      </c>
      <c r="I438" s="269"/>
      <c r="J438" s="268" t="str">
        <f>_xlfn.CONCAT(DEVICES[[#This Row],[INITIAL_TAG1]:[INITIAL_TAG2]])</f>
        <v>BB1CV003_CLOSE</v>
      </c>
      <c r="K438" s="268" t="str">
        <f>TRIM(TRIM(DEVICES[[#This Row],[DESC1]])&amp; " " &amp;TRIM(DEVICES[[#This Row],[DESC2]]) &amp; " " &amp; TRIM(DEVICES[[#This Row],[DESC3]]))</f>
        <v>CONTINUOUS BLOW DOWN VALVE CLOSE</v>
      </c>
    </row>
    <row r="439" spans="1:11" x14ac:dyDescent="0.4">
      <c r="A439" s="268" t="s">
        <v>363</v>
      </c>
      <c r="B439" s="268" t="s">
        <v>2002</v>
      </c>
      <c r="C439" s="268" t="s">
        <v>2049</v>
      </c>
      <c r="D439" s="269"/>
      <c r="E439" s="268" t="str">
        <f>_xlfn.CONCAT(DEVICES[[#This Row],[INITIAL_TAG1]:[INITIAL_TAG2]])</f>
        <v>BB1CV003_OPENED</v>
      </c>
      <c r="F439" s="268" t="str">
        <f>TRIM(UPPER( MID(DEVICES[[#This Row],[INITIAL_DESC]],1,25)))</f>
        <v>CONTINUOUS BLOW DOWN</v>
      </c>
      <c r="G439" s="268" t="str">
        <f>TRIM(UPPER( MID(DEVICES[[#This Row],[INITIAL_DESC]],26,25)))</f>
        <v>VALVE OPENED</v>
      </c>
      <c r="H439" s="268" t="str">
        <f xml:space="preserve"> TRIM(UPPER( MID(DEVICES[[#This Row],[INITIAL_DESC]],51,25)))</f>
        <v/>
      </c>
      <c r="I439" s="269"/>
      <c r="J439" s="268" t="str">
        <f>_xlfn.CONCAT(DEVICES[[#This Row],[INITIAL_TAG1]:[INITIAL_TAG2]])</f>
        <v>BB1CV003_OPENED</v>
      </c>
      <c r="K439" s="268" t="str">
        <f>TRIM(TRIM(DEVICES[[#This Row],[DESC1]])&amp; " " &amp;TRIM(DEVICES[[#This Row],[DESC2]]) &amp; " " &amp; TRIM(DEVICES[[#This Row],[DESC3]]))</f>
        <v>CONTINUOUS BLOW DOWN VALVE OPENED</v>
      </c>
    </row>
    <row r="440" spans="1:11" x14ac:dyDescent="0.4">
      <c r="A440" s="268" t="s">
        <v>363</v>
      </c>
      <c r="B440" s="268" t="s">
        <v>2004</v>
      </c>
      <c r="C440" s="268" t="s">
        <v>2050</v>
      </c>
      <c r="D440" s="269"/>
      <c r="E440" s="268" t="str">
        <f>_xlfn.CONCAT(DEVICES[[#This Row],[INITIAL_TAG1]:[INITIAL_TAG2]])</f>
        <v>BB1CV003_CLOSED</v>
      </c>
      <c r="F440" s="268" t="str">
        <f>TRIM(UPPER( MID(DEVICES[[#This Row],[INITIAL_DESC]],1,25)))</f>
        <v>CONTINUOUS BLOW DOWN</v>
      </c>
      <c r="G440" s="268" t="str">
        <f>TRIM(UPPER( MID(DEVICES[[#This Row],[INITIAL_DESC]],26,25)))</f>
        <v>VALVE CLOSED</v>
      </c>
      <c r="H440" s="268" t="str">
        <f xml:space="preserve"> TRIM(UPPER( MID(DEVICES[[#This Row],[INITIAL_DESC]],51,25)))</f>
        <v/>
      </c>
      <c r="I440" s="269"/>
      <c r="J440" s="268" t="str">
        <f>_xlfn.CONCAT(DEVICES[[#This Row],[INITIAL_TAG1]:[INITIAL_TAG2]])</f>
        <v>BB1CV003_CLOSED</v>
      </c>
      <c r="K440" s="268" t="str">
        <f>TRIM(TRIM(DEVICES[[#This Row],[DESC1]])&amp; " " &amp;TRIM(DEVICES[[#This Row],[DESC2]]) &amp; " " &amp; TRIM(DEVICES[[#This Row],[DESC3]]))</f>
        <v>CONTINUOUS BLOW DOWN VALVE CLOSED</v>
      </c>
    </row>
    <row r="441" spans="1:11" x14ac:dyDescent="0.4">
      <c r="A441" s="268" t="s">
        <v>363</v>
      </c>
      <c r="B441" s="268" t="s">
        <v>2006</v>
      </c>
      <c r="C441" s="268" t="s">
        <v>2051</v>
      </c>
      <c r="D441" s="269"/>
      <c r="E441" s="268" t="str">
        <f>_xlfn.CONCAT(DEVICES[[#This Row],[INITIAL_TAG1]:[INITIAL_TAG2]])</f>
        <v>BB1CV003_FAULT</v>
      </c>
      <c r="F441" s="268" t="str">
        <f>TRIM(UPPER( MID(DEVICES[[#This Row],[INITIAL_DESC]],1,25)))</f>
        <v>CONTINUOUS BLOW DOWN</v>
      </c>
      <c r="G441" s="268" t="str">
        <f>TRIM(UPPER( MID(DEVICES[[#This Row],[INITIAL_DESC]],26,25)))</f>
        <v>VALVE FAULT</v>
      </c>
      <c r="H441" s="268" t="str">
        <f xml:space="preserve"> TRIM(UPPER( MID(DEVICES[[#This Row],[INITIAL_DESC]],51,25)))</f>
        <v/>
      </c>
      <c r="I441" s="269"/>
      <c r="J441" s="268" t="str">
        <f>_xlfn.CONCAT(DEVICES[[#This Row],[INITIAL_TAG1]:[INITIAL_TAG2]])</f>
        <v>BB1CV003_FAULT</v>
      </c>
      <c r="K441" s="268" t="str">
        <f>TRIM(TRIM(DEVICES[[#This Row],[DESC1]])&amp; " " &amp;TRIM(DEVICES[[#This Row],[DESC2]]) &amp; " " &amp; TRIM(DEVICES[[#This Row],[DESC3]]))</f>
        <v>CONTINUOUS BLOW DOWN VALVE FAULT</v>
      </c>
    </row>
    <row r="442" spans="1:11" x14ac:dyDescent="0.4">
      <c r="A442" s="268" t="s">
        <v>363</v>
      </c>
      <c r="B442" s="268" t="s">
        <v>1749</v>
      </c>
      <c r="C442" s="268" t="s">
        <v>2052</v>
      </c>
      <c r="D442" s="269"/>
      <c r="E442" s="268" t="str">
        <f>_xlfn.CONCAT(DEVICES[[#This Row],[INITIAL_TAG1]:[INITIAL_TAG2]])</f>
        <v>BB1CV003_POSITION</v>
      </c>
      <c r="F442" s="268" t="str">
        <f>TRIM(UPPER( MID(DEVICES[[#This Row],[INITIAL_DESC]],1,25)))</f>
        <v>CONTINUOUS BLOW DOWN</v>
      </c>
      <c r="G442" s="268" t="str">
        <f>TRIM(UPPER( MID(DEVICES[[#This Row],[INITIAL_DESC]],26,25)))</f>
        <v>VALVE POSITION</v>
      </c>
      <c r="H442" s="268" t="str">
        <f xml:space="preserve"> TRIM(UPPER( MID(DEVICES[[#This Row],[INITIAL_DESC]],51,25)))</f>
        <v/>
      </c>
      <c r="I442" s="269"/>
      <c r="J442" s="268" t="str">
        <f>_xlfn.CONCAT(DEVICES[[#This Row],[INITIAL_TAG1]:[INITIAL_TAG2]])</f>
        <v>BB1CV003_POSITION</v>
      </c>
      <c r="K442" s="268" t="str">
        <f>TRIM(TRIM(DEVICES[[#This Row],[DESC1]])&amp; " " &amp;TRIM(DEVICES[[#This Row],[DESC2]]) &amp; " " &amp; TRIM(DEVICES[[#This Row],[DESC3]]))</f>
        <v>CONTINUOUS BLOW DOWN VALVE POSITION</v>
      </c>
    </row>
    <row r="443" spans="1:11" x14ac:dyDescent="0.4">
      <c r="A443" s="268" t="s">
        <v>373</v>
      </c>
      <c r="C443" s="268" t="s">
        <v>2053</v>
      </c>
      <c r="D443" s="269"/>
      <c r="E443" s="268" t="str">
        <f>_xlfn.CONCAT(DEVICES[[#This Row],[INITIAL_TAG1]:[INITIAL_TAG2]])</f>
        <v>BB1CV203</v>
      </c>
      <c r="F443" s="268" t="str">
        <f>TRIM(UPPER( MID(DEVICES[[#This Row],[INITIAL_DESC]],1,25)))</f>
        <v>STEAM ACCUMULATOR</v>
      </c>
      <c r="G443" s="268" t="str">
        <f>TRIM(UPPER( MID(DEVICES[[#This Row],[INITIAL_DESC]],26,25)))</f>
        <v>PRESSURE CONTROL VALVE</v>
      </c>
      <c r="H443" s="268" t="str">
        <f xml:space="preserve"> TRIM(UPPER( MID(DEVICES[[#This Row],[INITIAL_DESC]],51,25)))</f>
        <v/>
      </c>
      <c r="I443" s="269"/>
      <c r="J443" s="268" t="str">
        <f>_xlfn.CONCAT(DEVICES[[#This Row],[INITIAL_TAG1]:[INITIAL_TAG2]])</f>
        <v>BB1CV203</v>
      </c>
      <c r="K443" s="268" t="str">
        <f>TRIM(TRIM(DEVICES[[#This Row],[DESC1]])&amp; " " &amp;TRIM(DEVICES[[#This Row],[DESC2]]) &amp; " " &amp; TRIM(DEVICES[[#This Row],[DESC3]]))</f>
        <v>STEAM ACCUMULATOR PRESSURE CONTROL VALVE</v>
      </c>
    </row>
    <row r="444" spans="1:11" x14ac:dyDescent="0.4">
      <c r="A444" s="268" t="s">
        <v>373</v>
      </c>
      <c r="B444" s="268" t="s">
        <v>1700</v>
      </c>
      <c r="C444" s="268" t="s">
        <v>2054</v>
      </c>
      <c r="D444" s="269"/>
      <c r="E444" s="268" t="str">
        <f>_xlfn.CONCAT(DEVICES[[#This Row],[INITIAL_TAG1]:[INITIAL_TAG2]])</f>
        <v>BB1CV203_OPEN</v>
      </c>
      <c r="F444" s="268" t="str">
        <f>TRIM(UPPER( MID(DEVICES[[#This Row],[INITIAL_DESC]],1,25)))</f>
        <v>STEAM ACCUMULATOR</v>
      </c>
      <c r="G444" s="268" t="str">
        <f>TRIM(UPPER( MID(DEVICES[[#This Row],[INITIAL_DESC]],26,25)))</f>
        <v>PRESSURE CONTROL VALVE</v>
      </c>
      <c r="H444" s="268" t="str">
        <f xml:space="preserve"> TRIM(UPPER( MID(DEVICES[[#This Row],[INITIAL_DESC]],51,25)))</f>
        <v>OPEN</v>
      </c>
      <c r="I444" s="269"/>
      <c r="J444" s="268" t="str">
        <f>_xlfn.CONCAT(DEVICES[[#This Row],[INITIAL_TAG1]:[INITIAL_TAG2]])</f>
        <v>BB1CV203_OPEN</v>
      </c>
      <c r="K444" s="268" t="str">
        <f>TRIM(TRIM(DEVICES[[#This Row],[DESC1]])&amp; " " &amp;TRIM(DEVICES[[#This Row],[DESC2]]) &amp; " " &amp; TRIM(DEVICES[[#This Row],[DESC3]]))</f>
        <v>STEAM ACCUMULATOR PRESSURE CONTROL VALVE OPEN</v>
      </c>
    </row>
    <row r="445" spans="1:11" x14ac:dyDescent="0.4">
      <c r="A445" s="268" t="s">
        <v>373</v>
      </c>
      <c r="B445" s="268" t="s">
        <v>1702</v>
      </c>
      <c r="C445" s="268" t="s">
        <v>2055</v>
      </c>
      <c r="D445" s="269"/>
      <c r="E445" s="268" t="str">
        <f>_xlfn.CONCAT(DEVICES[[#This Row],[INITIAL_TAG1]:[INITIAL_TAG2]])</f>
        <v>BB1CV203_CLOSE</v>
      </c>
      <c r="F445" s="268" t="str">
        <f>TRIM(UPPER( MID(DEVICES[[#This Row],[INITIAL_DESC]],1,25)))</f>
        <v>STEAM ACCUMULATOR</v>
      </c>
      <c r="G445" s="268" t="str">
        <f>TRIM(UPPER( MID(DEVICES[[#This Row],[INITIAL_DESC]],26,25)))</f>
        <v>PRESSURE CONTROL VALVE</v>
      </c>
      <c r="H445" s="268" t="str">
        <f xml:space="preserve"> TRIM(UPPER( MID(DEVICES[[#This Row],[INITIAL_DESC]],51,25)))</f>
        <v>CLOSE</v>
      </c>
      <c r="I445" s="269"/>
      <c r="J445" s="268" t="str">
        <f>_xlfn.CONCAT(DEVICES[[#This Row],[INITIAL_TAG1]:[INITIAL_TAG2]])</f>
        <v>BB1CV203_CLOSE</v>
      </c>
      <c r="K445" s="268" t="str">
        <f>TRIM(TRIM(DEVICES[[#This Row],[DESC1]])&amp; " " &amp;TRIM(DEVICES[[#This Row],[DESC2]]) &amp; " " &amp; TRIM(DEVICES[[#This Row],[DESC3]]))</f>
        <v>STEAM ACCUMULATOR PRESSURE CONTROL VALVE CLOSE</v>
      </c>
    </row>
    <row r="446" spans="1:11" x14ac:dyDescent="0.4">
      <c r="A446" s="268" t="s">
        <v>373</v>
      </c>
      <c r="B446" s="268" t="s">
        <v>2002</v>
      </c>
      <c r="C446" s="268" t="s">
        <v>2056</v>
      </c>
      <c r="D446" s="269"/>
      <c r="E446" s="268" t="str">
        <f>_xlfn.CONCAT(DEVICES[[#This Row],[INITIAL_TAG1]:[INITIAL_TAG2]])</f>
        <v>BB1CV203_OPENED</v>
      </c>
      <c r="F446" s="268" t="str">
        <f>TRIM(UPPER( MID(DEVICES[[#This Row],[INITIAL_DESC]],1,25)))</f>
        <v>STEAM ACCUMULATOR</v>
      </c>
      <c r="G446" s="268" t="str">
        <f>TRIM(UPPER( MID(DEVICES[[#This Row],[INITIAL_DESC]],26,25)))</f>
        <v>PRESSURE CONTROL VALVE</v>
      </c>
      <c r="H446" s="268" t="str">
        <f xml:space="preserve"> TRIM(UPPER( MID(DEVICES[[#This Row],[INITIAL_DESC]],51,25)))</f>
        <v>OPENED</v>
      </c>
      <c r="I446" s="269"/>
      <c r="J446" s="268" t="str">
        <f>_xlfn.CONCAT(DEVICES[[#This Row],[INITIAL_TAG1]:[INITIAL_TAG2]])</f>
        <v>BB1CV203_OPENED</v>
      </c>
      <c r="K446" s="268" t="str">
        <f>TRIM(TRIM(DEVICES[[#This Row],[DESC1]])&amp; " " &amp;TRIM(DEVICES[[#This Row],[DESC2]]) &amp; " " &amp; TRIM(DEVICES[[#This Row],[DESC3]]))</f>
        <v>STEAM ACCUMULATOR PRESSURE CONTROL VALVE OPENED</v>
      </c>
    </row>
    <row r="447" spans="1:11" x14ac:dyDescent="0.4">
      <c r="A447" s="268" t="s">
        <v>373</v>
      </c>
      <c r="B447" s="268" t="s">
        <v>2004</v>
      </c>
      <c r="C447" s="268" t="s">
        <v>2057</v>
      </c>
      <c r="D447" s="269"/>
      <c r="E447" s="268" t="str">
        <f>_xlfn.CONCAT(DEVICES[[#This Row],[INITIAL_TAG1]:[INITIAL_TAG2]])</f>
        <v>BB1CV203_CLOSED</v>
      </c>
      <c r="F447" s="268" t="str">
        <f>TRIM(UPPER( MID(DEVICES[[#This Row],[INITIAL_DESC]],1,25)))</f>
        <v>STEAM ACCUMULATOR</v>
      </c>
      <c r="G447" s="268" t="str">
        <f>TRIM(UPPER( MID(DEVICES[[#This Row],[INITIAL_DESC]],26,25)))</f>
        <v>PRESSURE CONTROL VALVE</v>
      </c>
      <c r="H447" s="268" t="str">
        <f xml:space="preserve"> TRIM(UPPER( MID(DEVICES[[#This Row],[INITIAL_DESC]],51,25)))</f>
        <v>CLOSED</v>
      </c>
      <c r="I447" s="269"/>
      <c r="J447" s="268" t="str">
        <f>_xlfn.CONCAT(DEVICES[[#This Row],[INITIAL_TAG1]:[INITIAL_TAG2]])</f>
        <v>BB1CV203_CLOSED</v>
      </c>
      <c r="K447" s="268" t="str">
        <f>TRIM(TRIM(DEVICES[[#This Row],[DESC1]])&amp; " " &amp;TRIM(DEVICES[[#This Row],[DESC2]]) &amp; " " &amp; TRIM(DEVICES[[#This Row],[DESC3]]))</f>
        <v>STEAM ACCUMULATOR PRESSURE CONTROL VALVE CLOSED</v>
      </c>
    </row>
    <row r="448" spans="1:11" x14ac:dyDescent="0.4">
      <c r="A448" s="268" t="s">
        <v>373</v>
      </c>
      <c r="B448" s="268" t="s">
        <v>2006</v>
      </c>
      <c r="C448" s="268" t="s">
        <v>2058</v>
      </c>
      <c r="D448" s="269"/>
      <c r="E448" s="268" t="str">
        <f>_xlfn.CONCAT(DEVICES[[#This Row],[INITIAL_TAG1]:[INITIAL_TAG2]])</f>
        <v>BB1CV203_FAULT</v>
      </c>
      <c r="F448" s="268" t="str">
        <f>TRIM(UPPER( MID(DEVICES[[#This Row],[INITIAL_DESC]],1,25)))</f>
        <v>STEAM ACCUMULATOR</v>
      </c>
      <c r="G448" s="268" t="str">
        <f>TRIM(UPPER( MID(DEVICES[[#This Row],[INITIAL_DESC]],26,25)))</f>
        <v>PRESSURE CONTROL VALVE</v>
      </c>
      <c r="H448" s="268" t="str">
        <f xml:space="preserve"> TRIM(UPPER( MID(DEVICES[[#This Row],[INITIAL_DESC]],51,25)))</f>
        <v>FAULT</v>
      </c>
      <c r="I448" s="269"/>
      <c r="J448" s="268" t="str">
        <f>_xlfn.CONCAT(DEVICES[[#This Row],[INITIAL_TAG1]:[INITIAL_TAG2]])</f>
        <v>BB1CV203_FAULT</v>
      </c>
      <c r="K448" s="268" t="str">
        <f>TRIM(TRIM(DEVICES[[#This Row],[DESC1]])&amp; " " &amp;TRIM(DEVICES[[#This Row],[DESC2]]) &amp; " " &amp; TRIM(DEVICES[[#This Row],[DESC3]]))</f>
        <v>STEAM ACCUMULATOR PRESSURE CONTROL VALVE FAULT</v>
      </c>
    </row>
    <row r="449" spans="1:11" x14ac:dyDescent="0.4">
      <c r="A449" s="268" t="s">
        <v>373</v>
      </c>
      <c r="B449" s="268" t="s">
        <v>1749</v>
      </c>
      <c r="C449" s="268" t="s">
        <v>2059</v>
      </c>
      <c r="D449" s="269"/>
      <c r="E449" s="268" t="str">
        <f>_xlfn.CONCAT(DEVICES[[#This Row],[INITIAL_TAG1]:[INITIAL_TAG2]])</f>
        <v>BB1CV203_POSITION</v>
      </c>
      <c r="F449" s="268" t="str">
        <f>TRIM(UPPER( MID(DEVICES[[#This Row],[INITIAL_DESC]],1,25)))</f>
        <v>STEAM ACCUMULATOR</v>
      </c>
      <c r="G449" s="268" t="str">
        <f>TRIM(UPPER( MID(DEVICES[[#This Row],[INITIAL_DESC]],26,25)))</f>
        <v>PRESSURE CONTROL VALVE</v>
      </c>
      <c r="H449" s="268" t="str">
        <f xml:space="preserve"> TRIM(UPPER( MID(DEVICES[[#This Row],[INITIAL_DESC]],51,25)))</f>
        <v>POSITION</v>
      </c>
      <c r="I449" s="269"/>
      <c r="J449" s="268" t="str">
        <f>_xlfn.CONCAT(DEVICES[[#This Row],[INITIAL_TAG1]:[INITIAL_TAG2]])</f>
        <v>BB1CV203_POSITION</v>
      </c>
      <c r="K449" s="268" t="str">
        <f>TRIM(TRIM(DEVICES[[#This Row],[DESC1]])&amp; " " &amp;TRIM(DEVICES[[#This Row],[DESC2]]) &amp; " " &amp; TRIM(DEVICES[[#This Row],[DESC3]]))</f>
        <v>STEAM ACCUMULATOR PRESSURE CONTROL VALVE POSITION</v>
      </c>
    </row>
    <row r="450" spans="1:11" x14ac:dyDescent="0.4">
      <c r="A450" s="268" t="s">
        <v>380</v>
      </c>
      <c r="C450" s="268" t="s">
        <v>381</v>
      </c>
      <c r="D450" s="269"/>
      <c r="E450" s="268" t="str">
        <f>_xlfn.CONCAT(DEVICES[[#This Row],[INITIAL_TAG1]:[INITIAL_TAG2]])</f>
        <v>BB1CV202</v>
      </c>
      <c r="F450" s="268" t="str">
        <f>TRIM(UPPER( MID(DEVICES[[#This Row],[INITIAL_DESC]],1,25)))</f>
        <v>STEAM PRESSURE REDUCTION</v>
      </c>
      <c r="G450" s="268" t="str">
        <f>TRIM(UPPER( MID(DEVICES[[#This Row],[INITIAL_DESC]],26,25)))</f>
        <v>VALVE</v>
      </c>
      <c r="H450" s="268" t="str">
        <f xml:space="preserve"> TRIM(UPPER( MID(DEVICES[[#This Row],[INITIAL_DESC]],51,25)))</f>
        <v/>
      </c>
      <c r="I450" s="269"/>
      <c r="J450" s="268" t="str">
        <f>_xlfn.CONCAT(DEVICES[[#This Row],[INITIAL_TAG1]:[INITIAL_TAG2]])</f>
        <v>BB1CV202</v>
      </c>
      <c r="K450" s="268" t="str">
        <f>TRIM(TRIM(DEVICES[[#This Row],[DESC1]])&amp; " " &amp;TRIM(DEVICES[[#This Row],[DESC2]]) &amp; " " &amp; TRIM(DEVICES[[#This Row],[DESC3]]))</f>
        <v>STEAM PRESSURE REDUCTION VALVE</v>
      </c>
    </row>
    <row r="451" spans="1:11" x14ac:dyDescent="0.4">
      <c r="A451" s="268" t="s">
        <v>380</v>
      </c>
      <c r="B451" s="268" t="s">
        <v>1700</v>
      </c>
      <c r="C451" s="268" t="s">
        <v>2060</v>
      </c>
      <c r="D451" s="269"/>
      <c r="E451" s="268" t="str">
        <f>_xlfn.CONCAT(DEVICES[[#This Row],[INITIAL_TAG1]:[INITIAL_TAG2]])</f>
        <v>BB1CV202_OPEN</v>
      </c>
      <c r="F451" s="268" t="str">
        <f>TRIM(UPPER( MID(DEVICES[[#This Row],[INITIAL_DESC]],1,25)))</f>
        <v>STEAM PRESSURE REDUCTION</v>
      </c>
      <c r="G451" s="268" t="str">
        <f>TRIM(UPPER( MID(DEVICES[[#This Row],[INITIAL_DESC]],26,25)))</f>
        <v>VALVE OPEN</v>
      </c>
      <c r="H451" s="268" t="str">
        <f xml:space="preserve"> TRIM(UPPER( MID(DEVICES[[#This Row],[INITIAL_DESC]],51,25)))</f>
        <v/>
      </c>
      <c r="I451" s="269"/>
      <c r="J451" s="268" t="str">
        <f>_xlfn.CONCAT(DEVICES[[#This Row],[INITIAL_TAG1]:[INITIAL_TAG2]])</f>
        <v>BB1CV202_OPEN</v>
      </c>
      <c r="K451" s="268" t="str">
        <f>TRIM(TRIM(DEVICES[[#This Row],[DESC1]])&amp; " " &amp;TRIM(DEVICES[[#This Row],[DESC2]]) &amp; " " &amp; TRIM(DEVICES[[#This Row],[DESC3]]))</f>
        <v>STEAM PRESSURE REDUCTION VALVE OPEN</v>
      </c>
    </row>
    <row r="452" spans="1:11" x14ac:dyDescent="0.4">
      <c r="A452" s="268" t="s">
        <v>380</v>
      </c>
      <c r="B452" s="268" t="s">
        <v>1702</v>
      </c>
      <c r="C452" s="268" t="s">
        <v>2061</v>
      </c>
      <c r="D452" s="269"/>
      <c r="E452" s="268" t="str">
        <f>_xlfn.CONCAT(DEVICES[[#This Row],[INITIAL_TAG1]:[INITIAL_TAG2]])</f>
        <v>BB1CV202_CLOSE</v>
      </c>
      <c r="F452" s="268" t="str">
        <f>TRIM(UPPER( MID(DEVICES[[#This Row],[INITIAL_DESC]],1,25)))</f>
        <v>STEAM PRESSURE REDUCTION</v>
      </c>
      <c r="G452" s="268" t="str">
        <f>TRIM(UPPER( MID(DEVICES[[#This Row],[INITIAL_DESC]],26,25)))</f>
        <v>VALVE CLOSE</v>
      </c>
      <c r="H452" s="268" t="str">
        <f xml:space="preserve"> TRIM(UPPER( MID(DEVICES[[#This Row],[INITIAL_DESC]],51,25)))</f>
        <v/>
      </c>
      <c r="I452" s="269"/>
      <c r="J452" s="268" t="str">
        <f>_xlfn.CONCAT(DEVICES[[#This Row],[INITIAL_TAG1]:[INITIAL_TAG2]])</f>
        <v>BB1CV202_CLOSE</v>
      </c>
      <c r="K452" s="268" t="str">
        <f>TRIM(TRIM(DEVICES[[#This Row],[DESC1]])&amp; " " &amp;TRIM(DEVICES[[#This Row],[DESC2]]) &amp; " " &amp; TRIM(DEVICES[[#This Row],[DESC3]]))</f>
        <v>STEAM PRESSURE REDUCTION VALVE CLOSE</v>
      </c>
    </row>
    <row r="453" spans="1:11" x14ac:dyDescent="0.4">
      <c r="A453" s="268" t="s">
        <v>380</v>
      </c>
      <c r="B453" s="268" t="s">
        <v>2002</v>
      </c>
      <c r="C453" s="268" t="s">
        <v>2062</v>
      </c>
      <c r="D453" s="269"/>
      <c r="E453" s="268" t="str">
        <f>_xlfn.CONCAT(DEVICES[[#This Row],[INITIAL_TAG1]:[INITIAL_TAG2]])</f>
        <v>BB1CV202_OPENED</v>
      </c>
      <c r="F453" s="268" t="str">
        <f>TRIM(UPPER( MID(DEVICES[[#This Row],[INITIAL_DESC]],1,25)))</f>
        <v>STEAM PRESSURE REDUCTION</v>
      </c>
      <c r="G453" s="268" t="str">
        <f>TRIM(UPPER( MID(DEVICES[[#This Row],[INITIAL_DESC]],26,25)))</f>
        <v>VALVE OPENED</v>
      </c>
      <c r="H453" s="268" t="str">
        <f xml:space="preserve"> TRIM(UPPER( MID(DEVICES[[#This Row],[INITIAL_DESC]],51,25)))</f>
        <v/>
      </c>
      <c r="I453" s="269"/>
      <c r="J453" s="268" t="str">
        <f>_xlfn.CONCAT(DEVICES[[#This Row],[INITIAL_TAG1]:[INITIAL_TAG2]])</f>
        <v>BB1CV202_OPENED</v>
      </c>
      <c r="K453" s="268" t="str">
        <f>TRIM(TRIM(DEVICES[[#This Row],[DESC1]])&amp; " " &amp;TRIM(DEVICES[[#This Row],[DESC2]]) &amp; " " &amp; TRIM(DEVICES[[#This Row],[DESC3]]))</f>
        <v>STEAM PRESSURE REDUCTION VALVE OPENED</v>
      </c>
    </row>
    <row r="454" spans="1:11" x14ac:dyDescent="0.4">
      <c r="A454" s="268" t="s">
        <v>380</v>
      </c>
      <c r="B454" s="268" t="s">
        <v>2004</v>
      </c>
      <c r="C454" s="268" t="s">
        <v>2063</v>
      </c>
      <c r="D454" s="269"/>
      <c r="E454" s="268" t="str">
        <f>_xlfn.CONCAT(DEVICES[[#This Row],[INITIAL_TAG1]:[INITIAL_TAG2]])</f>
        <v>BB1CV202_CLOSED</v>
      </c>
      <c r="F454" s="268" t="str">
        <f>TRIM(UPPER( MID(DEVICES[[#This Row],[INITIAL_DESC]],1,25)))</f>
        <v>STEAM PRESSURE REDUCTION</v>
      </c>
      <c r="G454" s="268" t="str">
        <f>TRIM(UPPER( MID(DEVICES[[#This Row],[INITIAL_DESC]],26,25)))</f>
        <v>VALVE CLOSED</v>
      </c>
      <c r="H454" s="268" t="str">
        <f xml:space="preserve"> TRIM(UPPER( MID(DEVICES[[#This Row],[INITIAL_DESC]],51,25)))</f>
        <v/>
      </c>
      <c r="I454" s="269"/>
      <c r="J454" s="268" t="str">
        <f>_xlfn.CONCAT(DEVICES[[#This Row],[INITIAL_TAG1]:[INITIAL_TAG2]])</f>
        <v>BB1CV202_CLOSED</v>
      </c>
      <c r="K454" s="268" t="str">
        <f>TRIM(TRIM(DEVICES[[#This Row],[DESC1]])&amp; " " &amp;TRIM(DEVICES[[#This Row],[DESC2]]) &amp; " " &amp; TRIM(DEVICES[[#This Row],[DESC3]]))</f>
        <v>STEAM PRESSURE REDUCTION VALVE CLOSED</v>
      </c>
    </row>
    <row r="455" spans="1:11" x14ac:dyDescent="0.4">
      <c r="A455" s="268" t="s">
        <v>380</v>
      </c>
      <c r="B455" s="268" t="s">
        <v>2006</v>
      </c>
      <c r="C455" s="268" t="s">
        <v>2064</v>
      </c>
      <c r="D455" s="269"/>
      <c r="E455" s="268" t="str">
        <f>_xlfn.CONCAT(DEVICES[[#This Row],[INITIAL_TAG1]:[INITIAL_TAG2]])</f>
        <v>BB1CV202_FAULT</v>
      </c>
      <c r="F455" s="268" t="str">
        <f>TRIM(UPPER( MID(DEVICES[[#This Row],[INITIAL_DESC]],1,25)))</f>
        <v>STEAM PRESSURE REDUCTION</v>
      </c>
      <c r="G455" s="268" t="str">
        <f>TRIM(UPPER( MID(DEVICES[[#This Row],[INITIAL_DESC]],26,25)))</f>
        <v>VALVE FAULT</v>
      </c>
      <c r="H455" s="268" t="str">
        <f xml:space="preserve"> TRIM(UPPER( MID(DEVICES[[#This Row],[INITIAL_DESC]],51,25)))</f>
        <v/>
      </c>
      <c r="I455" s="269"/>
      <c r="J455" s="268" t="str">
        <f>_xlfn.CONCAT(DEVICES[[#This Row],[INITIAL_TAG1]:[INITIAL_TAG2]])</f>
        <v>BB1CV202_FAULT</v>
      </c>
      <c r="K455" s="268" t="str">
        <f>TRIM(TRIM(DEVICES[[#This Row],[DESC1]])&amp; " " &amp;TRIM(DEVICES[[#This Row],[DESC2]]) &amp; " " &amp; TRIM(DEVICES[[#This Row],[DESC3]]))</f>
        <v>STEAM PRESSURE REDUCTION VALVE FAULT</v>
      </c>
    </row>
    <row r="456" spans="1:11" x14ac:dyDescent="0.4">
      <c r="A456" s="268" t="s">
        <v>380</v>
      </c>
      <c r="B456" s="268" t="s">
        <v>1749</v>
      </c>
      <c r="C456" s="268" t="s">
        <v>2065</v>
      </c>
      <c r="D456" s="269"/>
      <c r="E456" s="268" t="str">
        <f>_xlfn.CONCAT(DEVICES[[#This Row],[INITIAL_TAG1]:[INITIAL_TAG2]])</f>
        <v>BB1CV202_POSITION</v>
      </c>
      <c r="F456" s="268" t="str">
        <f>TRIM(UPPER( MID(DEVICES[[#This Row],[INITIAL_DESC]],1,25)))</f>
        <v>STEAM PRESSURE REDUCTION</v>
      </c>
      <c r="G456" s="268" t="str">
        <f>TRIM(UPPER( MID(DEVICES[[#This Row],[INITIAL_DESC]],26,25)))</f>
        <v>VALVE POSITION</v>
      </c>
      <c r="H456" s="268" t="str">
        <f xml:space="preserve"> TRIM(UPPER( MID(DEVICES[[#This Row],[INITIAL_DESC]],51,25)))</f>
        <v/>
      </c>
      <c r="I456" s="269"/>
      <c r="J456" s="268" t="str">
        <f>_xlfn.CONCAT(DEVICES[[#This Row],[INITIAL_TAG1]:[INITIAL_TAG2]])</f>
        <v>BB1CV202_POSITION</v>
      </c>
      <c r="K456" s="268" t="str">
        <f>TRIM(TRIM(DEVICES[[#This Row],[DESC1]])&amp; " " &amp;TRIM(DEVICES[[#This Row],[DESC2]]) &amp; " " &amp; TRIM(DEVICES[[#This Row],[DESC3]]))</f>
        <v>STEAM PRESSURE REDUCTION VALVE POSITION</v>
      </c>
    </row>
    <row r="457" spans="1:11" x14ac:dyDescent="0.4">
      <c r="A457" s="268" t="s">
        <v>386</v>
      </c>
      <c r="C457" s="268" t="s">
        <v>2066</v>
      </c>
      <c r="D457" s="269"/>
      <c r="E457" s="268" t="str">
        <f>_xlfn.CONCAT(DEVICES[[#This Row],[INITIAL_TAG1]:[INITIAL_TAG2]])</f>
        <v>BB1IV204</v>
      </c>
      <c r="F457" s="268" t="str">
        <f>TRIM(UPPER( MID(DEVICES[[#This Row],[INITIAL_DESC]],1,25)))</f>
        <v>MAIN STEAM LINE</v>
      </c>
      <c r="G457" s="268" t="str">
        <f>TRIM(UPPER( MID(DEVICES[[#This Row],[INITIAL_DESC]],26,25)))</f>
        <v>ACCUMULATOR BYPASS ON-OFF</v>
      </c>
      <c r="H457" s="268" t="str">
        <f xml:space="preserve"> TRIM(UPPER( MID(DEVICES[[#This Row],[INITIAL_DESC]],51,25)))</f>
        <v>VALVE</v>
      </c>
      <c r="I457" s="269"/>
      <c r="J457" s="268" t="str">
        <f>_xlfn.CONCAT(DEVICES[[#This Row],[INITIAL_TAG1]:[INITIAL_TAG2]])</f>
        <v>BB1IV204</v>
      </c>
      <c r="K457" s="268" t="str">
        <f>TRIM(TRIM(DEVICES[[#This Row],[DESC1]])&amp; " " &amp;TRIM(DEVICES[[#This Row],[DESC2]]) &amp; " " &amp; TRIM(DEVICES[[#This Row],[DESC3]]))</f>
        <v>MAIN STEAM LINE ACCUMULATOR BYPASS ON-OFF VALVE</v>
      </c>
    </row>
    <row r="458" spans="1:11" x14ac:dyDescent="0.4">
      <c r="A458" s="268" t="s">
        <v>386</v>
      </c>
      <c r="B458" s="268" t="s">
        <v>1700</v>
      </c>
      <c r="C458" s="268" t="s">
        <v>2067</v>
      </c>
      <c r="D458" s="269"/>
      <c r="E458" s="268" t="str">
        <f>_xlfn.CONCAT(DEVICES[[#This Row],[INITIAL_TAG1]:[INITIAL_TAG2]])</f>
        <v>BB1IV204_OPEN</v>
      </c>
      <c r="F458" s="268" t="str">
        <f>TRIM(UPPER( MID(DEVICES[[#This Row],[INITIAL_DESC]],1,25)))</f>
        <v>MAIN STEAM LINE</v>
      </c>
      <c r="G458" s="268" t="str">
        <f>TRIM(UPPER( MID(DEVICES[[#This Row],[INITIAL_DESC]],26,25)))</f>
        <v>ACCUMULATOR BYPASS ON-OFF</v>
      </c>
      <c r="H458" s="268" t="str">
        <f xml:space="preserve"> TRIM(UPPER( MID(DEVICES[[#This Row],[INITIAL_DESC]],51,25)))</f>
        <v>VALVE OPEN</v>
      </c>
      <c r="I458" s="269"/>
      <c r="J458" s="268" t="str">
        <f>_xlfn.CONCAT(DEVICES[[#This Row],[INITIAL_TAG1]:[INITIAL_TAG2]])</f>
        <v>BB1IV204_OPEN</v>
      </c>
      <c r="K458" s="268" t="str">
        <f>TRIM(TRIM(DEVICES[[#This Row],[DESC1]])&amp; " " &amp;TRIM(DEVICES[[#This Row],[DESC2]]) &amp; " " &amp; TRIM(DEVICES[[#This Row],[DESC3]]))</f>
        <v>MAIN STEAM LINE ACCUMULATOR BYPASS ON-OFF VALVE OPEN</v>
      </c>
    </row>
    <row r="459" spans="1:11" x14ac:dyDescent="0.4">
      <c r="A459" s="268" t="s">
        <v>386</v>
      </c>
      <c r="B459" s="268" t="s">
        <v>1702</v>
      </c>
      <c r="C459" s="268" t="s">
        <v>2068</v>
      </c>
      <c r="D459" s="269"/>
      <c r="E459" s="268" t="str">
        <f>_xlfn.CONCAT(DEVICES[[#This Row],[INITIAL_TAG1]:[INITIAL_TAG2]])</f>
        <v>BB1IV204_CLOSE</v>
      </c>
      <c r="F459" s="268" t="str">
        <f>TRIM(UPPER( MID(DEVICES[[#This Row],[INITIAL_DESC]],1,25)))</f>
        <v>MAIN STEAM LINE</v>
      </c>
      <c r="G459" s="268" t="str">
        <f>TRIM(UPPER( MID(DEVICES[[#This Row],[INITIAL_DESC]],26,25)))</f>
        <v>ACCUMULATOR BYPASS ON-OFF</v>
      </c>
      <c r="H459" s="268" t="str">
        <f xml:space="preserve"> TRIM(UPPER( MID(DEVICES[[#This Row],[INITIAL_DESC]],51,25)))</f>
        <v>VALVE CLOSE</v>
      </c>
      <c r="I459" s="269"/>
      <c r="J459" s="268" t="str">
        <f>_xlfn.CONCAT(DEVICES[[#This Row],[INITIAL_TAG1]:[INITIAL_TAG2]])</f>
        <v>BB1IV204_CLOSE</v>
      </c>
      <c r="K459" s="268" t="str">
        <f>TRIM(TRIM(DEVICES[[#This Row],[DESC1]])&amp; " " &amp;TRIM(DEVICES[[#This Row],[DESC2]]) &amp; " " &amp; TRIM(DEVICES[[#This Row],[DESC3]]))</f>
        <v>MAIN STEAM LINE ACCUMULATOR BYPASS ON-OFF VALVE CLOSE</v>
      </c>
    </row>
    <row r="460" spans="1:11" x14ac:dyDescent="0.4">
      <c r="A460" s="268" t="s">
        <v>386</v>
      </c>
      <c r="B460" s="268" t="s">
        <v>2002</v>
      </c>
      <c r="C460" s="268" t="s">
        <v>2069</v>
      </c>
      <c r="D460" s="269"/>
      <c r="E460" s="268" t="str">
        <f>_xlfn.CONCAT(DEVICES[[#This Row],[INITIAL_TAG1]:[INITIAL_TAG2]])</f>
        <v>BB1IV204_OPENED</v>
      </c>
      <c r="F460" s="268" t="str">
        <f>TRIM(UPPER( MID(DEVICES[[#This Row],[INITIAL_DESC]],1,25)))</f>
        <v>MAIN STEAM LINE</v>
      </c>
      <c r="G460" s="268" t="str">
        <f>TRIM(UPPER( MID(DEVICES[[#This Row],[INITIAL_DESC]],26,25)))</f>
        <v>ACCUMULATOR BYPASS ON-OFF</v>
      </c>
      <c r="H460" s="268" t="str">
        <f xml:space="preserve"> TRIM(UPPER( MID(DEVICES[[#This Row],[INITIAL_DESC]],51,25)))</f>
        <v>VALVE OPENED</v>
      </c>
      <c r="I460" s="269"/>
      <c r="J460" s="268" t="str">
        <f>_xlfn.CONCAT(DEVICES[[#This Row],[INITIAL_TAG1]:[INITIAL_TAG2]])</f>
        <v>BB1IV204_OPENED</v>
      </c>
      <c r="K460" s="268" t="str">
        <f>TRIM(TRIM(DEVICES[[#This Row],[DESC1]])&amp; " " &amp;TRIM(DEVICES[[#This Row],[DESC2]]) &amp; " " &amp; TRIM(DEVICES[[#This Row],[DESC3]]))</f>
        <v>MAIN STEAM LINE ACCUMULATOR BYPASS ON-OFF VALVE OPENED</v>
      </c>
    </row>
    <row r="461" spans="1:11" x14ac:dyDescent="0.4">
      <c r="A461" s="268" t="s">
        <v>386</v>
      </c>
      <c r="B461" s="268" t="s">
        <v>2004</v>
      </c>
      <c r="C461" s="268" t="s">
        <v>2070</v>
      </c>
      <c r="D461" s="269"/>
      <c r="E461" s="268" t="str">
        <f>_xlfn.CONCAT(DEVICES[[#This Row],[INITIAL_TAG1]:[INITIAL_TAG2]])</f>
        <v>BB1IV204_CLOSED</v>
      </c>
      <c r="F461" s="268" t="str">
        <f>TRIM(UPPER( MID(DEVICES[[#This Row],[INITIAL_DESC]],1,25)))</f>
        <v>MAIN STEAM LINE</v>
      </c>
      <c r="G461" s="268" t="str">
        <f>TRIM(UPPER( MID(DEVICES[[#This Row],[INITIAL_DESC]],26,25)))</f>
        <v>ACCUMULATOR BYPASS ON-OFF</v>
      </c>
      <c r="H461" s="268" t="str">
        <f xml:space="preserve"> TRIM(UPPER( MID(DEVICES[[#This Row],[INITIAL_DESC]],51,25)))</f>
        <v>VALVE CLOSED</v>
      </c>
      <c r="I461" s="269"/>
      <c r="J461" s="268" t="str">
        <f>_xlfn.CONCAT(DEVICES[[#This Row],[INITIAL_TAG1]:[INITIAL_TAG2]])</f>
        <v>BB1IV204_CLOSED</v>
      </c>
      <c r="K461" s="268" t="str">
        <f>TRIM(TRIM(DEVICES[[#This Row],[DESC1]])&amp; " " &amp;TRIM(DEVICES[[#This Row],[DESC2]]) &amp; " " &amp; TRIM(DEVICES[[#This Row],[DESC3]]))</f>
        <v>MAIN STEAM LINE ACCUMULATOR BYPASS ON-OFF VALVE CLOSED</v>
      </c>
    </row>
    <row r="462" spans="1:11" x14ac:dyDescent="0.4">
      <c r="A462" s="268" t="s">
        <v>386</v>
      </c>
      <c r="B462" s="268" t="s">
        <v>2006</v>
      </c>
      <c r="C462" s="268" t="s">
        <v>2071</v>
      </c>
      <c r="D462" s="269"/>
      <c r="E462" s="268" t="str">
        <f>_xlfn.CONCAT(DEVICES[[#This Row],[INITIAL_TAG1]:[INITIAL_TAG2]])</f>
        <v>BB1IV204_FAULT</v>
      </c>
      <c r="F462" s="268" t="str">
        <f>TRIM(UPPER( MID(DEVICES[[#This Row],[INITIAL_DESC]],1,25)))</f>
        <v>MAIN STEAM LINE</v>
      </c>
      <c r="G462" s="268" t="str">
        <f>TRIM(UPPER( MID(DEVICES[[#This Row],[INITIAL_DESC]],26,25)))</f>
        <v>ACCUMULATOR BYPASS ON-OFF</v>
      </c>
      <c r="H462" s="268" t="str">
        <f xml:space="preserve"> TRIM(UPPER( MID(DEVICES[[#This Row],[INITIAL_DESC]],51,25)))</f>
        <v>VALVE FAULT</v>
      </c>
      <c r="I462" s="269"/>
      <c r="J462" s="268" t="str">
        <f>_xlfn.CONCAT(DEVICES[[#This Row],[INITIAL_TAG1]:[INITIAL_TAG2]])</f>
        <v>BB1IV204_FAULT</v>
      </c>
      <c r="K462" s="268" t="str">
        <f>TRIM(TRIM(DEVICES[[#This Row],[DESC1]])&amp; " " &amp;TRIM(DEVICES[[#This Row],[DESC2]]) &amp; " " &amp; TRIM(DEVICES[[#This Row],[DESC3]]))</f>
        <v>MAIN STEAM LINE ACCUMULATOR BYPASS ON-OFF VALVE FAULT</v>
      </c>
    </row>
    <row r="463" spans="1:11" x14ac:dyDescent="0.4">
      <c r="A463" s="268" t="s">
        <v>386</v>
      </c>
      <c r="B463" s="268" t="s">
        <v>1749</v>
      </c>
      <c r="C463" s="268" t="s">
        <v>2072</v>
      </c>
      <c r="D463" s="269"/>
      <c r="E463" s="268" t="str">
        <f>_xlfn.CONCAT(DEVICES[[#This Row],[INITIAL_TAG1]:[INITIAL_TAG2]])</f>
        <v>BB1IV204_POSITION</v>
      </c>
      <c r="F463" s="268" t="str">
        <f>TRIM(UPPER( MID(DEVICES[[#This Row],[INITIAL_DESC]],1,25)))</f>
        <v>MAIN STEAM LINE</v>
      </c>
      <c r="G463" s="268" t="str">
        <f>TRIM(UPPER( MID(DEVICES[[#This Row],[INITIAL_DESC]],26,25)))</f>
        <v>ACCUMULATOR BYPASS ON-OFF</v>
      </c>
      <c r="H463" s="268" t="str">
        <f xml:space="preserve"> TRIM(UPPER( MID(DEVICES[[#This Row],[INITIAL_DESC]],51,25)))</f>
        <v>VALVE POSITION</v>
      </c>
      <c r="I463" s="269"/>
      <c r="J463" s="268" t="str">
        <f>_xlfn.CONCAT(DEVICES[[#This Row],[INITIAL_TAG1]:[INITIAL_TAG2]])</f>
        <v>BB1IV204_POSITION</v>
      </c>
      <c r="K463" s="268" t="str">
        <f>TRIM(TRIM(DEVICES[[#This Row],[DESC1]])&amp; " " &amp;TRIM(DEVICES[[#This Row],[DESC2]]) &amp; " " &amp; TRIM(DEVICES[[#This Row],[DESC3]]))</f>
        <v>MAIN STEAM LINE ACCUMULATOR BYPASS ON-OFF VALVE POSITION</v>
      </c>
    </row>
    <row r="464" spans="1:11" x14ac:dyDescent="0.4">
      <c r="A464" s="268" t="s">
        <v>393</v>
      </c>
      <c r="C464" s="268" t="s">
        <v>2073</v>
      </c>
      <c r="D464" s="269"/>
      <c r="E464" s="268" t="str">
        <f>_xlfn.CONCAT(DEVICES[[#This Row],[INITIAL_TAG1]:[INITIAL_TAG2]])</f>
        <v>BB1IV205</v>
      </c>
      <c r="F464" s="268" t="str">
        <f>TRIM(UPPER( MID(DEVICES[[#This Row],[INITIAL_DESC]],1,25)))</f>
        <v>STEAM ACCUMULATOR ON-OFF</v>
      </c>
      <c r="G464" s="268" t="str">
        <f>TRIM(UPPER( MID(DEVICES[[#This Row],[INITIAL_DESC]],26,25)))</f>
        <v>ISOLATING VALVE</v>
      </c>
      <c r="H464" s="268" t="str">
        <f xml:space="preserve"> TRIM(UPPER( MID(DEVICES[[#This Row],[INITIAL_DESC]],51,25)))</f>
        <v/>
      </c>
      <c r="I464" s="269"/>
      <c r="J464" s="268" t="str">
        <f>_xlfn.CONCAT(DEVICES[[#This Row],[INITIAL_TAG1]:[INITIAL_TAG2]])</f>
        <v>BB1IV205</v>
      </c>
      <c r="K464" s="268" t="str">
        <f>TRIM(TRIM(DEVICES[[#This Row],[DESC1]])&amp; " " &amp;TRIM(DEVICES[[#This Row],[DESC2]]) &amp; " " &amp; TRIM(DEVICES[[#This Row],[DESC3]]))</f>
        <v>STEAM ACCUMULATOR ON-OFF ISOLATING VALVE</v>
      </c>
    </row>
    <row r="465" spans="1:11" x14ac:dyDescent="0.4">
      <c r="A465" s="268" t="s">
        <v>393</v>
      </c>
      <c r="B465" s="268" t="s">
        <v>1700</v>
      </c>
      <c r="C465" s="268" t="s">
        <v>2074</v>
      </c>
      <c r="D465" s="269"/>
      <c r="E465" s="268" t="str">
        <f>_xlfn.CONCAT(DEVICES[[#This Row],[INITIAL_TAG1]:[INITIAL_TAG2]])</f>
        <v>BB1IV205_OPEN</v>
      </c>
      <c r="F465" s="268" t="str">
        <f>TRIM(UPPER( MID(DEVICES[[#This Row],[INITIAL_DESC]],1,25)))</f>
        <v>STEAM ACCUMULATOR ON-OFF</v>
      </c>
      <c r="G465" s="268" t="str">
        <f>TRIM(UPPER( MID(DEVICES[[#This Row],[INITIAL_DESC]],26,25)))</f>
        <v>ISOLATING VALVE OPEN</v>
      </c>
      <c r="H465" s="268" t="str">
        <f xml:space="preserve"> TRIM(UPPER( MID(DEVICES[[#This Row],[INITIAL_DESC]],51,25)))</f>
        <v/>
      </c>
      <c r="I465" s="269"/>
      <c r="J465" s="268" t="str">
        <f>_xlfn.CONCAT(DEVICES[[#This Row],[INITIAL_TAG1]:[INITIAL_TAG2]])</f>
        <v>BB1IV205_OPEN</v>
      </c>
      <c r="K465" s="268" t="str">
        <f>TRIM(TRIM(DEVICES[[#This Row],[DESC1]])&amp; " " &amp;TRIM(DEVICES[[#This Row],[DESC2]]) &amp; " " &amp; TRIM(DEVICES[[#This Row],[DESC3]]))</f>
        <v>STEAM ACCUMULATOR ON-OFF ISOLATING VALVE OPEN</v>
      </c>
    </row>
    <row r="466" spans="1:11" x14ac:dyDescent="0.4">
      <c r="A466" s="268" t="s">
        <v>393</v>
      </c>
      <c r="B466" s="268" t="s">
        <v>1702</v>
      </c>
      <c r="C466" s="268" t="s">
        <v>2075</v>
      </c>
      <c r="D466" s="269"/>
      <c r="E466" s="268" t="str">
        <f>_xlfn.CONCAT(DEVICES[[#This Row],[INITIAL_TAG1]:[INITIAL_TAG2]])</f>
        <v>BB1IV205_CLOSE</v>
      </c>
      <c r="F466" s="268" t="str">
        <f>TRIM(UPPER( MID(DEVICES[[#This Row],[INITIAL_DESC]],1,25)))</f>
        <v>STEAM ACCUMULATOR ON-OFF</v>
      </c>
      <c r="G466" s="268" t="str">
        <f>TRIM(UPPER( MID(DEVICES[[#This Row],[INITIAL_DESC]],26,25)))</f>
        <v>ISOLATING VALVE CLOSE</v>
      </c>
      <c r="H466" s="268" t="str">
        <f xml:space="preserve"> TRIM(UPPER( MID(DEVICES[[#This Row],[INITIAL_DESC]],51,25)))</f>
        <v/>
      </c>
      <c r="I466" s="269"/>
      <c r="J466" s="268" t="str">
        <f>_xlfn.CONCAT(DEVICES[[#This Row],[INITIAL_TAG1]:[INITIAL_TAG2]])</f>
        <v>BB1IV205_CLOSE</v>
      </c>
      <c r="K466" s="268" t="str">
        <f>TRIM(TRIM(DEVICES[[#This Row],[DESC1]])&amp; " " &amp;TRIM(DEVICES[[#This Row],[DESC2]]) &amp; " " &amp; TRIM(DEVICES[[#This Row],[DESC3]]))</f>
        <v>STEAM ACCUMULATOR ON-OFF ISOLATING VALVE CLOSE</v>
      </c>
    </row>
    <row r="467" spans="1:11" x14ac:dyDescent="0.4">
      <c r="A467" s="268" t="s">
        <v>393</v>
      </c>
      <c r="B467" s="268" t="s">
        <v>2002</v>
      </c>
      <c r="C467" s="268" t="s">
        <v>2076</v>
      </c>
      <c r="D467" s="269"/>
      <c r="E467" s="268" t="str">
        <f>_xlfn.CONCAT(DEVICES[[#This Row],[INITIAL_TAG1]:[INITIAL_TAG2]])</f>
        <v>BB1IV205_OPENED</v>
      </c>
      <c r="F467" s="268" t="str">
        <f>TRIM(UPPER( MID(DEVICES[[#This Row],[INITIAL_DESC]],1,25)))</f>
        <v>STEAM ACCUMULATOR ON-OFF</v>
      </c>
      <c r="G467" s="268" t="str">
        <f>TRIM(UPPER( MID(DEVICES[[#This Row],[INITIAL_DESC]],26,25)))</f>
        <v>ISOLATING VALVE OPENED</v>
      </c>
      <c r="H467" s="268" t="str">
        <f xml:space="preserve"> TRIM(UPPER( MID(DEVICES[[#This Row],[INITIAL_DESC]],51,25)))</f>
        <v/>
      </c>
      <c r="I467" s="269"/>
      <c r="J467" s="268" t="str">
        <f>_xlfn.CONCAT(DEVICES[[#This Row],[INITIAL_TAG1]:[INITIAL_TAG2]])</f>
        <v>BB1IV205_OPENED</v>
      </c>
      <c r="K467" s="268" t="str">
        <f>TRIM(TRIM(DEVICES[[#This Row],[DESC1]])&amp; " " &amp;TRIM(DEVICES[[#This Row],[DESC2]]) &amp; " " &amp; TRIM(DEVICES[[#This Row],[DESC3]]))</f>
        <v>STEAM ACCUMULATOR ON-OFF ISOLATING VALVE OPENED</v>
      </c>
    </row>
    <row r="468" spans="1:11" x14ac:dyDescent="0.4">
      <c r="A468" s="268" t="s">
        <v>393</v>
      </c>
      <c r="B468" s="268" t="s">
        <v>2004</v>
      </c>
      <c r="C468" s="268" t="s">
        <v>2077</v>
      </c>
      <c r="D468" s="269"/>
      <c r="E468" s="268" t="str">
        <f>_xlfn.CONCAT(DEVICES[[#This Row],[INITIAL_TAG1]:[INITIAL_TAG2]])</f>
        <v>BB1IV205_CLOSED</v>
      </c>
      <c r="F468" s="268" t="str">
        <f>TRIM(UPPER( MID(DEVICES[[#This Row],[INITIAL_DESC]],1,25)))</f>
        <v>STEAM ACCUMULATOR ON-OFF</v>
      </c>
      <c r="G468" s="268" t="str">
        <f>TRIM(UPPER( MID(DEVICES[[#This Row],[INITIAL_DESC]],26,25)))</f>
        <v>ISOLATING VALVE CLOSED</v>
      </c>
      <c r="H468" s="268" t="str">
        <f xml:space="preserve"> TRIM(UPPER( MID(DEVICES[[#This Row],[INITIAL_DESC]],51,25)))</f>
        <v/>
      </c>
      <c r="I468" s="269"/>
      <c r="J468" s="268" t="str">
        <f>_xlfn.CONCAT(DEVICES[[#This Row],[INITIAL_TAG1]:[INITIAL_TAG2]])</f>
        <v>BB1IV205_CLOSED</v>
      </c>
      <c r="K468" s="268" t="str">
        <f>TRIM(TRIM(DEVICES[[#This Row],[DESC1]])&amp; " " &amp;TRIM(DEVICES[[#This Row],[DESC2]]) &amp; " " &amp; TRIM(DEVICES[[#This Row],[DESC3]]))</f>
        <v>STEAM ACCUMULATOR ON-OFF ISOLATING VALVE CLOSED</v>
      </c>
    </row>
    <row r="469" spans="1:11" x14ac:dyDescent="0.4">
      <c r="A469" s="268" t="s">
        <v>393</v>
      </c>
      <c r="B469" s="268" t="s">
        <v>2006</v>
      </c>
      <c r="C469" s="268" t="s">
        <v>2078</v>
      </c>
      <c r="D469" s="269"/>
      <c r="E469" s="268" t="str">
        <f>_xlfn.CONCAT(DEVICES[[#This Row],[INITIAL_TAG1]:[INITIAL_TAG2]])</f>
        <v>BB1IV205_FAULT</v>
      </c>
      <c r="F469" s="268" t="str">
        <f>TRIM(UPPER( MID(DEVICES[[#This Row],[INITIAL_DESC]],1,25)))</f>
        <v>STEAM ACCUMULATOR ON-OFF</v>
      </c>
      <c r="G469" s="268" t="str">
        <f>TRIM(UPPER( MID(DEVICES[[#This Row],[INITIAL_DESC]],26,25)))</f>
        <v>ISOLATING VALVE FAULT</v>
      </c>
      <c r="H469" s="268" t="str">
        <f xml:space="preserve"> TRIM(UPPER( MID(DEVICES[[#This Row],[INITIAL_DESC]],51,25)))</f>
        <v/>
      </c>
      <c r="I469" s="269"/>
      <c r="J469" s="268" t="str">
        <f>_xlfn.CONCAT(DEVICES[[#This Row],[INITIAL_TAG1]:[INITIAL_TAG2]])</f>
        <v>BB1IV205_FAULT</v>
      </c>
      <c r="K469" s="268" t="str">
        <f>TRIM(TRIM(DEVICES[[#This Row],[DESC1]])&amp; " " &amp;TRIM(DEVICES[[#This Row],[DESC2]]) &amp; " " &amp; TRIM(DEVICES[[#This Row],[DESC3]]))</f>
        <v>STEAM ACCUMULATOR ON-OFF ISOLATING VALVE FAULT</v>
      </c>
    </row>
    <row r="470" spans="1:11" x14ac:dyDescent="0.4">
      <c r="A470" s="268" t="s">
        <v>393</v>
      </c>
      <c r="B470" s="268" t="s">
        <v>1749</v>
      </c>
      <c r="C470" s="268" t="s">
        <v>2079</v>
      </c>
      <c r="D470" s="269"/>
      <c r="E470" s="268" t="str">
        <f>_xlfn.CONCAT(DEVICES[[#This Row],[INITIAL_TAG1]:[INITIAL_TAG2]])</f>
        <v>BB1IV205_POSITION</v>
      </c>
      <c r="F470" s="268" t="str">
        <f>TRIM(UPPER( MID(DEVICES[[#This Row],[INITIAL_DESC]],1,25)))</f>
        <v>STEAM ACCUMULATOR ON-OFF</v>
      </c>
      <c r="G470" s="268" t="str">
        <f>TRIM(UPPER( MID(DEVICES[[#This Row],[INITIAL_DESC]],26,25)))</f>
        <v>ISOLATING VALVE POSITION</v>
      </c>
      <c r="H470" s="268" t="str">
        <f xml:space="preserve"> TRIM(UPPER( MID(DEVICES[[#This Row],[INITIAL_DESC]],51,25)))</f>
        <v/>
      </c>
      <c r="I470" s="269"/>
      <c r="J470" s="268" t="str">
        <f>_xlfn.CONCAT(DEVICES[[#This Row],[INITIAL_TAG1]:[INITIAL_TAG2]])</f>
        <v>BB1IV205_POSITION</v>
      </c>
      <c r="K470" s="268" t="str">
        <f>TRIM(TRIM(DEVICES[[#This Row],[DESC1]])&amp; " " &amp;TRIM(DEVICES[[#This Row],[DESC2]]) &amp; " " &amp; TRIM(DEVICES[[#This Row],[DESC3]]))</f>
        <v>STEAM ACCUMULATOR ON-OFF ISOLATING VALVE POSITION</v>
      </c>
    </row>
    <row r="471" spans="1:11" x14ac:dyDescent="0.4">
      <c r="A471" s="268" t="s">
        <v>542</v>
      </c>
      <c r="C471" s="268" t="s">
        <v>2080</v>
      </c>
      <c r="D471" s="269"/>
      <c r="E471" s="268" t="str">
        <f>_xlfn.CONCAT(DEVICES[[#This Row],[INITIAL_TAG1]:[INITIAL_TAG2]])</f>
        <v>BB1IV206</v>
      </c>
      <c r="F471" s="268" t="str">
        <f>TRIM(UPPER( MID(DEVICES[[#This Row],[INITIAL_DESC]],1,25)))</f>
        <v>PRIMARY AIR PREHEATER</v>
      </c>
      <c r="G471" s="268" t="str">
        <f>TRIM(UPPER( MID(DEVICES[[#This Row],[INITIAL_DESC]],26,25)))</f>
        <v>ON-OFF VALVE</v>
      </c>
      <c r="H471" s="268" t="str">
        <f xml:space="preserve"> TRIM(UPPER( MID(DEVICES[[#This Row],[INITIAL_DESC]],51,25)))</f>
        <v/>
      </c>
      <c r="I471" s="269"/>
      <c r="J471" s="268" t="str">
        <f>_xlfn.CONCAT(DEVICES[[#This Row],[INITIAL_TAG1]:[INITIAL_TAG2]])</f>
        <v>BB1IV206</v>
      </c>
      <c r="K471" s="268" t="str">
        <f>TRIM(TRIM(DEVICES[[#This Row],[DESC1]])&amp; " " &amp;TRIM(DEVICES[[#This Row],[DESC2]]) &amp; " " &amp; TRIM(DEVICES[[#This Row],[DESC3]]))</f>
        <v>PRIMARY AIR PREHEATER ON-OFF VALVE</v>
      </c>
    </row>
    <row r="472" spans="1:11" x14ac:dyDescent="0.4">
      <c r="A472" s="268" t="s">
        <v>542</v>
      </c>
      <c r="B472" s="268" t="s">
        <v>1700</v>
      </c>
      <c r="C472" s="268" t="s">
        <v>2081</v>
      </c>
      <c r="D472" s="269"/>
      <c r="E472" s="268" t="str">
        <f>_xlfn.CONCAT(DEVICES[[#This Row],[INITIAL_TAG1]:[INITIAL_TAG2]])</f>
        <v>BB1IV206_OPEN</v>
      </c>
      <c r="F472" s="268" t="str">
        <f>TRIM(UPPER( MID(DEVICES[[#This Row],[INITIAL_DESC]],1,25)))</f>
        <v>PRIMARY AIR PREHEATER</v>
      </c>
      <c r="G472" s="268" t="str">
        <f>TRIM(UPPER( MID(DEVICES[[#This Row],[INITIAL_DESC]],26,25)))</f>
        <v>ON-OFF VALVE OPEN</v>
      </c>
      <c r="H472" s="268" t="str">
        <f xml:space="preserve"> TRIM(UPPER( MID(DEVICES[[#This Row],[INITIAL_DESC]],51,25)))</f>
        <v/>
      </c>
      <c r="I472" s="269"/>
      <c r="J472" s="268" t="str">
        <f>_xlfn.CONCAT(DEVICES[[#This Row],[INITIAL_TAG1]:[INITIAL_TAG2]])</f>
        <v>BB1IV206_OPEN</v>
      </c>
      <c r="K472" s="268" t="str">
        <f>TRIM(TRIM(DEVICES[[#This Row],[DESC1]])&amp; " " &amp;TRIM(DEVICES[[#This Row],[DESC2]]) &amp; " " &amp; TRIM(DEVICES[[#This Row],[DESC3]]))</f>
        <v>PRIMARY AIR PREHEATER ON-OFF VALVE OPEN</v>
      </c>
    </row>
    <row r="473" spans="1:11" x14ac:dyDescent="0.4">
      <c r="A473" s="268" t="s">
        <v>542</v>
      </c>
      <c r="B473" s="268" t="s">
        <v>1702</v>
      </c>
      <c r="C473" s="268" t="s">
        <v>2082</v>
      </c>
      <c r="D473" s="269"/>
      <c r="E473" s="268" t="str">
        <f>_xlfn.CONCAT(DEVICES[[#This Row],[INITIAL_TAG1]:[INITIAL_TAG2]])</f>
        <v>BB1IV206_CLOSE</v>
      </c>
      <c r="F473" s="268" t="str">
        <f>TRIM(UPPER( MID(DEVICES[[#This Row],[INITIAL_DESC]],1,25)))</f>
        <v>PRIMARY AIR PREHEATER</v>
      </c>
      <c r="G473" s="268" t="str">
        <f>TRIM(UPPER( MID(DEVICES[[#This Row],[INITIAL_DESC]],26,25)))</f>
        <v>ON-OFF VALVE CLOSE</v>
      </c>
      <c r="H473" s="268" t="str">
        <f xml:space="preserve"> TRIM(UPPER( MID(DEVICES[[#This Row],[INITIAL_DESC]],51,25)))</f>
        <v/>
      </c>
      <c r="I473" s="269"/>
      <c r="J473" s="268" t="str">
        <f>_xlfn.CONCAT(DEVICES[[#This Row],[INITIAL_TAG1]:[INITIAL_TAG2]])</f>
        <v>BB1IV206_CLOSE</v>
      </c>
      <c r="K473" s="268" t="str">
        <f>TRIM(TRIM(DEVICES[[#This Row],[DESC1]])&amp; " " &amp;TRIM(DEVICES[[#This Row],[DESC2]]) &amp; " " &amp; TRIM(DEVICES[[#This Row],[DESC3]]))</f>
        <v>PRIMARY AIR PREHEATER ON-OFF VALVE CLOSE</v>
      </c>
    </row>
    <row r="474" spans="1:11" x14ac:dyDescent="0.4">
      <c r="A474" s="268" t="s">
        <v>542</v>
      </c>
      <c r="B474" s="268" t="s">
        <v>2002</v>
      </c>
      <c r="C474" s="268" t="s">
        <v>2083</v>
      </c>
      <c r="D474" s="269"/>
      <c r="E474" s="268" t="str">
        <f>_xlfn.CONCAT(DEVICES[[#This Row],[INITIAL_TAG1]:[INITIAL_TAG2]])</f>
        <v>BB1IV206_OPENED</v>
      </c>
      <c r="F474" s="268" t="str">
        <f>TRIM(UPPER( MID(DEVICES[[#This Row],[INITIAL_DESC]],1,25)))</f>
        <v>PRIMARY AIR PREHEATER</v>
      </c>
      <c r="G474" s="268" t="str">
        <f>TRIM(UPPER( MID(DEVICES[[#This Row],[INITIAL_DESC]],26,25)))</f>
        <v>ON-OFF VALVE OPENED</v>
      </c>
      <c r="H474" s="268" t="str">
        <f xml:space="preserve"> TRIM(UPPER( MID(DEVICES[[#This Row],[INITIAL_DESC]],51,25)))</f>
        <v/>
      </c>
      <c r="I474" s="269"/>
      <c r="J474" s="268" t="str">
        <f>_xlfn.CONCAT(DEVICES[[#This Row],[INITIAL_TAG1]:[INITIAL_TAG2]])</f>
        <v>BB1IV206_OPENED</v>
      </c>
      <c r="K474" s="268" t="str">
        <f>TRIM(TRIM(DEVICES[[#This Row],[DESC1]])&amp; " " &amp;TRIM(DEVICES[[#This Row],[DESC2]]) &amp; " " &amp; TRIM(DEVICES[[#This Row],[DESC3]]))</f>
        <v>PRIMARY AIR PREHEATER ON-OFF VALVE OPENED</v>
      </c>
    </row>
    <row r="475" spans="1:11" x14ac:dyDescent="0.4">
      <c r="A475" s="268" t="s">
        <v>542</v>
      </c>
      <c r="B475" s="268" t="s">
        <v>2004</v>
      </c>
      <c r="C475" s="268" t="s">
        <v>2084</v>
      </c>
      <c r="D475" s="269"/>
      <c r="E475" s="268" t="str">
        <f>_xlfn.CONCAT(DEVICES[[#This Row],[INITIAL_TAG1]:[INITIAL_TAG2]])</f>
        <v>BB1IV206_CLOSED</v>
      </c>
      <c r="F475" s="268" t="str">
        <f>TRIM(UPPER( MID(DEVICES[[#This Row],[INITIAL_DESC]],1,25)))</f>
        <v>PRIMARY AIR PREHEATER</v>
      </c>
      <c r="G475" s="268" t="str">
        <f>TRIM(UPPER( MID(DEVICES[[#This Row],[INITIAL_DESC]],26,25)))</f>
        <v>ON-OFF VALVE CLOSED</v>
      </c>
      <c r="H475" s="268" t="str">
        <f xml:space="preserve"> TRIM(UPPER( MID(DEVICES[[#This Row],[INITIAL_DESC]],51,25)))</f>
        <v/>
      </c>
      <c r="I475" s="269"/>
      <c r="J475" s="268" t="str">
        <f>_xlfn.CONCAT(DEVICES[[#This Row],[INITIAL_TAG1]:[INITIAL_TAG2]])</f>
        <v>BB1IV206_CLOSED</v>
      </c>
      <c r="K475" s="268" t="str">
        <f>TRIM(TRIM(DEVICES[[#This Row],[DESC1]])&amp; " " &amp;TRIM(DEVICES[[#This Row],[DESC2]]) &amp; " " &amp; TRIM(DEVICES[[#This Row],[DESC3]]))</f>
        <v>PRIMARY AIR PREHEATER ON-OFF VALVE CLOSED</v>
      </c>
    </row>
    <row r="476" spans="1:11" x14ac:dyDescent="0.4">
      <c r="A476" s="268" t="s">
        <v>542</v>
      </c>
      <c r="B476" s="268" t="s">
        <v>2006</v>
      </c>
      <c r="C476" s="268" t="s">
        <v>2085</v>
      </c>
      <c r="D476" s="269"/>
      <c r="E476" s="268" t="str">
        <f>_xlfn.CONCAT(DEVICES[[#This Row],[INITIAL_TAG1]:[INITIAL_TAG2]])</f>
        <v>BB1IV206_FAULT</v>
      </c>
      <c r="F476" s="268" t="str">
        <f>TRIM(UPPER( MID(DEVICES[[#This Row],[INITIAL_DESC]],1,25)))</f>
        <v>PRIMARY AIR PREHEATER</v>
      </c>
      <c r="G476" s="268" t="str">
        <f>TRIM(UPPER( MID(DEVICES[[#This Row],[INITIAL_DESC]],26,25)))</f>
        <v>ON-OFF VALVE FAULT</v>
      </c>
      <c r="H476" s="268" t="str">
        <f xml:space="preserve"> TRIM(UPPER( MID(DEVICES[[#This Row],[INITIAL_DESC]],51,25)))</f>
        <v/>
      </c>
      <c r="I476" s="269"/>
      <c r="J476" s="268" t="str">
        <f>_xlfn.CONCAT(DEVICES[[#This Row],[INITIAL_TAG1]:[INITIAL_TAG2]])</f>
        <v>BB1IV206_FAULT</v>
      </c>
      <c r="K476" s="268" t="str">
        <f>TRIM(TRIM(DEVICES[[#This Row],[DESC1]])&amp; " " &amp;TRIM(DEVICES[[#This Row],[DESC2]]) &amp; " " &amp; TRIM(DEVICES[[#This Row],[DESC3]]))</f>
        <v>PRIMARY AIR PREHEATER ON-OFF VALVE FAULT</v>
      </c>
    </row>
    <row r="477" spans="1:11" x14ac:dyDescent="0.4">
      <c r="A477" s="268" t="s">
        <v>542</v>
      </c>
      <c r="B477" s="268" t="s">
        <v>1749</v>
      </c>
      <c r="C477" s="268" t="s">
        <v>2086</v>
      </c>
      <c r="D477" s="269"/>
      <c r="E477" s="268" t="str">
        <f>_xlfn.CONCAT(DEVICES[[#This Row],[INITIAL_TAG1]:[INITIAL_TAG2]])</f>
        <v>BB1IV206_POSITION</v>
      </c>
      <c r="F477" s="268" t="str">
        <f>TRIM(UPPER( MID(DEVICES[[#This Row],[INITIAL_DESC]],1,25)))</f>
        <v>PRIMARY AIR PREHEATER</v>
      </c>
      <c r="G477" s="268" t="str">
        <f>TRIM(UPPER( MID(DEVICES[[#This Row],[INITIAL_DESC]],26,25)))</f>
        <v>ON-OFF VALVE POSITION</v>
      </c>
      <c r="H477" s="268" t="str">
        <f xml:space="preserve"> TRIM(UPPER( MID(DEVICES[[#This Row],[INITIAL_DESC]],51,25)))</f>
        <v/>
      </c>
      <c r="I477" s="269"/>
      <c r="J477" s="268" t="str">
        <f>_xlfn.CONCAT(DEVICES[[#This Row],[INITIAL_TAG1]:[INITIAL_TAG2]])</f>
        <v>BB1IV206_POSITION</v>
      </c>
      <c r="K477" s="268" t="str">
        <f>TRIM(TRIM(DEVICES[[#This Row],[DESC1]])&amp; " " &amp;TRIM(DEVICES[[#This Row],[DESC2]]) &amp; " " &amp; TRIM(DEVICES[[#This Row],[DESC3]]))</f>
        <v>PRIMARY AIR PREHEATER ON-OFF VALVE POSITION</v>
      </c>
    </row>
    <row r="478" spans="1:11" x14ac:dyDescent="0.4">
      <c r="A478" s="268" t="s">
        <v>1052</v>
      </c>
      <c r="C478" s="268" t="s">
        <v>1053</v>
      </c>
      <c r="D478" s="269"/>
      <c r="E478" s="268" t="str">
        <f>_xlfn.CONCAT(DEVICES[[#This Row],[INITIAL_TAG1]:[INITIAL_TAG2]])</f>
        <v>BB1FM001</v>
      </c>
      <c r="F478" s="268" t="str">
        <f>TRIM(UPPER( MID(DEVICES[[#This Row],[INITIAL_DESC]],1,25)))</f>
        <v>BOTTOM ASH SIEVE FEED</v>
      </c>
      <c r="G478" s="268" t="str">
        <f>TRIM(UPPER( MID(DEVICES[[#This Row],[INITIAL_DESC]],26,25)))</f>
        <v/>
      </c>
      <c r="H478" s="268" t="str">
        <f xml:space="preserve"> TRIM(UPPER( MID(DEVICES[[#This Row],[INITIAL_DESC]],51,25)))</f>
        <v/>
      </c>
      <c r="I478" s="269"/>
      <c r="J478" s="268" t="str">
        <f>_xlfn.CONCAT(DEVICES[[#This Row],[INITIAL_TAG1]:[INITIAL_TAG2]])</f>
        <v>BB1FM001</v>
      </c>
      <c r="K478" s="268" t="str">
        <f>TRIM(TRIM(DEVICES[[#This Row],[DESC1]])&amp; " " &amp;TRIM(DEVICES[[#This Row],[DESC2]]) &amp; " " &amp; TRIM(DEVICES[[#This Row],[DESC3]]))</f>
        <v>BOTTOM ASH SIEVE FEED</v>
      </c>
    </row>
    <row r="479" spans="1:11" x14ac:dyDescent="0.4">
      <c r="A479" s="268" t="s">
        <v>1052</v>
      </c>
      <c r="B479" s="268" t="s">
        <v>2087</v>
      </c>
      <c r="C479" s="268" t="s">
        <v>2088</v>
      </c>
      <c r="D479" s="269"/>
      <c r="E479" s="268" t="str">
        <f>_xlfn.CONCAT(DEVICES[[#This Row],[INITIAL_TAG1]:[INITIAL_TAG2]])</f>
        <v>BB1FM001_ESTOP</v>
      </c>
      <c r="F479" s="268" t="str">
        <f>TRIM(UPPER( MID(DEVICES[[#This Row],[INITIAL_DESC]],1,25)))</f>
        <v>BOTTOM ASH SIEVE FEED</v>
      </c>
      <c r="G479" s="268" t="str">
        <f>TRIM(UPPER( MID(DEVICES[[#This Row],[INITIAL_DESC]],26,25)))</f>
        <v>ESTOP</v>
      </c>
      <c r="H479" s="268" t="str">
        <f xml:space="preserve"> TRIM(UPPER( MID(DEVICES[[#This Row],[INITIAL_DESC]],51,25)))</f>
        <v/>
      </c>
      <c r="I479" s="269"/>
      <c r="J479" s="268" t="str">
        <f>_xlfn.CONCAT(DEVICES[[#This Row],[INITIAL_TAG1]:[INITIAL_TAG2]])</f>
        <v>BB1FM001_ESTOP</v>
      </c>
      <c r="K479" s="268" t="str">
        <f>TRIM(TRIM(DEVICES[[#This Row],[DESC1]])&amp; " " &amp;TRIM(DEVICES[[#This Row],[DESC2]]) &amp; " " &amp; TRIM(DEVICES[[#This Row],[DESC3]]))</f>
        <v>BOTTOM ASH SIEVE FEED ESTOP</v>
      </c>
    </row>
    <row r="480" spans="1:11" x14ac:dyDescent="0.4">
      <c r="A480" s="268" t="s">
        <v>1052</v>
      </c>
      <c r="B480" s="268" t="s">
        <v>2089</v>
      </c>
      <c r="C480" s="268" t="s">
        <v>2090</v>
      </c>
      <c r="D480" s="269"/>
      <c r="E480" s="268" t="str">
        <f>_xlfn.CONCAT(DEVICES[[#This Row],[INITIAL_TAG1]:[INITIAL_TAG2]])</f>
        <v>BB1FM001_RUNNING</v>
      </c>
      <c r="F480" s="268" t="str">
        <f>TRIM(UPPER( MID(DEVICES[[#This Row],[INITIAL_DESC]],1,25)))</f>
        <v>BOTTOM ASH SIEVE FEED</v>
      </c>
      <c r="G480" s="268" t="str">
        <f>TRIM(UPPER( MID(DEVICES[[#This Row],[INITIAL_DESC]],26,25)))</f>
        <v>RUNNING</v>
      </c>
      <c r="H480" s="268" t="str">
        <f xml:space="preserve"> TRIM(UPPER( MID(DEVICES[[#This Row],[INITIAL_DESC]],51,25)))</f>
        <v/>
      </c>
      <c r="I480" s="269"/>
      <c r="J480" s="268" t="str">
        <f>_xlfn.CONCAT(DEVICES[[#This Row],[INITIAL_TAG1]:[INITIAL_TAG2]])</f>
        <v>BB1FM001_RUNNING</v>
      </c>
      <c r="K480" s="268" t="str">
        <f>TRIM(TRIM(DEVICES[[#This Row],[DESC1]])&amp; " " &amp;TRIM(DEVICES[[#This Row],[DESC2]]) &amp; " " &amp; TRIM(DEVICES[[#This Row],[DESC3]]))</f>
        <v>BOTTOM ASH SIEVE FEED RUNNING</v>
      </c>
    </row>
    <row r="481" spans="1:11" x14ac:dyDescent="0.4">
      <c r="A481" s="268" t="s">
        <v>1052</v>
      </c>
      <c r="B481" s="268" t="s">
        <v>2091</v>
      </c>
      <c r="C481" s="268" t="s">
        <v>2092</v>
      </c>
      <c r="D481" s="269"/>
      <c r="E481" s="268" t="str">
        <f>_xlfn.CONCAT(DEVICES[[#This Row],[INITIAL_TAG1]:[INITIAL_TAG2]])</f>
        <v>BB1FM001_MAN_AUTO</v>
      </c>
      <c r="F481" s="268" t="str">
        <f>TRIM(UPPER( MID(DEVICES[[#This Row],[INITIAL_DESC]],1,25)))</f>
        <v>BOTTOM ASH SIEVE FEED</v>
      </c>
      <c r="G481" s="268" t="str">
        <f>TRIM(UPPER( MID(DEVICES[[#This Row],[INITIAL_DESC]],26,25)))</f>
        <v>MAN/AUTO</v>
      </c>
      <c r="H481" s="268" t="str">
        <f xml:space="preserve"> TRIM(UPPER( MID(DEVICES[[#This Row],[INITIAL_DESC]],51,25)))</f>
        <v/>
      </c>
      <c r="I481" s="269"/>
      <c r="J481" s="268" t="str">
        <f>_xlfn.CONCAT(DEVICES[[#This Row],[INITIAL_TAG1]:[INITIAL_TAG2]])</f>
        <v>BB1FM001_MAN_AUTO</v>
      </c>
      <c r="K481" s="268" t="str">
        <f>TRIM(TRIM(DEVICES[[#This Row],[DESC1]])&amp; " " &amp;TRIM(DEVICES[[#This Row],[DESC2]]) &amp; " " &amp; TRIM(DEVICES[[#This Row],[DESC3]]))</f>
        <v>BOTTOM ASH SIEVE FEED MAN/AUTO</v>
      </c>
    </row>
    <row r="482" spans="1:11" x14ac:dyDescent="0.4">
      <c r="A482" s="268" t="s">
        <v>1052</v>
      </c>
      <c r="B482" s="268" t="s">
        <v>2006</v>
      </c>
      <c r="C482" s="268" t="s">
        <v>2093</v>
      </c>
      <c r="D482" s="269"/>
      <c r="E482" s="268" t="str">
        <f>_xlfn.CONCAT(DEVICES[[#This Row],[INITIAL_TAG1]:[INITIAL_TAG2]])</f>
        <v>BB1FM001_FAULT</v>
      </c>
      <c r="F482" s="268" t="str">
        <f>TRIM(UPPER( MID(DEVICES[[#This Row],[INITIAL_DESC]],1,25)))</f>
        <v>BOTTOM ASH SIEVE FEED</v>
      </c>
      <c r="G482" s="268" t="str">
        <f>TRIM(UPPER( MID(DEVICES[[#This Row],[INITIAL_DESC]],26,25)))</f>
        <v>THERMAL FAULT</v>
      </c>
      <c r="H482" s="268" t="str">
        <f xml:space="preserve"> TRIM(UPPER( MID(DEVICES[[#This Row],[INITIAL_DESC]],51,25)))</f>
        <v/>
      </c>
      <c r="I482" s="269"/>
      <c r="J482" s="268" t="str">
        <f>_xlfn.CONCAT(DEVICES[[#This Row],[INITIAL_TAG1]:[INITIAL_TAG2]])</f>
        <v>BB1FM001_FAULT</v>
      </c>
      <c r="K482" s="268" t="str">
        <f>TRIM(TRIM(DEVICES[[#This Row],[DESC1]])&amp; " " &amp;TRIM(DEVICES[[#This Row],[DESC2]]) &amp; " " &amp; TRIM(DEVICES[[#This Row],[DESC3]]))</f>
        <v>BOTTOM ASH SIEVE FEED THERMAL FAULT</v>
      </c>
    </row>
    <row r="483" spans="1:11" x14ac:dyDescent="0.4">
      <c r="A483" s="268" t="s">
        <v>1052</v>
      </c>
      <c r="B483" s="268" t="s">
        <v>2094</v>
      </c>
      <c r="C483" s="268" t="s">
        <v>2095</v>
      </c>
      <c r="D483" s="269"/>
      <c r="E483" s="268" t="str">
        <f>_xlfn.CONCAT(DEVICES[[#This Row],[INITIAL_TAG1]:[INITIAL_TAG2]])</f>
        <v>BB1FM001_VOLTAGE_OK</v>
      </c>
      <c r="F483" s="268" t="str">
        <f>TRIM(UPPER( MID(DEVICES[[#This Row],[INITIAL_DESC]],1,25)))</f>
        <v>BOTTOM ASH SIEVE FEED</v>
      </c>
      <c r="G483" s="268" t="str">
        <f>TRIM(UPPER( MID(DEVICES[[#This Row],[INITIAL_DESC]],26,25)))</f>
        <v>VOLTAGE OK</v>
      </c>
      <c r="H483" s="268" t="str">
        <f xml:space="preserve"> TRIM(UPPER( MID(DEVICES[[#This Row],[INITIAL_DESC]],51,25)))</f>
        <v/>
      </c>
      <c r="I483" s="269"/>
      <c r="J483" s="268" t="str">
        <f>_xlfn.CONCAT(DEVICES[[#This Row],[INITIAL_TAG1]:[INITIAL_TAG2]])</f>
        <v>BB1FM001_VOLTAGE_OK</v>
      </c>
      <c r="K483" s="268" t="str">
        <f>TRIM(TRIM(DEVICES[[#This Row],[DESC1]])&amp; " " &amp;TRIM(DEVICES[[#This Row],[DESC2]]) &amp; " " &amp; TRIM(DEVICES[[#This Row],[DESC3]]))</f>
        <v>BOTTOM ASH SIEVE FEED VOLTAGE OK</v>
      </c>
    </row>
    <row r="484" spans="1:11" x14ac:dyDescent="0.4">
      <c r="A484" s="268" t="s">
        <v>1052</v>
      </c>
      <c r="B484" s="268" t="s">
        <v>2096</v>
      </c>
      <c r="C484" s="268" t="s">
        <v>2097</v>
      </c>
      <c r="D484" s="269"/>
      <c r="E484" s="268" t="str">
        <f>_xlfn.CONCAT(DEVICES[[#This Row],[INITIAL_TAG1]:[INITIAL_TAG2]])</f>
        <v>BB1FM001_START_STOP</v>
      </c>
      <c r="F484" s="268" t="str">
        <f>TRIM(UPPER( MID(DEVICES[[#This Row],[INITIAL_DESC]],1,25)))</f>
        <v>BOTTOM ASH SIEVE FEED</v>
      </c>
      <c r="G484" s="268" t="str">
        <f>TRIM(UPPER( MID(DEVICES[[#This Row],[INITIAL_DESC]],26,25)))</f>
        <v>START/STOP</v>
      </c>
      <c r="H484" s="268" t="str">
        <f xml:space="preserve"> TRIM(UPPER( MID(DEVICES[[#This Row],[INITIAL_DESC]],51,25)))</f>
        <v/>
      </c>
      <c r="I484" s="269"/>
      <c r="J484" s="268" t="str">
        <f>_xlfn.CONCAT(DEVICES[[#This Row],[INITIAL_TAG1]:[INITIAL_TAG2]])</f>
        <v>BB1FM001_START_STOP</v>
      </c>
      <c r="K484" s="268" t="str">
        <f>TRIM(TRIM(DEVICES[[#This Row],[DESC1]])&amp; " " &amp;TRIM(DEVICES[[#This Row],[DESC2]]) &amp; " " &amp; TRIM(DEVICES[[#This Row],[DESC3]]))</f>
        <v>BOTTOM ASH SIEVE FEED START/STOP</v>
      </c>
    </row>
    <row r="485" spans="1:11" x14ac:dyDescent="0.4">
      <c r="A485" s="268" t="s">
        <v>819</v>
      </c>
      <c r="C485" s="268" t="s">
        <v>2098</v>
      </c>
      <c r="D485" s="269"/>
      <c r="E485" s="268" t="str">
        <f>_xlfn.CONCAT(DEVICES[[#This Row],[INITIAL_TAG1]:[INITIAL_TAG2]])</f>
        <v>BB1FL650</v>
      </c>
      <c r="F485" s="268" t="str">
        <f>TRIM(UPPER( MID(DEVICES[[#This Row],[INITIAL_DESC]],1,25)))</f>
        <v>FUEL SILO DUST FILTER</v>
      </c>
      <c r="G485" s="268" t="str">
        <f>TRIM(UPPER( MID(DEVICES[[#This Row],[INITIAL_DESC]],26,25)))</f>
        <v>CONTROL BOX FEED</v>
      </c>
      <c r="H485" s="268" t="str">
        <f xml:space="preserve"> TRIM(UPPER( MID(DEVICES[[#This Row],[INITIAL_DESC]],51,25)))</f>
        <v/>
      </c>
      <c r="I485" s="269"/>
      <c r="J485" s="268" t="str">
        <f>_xlfn.CONCAT(DEVICES[[#This Row],[INITIAL_TAG1]:[INITIAL_TAG2]])</f>
        <v>BB1FL650</v>
      </c>
      <c r="K485" s="268" t="str">
        <f>TRIM(TRIM(DEVICES[[#This Row],[DESC1]])&amp; " " &amp;TRIM(DEVICES[[#This Row],[DESC2]]) &amp; " " &amp; TRIM(DEVICES[[#This Row],[DESC3]]))</f>
        <v>FUEL SILO DUST FILTER CONTROL BOX FEED</v>
      </c>
    </row>
    <row r="486" spans="1:11" x14ac:dyDescent="0.4">
      <c r="A486" s="268" t="s">
        <v>834</v>
      </c>
      <c r="C486" s="268" t="s">
        <v>835</v>
      </c>
      <c r="D486" s="269"/>
      <c r="E486" s="268" t="str">
        <f>_xlfn.CONCAT(DEVICES[[#This Row],[INITIAL_TAG1]:[INITIAL_TAG2]])</f>
        <v>BB1EH662</v>
      </c>
      <c r="F486" s="268" t="str">
        <f>TRIM(UPPER( MID(DEVICES[[#This Row],[INITIAL_DESC]],1,25)))</f>
        <v>HEATER FOR SLIPRING UNIT</v>
      </c>
      <c r="G486" s="268" t="str">
        <f>TRIM(UPPER( MID(DEVICES[[#This Row],[INITIAL_DESC]],26,25)))</f>
        <v/>
      </c>
      <c r="H486" s="268" t="str">
        <f xml:space="preserve"> TRIM(UPPER( MID(DEVICES[[#This Row],[INITIAL_DESC]],51,25)))</f>
        <v/>
      </c>
      <c r="I486" s="269"/>
      <c r="J486" s="268" t="str">
        <f>_xlfn.CONCAT(DEVICES[[#This Row],[INITIAL_TAG1]:[INITIAL_TAG2]])</f>
        <v>BB1EH662</v>
      </c>
      <c r="K486" s="268" t="str">
        <f>TRIM(TRIM(DEVICES[[#This Row],[DESC1]])&amp; " " &amp;TRIM(DEVICES[[#This Row],[DESC2]]) &amp; " " &amp; TRIM(DEVICES[[#This Row],[DESC3]]))</f>
        <v>HEATER FOR SLIPRING UNIT</v>
      </c>
    </row>
    <row r="487" spans="1:11" x14ac:dyDescent="0.4">
      <c r="A487" s="268" t="s">
        <v>2099</v>
      </c>
      <c r="C487" s="268" t="s">
        <v>2100</v>
      </c>
      <c r="D487" s="269"/>
      <c r="E487" s="268" t="str">
        <f>_xlfn.CONCAT(DEVICES[[#This Row],[INITIAL_TAG1]:[INITIAL_TAG2]])</f>
        <v>&lt;005&gt;</v>
      </c>
      <c r="F487" s="268" t="str">
        <f>TRIM(UPPER( MID(DEVICES[[#This Row],[INITIAL_DESC]],1,25)))</f>
        <v>SAND TRANSMITTER</v>
      </c>
      <c r="G487" s="268" t="str">
        <f>TRIM(UPPER( MID(DEVICES[[#This Row],[INITIAL_DESC]],26,25)))</f>
        <v>230 VAC FEED</v>
      </c>
      <c r="H487" s="268" t="str">
        <f xml:space="preserve"> TRIM(UPPER( MID(DEVICES[[#This Row],[INITIAL_DESC]],51,25)))</f>
        <v/>
      </c>
      <c r="I487" s="269"/>
      <c r="J487" s="268" t="str">
        <f>_xlfn.CONCAT(DEVICES[[#This Row],[INITIAL_TAG1]:[INITIAL_TAG2]])</f>
        <v>&lt;005&gt;</v>
      </c>
      <c r="K487" s="268" t="str">
        <f>TRIM(TRIM(DEVICES[[#This Row],[DESC1]])&amp; " " &amp;TRIM(DEVICES[[#This Row],[DESC2]]) &amp; " " &amp; TRIM(DEVICES[[#This Row],[DESC3]]))</f>
        <v>SAND TRANSMITTER 230 VAC FEED</v>
      </c>
    </row>
    <row r="488" spans="1:11" x14ac:dyDescent="0.4">
      <c r="A488" s="268" t="s">
        <v>1082</v>
      </c>
      <c r="C488" s="268" t="s">
        <v>1083</v>
      </c>
      <c r="D488" s="269"/>
      <c r="E488" s="268" t="str">
        <f>_xlfn.CONCAT(DEVICES[[#This Row],[INITIAL_TAG1]:[INITIAL_TAG2]])</f>
        <v>BB1DR400</v>
      </c>
      <c r="F488" s="268" t="str">
        <f>TRIM(UPPER( MID(DEVICES[[#This Row],[INITIAL_DESC]],1,25)))</f>
        <v>COMPRESSOR 1 DRYER</v>
      </c>
      <c r="G488" s="268" t="str">
        <f>TRIM(UPPER( MID(DEVICES[[#This Row],[INITIAL_DESC]],26,25)))</f>
        <v/>
      </c>
      <c r="H488" s="268" t="str">
        <f xml:space="preserve"> TRIM(UPPER( MID(DEVICES[[#This Row],[INITIAL_DESC]],51,25)))</f>
        <v/>
      </c>
      <c r="I488" s="269"/>
      <c r="J488" s="268" t="str">
        <f>_xlfn.CONCAT(DEVICES[[#This Row],[INITIAL_TAG1]:[INITIAL_TAG2]])</f>
        <v>BB1DR400</v>
      </c>
      <c r="K488" s="268" t="str">
        <f>TRIM(TRIM(DEVICES[[#This Row],[DESC1]])&amp; " " &amp;TRIM(DEVICES[[#This Row],[DESC2]]) &amp; " " &amp; TRIM(DEVICES[[#This Row],[DESC3]]))</f>
        <v>COMPRESSOR 1 DRYER</v>
      </c>
    </row>
    <row r="489" spans="1:11" x14ac:dyDescent="0.4">
      <c r="A489" s="268" t="s">
        <v>1084</v>
      </c>
      <c r="C489" s="268" t="s">
        <v>1085</v>
      </c>
      <c r="D489" s="269"/>
      <c r="E489" s="268" t="str">
        <f>_xlfn.CONCAT(DEVICES[[#This Row],[INITIAL_TAG1]:[INITIAL_TAG2]])</f>
        <v>BB1DR401</v>
      </c>
      <c r="F489" s="268" t="str">
        <f>TRIM(UPPER( MID(DEVICES[[#This Row],[INITIAL_DESC]],1,25)))</f>
        <v>COMPRESSOR 2 DRYER</v>
      </c>
      <c r="G489" s="268" t="str">
        <f>TRIM(UPPER( MID(DEVICES[[#This Row],[INITIAL_DESC]],26,25)))</f>
        <v/>
      </c>
      <c r="H489" s="268" t="str">
        <f xml:space="preserve"> TRIM(UPPER( MID(DEVICES[[#This Row],[INITIAL_DESC]],51,25)))</f>
        <v/>
      </c>
      <c r="I489" s="269"/>
      <c r="J489" s="268" t="str">
        <f>_xlfn.CONCAT(DEVICES[[#This Row],[INITIAL_TAG1]:[INITIAL_TAG2]])</f>
        <v>BB1DR401</v>
      </c>
      <c r="K489" s="268" t="str">
        <f>TRIM(TRIM(DEVICES[[#This Row],[DESC1]])&amp; " " &amp;TRIM(DEVICES[[#This Row],[DESC2]]) &amp; " " &amp; TRIM(DEVICES[[#This Row],[DESC3]]))</f>
        <v>COMPRESSOR 2 DRYER</v>
      </c>
    </row>
    <row r="490" spans="1:11" x14ac:dyDescent="0.4">
      <c r="A490" s="268" t="s">
        <v>2101</v>
      </c>
      <c r="C490" s="268" t="s">
        <v>2102</v>
      </c>
      <c r="D490" s="269"/>
      <c r="E490" s="268" t="str">
        <f>_xlfn.CONCAT(DEVICES[[#This Row],[INITIAL_TAG1]:[INITIAL_TAG2]])</f>
        <v>BB1CP002</v>
      </c>
      <c r="F490" s="268" t="str">
        <f>TRIM(UPPER( MID(DEVICES[[#This Row],[INITIAL_DESC]],1,25)))</f>
        <v>SMOKE EXHAUST CABINET</v>
      </c>
      <c r="G490" s="268" t="str">
        <f>TRIM(UPPER( MID(DEVICES[[#This Row],[INITIAL_DESC]],26,25)))</f>
        <v/>
      </c>
      <c r="H490" s="268" t="str">
        <f xml:space="preserve"> TRIM(UPPER( MID(DEVICES[[#This Row],[INITIAL_DESC]],51,25)))</f>
        <v/>
      </c>
      <c r="I490" s="269"/>
      <c r="J490" s="268" t="str">
        <f>_xlfn.CONCAT(DEVICES[[#This Row],[INITIAL_TAG1]:[INITIAL_TAG2]])</f>
        <v>BB1CP002</v>
      </c>
      <c r="K490" s="268" t="str">
        <f>TRIM(TRIM(DEVICES[[#This Row],[DESC1]])&amp; " " &amp;TRIM(DEVICES[[#This Row],[DESC2]]) &amp; " " &amp; TRIM(DEVICES[[#This Row],[DESC3]]))</f>
        <v>SMOKE EXHAUST CABINET</v>
      </c>
    </row>
    <row r="491" spans="1:11" x14ac:dyDescent="0.4">
      <c r="A491" s="268" t="s">
        <v>935</v>
      </c>
      <c r="C491" s="268" t="s">
        <v>2103</v>
      </c>
      <c r="D491" s="269"/>
      <c r="E491" s="268" t="str">
        <f>_xlfn.CONCAT(DEVICES[[#This Row],[INITIAL_TAG1]:[INITIAL_TAG2]])</f>
        <v>BB1FG300</v>
      </c>
      <c r="F491" s="268" t="str">
        <f>TRIM(UPPER( MID(DEVICES[[#This Row],[INITIAL_DESC]],1,25)))</f>
        <v>ESP HARDWIRED SIGNALS</v>
      </c>
      <c r="G491" s="268" t="str">
        <f>TRIM(UPPER( MID(DEVICES[[#This Row],[INITIAL_DESC]],26,25)))</f>
        <v>TO/FROM BOILER PLC</v>
      </c>
      <c r="H491" s="268" t="str">
        <f xml:space="preserve"> TRIM(UPPER( MID(DEVICES[[#This Row],[INITIAL_DESC]],51,25)))</f>
        <v/>
      </c>
      <c r="I491" s="269"/>
      <c r="J491" s="268" t="str">
        <f>_xlfn.CONCAT(DEVICES[[#This Row],[INITIAL_TAG1]:[INITIAL_TAG2]])</f>
        <v>BB1FG300</v>
      </c>
      <c r="K491" s="268" t="str">
        <f>TRIM(TRIM(DEVICES[[#This Row],[DESC1]])&amp; " " &amp;TRIM(DEVICES[[#This Row],[DESC2]]) &amp; " " &amp; TRIM(DEVICES[[#This Row],[DESC3]]))</f>
        <v>ESP HARDWIRED SIGNALS TO/FROM BOILER PLC</v>
      </c>
    </row>
    <row r="492" spans="1:11" x14ac:dyDescent="0.4">
      <c r="A492" s="268" t="s">
        <v>935</v>
      </c>
      <c r="B492" s="268" t="s">
        <v>2104</v>
      </c>
      <c r="C492" s="268" t="s">
        <v>2105</v>
      </c>
      <c r="D492" s="269"/>
      <c r="E492" s="268" t="str">
        <f>_xlfn.CONCAT(DEVICES[[#This Row],[INITIAL_TAG1]:[INITIAL_TAG2]])</f>
        <v>BB1FG300_ESP_COLLECTIVE_ALARM</v>
      </c>
      <c r="F492" s="268" t="str">
        <f>TRIM(UPPER( MID(DEVICES[[#This Row],[INITIAL_DESC]],1,25)))</f>
        <v>ESP HARDWIRED SIGNALS</v>
      </c>
      <c r="G492" s="268" t="str">
        <f>TRIM(UPPER( MID(DEVICES[[#This Row],[INITIAL_DESC]],26,25)))</f>
        <v>TO/FROM BOILER PLC</v>
      </c>
      <c r="H492" s="268" t="str">
        <f xml:space="preserve"> TRIM(UPPER( MID(DEVICES[[#This Row],[INITIAL_DESC]],51,25)))</f>
        <v>ESP_COLLECTIVE_ALARM</v>
      </c>
      <c r="I492" s="269"/>
      <c r="J492" s="268" t="str">
        <f>_xlfn.CONCAT(DEVICES[[#This Row],[INITIAL_TAG1]:[INITIAL_TAG2]])</f>
        <v>BB1FG300_ESP_COLLECTIVE_ALARM</v>
      </c>
      <c r="K492" s="268" t="str">
        <f>TRIM(TRIM(DEVICES[[#This Row],[DESC1]])&amp; " " &amp;TRIM(DEVICES[[#This Row],[DESC2]]) &amp; " " &amp; TRIM(DEVICES[[#This Row],[DESC3]]))</f>
        <v>ESP HARDWIRED SIGNALS TO/FROM BOILER PLC ESP_COLLECTIVE_ALARM</v>
      </c>
    </row>
    <row r="493" spans="1:11" x14ac:dyDescent="0.4">
      <c r="A493" s="268" t="s">
        <v>935</v>
      </c>
      <c r="B493" s="268" t="s">
        <v>2106</v>
      </c>
      <c r="C493" s="268" t="s">
        <v>2107</v>
      </c>
      <c r="D493" s="269"/>
      <c r="E493" s="268" t="str">
        <f>_xlfn.CONCAT(DEVICES[[#This Row],[INITIAL_TAG1]:[INITIAL_TAG2]])</f>
        <v>BB1FG300_ESP_COLLECTIVE_WARNING</v>
      </c>
      <c r="F493" s="268" t="str">
        <f>TRIM(UPPER( MID(DEVICES[[#This Row],[INITIAL_DESC]],1,25)))</f>
        <v>ESP HARDWIRED SIGNALS</v>
      </c>
      <c r="G493" s="268" t="str">
        <f>TRIM(UPPER( MID(DEVICES[[#This Row],[INITIAL_DESC]],26,25)))</f>
        <v>TO/FROM BOILER PLC</v>
      </c>
      <c r="H493" s="268" t="str">
        <f xml:space="preserve"> TRIM(UPPER( MID(DEVICES[[#This Row],[INITIAL_DESC]],51,25)))</f>
        <v>ESP_COLLECTIVE_WARNING</v>
      </c>
      <c r="I493" s="269"/>
      <c r="J493" s="268" t="str">
        <f>_xlfn.CONCAT(DEVICES[[#This Row],[INITIAL_TAG1]:[INITIAL_TAG2]])</f>
        <v>BB1FG300_ESP_COLLECTIVE_WARNING</v>
      </c>
      <c r="K493" s="268" t="str">
        <f>TRIM(TRIM(DEVICES[[#This Row],[DESC1]])&amp; " " &amp;TRIM(DEVICES[[#This Row],[DESC2]]) &amp; " " &amp; TRIM(DEVICES[[#This Row],[DESC3]]))</f>
        <v>ESP HARDWIRED SIGNALS TO/FROM BOILER PLC ESP_COLLECTIVE_WARNING</v>
      </c>
    </row>
    <row r="494" spans="1:11" x14ac:dyDescent="0.4">
      <c r="A494" s="268" t="s">
        <v>935</v>
      </c>
      <c r="B494" s="268" t="s">
        <v>2108</v>
      </c>
      <c r="C494" s="268" t="s">
        <v>2109</v>
      </c>
      <c r="D494" s="269"/>
      <c r="E494" s="268" t="str">
        <f>_xlfn.CONCAT(DEVICES[[#This Row],[INITIAL_TAG1]:[INITIAL_TAG2]])</f>
        <v>BB1FG300_ESP_IN_STANDBY</v>
      </c>
      <c r="F494" s="268" t="str">
        <f>TRIM(UPPER( MID(DEVICES[[#This Row],[INITIAL_DESC]],1,25)))</f>
        <v>ESP HARDWIRED SIGNALS</v>
      </c>
      <c r="G494" s="268" t="str">
        <f>TRIM(UPPER( MID(DEVICES[[#This Row],[INITIAL_DESC]],26,25)))</f>
        <v>TO/FROM BOILER PLC</v>
      </c>
      <c r="H494" s="268" t="str">
        <f xml:space="preserve"> TRIM(UPPER( MID(DEVICES[[#This Row],[INITIAL_DESC]],51,25)))</f>
        <v>ESP_IN_STANDBY</v>
      </c>
      <c r="I494" s="269"/>
      <c r="J494" s="268" t="str">
        <f>_xlfn.CONCAT(DEVICES[[#This Row],[INITIAL_TAG1]:[INITIAL_TAG2]])</f>
        <v>BB1FG300_ESP_IN_STANDBY</v>
      </c>
      <c r="K494" s="268" t="str">
        <f>TRIM(TRIM(DEVICES[[#This Row],[DESC1]])&amp; " " &amp;TRIM(DEVICES[[#This Row],[DESC2]]) &amp; " " &amp; TRIM(DEVICES[[#This Row],[DESC3]]))</f>
        <v>ESP HARDWIRED SIGNALS TO/FROM BOILER PLC ESP_IN_STANDBY</v>
      </c>
    </row>
    <row r="495" spans="1:11" x14ac:dyDescent="0.4">
      <c r="A495" s="268" t="s">
        <v>935</v>
      </c>
      <c r="B495" s="268" t="s">
        <v>2110</v>
      </c>
      <c r="C495" s="268" t="s">
        <v>2111</v>
      </c>
      <c r="D495" s="269"/>
      <c r="E495" s="268" t="str">
        <f>_xlfn.CONCAT(DEVICES[[#This Row],[INITIAL_TAG1]:[INITIAL_TAG2]])</f>
        <v>BB1FG300_ESP_IN_OPERATION</v>
      </c>
      <c r="F495" s="268" t="str">
        <f>TRIM(UPPER( MID(DEVICES[[#This Row],[INITIAL_DESC]],1,25)))</f>
        <v>ESP HARDWIRED SIGNALS</v>
      </c>
      <c r="G495" s="268" t="str">
        <f>TRIM(UPPER( MID(DEVICES[[#This Row],[INITIAL_DESC]],26,25)))</f>
        <v>TO/FROM BOILER PLC</v>
      </c>
      <c r="H495" s="268" t="str">
        <f xml:space="preserve"> TRIM(UPPER( MID(DEVICES[[#This Row],[INITIAL_DESC]],51,25)))</f>
        <v>ESP_IN_OPERATION</v>
      </c>
      <c r="I495" s="269"/>
      <c r="J495" s="268" t="str">
        <f>_xlfn.CONCAT(DEVICES[[#This Row],[INITIAL_TAG1]:[INITIAL_TAG2]])</f>
        <v>BB1FG300_ESP_IN_OPERATION</v>
      </c>
      <c r="K495" s="268" t="str">
        <f>TRIM(TRIM(DEVICES[[#This Row],[DESC1]])&amp; " " &amp;TRIM(DEVICES[[#This Row],[DESC2]]) &amp; " " &amp; TRIM(DEVICES[[#This Row],[DESC3]]))</f>
        <v>ESP HARDWIRED SIGNALS TO/FROM BOILER PLC ESP_IN_OPERATION</v>
      </c>
    </row>
    <row r="496" spans="1:11" x14ac:dyDescent="0.4">
      <c r="A496" s="268" t="s">
        <v>935</v>
      </c>
      <c r="B496" s="268" t="s">
        <v>2112</v>
      </c>
      <c r="C496" s="268" t="s">
        <v>2113</v>
      </c>
      <c r="D496" s="269"/>
      <c r="E496" s="268" t="str">
        <f>_xlfn.CONCAT(DEVICES[[#This Row],[INITIAL_TAG1]:[INITIAL_TAG2]])</f>
        <v>BB1FG300_ESP_SPARE_DI1</v>
      </c>
      <c r="F496" s="268" t="str">
        <f>TRIM(UPPER( MID(DEVICES[[#This Row],[INITIAL_DESC]],1,25)))</f>
        <v>ESP HARDWIRED SIGNALS</v>
      </c>
      <c r="G496" s="268" t="str">
        <f>TRIM(UPPER( MID(DEVICES[[#This Row],[INITIAL_DESC]],26,25)))</f>
        <v>TO/FROM BOILER PLC</v>
      </c>
      <c r="H496" s="268" t="str">
        <f xml:space="preserve"> TRIM(UPPER( MID(DEVICES[[#This Row],[INITIAL_DESC]],51,25)))</f>
        <v>ESP_SPARE_DI1</v>
      </c>
      <c r="I496" s="269"/>
      <c r="J496" s="268" t="str">
        <f>_xlfn.CONCAT(DEVICES[[#This Row],[INITIAL_TAG1]:[INITIAL_TAG2]])</f>
        <v>BB1FG300_ESP_SPARE_DI1</v>
      </c>
      <c r="K496" s="268" t="str">
        <f>TRIM(TRIM(DEVICES[[#This Row],[DESC1]])&amp; " " &amp;TRIM(DEVICES[[#This Row],[DESC2]]) &amp; " " &amp; TRIM(DEVICES[[#This Row],[DESC3]]))</f>
        <v>ESP HARDWIRED SIGNALS TO/FROM BOILER PLC ESP_SPARE_DI1</v>
      </c>
    </row>
    <row r="497" spans="1:11" x14ac:dyDescent="0.4">
      <c r="A497" s="268" t="s">
        <v>935</v>
      </c>
      <c r="B497" s="268" t="s">
        <v>2114</v>
      </c>
      <c r="C497" s="268" t="s">
        <v>2115</v>
      </c>
      <c r="D497" s="269"/>
      <c r="E497" s="268" t="str">
        <f>_xlfn.CONCAT(DEVICES[[#This Row],[INITIAL_TAG1]:[INITIAL_TAG2]])</f>
        <v>BB1FG300_ESP_SPARE_DI2</v>
      </c>
      <c r="F497" s="268" t="str">
        <f>TRIM(UPPER( MID(DEVICES[[#This Row],[INITIAL_DESC]],1,25)))</f>
        <v>ESP HARDWIRED SIGNALS</v>
      </c>
      <c r="G497" s="268" t="str">
        <f>TRIM(UPPER( MID(DEVICES[[#This Row],[INITIAL_DESC]],26,25)))</f>
        <v>TO/FROM BOILER PLC</v>
      </c>
      <c r="H497" s="268" t="str">
        <f xml:space="preserve"> TRIM(UPPER( MID(DEVICES[[#This Row],[INITIAL_DESC]],51,25)))</f>
        <v>ESP_SPARE_DI2</v>
      </c>
      <c r="I497" s="269"/>
      <c r="J497" s="268" t="str">
        <f>_xlfn.CONCAT(DEVICES[[#This Row],[INITIAL_TAG1]:[INITIAL_TAG2]])</f>
        <v>BB1FG300_ESP_SPARE_DI2</v>
      </c>
      <c r="K497" s="268" t="str">
        <f>TRIM(TRIM(DEVICES[[#This Row],[DESC1]])&amp; " " &amp;TRIM(DEVICES[[#This Row],[DESC2]]) &amp; " " &amp; TRIM(DEVICES[[#This Row],[DESC3]]))</f>
        <v>ESP HARDWIRED SIGNALS TO/FROM BOILER PLC ESP_SPARE_DI2</v>
      </c>
    </row>
    <row r="498" spans="1:11" x14ac:dyDescent="0.4">
      <c r="A498" s="268" t="s">
        <v>935</v>
      </c>
      <c r="B498" s="268" t="s">
        <v>2116</v>
      </c>
      <c r="C498" s="268" t="s">
        <v>2117</v>
      </c>
      <c r="D498" s="269"/>
      <c r="E498" s="268" t="str">
        <f>_xlfn.CONCAT(DEVICES[[#This Row],[INITIAL_TAG1]:[INITIAL_TAG2]])</f>
        <v>BB1FG300_ESP_SPARE_DI3</v>
      </c>
      <c r="F498" s="268" t="str">
        <f>TRIM(UPPER( MID(DEVICES[[#This Row],[INITIAL_DESC]],1,25)))</f>
        <v>ESP HARDWIRED SIGNALS</v>
      </c>
      <c r="G498" s="268" t="str">
        <f>TRIM(UPPER( MID(DEVICES[[#This Row],[INITIAL_DESC]],26,25)))</f>
        <v>TO/FROM BOILER PLC</v>
      </c>
      <c r="H498" s="268" t="str">
        <f xml:space="preserve"> TRIM(UPPER( MID(DEVICES[[#This Row],[INITIAL_DESC]],51,25)))</f>
        <v>ESP_SPARE_DI3</v>
      </c>
      <c r="I498" s="269"/>
      <c r="J498" s="268" t="str">
        <f>_xlfn.CONCAT(DEVICES[[#This Row],[INITIAL_TAG1]:[INITIAL_TAG2]])</f>
        <v>BB1FG300_ESP_SPARE_DI3</v>
      </c>
      <c r="K498" s="268" t="str">
        <f>TRIM(TRIM(DEVICES[[#This Row],[DESC1]])&amp; " " &amp;TRIM(DEVICES[[#This Row],[DESC2]]) &amp; " " &amp; TRIM(DEVICES[[#This Row],[DESC3]]))</f>
        <v>ESP HARDWIRED SIGNALS TO/FROM BOILER PLC ESP_SPARE_DI3</v>
      </c>
    </row>
    <row r="499" spans="1:11" x14ac:dyDescent="0.4">
      <c r="A499" s="268" t="s">
        <v>935</v>
      </c>
      <c r="B499" s="268" t="s">
        <v>2118</v>
      </c>
      <c r="C499" s="268" t="s">
        <v>2119</v>
      </c>
      <c r="D499" s="269"/>
      <c r="E499" s="268" t="str">
        <f>_xlfn.CONCAT(DEVICES[[#This Row],[INITIAL_TAG1]:[INITIAL_TAG2]])</f>
        <v>BB1FG300_ESP_SPARE_DI4</v>
      </c>
      <c r="F499" s="268" t="str">
        <f>TRIM(UPPER( MID(DEVICES[[#This Row],[INITIAL_DESC]],1,25)))</f>
        <v>ESP HARDWIRED SIGNALS</v>
      </c>
      <c r="G499" s="268" t="str">
        <f>TRIM(UPPER( MID(DEVICES[[#This Row],[INITIAL_DESC]],26,25)))</f>
        <v>TO/FROM BOILER PLC</v>
      </c>
      <c r="H499" s="268" t="str">
        <f xml:space="preserve"> TRIM(UPPER( MID(DEVICES[[#This Row],[INITIAL_DESC]],51,25)))</f>
        <v>ESP_SPARE_DI4</v>
      </c>
      <c r="I499" s="269"/>
      <c r="J499" s="268" t="str">
        <f>_xlfn.CONCAT(DEVICES[[#This Row],[INITIAL_TAG1]:[INITIAL_TAG2]])</f>
        <v>BB1FG300_ESP_SPARE_DI4</v>
      </c>
      <c r="K499" s="268" t="str">
        <f>TRIM(TRIM(DEVICES[[#This Row],[DESC1]])&amp; " " &amp;TRIM(DEVICES[[#This Row],[DESC2]]) &amp; " " &amp; TRIM(DEVICES[[#This Row],[DESC3]]))</f>
        <v>ESP HARDWIRED SIGNALS TO/FROM BOILER PLC ESP_SPARE_DI4</v>
      </c>
    </row>
    <row r="500" spans="1:11" x14ac:dyDescent="0.4">
      <c r="A500" s="268" t="s">
        <v>935</v>
      </c>
      <c r="B500" s="268" t="s">
        <v>2120</v>
      </c>
      <c r="C500" s="268" t="s">
        <v>2121</v>
      </c>
      <c r="D500" s="269"/>
      <c r="E500" s="268" t="str">
        <f>_xlfn.CONCAT(DEVICES[[#This Row],[INITIAL_TAG1]:[INITIAL_TAG2]])</f>
        <v>BB1FG300_ESP_EXT_RELEASE_FILTER</v>
      </c>
      <c r="F500" s="268" t="str">
        <f>TRIM(UPPER( MID(DEVICES[[#This Row],[INITIAL_DESC]],1,25)))</f>
        <v>ESP HARDWIRED SIGNALS</v>
      </c>
      <c r="G500" s="268" t="str">
        <f>TRIM(UPPER( MID(DEVICES[[#This Row],[INITIAL_DESC]],26,25)))</f>
        <v>TO/FROM BOILER PLC</v>
      </c>
      <c r="H500" s="268" t="str">
        <f xml:space="preserve"> TRIM(UPPER( MID(DEVICES[[#This Row],[INITIAL_DESC]],51,25)))</f>
        <v>ESP_EXT_RELEASE_FILTER</v>
      </c>
      <c r="I500" s="269"/>
      <c r="J500" s="268" t="str">
        <f>_xlfn.CONCAT(DEVICES[[#This Row],[INITIAL_TAG1]:[INITIAL_TAG2]])</f>
        <v>BB1FG300_ESP_EXT_RELEASE_FILTER</v>
      </c>
      <c r="K500" s="268" t="str">
        <f>TRIM(TRIM(DEVICES[[#This Row],[DESC1]])&amp; " " &amp;TRIM(DEVICES[[#This Row],[DESC2]]) &amp; " " &amp; TRIM(DEVICES[[#This Row],[DESC3]]))</f>
        <v>ESP HARDWIRED SIGNALS TO/FROM BOILER PLC ESP_EXT_RELEASE_FILTER</v>
      </c>
    </row>
    <row r="501" spans="1:11" x14ac:dyDescent="0.4">
      <c r="A501" s="268" t="s">
        <v>935</v>
      </c>
      <c r="B501" s="268" t="s">
        <v>2122</v>
      </c>
      <c r="C501" s="268" t="s">
        <v>2123</v>
      </c>
      <c r="D501" s="269"/>
      <c r="E501" s="268" t="str">
        <f>_xlfn.CONCAT(DEVICES[[#This Row],[INITIAL_TAG1]:[INITIAL_TAG2]])</f>
        <v>BB1FG300_ESP_SPARE_DO1</v>
      </c>
      <c r="F501" s="268" t="str">
        <f>TRIM(UPPER( MID(DEVICES[[#This Row],[INITIAL_DESC]],1,25)))</f>
        <v>ESP HARDWIRED SIGNALS</v>
      </c>
      <c r="G501" s="268" t="str">
        <f>TRIM(UPPER( MID(DEVICES[[#This Row],[INITIAL_DESC]],26,25)))</f>
        <v>TO/FROM BOILER PLC</v>
      </c>
      <c r="H501" s="268" t="str">
        <f xml:space="preserve"> TRIM(UPPER( MID(DEVICES[[#This Row],[INITIAL_DESC]],51,25)))</f>
        <v>ESP_SPARE_DO1</v>
      </c>
      <c r="I501" s="269"/>
      <c r="J501" s="268" t="str">
        <f>_xlfn.CONCAT(DEVICES[[#This Row],[INITIAL_TAG1]:[INITIAL_TAG2]])</f>
        <v>BB1FG300_ESP_SPARE_DO1</v>
      </c>
      <c r="K501" s="268" t="str">
        <f>TRIM(TRIM(DEVICES[[#This Row],[DESC1]])&amp; " " &amp;TRIM(DEVICES[[#This Row],[DESC2]]) &amp; " " &amp; TRIM(DEVICES[[#This Row],[DESC3]]))</f>
        <v>ESP HARDWIRED SIGNALS TO/FROM BOILER PLC ESP_SPARE_DO1</v>
      </c>
    </row>
    <row r="502" spans="1:11" x14ac:dyDescent="0.4">
      <c r="A502" s="268" t="s">
        <v>935</v>
      </c>
      <c r="B502" s="268" t="s">
        <v>2124</v>
      </c>
      <c r="C502" s="268" t="s">
        <v>2125</v>
      </c>
      <c r="D502" s="269"/>
      <c r="E502" s="268" t="str">
        <f>_xlfn.CONCAT(DEVICES[[#This Row],[INITIAL_TAG1]:[INITIAL_TAG2]])</f>
        <v>BB1FG300_ESP_SPARE_DO2</v>
      </c>
      <c r="F502" s="268" t="str">
        <f>TRIM(UPPER( MID(DEVICES[[#This Row],[INITIAL_DESC]],1,25)))</f>
        <v>ESP HARDWIRED SIGNALS</v>
      </c>
      <c r="G502" s="268" t="str">
        <f>TRIM(UPPER( MID(DEVICES[[#This Row],[INITIAL_DESC]],26,25)))</f>
        <v>TO/FROM BOILER PLC</v>
      </c>
      <c r="H502" s="268" t="str">
        <f xml:space="preserve"> TRIM(UPPER( MID(DEVICES[[#This Row],[INITIAL_DESC]],51,25)))</f>
        <v>ESP_SPARE_DO2</v>
      </c>
      <c r="I502" s="269"/>
      <c r="J502" s="268" t="str">
        <f>_xlfn.CONCAT(DEVICES[[#This Row],[INITIAL_TAG1]:[INITIAL_TAG2]])</f>
        <v>BB1FG300_ESP_SPARE_DO2</v>
      </c>
      <c r="K502" s="268" t="str">
        <f>TRIM(TRIM(DEVICES[[#This Row],[DESC1]])&amp; " " &amp;TRIM(DEVICES[[#This Row],[DESC2]]) &amp; " " &amp; TRIM(DEVICES[[#This Row],[DESC3]]))</f>
        <v>ESP HARDWIRED SIGNALS TO/FROM BOILER PLC ESP_SPARE_DO2</v>
      </c>
    </row>
    <row r="503" spans="1:11" x14ac:dyDescent="0.4">
      <c r="A503" s="268" t="s">
        <v>935</v>
      </c>
      <c r="B503" s="268" t="s">
        <v>2126</v>
      </c>
      <c r="C503" s="268" t="s">
        <v>2127</v>
      </c>
      <c r="D503" s="269"/>
      <c r="E503" s="268" t="str">
        <f>_xlfn.CONCAT(DEVICES[[#This Row],[INITIAL_TAG1]:[INITIAL_TAG2]])</f>
        <v>BB1FG300_ESP_SPARE_DO3</v>
      </c>
      <c r="F503" s="268" t="str">
        <f>TRIM(UPPER( MID(DEVICES[[#This Row],[INITIAL_DESC]],1,25)))</f>
        <v>ESP HARDWIRED SIGNALS</v>
      </c>
      <c r="G503" s="268" t="str">
        <f>TRIM(UPPER( MID(DEVICES[[#This Row],[INITIAL_DESC]],26,25)))</f>
        <v>TO/FROM BOILER PLC</v>
      </c>
      <c r="H503" s="268" t="str">
        <f xml:space="preserve"> TRIM(UPPER( MID(DEVICES[[#This Row],[INITIAL_DESC]],51,25)))</f>
        <v>ESP_SPARE_DO3</v>
      </c>
      <c r="I503" s="269"/>
      <c r="J503" s="268" t="str">
        <f>_xlfn.CONCAT(DEVICES[[#This Row],[INITIAL_TAG1]:[INITIAL_TAG2]])</f>
        <v>BB1FG300_ESP_SPARE_DO3</v>
      </c>
      <c r="K503" s="268" t="str">
        <f>TRIM(TRIM(DEVICES[[#This Row],[DESC1]])&amp; " " &amp;TRIM(DEVICES[[#This Row],[DESC2]]) &amp; " " &amp; TRIM(DEVICES[[#This Row],[DESC3]]))</f>
        <v>ESP HARDWIRED SIGNALS TO/FROM BOILER PLC ESP_SPARE_DO3</v>
      </c>
    </row>
    <row r="504" spans="1:11" x14ac:dyDescent="0.4">
      <c r="A504" s="268" t="s">
        <v>935</v>
      </c>
      <c r="B504" s="268" t="s">
        <v>2128</v>
      </c>
      <c r="C504" s="268" t="s">
        <v>2129</v>
      </c>
      <c r="D504" s="269"/>
      <c r="E504" s="268" t="str">
        <f>_xlfn.CONCAT(DEVICES[[#This Row],[INITIAL_TAG1]:[INITIAL_TAG2]])</f>
        <v>BB1FG300_ESP_SPARE_DO4</v>
      </c>
      <c r="F504" s="268" t="str">
        <f>TRIM(UPPER( MID(DEVICES[[#This Row],[INITIAL_DESC]],1,25)))</f>
        <v>ESP HARDWIRED SIGNALS</v>
      </c>
      <c r="G504" s="268" t="str">
        <f>TRIM(UPPER( MID(DEVICES[[#This Row],[INITIAL_DESC]],26,25)))</f>
        <v>TO/FROM BOILER PLC</v>
      </c>
      <c r="H504" s="268" t="str">
        <f xml:space="preserve"> TRIM(UPPER( MID(DEVICES[[#This Row],[INITIAL_DESC]],51,25)))</f>
        <v>ESP_SPARE_DO4</v>
      </c>
      <c r="I504" s="269"/>
      <c r="J504" s="268" t="str">
        <f>_xlfn.CONCAT(DEVICES[[#This Row],[INITIAL_TAG1]:[INITIAL_TAG2]])</f>
        <v>BB1FG300_ESP_SPARE_DO4</v>
      </c>
      <c r="K504" s="268" t="str">
        <f>TRIM(TRIM(DEVICES[[#This Row],[DESC1]])&amp; " " &amp;TRIM(DEVICES[[#This Row],[DESC2]]) &amp; " " &amp; TRIM(DEVICES[[#This Row],[DESC3]]))</f>
        <v>ESP HARDWIRED SIGNALS TO/FROM BOILER PLC ESP_SPARE_DO4</v>
      </c>
    </row>
    <row r="505" spans="1:11" x14ac:dyDescent="0.4">
      <c r="A505" s="268" t="s">
        <v>935</v>
      </c>
      <c r="B505" s="268" t="s">
        <v>2130</v>
      </c>
      <c r="C505" s="268" t="s">
        <v>2131</v>
      </c>
      <c r="D505" s="269"/>
      <c r="E505" s="268" t="str">
        <f>_xlfn.CONCAT(DEVICES[[#This Row],[INITIAL_TAG1]:[INITIAL_TAG2]])</f>
        <v>BB1FG300_ESP_SPARE_DO5</v>
      </c>
      <c r="F505" s="268" t="str">
        <f>TRIM(UPPER( MID(DEVICES[[#This Row],[INITIAL_DESC]],1,25)))</f>
        <v>ESP HARDWIRED SIGNALS</v>
      </c>
      <c r="G505" s="268" t="str">
        <f>TRIM(UPPER( MID(DEVICES[[#This Row],[INITIAL_DESC]],26,25)))</f>
        <v>TO/FROM BOILER PLC</v>
      </c>
      <c r="H505" s="268" t="str">
        <f xml:space="preserve"> TRIM(UPPER( MID(DEVICES[[#This Row],[INITIAL_DESC]],51,25)))</f>
        <v>ESP_SPARE_DO5</v>
      </c>
      <c r="I505" s="269"/>
      <c r="J505" s="268" t="str">
        <f>_xlfn.CONCAT(DEVICES[[#This Row],[INITIAL_TAG1]:[INITIAL_TAG2]])</f>
        <v>BB1FG300_ESP_SPARE_DO5</v>
      </c>
      <c r="K505" s="268" t="str">
        <f>TRIM(TRIM(DEVICES[[#This Row],[DESC1]])&amp; " " &amp;TRIM(DEVICES[[#This Row],[DESC2]]) &amp; " " &amp; TRIM(DEVICES[[#This Row],[DESC3]]))</f>
        <v>ESP HARDWIRED SIGNALS TO/FROM BOILER PLC ESP_SPARE_DO5</v>
      </c>
    </row>
    <row r="506" spans="1:11" x14ac:dyDescent="0.4">
      <c r="A506" s="268" t="s">
        <v>558</v>
      </c>
      <c r="C506" s="268" t="s">
        <v>2132</v>
      </c>
      <c r="D506" s="269"/>
      <c r="E506" s="268" t="str">
        <f>_xlfn.CONCAT(DEVICES[[#This Row],[INITIAL_TAG1]:[INITIAL_TAG2]])</f>
        <v>BB1SI400</v>
      </c>
      <c r="F506" s="268" t="str">
        <f>TRIM(UPPER( MID(DEVICES[[#This Row],[INITIAL_DESC]],1,25)))</f>
        <v>PRIMARY AIR FAN</v>
      </c>
      <c r="G506" s="268" t="str">
        <f>TRIM(UPPER( MID(DEVICES[[#This Row],[INITIAL_DESC]],26,25)))</f>
        <v>SAFETY INTERLOCK</v>
      </c>
      <c r="H506" s="268" t="str">
        <f xml:space="preserve"> TRIM(UPPER( MID(DEVICES[[#This Row],[INITIAL_DESC]],51,25)))</f>
        <v/>
      </c>
      <c r="I506" s="269"/>
      <c r="J506" s="268" t="str">
        <f>_xlfn.CONCAT(DEVICES[[#This Row],[INITIAL_TAG1]:[INITIAL_TAG2]])</f>
        <v>BB1SI400</v>
      </c>
      <c r="K506" s="268" t="str">
        <f>TRIM(TRIM(DEVICES[[#This Row],[DESC1]])&amp; " " &amp;TRIM(DEVICES[[#This Row],[DESC2]]) &amp; " " &amp; TRIM(DEVICES[[#This Row],[DESC3]]))</f>
        <v>PRIMARY AIR FAN SAFETY INTERLOCK</v>
      </c>
    </row>
    <row r="507" spans="1:11" x14ac:dyDescent="0.4">
      <c r="A507" s="268" t="s">
        <v>562</v>
      </c>
      <c r="C507" s="268" t="s">
        <v>2133</v>
      </c>
      <c r="D507" s="269"/>
      <c r="E507" s="268" t="str">
        <f>_xlfn.CONCAT(DEVICES[[#This Row],[INITIAL_TAG1]:[INITIAL_TAG2]])</f>
        <v>BB1SI401</v>
      </c>
      <c r="F507" s="268" t="str">
        <f>TRIM(UPPER( MID(DEVICES[[#This Row],[INITIAL_DESC]],1,25)))</f>
        <v>SECONDARY AIR FAN</v>
      </c>
      <c r="G507" s="268" t="str">
        <f>TRIM(UPPER( MID(DEVICES[[#This Row],[INITIAL_DESC]],26,25)))</f>
        <v>SAFETY INTERLOCK</v>
      </c>
      <c r="H507" s="268" t="str">
        <f xml:space="preserve"> TRIM(UPPER( MID(DEVICES[[#This Row],[INITIAL_DESC]],51,25)))</f>
        <v/>
      </c>
      <c r="I507" s="269"/>
      <c r="J507" s="268" t="str">
        <f>_xlfn.CONCAT(DEVICES[[#This Row],[INITIAL_TAG1]:[INITIAL_TAG2]])</f>
        <v>BB1SI401</v>
      </c>
      <c r="K507" s="268" t="str">
        <f>TRIM(TRIM(DEVICES[[#This Row],[DESC1]])&amp; " " &amp;TRIM(DEVICES[[#This Row],[DESC2]]) &amp; " " &amp; TRIM(DEVICES[[#This Row],[DESC3]]))</f>
        <v>SECONDARY AIR FAN SAFETY INTERLOCK</v>
      </c>
    </row>
    <row r="508" spans="1:11" x14ac:dyDescent="0.4">
      <c r="A508" s="268" t="s">
        <v>1362</v>
      </c>
      <c r="C508" s="268" t="s">
        <v>2134</v>
      </c>
      <c r="D508" s="269"/>
      <c r="E508" s="268" t="str">
        <f>_xlfn.CONCAT(DEVICES[[#This Row],[INITIAL_TAG1]:[INITIAL_TAG2]])</f>
        <v>BB1SI603</v>
      </c>
      <c r="F508" s="268" t="str">
        <f>TRIM(UPPER( MID(DEVICES[[#This Row],[INITIAL_DESC]],1,25)))</f>
        <v>FUEL RECEPTION HYDRAULIC</v>
      </c>
      <c r="G508" s="268" t="str">
        <f>TRIM(UPPER( MID(DEVICES[[#This Row],[INITIAL_DESC]],26,25)))</f>
        <v>UNIT 1, PUMP 1</v>
      </c>
      <c r="H508" s="268" t="str">
        <f xml:space="preserve"> TRIM(UPPER( MID(DEVICES[[#This Row],[INITIAL_DESC]],51,25)))</f>
        <v>SAFETY INTERLOCK</v>
      </c>
      <c r="I508" s="269"/>
      <c r="J508" s="268" t="str">
        <f>_xlfn.CONCAT(DEVICES[[#This Row],[INITIAL_TAG1]:[INITIAL_TAG2]])</f>
        <v>BB1SI603</v>
      </c>
      <c r="K508" s="268" t="str">
        <f>TRIM(TRIM(DEVICES[[#This Row],[DESC1]])&amp; " " &amp;TRIM(DEVICES[[#This Row],[DESC2]]) &amp; " " &amp; TRIM(DEVICES[[#This Row],[DESC3]]))</f>
        <v>FUEL RECEPTION HYDRAULIC UNIT 1, PUMP 1 SAFETY INTERLOCK</v>
      </c>
    </row>
    <row r="509" spans="1:11" x14ac:dyDescent="0.4">
      <c r="A509" s="268" t="s">
        <v>1365</v>
      </c>
      <c r="C509" s="268" t="s">
        <v>2135</v>
      </c>
      <c r="D509" s="269"/>
      <c r="E509" s="268" t="str">
        <f>_xlfn.CONCAT(DEVICES[[#This Row],[INITIAL_TAG1]:[INITIAL_TAG2]])</f>
        <v>BB1SI604</v>
      </c>
      <c r="F509" s="268" t="str">
        <f>TRIM(UPPER( MID(DEVICES[[#This Row],[INITIAL_DESC]],1,25)))</f>
        <v>FUEL RECEPTION HYDRAULIC</v>
      </c>
      <c r="G509" s="268" t="str">
        <f>TRIM(UPPER( MID(DEVICES[[#This Row],[INITIAL_DESC]],26,25)))</f>
        <v>UNIT 1, PUMP 2</v>
      </c>
      <c r="H509" s="268" t="str">
        <f xml:space="preserve"> TRIM(UPPER( MID(DEVICES[[#This Row],[INITIAL_DESC]],51,25)))</f>
        <v>SAFETY INTERLOCK</v>
      </c>
      <c r="I509" s="269"/>
      <c r="J509" s="268" t="str">
        <f>_xlfn.CONCAT(DEVICES[[#This Row],[INITIAL_TAG1]:[INITIAL_TAG2]])</f>
        <v>BB1SI604</v>
      </c>
      <c r="K509" s="268" t="str">
        <f>TRIM(TRIM(DEVICES[[#This Row],[DESC1]])&amp; " " &amp;TRIM(DEVICES[[#This Row],[DESC2]]) &amp; " " &amp; TRIM(DEVICES[[#This Row],[DESC3]]))</f>
        <v>FUEL RECEPTION HYDRAULIC UNIT 1, PUMP 2 SAFETY INTERLOCK</v>
      </c>
    </row>
    <row r="510" spans="1:11" x14ac:dyDescent="0.4">
      <c r="A510" s="268" t="s">
        <v>1368</v>
      </c>
      <c r="C510" s="268" t="s">
        <v>2136</v>
      </c>
      <c r="D510" s="269"/>
      <c r="E510" s="268" t="str">
        <f>_xlfn.CONCAT(DEVICES[[#This Row],[INITIAL_TAG1]:[INITIAL_TAG2]])</f>
        <v>BB1SI605</v>
      </c>
      <c r="F510" s="268" t="str">
        <f>TRIM(UPPER( MID(DEVICES[[#This Row],[INITIAL_DESC]],1,25)))</f>
        <v>FUEL RECEPTION HYDRAULIC</v>
      </c>
      <c r="G510" s="268" t="str">
        <f>TRIM(UPPER( MID(DEVICES[[#This Row],[INITIAL_DESC]],26,25)))</f>
        <v>UNIT 1, PUMP 3</v>
      </c>
      <c r="H510" s="268" t="str">
        <f xml:space="preserve"> TRIM(UPPER( MID(DEVICES[[#This Row],[INITIAL_DESC]],51,25)))</f>
        <v>SAFETY INTERLOCK</v>
      </c>
      <c r="I510" s="269"/>
      <c r="J510" s="268" t="str">
        <f>_xlfn.CONCAT(DEVICES[[#This Row],[INITIAL_TAG1]:[INITIAL_TAG2]])</f>
        <v>BB1SI605</v>
      </c>
      <c r="K510" s="268" t="str">
        <f>TRIM(TRIM(DEVICES[[#This Row],[DESC1]])&amp; " " &amp;TRIM(DEVICES[[#This Row],[DESC2]]) &amp; " " &amp; TRIM(DEVICES[[#This Row],[DESC3]]))</f>
        <v>FUEL RECEPTION HYDRAULIC UNIT 1, PUMP 3 SAFETY INTERLOCK</v>
      </c>
    </row>
    <row r="511" spans="1:11" x14ac:dyDescent="0.4">
      <c r="A511" s="268" t="s">
        <v>1378</v>
      </c>
      <c r="C511" s="268" t="s">
        <v>2137</v>
      </c>
      <c r="D511" s="269"/>
      <c r="E511" s="268" t="str">
        <f>_xlfn.CONCAT(DEVICES[[#This Row],[INITIAL_TAG1]:[INITIAL_TAG2]])</f>
        <v>BB1SI658</v>
      </c>
      <c r="F511" s="268" t="str">
        <f>TRIM(UPPER( MID(DEVICES[[#This Row],[INITIAL_DESC]],1,25)))</f>
        <v>SCRAPER CONVEYOR 1</v>
      </c>
      <c r="G511" s="268" t="str">
        <f>TRIM(UPPER( MID(DEVICES[[#This Row],[INITIAL_DESC]],26,25)))</f>
        <v>SAFETY INTERLOCK</v>
      </c>
      <c r="H511" s="268" t="str">
        <f xml:space="preserve"> TRIM(UPPER( MID(DEVICES[[#This Row],[INITIAL_DESC]],51,25)))</f>
        <v/>
      </c>
      <c r="I511" s="269"/>
      <c r="J511" s="268" t="str">
        <f>_xlfn.CONCAT(DEVICES[[#This Row],[INITIAL_TAG1]:[INITIAL_TAG2]])</f>
        <v>BB1SI658</v>
      </c>
      <c r="K511" s="268" t="str">
        <f>TRIM(TRIM(DEVICES[[#This Row],[DESC1]])&amp; " " &amp;TRIM(DEVICES[[#This Row],[DESC2]]) &amp; " " &amp; TRIM(DEVICES[[#This Row],[DESC3]]))</f>
        <v>SCRAPER CONVEYOR 1 SAFETY INTERLOCK</v>
      </c>
    </row>
    <row r="512" spans="1:11" x14ac:dyDescent="0.4">
      <c r="A512" s="268" t="s">
        <v>1396</v>
      </c>
      <c r="C512" s="268" t="s">
        <v>2138</v>
      </c>
      <c r="D512" s="269"/>
      <c r="E512" s="268" t="str">
        <f>_xlfn.CONCAT(DEVICES[[#This Row],[INITIAL_TAG1]:[INITIAL_TAG2]])</f>
        <v>BB1SI659</v>
      </c>
      <c r="F512" s="268" t="str">
        <f>TRIM(UPPER( MID(DEVICES[[#This Row],[INITIAL_DESC]],1,25)))</f>
        <v>BELT CONVEYOR</v>
      </c>
      <c r="G512" s="268" t="str">
        <f>TRIM(UPPER( MID(DEVICES[[#This Row],[INITIAL_DESC]],26,25)))</f>
        <v>SAFETY INTERLOCK</v>
      </c>
      <c r="H512" s="268" t="str">
        <f xml:space="preserve"> TRIM(UPPER( MID(DEVICES[[#This Row],[INITIAL_DESC]],51,25)))</f>
        <v/>
      </c>
      <c r="I512" s="269"/>
      <c r="J512" s="268" t="str">
        <f>_xlfn.CONCAT(DEVICES[[#This Row],[INITIAL_TAG1]:[INITIAL_TAG2]])</f>
        <v>BB1SI659</v>
      </c>
      <c r="K512" s="268" t="str">
        <f>TRIM(TRIM(DEVICES[[#This Row],[DESC1]])&amp; " " &amp;TRIM(DEVICES[[#This Row],[DESC2]]) &amp; " " &amp; TRIM(DEVICES[[#This Row],[DESC3]]))</f>
        <v>BELT CONVEYOR SAFETY INTERLOCK</v>
      </c>
    </row>
    <row r="513" spans="1:11" x14ac:dyDescent="0.4">
      <c r="A513" s="268" t="s">
        <v>1409</v>
      </c>
      <c r="C513" s="268" t="s">
        <v>2139</v>
      </c>
      <c r="D513" s="269"/>
      <c r="E513" s="268" t="str">
        <f>_xlfn.CONCAT(DEVICES[[#This Row],[INITIAL_TAG1]:[INITIAL_TAG2]])</f>
        <v>BB1SI675</v>
      </c>
      <c r="F513" s="268" t="str">
        <f>TRIM(UPPER( MID(DEVICES[[#This Row],[INITIAL_DESC]],1,25)))</f>
        <v>DISC SCREEN DRIVE 1</v>
      </c>
      <c r="G513" s="268" t="str">
        <f>TRIM(UPPER( MID(DEVICES[[#This Row],[INITIAL_DESC]],26,25)))</f>
        <v>SAFETY INTERLOCK</v>
      </c>
      <c r="H513" s="268" t="str">
        <f xml:space="preserve"> TRIM(UPPER( MID(DEVICES[[#This Row],[INITIAL_DESC]],51,25)))</f>
        <v/>
      </c>
      <c r="I513" s="269"/>
      <c r="J513" s="268" t="str">
        <f>_xlfn.CONCAT(DEVICES[[#This Row],[INITIAL_TAG1]:[INITIAL_TAG2]])</f>
        <v>BB1SI675</v>
      </c>
      <c r="K513" s="268" t="str">
        <f>TRIM(TRIM(DEVICES[[#This Row],[DESC1]])&amp; " " &amp;TRIM(DEVICES[[#This Row],[DESC2]]) &amp; " " &amp; TRIM(DEVICES[[#This Row],[DESC3]]))</f>
        <v>DISC SCREEN DRIVE 1 SAFETY INTERLOCK</v>
      </c>
    </row>
    <row r="514" spans="1:11" x14ac:dyDescent="0.4">
      <c r="A514" s="268" t="s">
        <v>1413</v>
      </c>
      <c r="C514" s="268" t="s">
        <v>2140</v>
      </c>
      <c r="D514" s="269"/>
      <c r="E514" s="268" t="str">
        <f>_xlfn.CONCAT(DEVICES[[#This Row],[INITIAL_TAG1]:[INITIAL_TAG2]])</f>
        <v>BB1SI676</v>
      </c>
      <c r="F514" s="268" t="str">
        <f>TRIM(UPPER( MID(DEVICES[[#This Row],[INITIAL_DESC]],1,25)))</f>
        <v>DISC SCREEN DRIVE 2</v>
      </c>
      <c r="G514" s="268" t="str">
        <f>TRIM(UPPER( MID(DEVICES[[#This Row],[INITIAL_DESC]],26,25)))</f>
        <v>SAFETY INTERLOCK</v>
      </c>
      <c r="H514" s="268" t="str">
        <f xml:space="preserve"> TRIM(UPPER( MID(DEVICES[[#This Row],[INITIAL_DESC]],51,25)))</f>
        <v/>
      </c>
      <c r="I514" s="269"/>
      <c r="J514" s="268" t="str">
        <f>_xlfn.CONCAT(DEVICES[[#This Row],[INITIAL_TAG1]:[INITIAL_TAG2]])</f>
        <v>BB1SI676</v>
      </c>
      <c r="K514" s="268" t="str">
        <f>TRIM(TRIM(DEVICES[[#This Row],[DESC1]])&amp; " " &amp;TRIM(DEVICES[[#This Row],[DESC2]]) &amp; " " &amp; TRIM(DEVICES[[#This Row],[DESC3]]))</f>
        <v>DISC SCREEN DRIVE 2 SAFETY INTERLOCK</v>
      </c>
    </row>
    <row r="515" spans="1:11" x14ac:dyDescent="0.4">
      <c r="A515" s="268" t="s">
        <v>1418</v>
      </c>
      <c r="C515" s="268" t="s">
        <v>2141</v>
      </c>
      <c r="D515" s="269"/>
      <c r="E515" s="268" t="str">
        <f>_xlfn.CONCAT(DEVICES[[#This Row],[INITIAL_TAG1]:[INITIAL_TAG2]])</f>
        <v>BB1SI672</v>
      </c>
      <c r="F515" s="268" t="str">
        <f>TRIM(UPPER( MID(DEVICES[[#This Row],[INITIAL_DESC]],1,25)))</f>
        <v>SCRAPER CONVEYOR 2</v>
      </c>
      <c r="G515" s="268" t="str">
        <f>TRIM(UPPER( MID(DEVICES[[#This Row],[INITIAL_DESC]],26,25)))</f>
        <v>SAFETY INTERLOCK</v>
      </c>
      <c r="H515" s="268" t="str">
        <f xml:space="preserve"> TRIM(UPPER( MID(DEVICES[[#This Row],[INITIAL_DESC]],51,25)))</f>
        <v/>
      </c>
      <c r="I515" s="269"/>
      <c r="J515" s="268" t="str">
        <f>_xlfn.CONCAT(DEVICES[[#This Row],[INITIAL_TAG1]:[INITIAL_TAG2]])</f>
        <v>BB1SI672</v>
      </c>
      <c r="K515" s="268" t="str">
        <f>TRIM(TRIM(DEVICES[[#This Row],[DESC1]])&amp; " " &amp;TRIM(DEVICES[[#This Row],[DESC2]]) &amp; " " &amp; TRIM(DEVICES[[#This Row],[DESC3]]))</f>
        <v>SCRAPER CONVEYOR 2 SAFETY INTERLOCK</v>
      </c>
    </row>
    <row r="516" spans="1:11" x14ac:dyDescent="0.4">
      <c r="A516" s="268" t="s">
        <v>972</v>
      </c>
      <c r="C516" s="268" t="s">
        <v>2142</v>
      </c>
      <c r="D516" s="269"/>
      <c r="E516" s="268" t="str">
        <f>_xlfn.CONCAT(DEVICES[[#This Row],[INITIAL_TAG1]:[INITIAL_TAG2]])</f>
        <v>BB1SI550</v>
      </c>
      <c r="F516" s="268" t="str">
        <f>TRIM(UPPER( MID(DEVICES[[#This Row],[INITIAL_DESC]],1,25)))</f>
        <v>FLUE GAS FAN</v>
      </c>
      <c r="G516" s="268" t="str">
        <f>TRIM(UPPER( MID(DEVICES[[#This Row],[INITIAL_DESC]],26,25)))</f>
        <v>SAFETY INTERLOCK</v>
      </c>
      <c r="H516" s="268" t="str">
        <f xml:space="preserve"> TRIM(UPPER( MID(DEVICES[[#This Row],[INITIAL_DESC]],51,25)))</f>
        <v/>
      </c>
      <c r="I516" s="269"/>
      <c r="J516" s="268" t="str">
        <f>_xlfn.CONCAT(DEVICES[[#This Row],[INITIAL_TAG1]:[INITIAL_TAG2]])</f>
        <v>BB1SI550</v>
      </c>
      <c r="K516" s="268" t="str">
        <f>TRIM(TRIM(DEVICES[[#This Row],[DESC1]])&amp; " " &amp;TRIM(DEVICES[[#This Row],[DESC2]]) &amp; " " &amp; TRIM(DEVICES[[#This Row],[DESC3]]))</f>
        <v>FLUE GAS FAN SAFETY INTERLOCK</v>
      </c>
    </row>
    <row r="517" spans="1:11" x14ac:dyDescent="0.4">
      <c r="A517" s="268" t="s">
        <v>690</v>
      </c>
      <c r="C517" s="268" t="s">
        <v>2143</v>
      </c>
      <c r="D517" s="269"/>
      <c r="E517" s="268" t="str">
        <f>_xlfn.CONCAT(DEVICES[[#This Row],[INITIAL_TAG1]:[INITIAL_TAG2]])</f>
        <v>BB1SV601</v>
      </c>
      <c r="F517" s="268" t="str">
        <f>TRIM(UPPER( MID(DEVICES[[#This Row],[INITIAL_DESC]],1,25)))</f>
        <v>CONTROL VALVE PUSH</v>
      </c>
      <c r="G517" s="268" t="str">
        <f>TRIM(UPPER( MID(DEVICES[[#This Row],[INITIAL_DESC]],26,25)))</f>
        <v>FEEDERS UNLOADING</v>
      </c>
      <c r="H517" s="268" t="str">
        <f xml:space="preserve"> TRIM(UPPER( MID(DEVICES[[#This Row],[INITIAL_DESC]],51,25)))</f>
        <v>STATION 1</v>
      </c>
      <c r="I517" s="269"/>
      <c r="J517" s="268" t="str">
        <f>_xlfn.CONCAT(DEVICES[[#This Row],[INITIAL_TAG1]:[INITIAL_TAG2]])</f>
        <v>BB1SV601</v>
      </c>
      <c r="K517" s="268" t="str">
        <f>TRIM(TRIM(DEVICES[[#This Row],[DESC1]])&amp; " " &amp;TRIM(DEVICES[[#This Row],[DESC2]]) &amp; " " &amp; TRIM(DEVICES[[#This Row],[DESC3]]))</f>
        <v>CONTROL VALVE PUSH FEEDERS UNLOADING STATION 1</v>
      </c>
    </row>
    <row r="518" spans="1:11" x14ac:dyDescent="0.4">
      <c r="A518" s="268" t="s">
        <v>690</v>
      </c>
      <c r="B518" s="268" t="s">
        <v>2144</v>
      </c>
      <c r="C518" s="268" t="s">
        <v>2143</v>
      </c>
      <c r="D518" s="269"/>
      <c r="E518" s="268" t="str">
        <f>_xlfn.CONCAT(DEVICES[[#This Row],[INITIAL_TAG1]:[INITIAL_TAG2]])</f>
        <v>BB1SV601_OUT</v>
      </c>
      <c r="F518" s="268" t="str">
        <f>TRIM(UPPER( MID(DEVICES[[#This Row],[INITIAL_DESC]],1,25)))</f>
        <v>CONTROL VALVE PUSH</v>
      </c>
      <c r="G518" s="268" t="str">
        <f>TRIM(UPPER( MID(DEVICES[[#This Row],[INITIAL_DESC]],26,25)))</f>
        <v>FEEDERS UNLOADING</v>
      </c>
      <c r="H518" s="268" t="str">
        <f xml:space="preserve"> TRIM(UPPER( MID(DEVICES[[#This Row],[INITIAL_DESC]],51,25)))</f>
        <v>STATION 1</v>
      </c>
      <c r="I518" s="269"/>
      <c r="J518" s="268" t="str">
        <f>_xlfn.CONCAT(DEVICES[[#This Row],[INITIAL_TAG1]:[INITIAL_TAG2]])</f>
        <v>BB1SV601_OUT</v>
      </c>
      <c r="K518" s="268" t="str">
        <f>TRIM(TRIM(DEVICES[[#This Row],[DESC1]])&amp; " " &amp;TRIM(DEVICES[[#This Row],[DESC2]]) &amp; " " &amp; TRIM(DEVICES[[#This Row],[DESC3]]))</f>
        <v>CONTROL VALVE PUSH FEEDERS UNLOADING STATION 1</v>
      </c>
    </row>
    <row r="519" spans="1:11" x14ac:dyDescent="0.4">
      <c r="A519" s="268" t="s">
        <v>690</v>
      </c>
      <c r="B519" s="268" t="s">
        <v>2145</v>
      </c>
      <c r="C519" s="268" t="s">
        <v>2143</v>
      </c>
      <c r="D519" s="269"/>
      <c r="E519" s="268" t="str">
        <f>_xlfn.CONCAT(DEVICES[[#This Row],[INITIAL_TAG1]:[INITIAL_TAG2]])</f>
        <v>BB1SV601_IN</v>
      </c>
      <c r="F519" s="268" t="str">
        <f>TRIM(UPPER( MID(DEVICES[[#This Row],[INITIAL_DESC]],1,25)))</f>
        <v>CONTROL VALVE PUSH</v>
      </c>
      <c r="G519" s="268" t="str">
        <f>TRIM(UPPER( MID(DEVICES[[#This Row],[INITIAL_DESC]],26,25)))</f>
        <v>FEEDERS UNLOADING</v>
      </c>
      <c r="H519" s="268" t="str">
        <f xml:space="preserve"> TRIM(UPPER( MID(DEVICES[[#This Row],[INITIAL_DESC]],51,25)))</f>
        <v>STATION 1</v>
      </c>
      <c r="I519" s="269"/>
      <c r="J519" s="268" t="str">
        <f>_xlfn.CONCAT(DEVICES[[#This Row],[INITIAL_TAG1]:[INITIAL_TAG2]])</f>
        <v>BB1SV601_IN</v>
      </c>
      <c r="K519" s="268" t="str">
        <f>TRIM(TRIM(DEVICES[[#This Row],[DESC1]])&amp; " " &amp;TRIM(DEVICES[[#This Row],[DESC2]]) &amp; " " &amp; TRIM(DEVICES[[#This Row],[DESC3]]))</f>
        <v>CONTROL VALVE PUSH FEEDERS UNLOADING STATION 1</v>
      </c>
    </row>
    <row r="520" spans="1:11" x14ac:dyDescent="0.4">
      <c r="A520" s="268" t="s">
        <v>697</v>
      </c>
      <c r="C520" s="268" t="s">
        <v>2146</v>
      </c>
      <c r="D520" s="269"/>
      <c r="E520" s="268" t="str">
        <f>_xlfn.CONCAT(DEVICES[[#This Row],[INITIAL_TAG1]:[INITIAL_TAG2]])</f>
        <v>BB1SV603</v>
      </c>
      <c r="F520" s="268" t="str">
        <f>TRIM(UPPER( MID(DEVICES[[#This Row],[INITIAL_DESC]],1,25)))</f>
        <v>CONTROL VALVE PUSH</v>
      </c>
      <c r="G520" s="268" t="str">
        <f>TRIM(UPPER( MID(DEVICES[[#This Row],[INITIAL_DESC]],26,25)))</f>
        <v>FEEDERS UNLOADING</v>
      </c>
      <c r="H520" s="268" t="str">
        <f xml:space="preserve"> TRIM(UPPER( MID(DEVICES[[#This Row],[INITIAL_DESC]],51,25)))</f>
        <v>STATION 3</v>
      </c>
      <c r="I520" s="269"/>
      <c r="J520" s="268" t="str">
        <f>_xlfn.CONCAT(DEVICES[[#This Row],[INITIAL_TAG1]:[INITIAL_TAG2]])</f>
        <v>BB1SV603</v>
      </c>
      <c r="K520" s="268" t="str">
        <f>TRIM(TRIM(DEVICES[[#This Row],[DESC1]])&amp; " " &amp;TRIM(DEVICES[[#This Row],[DESC2]]) &amp; " " &amp; TRIM(DEVICES[[#This Row],[DESC3]]))</f>
        <v>CONTROL VALVE PUSH FEEDERS UNLOADING STATION 3</v>
      </c>
    </row>
    <row r="521" spans="1:11" x14ac:dyDescent="0.4">
      <c r="A521" s="268" t="s">
        <v>697</v>
      </c>
      <c r="B521" s="268" t="s">
        <v>2144</v>
      </c>
      <c r="C521" s="268" t="s">
        <v>2146</v>
      </c>
      <c r="D521" s="269"/>
      <c r="E521" s="268" t="str">
        <f>_xlfn.CONCAT(DEVICES[[#This Row],[INITIAL_TAG1]:[INITIAL_TAG2]])</f>
        <v>BB1SV603_OUT</v>
      </c>
      <c r="F521" s="268" t="str">
        <f>TRIM(UPPER( MID(DEVICES[[#This Row],[INITIAL_DESC]],1,25)))</f>
        <v>CONTROL VALVE PUSH</v>
      </c>
      <c r="G521" s="268" t="str">
        <f>TRIM(UPPER( MID(DEVICES[[#This Row],[INITIAL_DESC]],26,25)))</f>
        <v>FEEDERS UNLOADING</v>
      </c>
      <c r="H521" s="268" t="str">
        <f xml:space="preserve"> TRIM(UPPER( MID(DEVICES[[#This Row],[INITIAL_DESC]],51,25)))</f>
        <v>STATION 3</v>
      </c>
      <c r="I521" s="269"/>
      <c r="J521" s="268" t="str">
        <f>_xlfn.CONCAT(DEVICES[[#This Row],[INITIAL_TAG1]:[INITIAL_TAG2]])</f>
        <v>BB1SV603_OUT</v>
      </c>
      <c r="K521" s="268" t="str">
        <f>TRIM(TRIM(DEVICES[[#This Row],[DESC1]])&amp; " " &amp;TRIM(DEVICES[[#This Row],[DESC2]]) &amp; " " &amp; TRIM(DEVICES[[#This Row],[DESC3]]))</f>
        <v>CONTROL VALVE PUSH FEEDERS UNLOADING STATION 3</v>
      </c>
    </row>
    <row r="522" spans="1:11" x14ac:dyDescent="0.4">
      <c r="A522" s="268" t="s">
        <v>697</v>
      </c>
      <c r="B522" s="268" t="s">
        <v>2145</v>
      </c>
      <c r="C522" s="268" t="s">
        <v>2146</v>
      </c>
      <c r="D522" s="269"/>
      <c r="E522" s="268" t="str">
        <f>_xlfn.CONCAT(DEVICES[[#This Row],[INITIAL_TAG1]:[INITIAL_TAG2]])</f>
        <v>BB1SV603_IN</v>
      </c>
      <c r="F522" s="268" t="str">
        <f>TRIM(UPPER( MID(DEVICES[[#This Row],[INITIAL_DESC]],1,25)))</f>
        <v>CONTROL VALVE PUSH</v>
      </c>
      <c r="G522" s="268" t="str">
        <f>TRIM(UPPER( MID(DEVICES[[#This Row],[INITIAL_DESC]],26,25)))</f>
        <v>FEEDERS UNLOADING</v>
      </c>
      <c r="H522" s="268" t="str">
        <f xml:space="preserve"> TRIM(UPPER( MID(DEVICES[[#This Row],[INITIAL_DESC]],51,25)))</f>
        <v>STATION 3</v>
      </c>
      <c r="I522" s="269"/>
      <c r="J522" s="268" t="str">
        <f>_xlfn.CONCAT(DEVICES[[#This Row],[INITIAL_TAG1]:[INITIAL_TAG2]])</f>
        <v>BB1SV603_IN</v>
      </c>
      <c r="K522" s="268" t="str">
        <f>TRIM(TRIM(DEVICES[[#This Row],[DESC1]])&amp; " " &amp;TRIM(DEVICES[[#This Row],[DESC2]]) &amp; " " &amp; TRIM(DEVICES[[#This Row],[DESC3]]))</f>
        <v>CONTROL VALVE PUSH FEEDERS UNLOADING STATION 3</v>
      </c>
    </row>
    <row r="523" spans="1:11" x14ac:dyDescent="0.4">
      <c r="A523" s="268" t="s">
        <v>699</v>
      </c>
      <c r="C523" s="268" t="s">
        <v>2147</v>
      </c>
      <c r="D523" s="269"/>
      <c r="E523" s="268" t="str">
        <f>_xlfn.CONCAT(DEVICES[[#This Row],[INITIAL_TAG1]:[INITIAL_TAG2]])</f>
        <v>BB1SV602</v>
      </c>
      <c r="F523" s="268" t="str">
        <f>TRIM(UPPER( MID(DEVICES[[#This Row],[INITIAL_DESC]],1,25)))</f>
        <v>CONTROL VALVE PUSH</v>
      </c>
      <c r="G523" s="268" t="str">
        <f>TRIM(UPPER( MID(DEVICES[[#This Row],[INITIAL_DESC]],26,25)))</f>
        <v>FEEDERS UNLOADING</v>
      </c>
      <c r="H523" s="268" t="str">
        <f xml:space="preserve"> TRIM(UPPER( MID(DEVICES[[#This Row],[INITIAL_DESC]],51,25)))</f>
        <v>STATION 2</v>
      </c>
      <c r="I523" s="269"/>
      <c r="J523" s="268" t="str">
        <f>_xlfn.CONCAT(DEVICES[[#This Row],[INITIAL_TAG1]:[INITIAL_TAG2]])</f>
        <v>BB1SV602</v>
      </c>
      <c r="K523" s="268" t="str">
        <f>TRIM(TRIM(DEVICES[[#This Row],[DESC1]])&amp; " " &amp;TRIM(DEVICES[[#This Row],[DESC2]]) &amp; " " &amp; TRIM(DEVICES[[#This Row],[DESC3]]))</f>
        <v>CONTROL VALVE PUSH FEEDERS UNLOADING STATION 2</v>
      </c>
    </row>
    <row r="524" spans="1:11" x14ac:dyDescent="0.4">
      <c r="A524" s="268" t="s">
        <v>699</v>
      </c>
      <c r="B524" s="268" t="s">
        <v>2144</v>
      </c>
      <c r="C524" s="268" t="s">
        <v>2147</v>
      </c>
      <c r="D524" s="269"/>
      <c r="E524" s="268" t="str">
        <f>_xlfn.CONCAT(DEVICES[[#This Row],[INITIAL_TAG1]:[INITIAL_TAG2]])</f>
        <v>BB1SV602_OUT</v>
      </c>
      <c r="F524" s="268" t="str">
        <f>TRIM(UPPER( MID(DEVICES[[#This Row],[INITIAL_DESC]],1,25)))</f>
        <v>CONTROL VALVE PUSH</v>
      </c>
      <c r="G524" s="268" t="str">
        <f>TRIM(UPPER( MID(DEVICES[[#This Row],[INITIAL_DESC]],26,25)))</f>
        <v>FEEDERS UNLOADING</v>
      </c>
      <c r="H524" s="268" t="str">
        <f xml:space="preserve"> TRIM(UPPER( MID(DEVICES[[#This Row],[INITIAL_DESC]],51,25)))</f>
        <v>STATION 2</v>
      </c>
      <c r="I524" s="269"/>
      <c r="J524" s="268" t="str">
        <f>_xlfn.CONCAT(DEVICES[[#This Row],[INITIAL_TAG1]:[INITIAL_TAG2]])</f>
        <v>BB1SV602_OUT</v>
      </c>
      <c r="K524" s="268" t="str">
        <f>TRIM(TRIM(DEVICES[[#This Row],[DESC1]])&amp; " " &amp;TRIM(DEVICES[[#This Row],[DESC2]]) &amp; " " &amp; TRIM(DEVICES[[#This Row],[DESC3]]))</f>
        <v>CONTROL VALVE PUSH FEEDERS UNLOADING STATION 2</v>
      </c>
    </row>
    <row r="525" spans="1:11" x14ac:dyDescent="0.4">
      <c r="A525" s="268" t="s">
        <v>699</v>
      </c>
      <c r="B525" s="268" t="s">
        <v>2145</v>
      </c>
      <c r="C525" s="268" t="s">
        <v>2147</v>
      </c>
      <c r="D525" s="269"/>
      <c r="E525" s="268" t="str">
        <f>_xlfn.CONCAT(DEVICES[[#This Row],[INITIAL_TAG1]:[INITIAL_TAG2]])</f>
        <v>BB1SV602_IN</v>
      </c>
      <c r="F525" s="268" t="str">
        <f>TRIM(UPPER( MID(DEVICES[[#This Row],[INITIAL_DESC]],1,25)))</f>
        <v>CONTROL VALVE PUSH</v>
      </c>
      <c r="G525" s="268" t="str">
        <f>TRIM(UPPER( MID(DEVICES[[#This Row],[INITIAL_DESC]],26,25)))</f>
        <v>FEEDERS UNLOADING</v>
      </c>
      <c r="H525" s="268" t="str">
        <f xml:space="preserve"> TRIM(UPPER( MID(DEVICES[[#This Row],[INITIAL_DESC]],51,25)))</f>
        <v>STATION 2</v>
      </c>
      <c r="I525" s="269"/>
      <c r="J525" s="268" t="str">
        <f>_xlfn.CONCAT(DEVICES[[#This Row],[INITIAL_TAG1]:[INITIAL_TAG2]])</f>
        <v>BB1SV602_IN</v>
      </c>
      <c r="K525" s="268" t="str">
        <f>TRIM(TRIM(DEVICES[[#This Row],[DESC1]])&amp; " " &amp;TRIM(DEVICES[[#This Row],[DESC2]]) &amp; " " &amp; TRIM(DEVICES[[#This Row],[DESC3]]))</f>
        <v>CONTROL VALVE PUSH FEEDERS UNLOADING STATION 2</v>
      </c>
    </row>
    <row r="526" spans="1:11" x14ac:dyDescent="0.4">
      <c r="A526" s="268" t="s">
        <v>1164</v>
      </c>
      <c r="C526" s="268" t="s">
        <v>81</v>
      </c>
      <c r="D526" s="269"/>
      <c r="E526" s="268" t="str">
        <f>_xlfn.CONCAT(DEVICES[[#This Row],[INITIAL_TAG1]:[INITIAL_TAG2]])</f>
        <v>BB1EM001</v>
      </c>
      <c r="F526" s="268" t="str">
        <f>TRIM(UPPER( MID(DEVICES[[#This Row],[INITIAL_DESC]],1,25)))</f>
        <v>FEED WATER PUMP 1</v>
      </c>
      <c r="G526" s="268" t="str">
        <f>TRIM(UPPER( MID(DEVICES[[#This Row],[INITIAL_DESC]],26,25)))</f>
        <v/>
      </c>
      <c r="H526" s="268" t="str">
        <f xml:space="preserve"> TRIM(UPPER( MID(DEVICES[[#This Row],[INITIAL_DESC]],51,25)))</f>
        <v/>
      </c>
      <c r="I526" s="269"/>
      <c r="J526" s="268" t="str">
        <f>_xlfn.CONCAT(DEVICES[[#This Row],[INITIAL_TAG1]:[INITIAL_TAG2]])</f>
        <v>BB1EM001</v>
      </c>
      <c r="K526" s="268" t="str">
        <f>TRIM(TRIM(DEVICES[[#This Row],[DESC1]])&amp; " " &amp;TRIM(DEVICES[[#This Row],[DESC2]]) &amp; " " &amp; TRIM(DEVICES[[#This Row],[DESC3]]))</f>
        <v>FEED WATER PUMP 1</v>
      </c>
    </row>
    <row r="527" spans="1:11" x14ac:dyDescent="0.4">
      <c r="A527" s="268" t="s">
        <v>1167</v>
      </c>
      <c r="C527" s="268" t="s">
        <v>97</v>
      </c>
      <c r="D527" s="269"/>
      <c r="E527" s="268" t="str">
        <f>_xlfn.CONCAT(DEVICES[[#This Row],[INITIAL_TAG1]:[INITIAL_TAG2]])</f>
        <v>BB1EM002</v>
      </c>
      <c r="F527" s="268" t="str">
        <f>TRIM(UPPER( MID(DEVICES[[#This Row],[INITIAL_DESC]],1,25)))</f>
        <v>FEED WATER PUMP 2</v>
      </c>
      <c r="G527" s="268" t="str">
        <f>TRIM(UPPER( MID(DEVICES[[#This Row],[INITIAL_DESC]],26,25)))</f>
        <v/>
      </c>
      <c r="H527" s="268" t="str">
        <f xml:space="preserve"> TRIM(UPPER( MID(DEVICES[[#This Row],[INITIAL_DESC]],51,25)))</f>
        <v/>
      </c>
      <c r="I527" s="269"/>
      <c r="J527" s="268" t="str">
        <f>_xlfn.CONCAT(DEVICES[[#This Row],[INITIAL_TAG1]:[INITIAL_TAG2]])</f>
        <v>BB1EM002</v>
      </c>
      <c r="K527" s="268" t="str">
        <f>TRIM(TRIM(DEVICES[[#This Row],[DESC1]])&amp; " " &amp;TRIM(DEVICES[[#This Row],[DESC2]]) &amp; " " &amp; TRIM(DEVICES[[#This Row],[DESC3]]))</f>
        <v>FEED WATER PUMP 2</v>
      </c>
    </row>
    <row r="528" spans="1:11" x14ac:dyDescent="0.4">
      <c r="A528" s="268" t="s">
        <v>1073</v>
      </c>
      <c r="C528" s="268" t="s">
        <v>556</v>
      </c>
      <c r="D528" s="269"/>
      <c r="E528" s="268" t="str">
        <f>_xlfn.CONCAT(DEVICES[[#This Row],[INITIAL_TAG1]:[INITIAL_TAG2]])</f>
        <v>BB1EM400</v>
      </c>
      <c r="F528" s="268" t="str">
        <f>TRIM(UPPER( MID(DEVICES[[#This Row],[INITIAL_DESC]],1,25)))</f>
        <v>PRIMARY AIR FAN</v>
      </c>
      <c r="G528" s="268" t="str">
        <f>TRIM(UPPER( MID(DEVICES[[#This Row],[INITIAL_DESC]],26,25)))</f>
        <v/>
      </c>
      <c r="H528" s="268" t="str">
        <f xml:space="preserve"> TRIM(UPPER( MID(DEVICES[[#This Row],[INITIAL_DESC]],51,25)))</f>
        <v/>
      </c>
      <c r="I528" s="269"/>
      <c r="J528" s="268" t="str">
        <f>_xlfn.CONCAT(DEVICES[[#This Row],[INITIAL_TAG1]:[INITIAL_TAG2]])</f>
        <v>BB1EM400</v>
      </c>
      <c r="K528" s="268" t="str">
        <f>TRIM(TRIM(DEVICES[[#This Row],[DESC1]])&amp; " " &amp;TRIM(DEVICES[[#This Row],[DESC2]]) &amp; " " &amp; TRIM(DEVICES[[#This Row],[DESC3]]))</f>
        <v>PRIMARY AIR FAN</v>
      </c>
    </row>
    <row r="529" spans="1:11" x14ac:dyDescent="0.4">
      <c r="A529" s="268" t="s">
        <v>1095</v>
      </c>
      <c r="C529" s="268" t="s">
        <v>1324</v>
      </c>
      <c r="D529" s="269"/>
      <c r="E529" s="268" t="str">
        <f>_xlfn.CONCAT(DEVICES[[#This Row],[INITIAL_TAG1]:[INITIAL_TAG2]])</f>
        <v>BB1EM401</v>
      </c>
      <c r="F529" s="268" t="str">
        <f>TRIM(UPPER( MID(DEVICES[[#This Row],[INITIAL_DESC]],1,25)))</f>
        <v>SECONDARY AIR FAN</v>
      </c>
      <c r="G529" s="268" t="str">
        <f>TRIM(UPPER( MID(DEVICES[[#This Row],[INITIAL_DESC]],26,25)))</f>
        <v/>
      </c>
      <c r="H529" s="268" t="str">
        <f xml:space="preserve"> TRIM(UPPER( MID(DEVICES[[#This Row],[INITIAL_DESC]],51,25)))</f>
        <v/>
      </c>
      <c r="I529" s="269"/>
      <c r="J529" s="268" t="str">
        <f>_xlfn.CONCAT(DEVICES[[#This Row],[INITIAL_TAG1]:[INITIAL_TAG2]])</f>
        <v>BB1EM401</v>
      </c>
      <c r="K529" s="268" t="str">
        <f>TRIM(TRIM(DEVICES[[#This Row],[DESC1]])&amp; " " &amp;TRIM(DEVICES[[#This Row],[DESC2]]) &amp; " " &amp; TRIM(DEVICES[[#This Row],[DESC3]]))</f>
        <v>SECONDARY AIR FAN</v>
      </c>
    </row>
    <row r="530" spans="1:11" x14ac:dyDescent="0.4">
      <c r="A530" s="268" t="s">
        <v>1492</v>
      </c>
      <c r="C530" s="268" t="s">
        <v>971</v>
      </c>
      <c r="D530" s="269"/>
      <c r="E530" s="268" t="str">
        <f>_xlfn.CONCAT(DEVICES[[#This Row],[INITIAL_TAG1]:[INITIAL_TAG2]])</f>
        <v>BB1EM550</v>
      </c>
      <c r="F530" s="268" t="str">
        <f>TRIM(UPPER( MID(DEVICES[[#This Row],[INITIAL_DESC]],1,25)))</f>
        <v>FLUE GAS FAN</v>
      </c>
      <c r="G530" s="268" t="str">
        <f>TRIM(UPPER( MID(DEVICES[[#This Row],[INITIAL_DESC]],26,25)))</f>
        <v/>
      </c>
      <c r="H530" s="268" t="str">
        <f xml:space="preserve"> TRIM(UPPER( MID(DEVICES[[#This Row],[INITIAL_DESC]],51,25)))</f>
        <v/>
      </c>
      <c r="I530" s="269"/>
      <c r="J530" s="268" t="str">
        <f>_xlfn.CONCAT(DEVICES[[#This Row],[INITIAL_TAG1]:[INITIAL_TAG2]])</f>
        <v>BB1EM550</v>
      </c>
      <c r="K530" s="268" t="str">
        <f>TRIM(TRIM(DEVICES[[#This Row],[DESC1]])&amp; " " &amp;TRIM(DEVICES[[#This Row],[DESC2]]) &amp; " " &amp; TRIM(DEVICES[[#This Row],[DESC3]]))</f>
        <v>FLUE GAS FAN</v>
      </c>
    </row>
    <row r="531" spans="1:11" x14ac:dyDescent="0.4">
      <c r="A531" s="268" t="s">
        <v>1358</v>
      </c>
      <c r="C531" s="268" t="s">
        <v>2148</v>
      </c>
      <c r="D531" s="269"/>
      <c r="E531" s="268" t="str">
        <f>_xlfn.CONCAT(DEVICES[[#This Row],[INITIAL_TAG1]:[INITIAL_TAG2]])</f>
        <v>BB1EM603</v>
      </c>
      <c r="F531" s="268" t="str">
        <f>TRIM(UPPER( MID(DEVICES[[#This Row],[INITIAL_DESC]],1,25)))</f>
        <v>FUEL RECEPTION</v>
      </c>
      <c r="G531" s="268" t="str">
        <f>TRIM(UPPER( MID(DEVICES[[#This Row],[INITIAL_DESC]],26,25)))</f>
        <v>HYDRAULIC UNIT 1, PUMP 1</v>
      </c>
      <c r="H531" s="268" t="str">
        <f xml:space="preserve"> TRIM(UPPER( MID(DEVICES[[#This Row],[INITIAL_DESC]],51,25)))</f>
        <v/>
      </c>
      <c r="I531" s="269"/>
      <c r="J531" s="268" t="str">
        <f>_xlfn.CONCAT(DEVICES[[#This Row],[INITIAL_TAG1]:[INITIAL_TAG2]])</f>
        <v>BB1EM603</v>
      </c>
      <c r="K531" s="268" t="str">
        <f>TRIM(TRIM(DEVICES[[#This Row],[DESC1]])&amp; " " &amp;TRIM(DEVICES[[#This Row],[DESC2]]) &amp; " " &amp; TRIM(DEVICES[[#This Row],[DESC3]]))</f>
        <v>FUEL RECEPTION HYDRAULIC UNIT 1, PUMP 1</v>
      </c>
    </row>
    <row r="532" spans="1:11" x14ac:dyDescent="0.4">
      <c r="A532" s="268" t="s">
        <v>1358</v>
      </c>
      <c r="B532" s="268" t="s">
        <v>2149</v>
      </c>
      <c r="C532" s="268" t="s">
        <v>2150</v>
      </c>
      <c r="D532" s="269"/>
      <c r="E532" s="268" t="str">
        <f>_xlfn.CONCAT(DEVICES[[#This Row],[INITIAL_TAG1]:[INITIAL_TAG2]])</f>
        <v>BB1EM603_LOCAL_MODE</v>
      </c>
      <c r="F532" s="268" t="str">
        <f>TRIM(UPPER( MID(DEVICES[[#This Row],[INITIAL_DESC]],1,25)))</f>
        <v>FUEL RECEPTION</v>
      </c>
      <c r="G532" s="268" t="str">
        <f>TRIM(UPPER( MID(DEVICES[[#This Row],[INITIAL_DESC]],26,25)))</f>
        <v>HYDRAULIC UNIT 1, PUMP 1</v>
      </c>
      <c r="H532" s="268" t="str">
        <f xml:space="preserve"> TRIM(UPPER( MID(DEVICES[[#This Row],[INITIAL_DESC]],51,25)))</f>
        <v>LOCAL_MODE</v>
      </c>
      <c r="I532" s="269"/>
      <c r="J532" s="268" t="str">
        <f>_xlfn.CONCAT(DEVICES[[#This Row],[INITIAL_TAG1]:[INITIAL_TAG2]])</f>
        <v>BB1EM603_LOCAL_MODE</v>
      </c>
      <c r="K532" s="268" t="str">
        <f>TRIM(TRIM(DEVICES[[#This Row],[DESC1]])&amp; " " &amp;TRIM(DEVICES[[#This Row],[DESC2]]) &amp; " " &amp; TRIM(DEVICES[[#This Row],[DESC3]]))</f>
        <v>FUEL RECEPTION HYDRAULIC UNIT 1, PUMP 1 LOCAL_MODE</v>
      </c>
    </row>
    <row r="533" spans="1:11" x14ac:dyDescent="0.4">
      <c r="A533" s="268" t="s">
        <v>1358</v>
      </c>
      <c r="B533" s="268" t="s">
        <v>2151</v>
      </c>
      <c r="C533" s="268" t="s">
        <v>2152</v>
      </c>
      <c r="D533" s="269"/>
      <c r="E533" s="268" t="str">
        <f>_xlfn.CONCAT(DEVICES[[#This Row],[INITIAL_TAG1]:[INITIAL_TAG2]])</f>
        <v>BB1EM603_LOCAL_RUN</v>
      </c>
      <c r="F533" s="268" t="str">
        <f>TRIM(UPPER( MID(DEVICES[[#This Row],[INITIAL_DESC]],1,25)))</f>
        <v>FUEL RECEPTION</v>
      </c>
      <c r="G533" s="268" t="str">
        <f>TRIM(UPPER( MID(DEVICES[[#This Row],[INITIAL_DESC]],26,25)))</f>
        <v>HYDRAULIC UNIT 1, PUMP 1</v>
      </c>
      <c r="H533" s="268" t="str">
        <f xml:space="preserve"> TRIM(UPPER( MID(DEVICES[[#This Row],[INITIAL_DESC]],51,25)))</f>
        <v>LOCAL_RUN</v>
      </c>
      <c r="I533" s="269"/>
      <c r="J533" s="268" t="str">
        <f>_xlfn.CONCAT(DEVICES[[#This Row],[INITIAL_TAG1]:[INITIAL_TAG2]])</f>
        <v>BB1EM603_LOCAL_RUN</v>
      </c>
      <c r="K533" s="268" t="str">
        <f>TRIM(TRIM(DEVICES[[#This Row],[DESC1]])&amp; " " &amp;TRIM(DEVICES[[#This Row],[DESC2]]) &amp; " " &amp; TRIM(DEVICES[[#This Row],[DESC3]]))</f>
        <v>FUEL RECEPTION HYDRAULIC UNIT 1, PUMP 1 LOCAL_RUN</v>
      </c>
    </row>
    <row r="534" spans="1:11" x14ac:dyDescent="0.4">
      <c r="A534" s="268" t="s">
        <v>1358</v>
      </c>
      <c r="B534" s="268" t="s">
        <v>2153</v>
      </c>
      <c r="C534" s="268" t="s">
        <v>2154</v>
      </c>
      <c r="D534" s="269"/>
      <c r="E534" s="268" t="str">
        <f>_xlfn.CONCAT(DEVICES[[#This Row],[INITIAL_TAG1]:[INITIAL_TAG2]])</f>
        <v>BB1EM603_ISOLATOR</v>
      </c>
      <c r="F534" s="268" t="str">
        <f>TRIM(UPPER( MID(DEVICES[[#This Row],[INITIAL_DESC]],1,25)))</f>
        <v>FUEL RECEPTION</v>
      </c>
      <c r="G534" s="268" t="str">
        <f>TRIM(UPPER( MID(DEVICES[[#This Row],[INITIAL_DESC]],26,25)))</f>
        <v>HYDRAULIC UNIT 1, PUMP 1</v>
      </c>
      <c r="H534" s="268" t="str">
        <f xml:space="preserve"> TRIM(UPPER( MID(DEVICES[[#This Row],[INITIAL_DESC]],51,25)))</f>
        <v>ISOLATOR</v>
      </c>
      <c r="I534" s="269"/>
      <c r="J534" s="268" t="str">
        <f>_xlfn.CONCAT(DEVICES[[#This Row],[INITIAL_TAG1]:[INITIAL_TAG2]])</f>
        <v>BB1EM603_ISOLATOR</v>
      </c>
      <c r="K534" s="268" t="str">
        <f>TRIM(TRIM(DEVICES[[#This Row],[DESC1]])&amp; " " &amp;TRIM(DEVICES[[#This Row],[DESC2]]) &amp; " " &amp; TRIM(DEVICES[[#This Row],[DESC3]]))</f>
        <v>FUEL RECEPTION HYDRAULIC UNIT 1, PUMP 1 ISOLATOR</v>
      </c>
    </row>
    <row r="535" spans="1:11" x14ac:dyDescent="0.4">
      <c r="A535" s="268" t="s">
        <v>1364</v>
      </c>
      <c r="C535" s="268" t="s">
        <v>2155</v>
      </c>
      <c r="D535" s="269"/>
      <c r="E535" s="268" t="str">
        <f>_xlfn.CONCAT(DEVICES[[#This Row],[INITIAL_TAG1]:[INITIAL_TAG2]])</f>
        <v>BB1EM604</v>
      </c>
      <c r="F535" s="268" t="str">
        <f>TRIM(UPPER( MID(DEVICES[[#This Row],[INITIAL_DESC]],1,25)))</f>
        <v>FUEL RECEPTION</v>
      </c>
      <c r="G535" s="268" t="str">
        <f>TRIM(UPPER( MID(DEVICES[[#This Row],[INITIAL_DESC]],26,25)))</f>
        <v>HYDRAULIC UNIT 1, PUMP 2</v>
      </c>
      <c r="H535" s="268" t="str">
        <f xml:space="preserve"> TRIM(UPPER( MID(DEVICES[[#This Row],[INITIAL_DESC]],51,25)))</f>
        <v/>
      </c>
      <c r="I535" s="269"/>
      <c r="J535" s="268" t="str">
        <f>_xlfn.CONCAT(DEVICES[[#This Row],[INITIAL_TAG1]:[INITIAL_TAG2]])</f>
        <v>BB1EM604</v>
      </c>
      <c r="K535" s="268" t="str">
        <f>TRIM(TRIM(DEVICES[[#This Row],[DESC1]])&amp; " " &amp;TRIM(DEVICES[[#This Row],[DESC2]]) &amp; " " &amp; TRIM(DEVICES[[#This Row],[DESC3]]))</f>
        <v>FUEL RECEPTION HYDRAULIC UNIT 1, PUMP 2</v>
      </c>
    </row>
    <row r="536" spans="1:11" x14ac:dyDescent="0.4">
      <c r="A536" s="268" t="s">
        <v>1364</v>
      </c>
      <c r="B536" s="268" t="s">
        <v>2149</v>
      </c>
      <c r="C536" s="268" t="s">
        <v>2156</v>
      </c>
      <c r="D536" s="269"/>
      <c r="E536" s="268" t="str">
        <f>_xlfn.CONCAT(DEVICES[[#This Row],[INITIAL_TAG1]:[INITIAL_TAG2]])</f>
        <v>BB1EM604_LOCAL_MODE</v>
      </c>
      <c r="F536" s="268" t="str">
        <f>TRIM(UPPER( MID(DEVICES[[#This Row],[INITIAL_DESC]],1,25)))</f>
        <v>FUEL RECEPTION</v>
      </c>
      <c r="G536" s="268" t="str">
        <f>TRIM(UPPER( MID(DEVICES[[#This Row],[INITIAL_DESC]],26,25)))</f>
        <v>HYDRAULIC UNIT 1, PUMP 2</v>
      </c>
      <c r="H536" s="268" t="str">
        <f xml:space="preserve"> TRIM(UPPER( MID(DEVICES[[#This Row],[INITIAL_DESC]],51,25)))</f>
        <v>LOCAL_MODE</v>
      </c>
      <c r="I536" s="269"/>
      <c r="J536" s="268" t="str">
        <f>_xlfn.CONCAT(DEVICES[[#This Row],[INITIAL_TAG1]:[INITIAL_TAG2]])</f>
        <v>BB1EM604_LOCAL_MODE</v>
      </c>
      <c r="K536" s="268" t="str">
        <f>TRIM(TRIM(DEVICES[[#This Row],[DESC1]])&amp; " " &amp;TRIM(DEVICES[[#This Row],[DESC2]]) &amp; " " &amp; TRIM(DEVICES[[#This Row],[DESC3]]))</f>
        <v>FUEL RECEPTION HYDRAULIC UNIT 1, PUMP 2 LOCAL_MODE</v>
      </c>
    </row>
    <row r="537" spans="1:11" x14ac:dyDescent="0.4">
      <c r="A537" s="268" t="s">
        <v>1364</v>
      </c>
      <c r="B537" s="268" t="s">
        <v>2151</v>
      </c>
      <c r="C537" s="268" t="s">
        <v>2157</v>
      </c>
      <c r="D537" s="269"/>
      <c r="E537" s="268" t="str">
        <f>_xlfn.CONCAT(DEVICES[[#This Row],[INITIAL_TAG1]:[INITIAL_TAG2]])</f>
        <v>BB1EM604_LOCAL_RUN</v>
      </c>
      <c r="F537" s="268" t="str">
        <f>TRIM(UPPER( MID(DEVICES[[#This Row],[INITIAL_DESC]],1,25)))</f>
        <v>FUEL RECEPTION</v>
      </c>
      <c r="G537" s="268" t="str">
        <f>TRIM(UPPER( MID(DEVICES[[#This Row],[INITIAL_DESC]],26,25)))</f>
        <v>HYDRAULIC UNIT 1, PUMP 2</v>
      </c>
      <c r="H537" s="268" t="str">
        <f xml:space="preserve"> TRIM(UPPER( MID(DEVICES[[#This Row],[INITIAL_DESC]],51,25)))</f>
        <v>LOCAL_RUN</v>
      </c>
      <c r="I537" s="269"/>
      <c r="J537" s="268" t="str">
        <f>_xlfn.CONCAT(DEVICES[[#This Row],[INITIAL_TAG1]:[INITIAL_TAG2]])</f>
        <v>BB1EM604_LOCAL_RUN</v>
      </c>
      <c r="K537" s="268" t="str">
        <f>TRIM(TRIM(DEVICES[[#This Row],[DESC1]])&amp; " " &amp;TRIM(DEVICES[[#This Row],[DESC2]]) &amp; " " &amp; TRIM(DEVICES[[#This Row],[DESC3]]))</f>
        <v>FUEL RECEPTION HYDRAULIC UNIT 1, PUMP 2 LOCAL_RUN</v>
      </c>
    </row>
    <row r="538" spans="1:11" x14ac:dyDescent="0.4">
      <c r="A538" s="268" t="s">
        <v>1364</v>
      </c>
      <c r="B538" s="268" t="s">
        <v>2153</v>
      </c>
      <c r="C538" s="268" t="s">
        <v>2158</v>
      </c>
      <c r="D538" s="269"/>
      <c r="E538" s="268" t="str">
        <f>_xlfn.CONCAT(DEVICES[[#This Row],[INITIAL_TAG1]:[INITIAL_TAG2]])</f>
        <v>BB1EM604_ISOLATOR</v>
      </c>
      <c r="F538" s="268" t="str">
        <f>TRIM(UPPER( MID(DEVICES[[#This Row],[INITIAL_DESC]],1,25)))</f>
        <v>FUEL RECEPTION</v>
      </c>
      <c r="G538" s="268" t="str">
        <f>TRIM(UPPER( MID(DEVICES[[#This Row],[INITIAL_DESC]],26,25)))</f>
        <v>HYDRAULIC UNIT 1, PUMP 2</v>
      </c>
      <c r="H538" s="268" t="str">
        <f xml:space="preserve"> TRIM(UPPER( MID(DEVICES[[#This Row],[INITIAL_DESC]],51,25)))</f>
        <v>ISOLATOR</v>
      </c>
      <c r="I538" s="269"/>
      <c r="J538" s="268" t="str">
        <f>_xlfn.CONCAT(DEVICES[[#This Row],[INITIAL_TAG1]:[INITIAL_TAG2]])</f>
        <v>BB1EM604_ISOLATOR</v>
      </c>
      <c r="K538" s="268" t="str">
        <f>TRIM(TRIM(DEVICES[[#This Row],[DESC1]])&amp; " " &amp;TRIM(DEVICES[[#This Row],[DESC2]]) &amp; " " &amp; TRIM(DEVICES[[#This Row],[DESC3]]))</f>
        <v>FUEL RECEPTION HYDRAULIC UNIT 1, PUMP 2 ISOLATOR</v>
      </c>
    </row>
    <row r="539" spans="1:11" x14ac:dyDescent="0.4">
      <c r="A539" s="268" t="s">
        <v>1367</v>
      </c>
      <c r="C539" s="268" t="s">
        <v>2159</v>
      </c>
      <c r="D539" s="269"/>
      <c r="E539" s="268" t="str">
        <f>_xlfn.CONCAT(DEVICES[[#This Row],[INITIAL_TAG1]:[INITIAL_TAG2]])</f>
        <v>BB1EM605</v>
      </c>
      <c r="F539" s="268" t="str">
        <f>TRIM(UPPER( MID(DEVICES[[#This Row],[INITIAL_DESC]],1,25)))</f>
        <v>FUEL RECEPTION</v>
      </c>
      <c r="G539" s="268" t="str">
        <f>TRIM(UPPER( MID(DEVICES[[#This Row],[INITIAL_DESC]],26,25)))</f>
        <v>HYDRAULIC UNIT 1, PUMP 3</v>
      </c>
      <c r="H539" s="268" t="str">
        <f xml:space="preserve"> TRIM(UPPER( MID(DEVICES[[#This Row],[INITIAL_DESC]],51,25)))</f>
        <v/>
      </c>
      <c r="I539" s="269"/>
      <c r="J539" s="268" t="str">
        <f>_xlfn.CONCAT(DEVICES[[#This Row],[INITIAL_TAG1]:[INITIAL_TAG2]])</f>
        <v>BB1EM605</v>
      </c>
      <c r="K539" s="268" t="str">
        <f>TRIM(TRIM(DEVICES[[#This Row],[DESC1]])&amp; " " &amp;TRIM(DEVICES[[#This Row],[DESC2]]) &amp; " " &amp; TRIM(DEVICES[[#This Row],[DESC3]]))</f>
        <v>FUEL RECEPTION HYDRAULIC UNIT 1, PUMP 3</v>
      </c>
    </row>
    <row r="540" spans="1:11" x14ac:dyDescent="0.4">
      <c r="A540" s="268" t="s">
        <v>1367</v>
      </c>
      <c r="B540" s="268" t="s">
        <v>2149</v>
      </c>
      <c r="C540" s="268" t="s">
        <v>2160</v>
      </c>
      <c r="D540" s="269"/>
      <c r="E540" s="268" t="str">
        <f>_xlfn.CONCAT(DEVICES[[#This Row],[INITIAL_TAG1]:[INITIAL_TAG2]])</f>
        <v>BB1EM605_LOCAL_MODE</v>
      </c>
      <c r="F540" s="268" t="str">
        <f>TRIM(UPPER( MID(DEVICES[[#This Row],[INITIAL_DESC]],1,25)))</f>
        <v>FUEL RECEPTION</v>
      </c>
      <c r="G540" s="268" t="str">
        <f>TRIM(UPPER( MID(DEVICES[[#This Row],[INITIAL_DESC]],26,25)))</f>
        <v>HYDRAULIC UNIT 1, PUMP 3</v>
      </c>
      <c r="H540" s="268" t="str">
        <f xml:space="preserve"> TRIM(UPPER( MID(DEVICES[[#This Row],[INITIAL_DESC]],51,25)))</f>
        <v>LOCAL_MODE</v>
      </c>
      <c r="I540" s="269"/>
      <c r="J540" s="268" t="str">
        <f>_xlfn.CONCAT(DEVICES[[#This Row],[INITIAL_TAG1]:[INITIAL_TAG2]])</f>
        <v>BB1EM605_LOCAL_MODE</v>
      </c>
      <c r="K540" s="268" t="str">
        <f>TRIM(TRIM(DEVICES[[#This Row],[DESC1]])&amp; " " &amp;TRIM(DEVICES[[#This Row],[DESC2]]) &amp; " " &amp; TRIM(DEVICES[[#This Row],[DESC3]]))</f>
        <v>FUEL RECEPTION HYDRAULIC UNIT 1, PUMP 3 LOCAL_MODE</v>
      </c>
    </row>
    <row r="541" spans="1:11" x14ac:dyDescent="0.4">
      <c r="A541" s="268" t="s">
        <v>1367</v>
      </c>
      <c r="B541" s="268" t="s">
        <v>2151</v>
      </c>
      <c r="C541" s="268" t="s">
        <v>2161</v>
      </c>
      <c r="D541" s="269"/>
      <c r="E541" s="268" t="str">
        <f>_xlfn.CONCAT(DEVICES[[#This Row],[INITIAL_TAG1]:[INITIAL_TAG2]])</f>
        <v>BB1EM605_LOCAL_RUN</v>
      </c>
      <c r="F541" s="268" t="str">
        <f>TRIM(UPPER( MID(DEVICES[[#This Row],[INITIAL_DESC]],1,25)))</f>
        <v>FUEL RECEPTION</v>
      </c>
      <c r="G541" s="268" t="str">
        <f>TRIM(UPPER( MID(DEVICES[[#This Row],[INITIAL_DESC]],26,25)))</f>
        <v>HYDRAULIC UNIT 1, PUMP 3</v>
      </c>
      <c r="H541" s="268" t="str">
        <f xml:space="preserve"> TRIM(UPPER( MID(DEVICES[[#This Row],[INITIAL_DESC]],51,25)))</f>
        <v>LOCAL_RUN</v>
      </c>
      <c r="I541" s="269"/>
      <c r="J541" s="268" t="str">
        <f>_xlfn.CONCAT(DEVICES[[#This Row],[INITIAL_TAG1]:[INITIAL_TAG2]])</f>
        <v>BB1EM605_LOCAL_RUN</v>
      </c>
      <c r="K541" s="268" t="str">
        <f>TRIM(TRIM(DEVICES[[#This Row],[DESC1]])&amp; " " &amp;TRIM(DEVICES[[#This Row],[DESC2]]) &amp; " " &amp; TRIM(DEVICES[[#This Row],[DESC3]]))</f>
        <v>FUEL RECEPTION HYDRAULIC UNIT 1, PUMP 3 LOCAL_RUN</v>
      </c>
    </row>
    <row r="542" spans="1:11" x14ac:dyDescent="0.4">
      <c r="A542" s="268" t="s">
        <v>1367</v>
      </c>
      <c r="B542" s="268" t="s">
        <v>2153</v>
      </c>
      <c r="C542" s="268" t="s">
        <v>2162</v>
      </c>
      <c r="D542" s="269"/>
      <c r="E542" s="268" t="str">
        <f>_xlfn.CONCAT(DEVICES[[#This Row],[INITIAL_TAG1]:[INITIAL_TAG2]])</f>
        <v>BB1EM605_ISOLATOR</v>
      </c>
      <c r="F542" s="268" t="str">
        <f>TRIM(UPPER( MID(DEVICES[[#This Row],[INITIAL_DESC]],1,25)))</f>
        <v>FUEL RECEPTION</v>
      </c>
      <c r="G542" s="268" t="str">
        <f>TRIM(UPPER( MID(DEVICES[[#This Row],[INITIAL_DESC]],26,25)))</f>
        <v>HYDRAULIC UNIT 1, PUMP 3</v>
      </c>
      <c r="H542" s="268" t="str">
        <f xml:space="preserve"> TRIM(UPPER( MID(DEVICES[[#This Row],[INITIAL_DESC]],51,25)))</f>
        <v>ISOLATOR</v>
      </c>
      <c r="I542" s="269"/>
      <c r="J542" s="268" t="str">
        <f>_xlfn.CONCAT(DEVICES[[#This Row],[INITIAL_TAG1]:[INITIAL_TAG2]])</f>
        <v>BB1EM605_ISOLATOR</v>
      </c>
      <c r="K542" s="268" t="str">
        <f>TRIM(TRIM(DEVICES[[#This Row],[DESC1]])&amp; " " &amp;TRIM(DEVICES[[#This Row],[DESC2]]) &amp; " " &amp; TRIM(DEVICES[[#This Row],[DESC3]]))</f>
        <v>FUEL RECEPTION HYDRAULIC UNIT 1, PUMP 3 ISOLATOR</v>
      </c>
    </row>
    <row r="543" spans="1:11" x14ac:dyDescent="0.4">
      <c r="A543" s="268" t="s">
        <v>1376</v>
      </c>
      <c r="C543" s="268" t="s">
        <v>2163</v>
      </c>
      <c r="D543" s="269"/>
      <c r="E543" s="268" t="str">
        <f>_xlfn.CONCAT(DEVICES[[#This Row],[INITIAL_TAG1]:[INITIAL_TAG2]])</f>
        <v>BB1EM658</v>
      </c>
      <c r="F543" s="268" t="str">
        <f>TRIM(UPPER( MID(DEVICES[[#This Row],[INITIAL_DESC]],1,25)))</f>
        <v>SCRAPER CONVEYOR 1</v>
      </c>
      <c r="G543" s="268" t="str">
        <f>TRIM(UPPER( MID(DEVICES[[#This Row],[INITIAL_DESC]],26,25)))</f>
        <v/>
      </c>
      <c r="H543" s="268" t="str">
        <f xml:space="preserve"> TRIM(UPPER( MID(DEVICES[[#This Row],[INITIAL_DESC]],51,25)))</f>
        <v/>
      </c>
      <c r="I543" s="269"/>
      <c r="J543" s="268" t="str">
        <f>_xlfn.CONCAT(DEVICES[[#This Row],[INITIAL_TAG1]:[INITIAL_TAG2]])</f>
        <v>BB1EM658</v>
      </c>
      <c r="K543" s="268" t="str">
        <f>TRIM(TRIM(DEVICES[[#This Row],[DESC1]])&amp; " " &amp;TRIM(DEVICES[[#This Row],[DESC2]]) &amp; " " &amp; TRIM(DEVICES[[#This Row],[DESC3]]))</f>
        <v>SCRAPER CONVEYOR 1</v>
      </c>
    </row>
    <row r="544" spans="1:11" x14ac:dyDescent="0.4">
      <c r="A544" s="268" t="s">
        <v>1376</v>
      </c>
      <c r="B544" s="268" t="s">
        <v>2149</v>
      </c>
      <c r="C544" s="268" t="s">
        <v>2164</v>
      </c>
      <c r="D544" s="269"/>
      <c r="E544" s="268" t="str">
        <f>_xlfn.CONCAT(DEVICES[[#This Row],[INITIAL_TAG1]:[INITIAL_TAG2]])</f>
        <v>BB1EM658_LOCAL_MODE</v>
      </c>
      <c r="F544" s="268" t="str">
        <f>TRIM(UPPER( MID(DEVICES[[#This Row],[INITIAL_DESC]],1,25)))</f>
        <v>SCRAPER CONVEYOR 1</v>
      </c>
      <c r="G544" s="268" t="str">
        <f>TRIM(UPPER( MID(DEVICES[[#This Row],[INITIAL_DESC]],26,25)))</f>
        <v>LOCAL_MODE</v>
      </c>
      <c r="H544" s="268" t="str">
        <f xml:space="preserve"> TRIM(UPPER( MID(DEVICES[[#This Row],[INITIAL_DESC]],51,25)))</f>
        <v/>
      </c>
      <c r="I544" s="269"/>
      <c r="J544" s="268" t="str">
        <f>_xlfn.CONCAT(DEVICES[[#This Row],[INITIAL_TAG1]:[INITIAL_TAG2]])</f>
        <v>BB1EM658_LOCAL_MODE</v>
      </c>
      <c r="K544" s="268" t="str">
        <f>TRIM(TRIM(DEVICES[[#This Row],[DESC1]])&amp; " " &amp;TRIM(DEVICES[[#This Row],[DESC2]]) &amp; " " &amp; TRIM(DEVICES[[#This Row],[DESC3]]))</f>
        <v>SCRAPER CONVEYOR 1 LOCAL_MODE</v>
      </c>
    </row>
    <row r="545" spans="1:11" x14ac:dyDescent="0.4">
      <c r="A545" s="268" t="s">
        <v>1376</v>
      </c>
      <c r="B545" s="268" t="s">
        <v>2165</v>
      </c>
      <c r="C545" s="268" t="s">
        <v>2166</v>
      </c>
      <c r="D545" s="269"/>
      <c r="E545" s="268" t="str">
        <f>_xlfn.CONCAT(DEVICES[[#This Row],[INITIAL_TAG1]:[INITIAL_TAG2]])</f>
        <v>BB1EM658_LOCAL_RUN_FWD</v>
      </c>
      <c r="F545" s="268" t="str">
        <f>TRIM(UPPER( MID(DEVICES[[#This Row],[INITIAL_DESC]],1,25)))</f>
        <v>SCRAPER CONVEYOR 1</v>
      </c>
      <c r="G545" s="268" t="str">
        <f>TRIM(UPPER( MID(DEVICES[[#This Row],[INITIAL_DESC]],26,25)))</f>
        <v>LOCAL_RUN_FWD</v>
      </c>
      <c r="H545" s="268" t="str">
        <f xml:space="preserve"> TRIM(UPPER( MID(DEVICES[[#This Row],[INITIAL_DESC]],51,25)))</f>
        <v/>
      </c>
      <c r="I545" s="269"/>
      <c r="J545" s="268" t="str">
        <f>_xlfn.CONCAT(DEVICES[[#This Row],[INITIAL_TAG1]:[INITIAL_TAG2]])</f>
        <v>BB1EM658_LOCAL_RUN_FWD</v>
      </c>
      <c r="K545" s="268" t="str">
        <f>TRIM(TRIM(DEVICES[[#This Row],[DESC1]])&amp; " " &amp;TRIM(DEVICES[[#This Row],[DESC2]]) &amp; " " &amp; TRIM(DEVICES[[#This Row],[DESC3]]))</f>
        <v>SCRAPER CONVEYOR 1 LOCAL_RUN_FWD</v>
      </c>
    </row>
    <row r="546" spans="1:11" x14ac:dyDescent="0.4">
      <c r="A546" s="268" t="s">
        <v>1376</v>
      </c>
      <c r="B546" s="268" t="s">
        <v>2167</v>
      </c>
      <c r="C546" s="268" t="s">
        <v>2168</v>
      </c>
      <c r="D546" s="269"/>
      <c r="E546" s="268" t="str">
        <f>_xlfn.CONCAT(DEVICES[[#This Row],[INITIAL_TAG1]:[INITIAL_TAG2]])</f>
        <v>BB1EM658_LOCAL_RUN_REV</v>
      </c>
      <c r="F546" s="268" t="str">
        <f>TRIM(UPPER( MID(DEVICES[[#This Row],[INITIAL_DESC]],1,25)))</f>
        <v>SCRAPER CONVEYOR 1</v>
      </c>
      <c r="G546" s="268" t="str">
        <f>TRIM(UPPER( MID(DEVICES[[#This Row],[INITIAL_DESC]],26,25)))</f>
        <v>LOCAL_RUN_REV</v>
      </c>
      <c r="H546" s="268" t="str">
        <f xml:space="preserve"> TRIM(UPPER( MID(DEVICES[[#This Row],[INITIAL_DESC]],51,25)))</f>
        <v/>
      </c>
      <c r="I546" s="269"/>
      <c r="J546" s="268" t="str">
        <f>_xlfn.CONCAT(DEVICES[[#This Row],[INITIAL_TAG1]:[INITIAL_TAG2]])</f>
        <v>BB1EM658_LOCAL_RUN_REV</v>
      </c>
      <c r="K546" s="268" t="str">
        <f>TRIM(TRIM(DEVICES[[#This Row],[DESC1]])&amp; " " &amp;TRIM(DEVICES[[#This Row],[DESC2]]) &amp; " " &amp; TRIM(DEVICES[[#This Row],[DESC3]]))</f>
        <v>SCRAPER CONVEYOR 1 LOCAL_RUN_REV</v>
      </c>
    </row>
    <row r="547" spans="1:11" x14ac:dyDescent="0.4">
      <c r="A547" s="268" t="s">
        <v>1376</v>
      </c>
      <c r="B547" s="268" t="s">
        <v>2153</v>
      </c>
      <c r="C547" s="268" t="s">
        <v>2169</v>
      </c>
      <c r="D547" s="269"/>
      <c r="E547" s="268" t="str">
        <f>_xlfn.CONCAT(DEVICES[[#This Row],[INITIAL_TAG1]:[INITIAL_TAG2]])</f>
        <v>BB1EM658_ISOLATOR</v>
      </c>
      <c r="F547" s="268" t="str">
        <f>TRIM(UPPER( MID(DEVICES[[#This Row],[INITIAL_DESC]],1,25)))</f>
        <v>SCRAPER CONVEYOR 1</v>
      </c>
      <c r="G547" s="268" t="str">
        <f>TRIM(UPPER( MID(DEVICES[[#This Row],[INITIAL_DESC]],26,25)))</f>
        <v>ISOLATOR</v>
      </c>
      <c r="H547" s="268" t="str">
        <f xml:space="preserve"> TRIM(UPPER( MID(DEVICES[[#This Row],[INITIAL_DESC]],51,25)))</f>
        <v/>
      </c>
      <c r="I547" s="269"/>
      <c r="J547" s="268" t="str">
        <f>_xlfn.CONCAT(DEVICES[[#This Row],[INITIAL_TAG1]:[INITIAL_TAG2]])</f>
        <v>BB1EM658_ISOLATOR</v>
      </c>
      <c r="K547" s="268" t="str">
        <f>TRIM(TRIM(DEVICES[[#This Row],[DESC1]])&amp; " " &amp;TRIM(DEVICES[[#This Row],[DESC2]]) &amp; " " &amp; TRIM(DEVICES[[#This Row],[DESC3]]))</f>
        <v>SCRAPER CONVEYOR 1 ISOLATOR</v>
      </c>
    </row>
    <row r="548" spans="1:11" x14ac:dyDescent="0.4">
      <c r="A548" s="268" t="s">
        <v>1392</v>
      </c>
      <c r="C548" s="268" t="s">
        <v>2170</v>
      </c>
      <c r="D548" s="269"/>
      <c r="E548" s="268" t="str">
        <f>_xlfn.CONCAT(DEVICES[[#This Row],[INITIAL_TAG1]:[INITIAL_TAG2]])</f>
        <v>BB1EM659</v>
      </c>
      <c r="F548" s="268" t="str">
        <f>TRIM(UPPER( MID(DEVICES[[#This Row],[INITIAL_DESC]],1,25)))</f>
        <v>BELT CONVEYOR</v>
      </c>
      <c r="G548" s="268" t="str">
        <f>TRIM(UPPER( MID(DEVICES[[#This Row],[INITIAL_DESC]],26,25)))</f>
        <v/>
      </c>
      <c r="H548" s="268" t="str">
        <f xml:space="preserve"> TRIM(UPPER( MID(DEVICES[[#This Row],[INITIAL_DESC]],51,25)))</f>
        <v/>
      </c>
      <c r="I548" s="269"/>
      <c r="J548" s="268" t="str">
        <f>_xlfn.CONCAT(DEVICES[[#This Row],[INITIAL_TAG1]:[INITIAL_TAG2]])</f>
        <v>BB1EM659</v>
      </c>
      <c r="K548" s="268" t="str">
        <f>TRIM(TRIM(DEVICES[[#This Row],[DESC1]])&amp; " " &amp;TRIM(DEVICES[[#This Row],[DESC2]]) &amp; " " &amp; TRIM(DEVICES[[#This Row],[DESC3]]))</f>
        <v>BELT CONVEYOR</v>
      </c>
    </row>
    <row r="549" spans="1:11" x14ac:dyDescent="0.4">
      <c r="A549" s="268" t="s">
        <v>1392</v>
      </c>
      <c r="B549" s="268" t="s">
        <v>2149</v>
      </c>
      <c r="C549" s="268" t="s">
        <v>2171</v>
      </c>
      <c r="D549" s="269"/>
      <c r="E549" s="268" t="str">
        <f>_xlfn.CONCAT(DEVICES[[#This Row],[INITIAL_TAG1]:[INITIAL_TAG2]])</f>
        <v>BB1EM659_LOCAL_MODE</v>
      </c>
      <c r="F549" s="268" t="str">
        <f>TRIM(UPPER( MID(DEVICES[[#This Row],[INITIAL_DESC]],1,25)))</f>
        <v>BELT CONVEYOR</v>
      </c>
      <c r="G549" s="268" t="str">
        <f>TRIM(UPPER( MID(DEVICES[[#This Row],[INITIAL_DESC]],26,25)))</f>
        <v>LOCAL_MODE</v>
      </c>
      <c r="H549" s="268" t="str">
        <f xml:space="preserve"> TRIM(UPPER( MID(DEVICES[[#This Row],[INITIAL_DESC]],51,25)))</f>
        <v/>
      </c>
      <c r="I549" s="269"/>
      <c r="J549" s="268" t="str">
        <f>_xlfn.CONCAT(DEVICES[[#This Row],[INITIAL_TAG1]:[INITIAL_TAG2]])</f>
        <v>BB1EM659_LOCAL_MODE</v>
      </c>
      <c r="K549" s="268" t="str">
        <f>TRIM(TRIM(DEVICES[[#This Row],[DESC1]])&amp; " " &amp;TRIM(DEVICES[[#This Row],[DESC2]]) &amp; " " &amp; TRIM(DEVICES[[#This Row],[DESC3]]))</f>
        <v>BELT CONVEYOR LOCAL_MODE</v>
      </c>
    </row>
    <row r="550" spans="1:11" x14ac:dyDescent="0.4">
      <c r="A550" s="268" t="s">
        <v>1392</v>
      </c>
      <c r="B550" s="268" t="s">
        <v>2165</v>
      </c>
      <c r="C550" s="268" t="s">
        <v>2172</v>
      </c>
      <c r="D550" s="269"/>
      <c r="E550" s="268" t="str">
        <f>_xlfn.CONCAT(DEVICES[[#This Row],[INITIAL_TAG1]:[INITIAL_TAG2]])</f>
        <v>BB1EM659_LOCAL_RUN_FWD</v>
      </c>
      <c r="F550" s="268" t="str">
        <f>TRIM(UPPER( MID(DEVICES[[#This Row],[INITIAL_DESC]],1,25)))</f>
        <v>BELT CONVEYOR</v>
      </c>
      <c r="G550" s="268" t="str">
        <f>TRIM(UPPER( MID(DEVICES[[#This Row],[INITIAL_DESC]],26,25)))</f>
        <v>LOCAL_RUN_FWD</v>
      </c>
      <c r="H550" s="268" t="str">
        <f xml:space="preserve"> TRIM(UPPER( MID(DEVICES[[#This Row],[INITIAL_DESC]],51,25)))</f>
        <v/>
      </c>
      <c r="I550" s="269"/>
      <c r="J550" s="268" t="str">
        <f>_xlfn.CONCAT(DEVICES[[#This Row],[INITIAL_TAG1]:[INITIAL_TAG2]])</f>
        <v>BB1EM659_LOCAL_RUN_FWD</v>
      </c>
      <c r="K550" s="268" t="str">
        <f>TRIM(TRIM(DEVICES[[#This Row],[DESC1]])&amp; " " &amp;TRIM(DEVICES[[#This Row],[DESC2]]) &amp; " " &amp; TRIM(DEVICES[[#This Row],[DESC3]]))</f>
        <v>BELT CONVEYOR LOCAL_RUN_FWD</v>
      </c>
    </row>
    <row r="551" spans="1:11" x14ac:dyDescent="0.4">
      <c r="A551" s="268" t="s">
        <v>1392</v>
      </c>
      <c r="B551" s="268" t="s">
        <v>2167</v>
      </c>
      <c r="C551" s="268" t="s">
        <v>2173</v>
      </c>
      <c r="D551" s="269"/>
      <c r="E551" s="268" t="str">
        <f>_xlfn.CONCAT(DEVICES[[#This Row],[INITIAL_TAG1]:[INITIAL_TAG2]])</f>
        <v>BB1EM659_LOCAL_RUN_REV</v>
      </c>
      <c r="F551" s="268" t="str">
        <f>TRIM(UPPER( MID(DEVICES[[#This Row],[INITIAL_DESC]],1,25)))</f>
        <v>BELT CONVEYOR</v>
      </c>
      <c r="G551" s="268" t="str">
        <f>TRIM(UPPER( MID(DEVICES[[#This Row],[INITIAL_DESC]],26,25)))</f>
        <v>LOCAL_RUN_REV</v>
      </c>
      <c r="H551" s="268" t="str">
        <f xml:space="preserve"> TRIM(UPPER( MID(DEVICES[[#This Row],[INITIAL_DESC]],51,25)))</f>
        <v/>
      </c>
      <c r="I551" s="269"/>
      <c r="J551" s="268" t="str">
        <f>_xlfn.CONCAT(DEVICES[[#This Row],[INITIAL_TAG1]:[INITIAL_TAG2]])</f>
        <v>BB1EM659_LOCAL_RUN_REV</v>
      </c>
      <c r="K551" s="268" t="str">
        <f>TRIM(TRIM(DEVICES[[#This Row],[DESC1]])&amp; " " &amp;TRIM(DEVICES[[#This Row],[DESC2]]) &amp; " " &amp; TRIM(DEVICES[[#This Row],[DESC3]]))</f>
        <v>BELT CONVEYOR LOCAL_RUN_REV</v>
      </c>
    </row>
    <row r="552" spans="1:11" x14ac:dyDescent="0.4">
      <c r="A552" s="268" t="s">
        <v>1392</v>
      </c>
      <c r="B552" s="268" t="s">
        <v>2153</v>
      </c>
      <c r="C552" s="268" t="s">
        <v>2174</v>
      </c>
      <c r="D552" s="269"/>
      <c r="E552" s="268" t="str">
        <f>_xlfn.CONCAT(DEVICES[[#This Row],[INITIAL_TAG1]:[INITIAL_TAG2]])</f>
        <v>BB1EM659_ISOLATOR</v>
      </c>
      <c r="F552" s="268" t="str">
        <f>TRIM(UPPER( MID(DEVICES[[#This Row],[INITIAL_DESC]],1,25)))</f>
        <v>BELT CONVEYOR</v>
      </c>
      <c r="G552" s="268" t="str">
        <f>TRIM(UPPER( MID(DEVICES[[#This Row],[INITIAL_DESC]],26,25)))</f>
        <v>ISOLATOR</v>
      </c>
      <c r="H552" s="268" t="str">
        <f xml:space="preserve"> TRIM(UPPER( MID(DEVICES[[#This Row],[INITIAL_DESC]],51,25)))</f>
        <v/>
      </c>
      <c r="I552" s="269"/>
      <c r="J552" s="268" t="str">
        <f>_xlfn.CONCAT(DEVICES[[#This Row],[INITIAL_TAG1]:[INITIAL_TAG2]])</f>
        <v>BB1EM659_ISOLATOR</v>
      </c>
      <c r="K552" s="268" t="str">
        <f>TRIM(TRIM(DEVICES[[#This Row],[DESC1]])&amp; " " &amp;TRIM(DEVICES[[#This Row],[DESC2]]) &amp; " " &amp; TRIM(DEVICES[[#This Row],[DESC3]]))</f>
        <v>BELT CONVEYOR ISOLATOR</v>
      </c>
    </row>
    <row r="553" spans="1:11" x14ac:dyDescent="0.4">
      <c r="A553" s="268" t="s">
        <v>1374</v>
      </c>
      <c r="C553" s="268" t="s">
        <v>2175</v>
      </c>
      <c r="D553" s="269"/>
      <c r="E553" s="268" t="str">
        <f>_xlfn.CONCAT(DEVICES[[#This Row],[INITIAL_TAG1]:[INITIAL_TAG2]])</f>
        <v>BB1EM675</v>
      </c>
      <c r="F553" s="268" t="str">
        <f>TRIM(UPPER( MID(DEVICES[[#This Row],[INITIAL_DESC]],1,25)))</f>
        <v>DISC SCREEN DRIVE 1</v>
      </c>
      <c r="G553" s="268" t="str">
        <f>TRIM(UPPER( MID(DEVICES[[#This Row],[INITIAL_DESC]],26,25)))</f>
        <v/>
      </c>
      <c r="H553" s="268" t="str">
        <f xml:space="preserve"> TRIM(UPPER( MID(DEVICES[[#This Row],[INITIAL_DESC]],51,25)))</f>
        <v/>
      </c>
      <c r="I553" s="269"/>
      <c r="J553" s="268" t="str">
        <f>_xlfn.CONCAT(DEVICES[[#This Row],[INITIAL_TAG1]:[INITIAL_TAG2]])</f>
        <v>BB1EM675</v>
      </c>
      <c r="K553" s="268" t="str">
        <f>TRIM(TRIM(DEVICES[[#This Row],[DESC1]])&amp; " " &amp;TRIM(DEVICES[[#This Row],[DESC2]]) &amp; " " &amp; TRIM(DEVICES[[#This Row],[DESC3]]))</f>
        <v>DISC SCREEN DRIVE 1</v>
      </c>
    </row>
    <row r="554" spans="1:11" x14ac:dyDescent="0.4">
      <c r="A554" s="268" t="s">
        <v>1374</v>
      </c>
      <c r="B554" s="268" t="s">
        <v>2149</v>
      </c>
      <c r="C554" s="268" t="s">
        <v>2176</v>
      </c>
      <c r="D554" s="269"/>
      <c r="E554" s="268" t="str">
        <f>_xlfn.CONCAT(DEVICES[[#This Row],[INITIAL_TAG1]:[INITIAL_TAG2]])</f>
        <v>BB1EM675_LOCAL_MODE</v>
      </c>
      <c r="F554" s="268" t="str">
        <f>TRIM(UPPER( MID(DEVICES[[#This Row],[INITIAL_DESC]],1,25)))</f>
        <v>DISC SCREEN DRIVE 1</v>
      </c>
      <c r="G554" s="268" t="str">
        <f>TRIM(UPPER( MID(DEVICES[[#This Row],[INITIAL_DESC]],26,25)))</f>
        <v>LOCAL_MODE</v>
      </c>
      <c r="H554" s="268" t="str">
        <f xml:space="preserve"> TRIM(UPPER( MID(DEVICES[[#This Row],[INITIAL_DESC]],51,25)))</f>
        <v/>
      </c>
      <c r="I554" s="269"/>
      <c r="J554" s="268" t="str">
        <f>_xlfn.CONCAT(DEVICES[[#This Row],[INITIAL_TAG1]:[INITIAL_TAG2]])</f>
        <v>BB1EM675_LOCAL_MODE</v>
      </c>
      <c r="K554" s="268" t="str">
        <f>TRIM(TRIM(DEVICES[[#This Row],[DESC1]])&amp; " " &amp;TRIM(DEVICES[[#This Row],[DESC2]]) &amp; " " &amp; TRIM(DEVICES[[#This Row],[DESC3]]))</f>
        <v>DISC SCREEN DRIVE 1 LOCAL_MODE</v>
      </c>
    </row>
    <row r="555" spans="1:11" x14ac:dyDescent="0.4">
      <c r="A555" s="268" t="s">
        <v>1374</v>
      </c>
      <c r="B555" s="268" t="s">
        <v>2165</v>
      </c>
      <c r="C555" s="268" t="s">
        <v>2177</v>
      </c>
      <c r="D555" s="269"/>
      <c r="E555" s="268" t="str">
        <f>_xlfn.CONCAT(DEVICES[[#This Row],[INITIAL_TAG1]:[INITIAL_TAG2]])</f>
        <v>BB1EM675_LOCAL_RUN_FWD</v>
      </c>
      <c r="F555" s="268" t="str">
        <f>TRIM(UPPER( MID(DEVICES[[#This Row],[INITIAL_DESC]],1,25)))</f>
        <v>DISC SCREEN DRIVE 1</v>
      </c>
      <c r="G555" s="268" t="str">
        <f>TRIM(UPPER( MID(DEVICES[[#This Row],[INITIAL_DESC]],26,25)))</f>
        <v>LOCAL_RUN_FWD</v>
      </c>
      <c r="H555" s="268" t="str">
        <f xml:space="preserve"> TRIM(UPPER( MID(DEVICES[[#This Row],[INITIAL_DESC]],51,25)))</f>
        <v/>
      </c>
      <c r="I555" s="269"/>
      <c r="J555" s="268" t="str">
        <f>_xlfn.CONCAT(DEVICES[[#This Row],[INITIAL_TAG1]:[INITIAL_TAG2]])</f>
        <v>BB1EM675_LOCAL_RUN_FWD</v>
      </c>
      <c r="K555" s="268" t="str">
        <f>TRIM(TRIM(DEVICES[[#This Row],[DESC1]])&amp; " " &amp;TRIM(DEVICES[[#This Row],[DESC2]]) &amp; " " &amp; TRIM(DEVICES[[#This Row],[DESC3]]))</f>
        <v>DISC SCREEN DRIVE 1 LOCAL_RUN_FWD</v>
      </c>
    </row>
    <row r="556" spans="1:11" x14ac:dyDescent="0.4">
      <c r="A556" s="268" t="s">
        <v>1374</v>
      </c>
      <c r="B556" s="268" t="s">
        <v>2167</v>
      </c>
      <c r="C556" s="268" t="s">
        <v>2178</v>
      </c>
      <c r="D556" s="269"/>
      <c r="E556" s="268" t="str">
        <f>_xlfn.CONCAT(DEVICES[[#This Row],[INITIAL_TAG1]:[INITIAL_TAG2]])</f>
        <v>BB1EM675_LOCAL_RUN_REV</v>
      </c>
      <c r="F556" s="268" t="str">
        <f>TRIM(UPPER( MID(DEVICES[[#This Row],[INITIAL_DESC]],1,25)))</f>
        <v>DISC SCREEN DRIVE 1</v>
      </c>
      <c r="G556" s="268" t="str">
        <f>TRIM(UPPER( MID(DEVICES[[#This Row],[INITIAL_DESC]],26,25)))</f>
        <v>LOCAL_RUN_REV</v>
      </c>
      <c r="H556" s="268" t="str">
        <f xml:space="preserve"> TRIM(UPPER( MID(DEVICES[[#This Row],[INITIAL_DESC]],51,25)))</f>
        <v/>
      </c>
      <c r="I556" s="269"/>
      <c r="J556" s="268" t="str">
        <f>_xlfn.CONCAT(DEVICES[[#This Row],[INITIAL_TAG1]:[INITIAL_TAG2]])</f>
        <v>BB1EM675_LOCAL_RUN_REV</v>
      </c>
      <c r="K556" s="268" t="str">
        <f>TRIM(TRIM(DEVICES[[#This Row],[DESC1]])&amp; " " &amp;TRIM(DEVICES[[#This Row],[DESC2]]) &amp; " " &amp; TRIM(DEVICES[[#This Row],[DESC3]]))</f>
        <v>DISC SCREEN DRIVE 1 LOCAL_RUN_REV</v>
      </c>
    </row>
    <row r="557" spans="1:11" x14ac:dyDescent="0.4">
      <c r="A557" s="268" t="s">
        <v>1374</v>
      </c>
      <c r="B557" s="268" t="s">
        <v>2153</v>
      </c>
      <c r="C557" s="268" t="s">
        <v>2179</v>
      </c>
      <c r="D557" s="269"/>
      <c r="E557" s="268" t="str">
        <f>_xlfn.CONCAT(DEVICES[[#This Row],[INITIAL_TAG1]:[INITIAL_TAG2]])</f>
        <v>BB1EM675_ISOLATOR</v>
      </c>
      <c r="F557" s="268" t="str">
        <f>TRIM(UPPER( MID(DEVICES[[#This Row],[INITIAL_DESC]],1,25)))</f>
        <v>DISC SCREEN DRIVE 1</v>
      </c>
      <c r="G557" s="268" t="str">
        <f>TRIM(UPPER( MID(DEVICES[[#This Row],[INITIAL_DESC]],26,25)))</f>
        <v>ISOLATOR</v>
      </c>
      <c r="H557" s="268" t="str">
        <f xml:space="preserve"> TRIM(UPPER( MID(DEVICES[[#This Row],[INITIAL_DESC]],51,25)))</f>
        <v/>
      </c>
      <c r="I557" s="269"/>
      <c r="J557" s="268" t="str">
        <f>_xlfn.CONCAT(DEVICES[[#This Row],[INITIAL_TAG1]:[INITIAL_TAG2]])</f>
        <v>BB1EM675_ISOLATOR</v>
      </c>
      <c r="K557" s="268" t="str">
        <f>TRIM(TRIM(DEVICES[[#This Row],[DESC1]])&amp; " " &amp;TRIM(DEVICES[[#This Row],[DESC2]]) &amp; " " &amp; TRIM(DEVICES[[#This Row],[DESC3]]))</f>
        <v>DISC SCREEN DRIVE 1 ISOLATOR</v>
      </c>
    </row>
    <row r="558" spans="1:11" x14ac:dyDescent="0.4">
      <c r="A558" s="268" t="s">
        <v>1412</v>
      </c>
      <c r="C558" s="268" t="s">
        <v>2180</v>
      </c>
      <c r="D558" s="269"/>
      <c r="E558" s="268" t="str">
        <f>_xlfn.CONCAT(DEVICES[[#This Row],[INITIAL_TAG1]:[INITIAL_TAG2]])</f>
        <v>BB1EM676</v>
      </c>
      <c r="F558" s="268" t="str">
        <f>TRIM(UPPER( MID(DEVICES[[#This Row],[INITIAL_DESC]],1,25)))</f>
        <v>DISC SCREEN DRIVE 2</v>
      </c>
      <c r="G558" s="268" t="str">
        <f>TRIM(UPPER( MID(DEVICES[[#This Row],[INITIAL_DESC]],26,25)))</f>
        <v/>
      </c>
      <c r="H558" s="268" t="str">
        <f xml:space="preserve"> TRIM(UPPER( MID(DEVICES[[#This Row],[INITIAL_DESC]],51,25)))</f>
        <v/>
      </c>
      <c r="I558" s="269"/>
      <c r="J558" s="268" t="str">
        <f>_xlfn.CONCAT(DEVICES[[#This Row],[INITIAL_TAG1]:[INITIAL_TAG2]])</f>
        <v>BB1EM676</v>
      </c>
      <c r="K558" s="268" t="str">
        <f>TRIM(TRIM(DEVICES[[#This Row],[DESC1]])&amp; " " &amp;TRIM(DEVICES[[#This Row],[DESC2]]) &amp; " " &amp; TRIM(DEVICES[[#This Row],[DESC3]]))</f>
        <v>DISC SCREEN DRIVE 2</v>
      </c>
    </row>
    <row r="559" spans="1:11" x14ac:dyDescent="0.4">
      <c r="A559" s="268" t="s">
        <v>1412</v>
      </c>
      <c r="B559" s="268" t="s">
        <v>2149</v>
      </c>
      <c r="C559" s="268" t="s">
        <v>2181</v>
      </c>
      <c r="D559" s="269"/>
      <c r="E559" s="268" t="str">
        <f>_xlfn.CONCAT(DEVICES[[#This Row],[INITIAL_TAG1]:[INITIAL_TAG2]])</f>
        <v>BB1EM676_LOCAL_MODE</v>
      </c>
      <c r="F559" s="268" t="str">
        <f>TRIM(UPPER( MID(DEVICES[[#This Row],[INITIAL_DESC]],1,25)))</f>
        <v>DISC SCREEN DRIVE 2</v>
      </c>
      <c r="G559" s="268" t="str">
        <f>TRIM(UPPER( MID(DEVICES[[#This Row],[INITIAL_DESC]],26,25)))</f>
        <v>LOCAL_MODE</v>
      </c>
      <c r="H559" s="268" t="str">
        <f xml:space="preserve"> TRIM(UPPER( MID(DEVICES[[#This Row],[INITIAL_DESC]],51,25)))</f>
        <v/>
      </c>
      <c r="I559" s="269"/>
      <c r="J559" s="268" t="str">
        <f>_xlfn.CONCAT(DEVICES[[#This Row],[INITIAL_TAG1]:[INITIAL_TAG2]])</f>
        <v>BB1EM676_LOCAL_MODE</v>
      </c>
      <c r="K559" s="268" t="str">
        <f>TRIM(TRIM(DEVICES[[#This Row],[DESC1]])&amp; " " &amp;TRIM(DEVICES[[#This Row],[DESC2]]) &amp; " " &amp; TRIM(DEVICES[[#This Row],[DESC3]]))</f>
        <v>DISC SCREEN DRIVE 2 LOCAL_MODE</v>
      </c>
    </row>
    <row r="560" spans="1:11" x14ac:dyDescent="0.4">
      <c r="A560" s="268" t="s">
        <v>1412</v>
      </c>
      <c r="B560" s="268" t="s">
        <v>2165</v>
      </c>
      <c r="C560" s="268" t="s">
        <v>2182</v>
      </c>
      <c r="D560" s="269"/>
      <c r="E560" s="268" t="str">
        <f>_xlfn.CONCAT(DEVICES[[#This Row],[INITIAL_TAG1]:[INITIAL_TAG2]])</f>
        <v>BB1EM676_LOCAL_RUN_FWD</v>
      </c>
      <c r="F560" s="268" t="str">
        <f>TRIM(UPPER( MID(DEVICES[[#This Row],[INITIAL_DESC]],1,25)))</f>
        <v>DISC SCREEN DRIVE 2</v>
      </c>
      <c r="G560" s="268" t="str">
        <f>TRIM(UPPER( MID(DEVICES[[#This Row],[INITIAL_DESC]],26,25)))</f>
        <v>LOCAL_RUN_FWD</v>
      </c>
      <c r="H560" s="268" t="str">
        <f xml:space="preserve"> TRIM(UPPER( MID(DEVICES[[#This Row],[INITIAL_DESC]],51,25)))</f>
        <v/>
      </c>
      <c r="I560" s="269"/>
      <c r="J560" s="268" t="str">
        <f>_xlfn.CONCAT(DEVICES[[#This Row],[INITIAL_TAG1]:[INITIAL_TAG2]])</f>
        <v>BB1EM676_LOCAL_RUN_FWD</v>
      </c>
      <c r="K560" s="268" t="str">
        <f>TRIM(TRIM(DEVICES[[#This Row],[DESC1]])&amp; " " &amp;TRIM(DEVICES[[#This Row],[DESC2]]) &amp; " " &amp; TRIM(DEVICES[[#This Row],[DESC3]]))</f>
        <v>DISC SCREEN DRIVE 2 LOCAL_RUN_FWD</v>
      </c>
    </row>
    <row r="561" spans="1:11" x14ac:dyDescent="0.4">
      <c r="A561" s="268" t="s">
        <v>1412</v>
      </c>
      <c r="B561" s="268" t="s">
        <v>2167</v>
      </c>
      <c r="C561" s="268" t="s">
        <v>2183</v>
      </c>
      <c r="D561" s="269"/>
      <c r="E561" s="268" t="str">
        <f>_xlfn.CONCAT(DEVICES[[#This Row],[INITIAL_TAG1]:[INITIAL_TAG2]])</f>
        <v>BB1EM676_LOCAL_RUN_REV</v>
      </c>
      <c r="F561" s="268" t="str">
        <f>TRIM(UPPER( MID(DEVICES[[#This Row],[INITIAL_DESC]],1,25)))</f>
        <v>DISC SCREEN DRIVE 2</v>
      </c>
      <c r="G561" s="268" t="str">
        <f>TRIM(UPPER( MID(DEVICES[[#This Row],[INITIAL_DESC]],26,25)))</f>
        <v>LOCAL_RUN_REV</v>
      </c>
      <c r="H561" s="268" t="str">
        <f xml:space="preserve"> TRIM(UPPER( MID(DEVICES[[#This Row],[INITIAL_DESC]],51,25)))</f>
        <v/>
      </c>
      <c r="I561" s="269"/>
      <c r="J561" s="268" t="str">
        <f>_xlfn.CONCAT(DEVICES[[#This Row],[INITIAL_TAG1]:[INITIAL_TAG2]])</f>
        <v>BB1EM676_LOCAL_RUN_REV</v>
      </c>
      <c r="K561" s="268" t="str">
        <f>TRIM(TRIM(DEVICES[[#This Row],[DESC1]])&amp; " " &amp;TRIM(DEVICES[[#This Row],[DESC2]]) &amp; " " &amp; TRIM(DEVICES[[#This Row],[DESC3]]))</f>
        <v>DISC SCREEN DRIVE 2 LOCAL_RUN_REV</v>
      </c>
    </row>
    <row r="562" spans="1:11" x14ac:dyDescent="0.4">
      <c r="A562" s="268" t="s">
        <v>1412</v>
      </c>
      <c r="B562" s="268" t="s">
        <v>2153</v>
      </c>
      <c r="C562" s="268" t="s">
        <v>2184</v>
      </c>
      <c r="D562" s="269"/>
      <c r="E562" s="268" t="str">
        <f>_xlfn.CONCAT(DEVICES[[#This Row],[INITIAL_TAG1]:[INITIAL_TAG2]])</f>
        <v>BB1EM676_ISOLATOR</v>
      </c>
      <c r="F562" s="268" t="str">
        <f>TRIM(UPPER( MID(DEVICES[[#This Row],[INITIAL_DESC]],1,25)))</f>
        <v>DISC SCREEN DRIVE 2</v>
      </c>
      <c r="G562" s="268" t="str">
        <f>TRIM(UPPER( MID(DEVICES[[#This Row],[INITIAL_DESC]],26,25)))</f>
        <v>ISOLATOR</v>
      </c>
      <c r="H562" s="268" t="str">
        <f xml:space="preserve"> TRIM(UPPER( MID(DEVICES[[#This Row],[INITIAL_DESC]],51,25)))</f>
        <v/>
      </c>
      <c r="I562" s="269"/>
      <c r="J562" s="268" t="str">
        <f>_xlfn.CONCAT(DEVICES[[#This Row],[INITIAL_TAG1]:[INITIAL_TAG2]])</f>
        <v>BB1EM676_ISOLATOR</v>
      </c>
      <c r="K562" s="268" t="str">
        <f>TRIM(TRIM(DEVICES[[#This Row],[DESC1]])&amp; " " &amp;TRIM(DEVICES[[#This Row],[DESC2]]) &amp; " " &amp; TRIM(DEVICES[[#This Row],[DESC3]]))</f>
        <v>DISC SCREEN DRIVE 2 ISOLATOR</v>
      </c>
    </row>
    <row r="563" spans="1:11" x14ac:dyDescent="0.4">
      <c r="A563" s="268" t="s">
        <v>1416</v>
      </c>
      <c r="C563" s="268" t="s">
        <v>2185</v>
      </c>
      <c r="D563" s="269"/>
      <c r="E563" s="268" t="str">
        <f>_xlfn.CONCAT(DEVICES[[#This Row],[INITIAL_TAG1]:[INITIAL_TAG2]])</f>
        <v>BB1EM672</v>
      </c>
      <c r="F563" s="268" t="str">
        <f>TRIM(UPPER( MID(DEVICES[[#This Row],[INITIAL_DESC]],1,25)))</f>
        <v>SCRAPER CONVEYOR 2</v>
      </c>
      <c r="G563" s="268" t="str">
        <f>TRIM(UPPER( MID(DEVICES[[#This Row],[INITIAL_DESC]],26,25)))</f>
        <v/>
      </c>
      <c r="H563" s="268" t="str">
        <f xml:space="preserve"> TRIM(UPPER( MID(DEVICES[[#This Row],[INITIAL_DESC]],51,25)))</f>
        <v/>
      </c>
      <c r="I563" s="269"/>
      <c r="J563" s="268" t="str">
        <f>_xlfn.CONCAT(DEVICES[[#This Row],[INITIAL_TAG1]:[INITIAL_TAG2]])</f>
        <v>BB1EM672</v>
      </c>
      <c r="K563" s="268" t="str">
        <f>TRIM(TRIM(DEVICES[[#This Row],[DESC1]])&amp; " " &amp;TRIM(DEVICES[[#This Row],[DESC2]]) &amp; " " &amp; TRIM(DEVICES[[#This Row],[DESC3]]))</f>
        <v>SCRAPER CONVEYOR 2</v>
      </c>
    </row>
    <row r="564" spans="1:11" x14ac:dyDescent="0.4">
      <c r="A564" s="268" t="s">
        <v>1416</v>
      </c>
      <c r="B564" s="268" t="s">
        <v>2149</v>
      </c>
      <c r="C564" s="268" t="s">
        <v>2186</v>
      </c>
      <c r="D564" s="269"/>
      <c r="E564" s="268" t="str">
        <f>_xlfn.CONCAT(DEVICES[[#This Row],[INITIAL_TAG1]:[INITIAL_TAG2]])</f>
        <v>BB1EM672_LOCAL_MODE</v>
      </c>
      <c r="F564" s="268" t="str">
        <f>TRIM(UPPER( MID(DEVICES[[#This Row],[INITIAL_DESC]],1,25)))</f>
        <v>SCRAPER CONVEYOR 2</v>
      </c>
      <c r="G564" s="268" t="str">
        <f>TRIM(UPPER( MID(DEVICES[[#This Row],[INITIAL_DESC]],26,25)))</f>
        <v>LOCAL_MODE</v>
      </c>
      <c r="H564" s="268" t="str">
        <f xml:space="preserve"> TRIM(UPPER( MID(DEVICES[[#This Row],[INITIAL_DESC]],51,25)))</f>
        <v/>
      </c>
      <c r="I564" s="269"/>
      <c r="J564" s="268" t="str">
        <f>_xlfn.CONCAT(DEVICES[[#This Row],[INITIAL_TAG1]:[INITIAL_TAG2]])</f>
        <v>BB1EM672_LOCAL_MODE</v>
      </c>
      <c r="K564" s="268" t="str">
        <f>TRIM(TRIM(DEVICES[[#This Row],[DESC1]])&amp; " " &amp;TRIM(DEVICES[[#This Row],[DESC2]]) &amp; " " &amp; TRIM(DEVICES[[#This Row],[DESC3]]))</f>
        <v>SCRAPER CONVEYOR 2 LOCAL_MODE</v>
      </c>
    </row>
    <row r="565" spans="1:11" x14ac:dyDescent="0.4">
      <c r="A565" s="268" t="s">
        <v>1416</v>
      </c>
      <c r="B565" s="268" t="s">
        <v>2165</v>
      </c>
      <c r="C565" s="268" t="s">
        <v>2187</v>
      </c>
      <c r="D565" s="269"/>
      <c r="E565" s="268" t="str">
        <f>_xlfn.CONCAT(DEVICES[[#This Row],[INITIAL_TAG1]:[INITIAL_TAG2]])</f>
        <v>BB1EM672_LOCAL_RUN_FWD</v>
      </c>
      <c r="F565" s="268" t="str">
        <f>TRIM(UPPER( MID(DEVICES[[#This Row],[INITIAL_DESC]],1,25)))</f>
        <v>SCRAPER CONVEYOR 2</v>
      </c>
      <c r="G565" s="268" t="str">
        <f>TRIM(UPPER( MID(DEVICES[[#This Row],[INITIAL_DESC]],26,25)))</f>
        <v>LOCAL_RUN_FWD</v>
      </c>
      <c r="H565" s="268" t="str">
        <f xml:space="preserve"> TRIM(UPPER( MID(DEVICES[[#This Row],[INITIAL_DESC]],51,25)))</f>
        <v/>
      </c>
      <c r="I565" s="269"/>
      <c r="J565" s="268" t="str">
        <f>_xlfn.CONCAT(DEVICES[[#This Row],[INITIAL_TAG1]:[INITIAL_TAG2]])</f>
        <v>BB1EM672_LOCAL_RUN_FWD</v>
      </c>
      <c r="K565" s="268" t="str">
        <f>TRIM(TRIM(DEVICES[[#This Row],[DESC1]])&amp; " " &amp;TRIM(DEVICES[[#This Row],[DESC2]]) &amp; " " &amp; TRIM(DEVICES[[#This Row],[DESC3]]))</f>
        <v>SCRAPER CONVEYOR 2 LOCAL_RUN_FWD</v>
      </c>
    </row>
    <row r="566" spans="1:11" x14ac:dyDescent="0.4">
      <c r="A566" s="268" t="s">
        <v>1416</v>
      </c>
      <c r="B566" s="268" t="s">
        <v>2167</v>
      </c>
      <c r="C566" s="268" t="s">
        <v>2188</v>
      </c>
      <c r="D566" s="269"/>
      <c r="E566" s="268" t="str">
        <f>_xlfn.CONCAT(DEVICES[[#This Row],[INITIAL_TAG1]:[INITIAL_TAG2]])</f>
        <v>BB1EM672_LOCAL_RUN_REV</v>
      </c>
      <c r="F566" s="268" t="str">
        <f>TRIM(UPPER( MID(DEVICES[[#This Row],[INITIAL_DESC]],1,25)))</f>
        <v>SCRAPER CONVEYOR 2</v>
      </c>
      <c r="G566" s="268" t="str">
        <f>TRIM(UPPER( MID(DEVICES[[#This Row],[INITIAL_DESC]],26,25)))</f>
        <v>LOCAL_RUN_REV</v>
      </c>
      <c r="H566" s="268" t="str">
        <f xml:space="preserve"> TRIM(UPPER( MID(DEVICES[[#This Row],[INITIAL_DESC]],51,25)))</f>
        <v/>
      </c>
      <c r="I566" s="269"/>
      <c r="J566" s="268" t="str">
        <f>_xlfn.CONCAT(DEVICES[[#This Row],[INITIAL_TAG1]:[INITIAL_TAG2]])</f>
        <v>BB1EM672_LOCAL_RUN_REV</v>
      </c>
      <c r="K566" s="268" t="str">
        <f>TRIM(TRIM(DEVICES[[#This Row],[DESC1]])&amp; " " &amp;TRIM(DEVICES[[#This Row],[DESC2]]) &amp; " " &amp; TRIM(DEVICES[[#This Row],[DESC3]]))</f>
        <v>SCRAPER CONVEYOR 2 LOCAL_RUN_REV</v>
      </c>
    </row>
    <row r="567" spans="1:11" x14ac:dyDescent="0.4">
      <c r="A567" s="268" t="s">
        <v>1416</v>
      </c>
      <c r="B567" s="268" t="s">
        <v>2153</v>
      </c>
      <c r="C567" s="268" t="s">
        <v>2189</v>
      </c>
      <c r="D567" s="269"/>
      <c r="E567" s="268" t="str">
        <f>_xlfn.CONCAT(DEVICES[[#This Row],[INITIAL_TAG1]:[INITIAL_TAG2]])</f>
        <v>BB1EM672_ISOLATOR</v>
      </c>
      <c r="F567" s="268" t="str">
        <f>TRIM(UPPER( MID(DEVICES[[#This Row],[INITIAL_DESC]],1,25)))</f>
        <v>SCRAPER CONVEYOR 2</v>
      </c>
      <c r="G567" s="268" t="str">
        <f>TRIM(UPPER( MID(DEVICES[[#This Row],[INITIAL_DESC]],26,25)))</f>
        <v>ISOLATOR</v>
      </c>
      <c r="H567" s="268" t="str">
        <f xml:space="preserve"> TRIM(UPPER( MID(DEVICES[[#This Row],[INITIAL_DESC]],51,25)))</f>
        <v/>
      </c>
      <c r="I567" s="269"/>
      <c r="J567" s="268" t="str">
        <f>_xlfn.CONCAT(DEVICES[[#This Row],[INITIAL_TAG1]:[INITIAL_TAG2]])</f>
        <v>BB1EM672_ISOLATOR</v>
      </c>
      <c r="K567" s="268" t="str">
        <f>TRIM(TRIM(DEVICES[[#This Row],[DESC1]])&amp; " " &amp;TRIM(DEVICES[[#This Row],[DESC2]]) &amp; " " &amp; TRIM(DEVICES[[#This Row],[DESC3]]))</f>
        <v>SCRAPER CONVEYOR 2 ISOLATOR</v>
      </c>
    </row>
    <row r="568" spans="1:11" x14ac:dyDescent="0.4">
      <c r="A568" s="268" t="s">
        <v>1464</v>
      </c>
      <c r="C568" s="268" t="s">
        <v>2190</v>
      </c>
      <c r="D568" s="269"/>
      <c r="E568" s="268" t="str">
        <f>_xlfn.CONCAT(DEVICES[[#This Row],[INITIAL_TAG1]:[INITIAL_TAG2]])</f>
        <v>BB1EM662</v>
      </c>
      <c r="F568" s="268" t="str">
        <f>TRIM(UPPER( MID(DEVICES[[#This Row],[INITIAL_DESC]],1,25)))</f>
        <v>FUEL SILO SCREW DISCHARGE</v>
      </c>
      <c r="G568" s="268" t="str">
        <f>TRIM(UPPER( MID(DEVICES[[#This Row],[INITIAL_DESC]],26,25)))</f>
        <v/>
      </c>
      <c r="H568" s="268" t="str">
        <f xml:space="preserve"> TRIM(UPPER( MID(DEVICES[[#This Row],[INITIAL_DESC]],51,25)))</f>
        <v/>
      </c>
      <c r="I568" s="269"/>
      <c r="J568" s="268" t="str">
        <f>_xlfn.CONCAT(DEVICES[[#This Row],[INITIAL_TAG1]:[INITIAL_TAG2]])</f>
        <v>BB1EM662</v>
      </c>
      <c r="K568" s="268" t="str">
        <f>TRIM(TRIM(DEVICES[[#This Row],[DESC1]])&amp; " " &amp;TRIM(DEVICES[[#This Row],[DESC2]]) &amp; " " &amp; TRIM(DEVICES[[#This Row],[DESC3]]))</f>
        <v>FUEL SILO SCREW DISCHARGE</v>
      </c>
    </row>
    <row r="569" spans="1:11" x14ac:dyDescent="0.4">
      <c r="A569" s="268" t="s">
        <v>1464</v>
      </c>
      <c r="B569" s="268" t="s">
        <v>2149</v>
      </c>
      <c r="C569" s="268" t="s">
        <v>2191</v>
      </c>
      <c r="D569" s="269"/>
      <c r="E569" s="268" t="str">
        <f>_xlfn.CONCAT(DEVICES[[#This Row],[INITIAL_TAG1]:[INITIAL_TAG2]])</f>
        <v>BB1EM662_LOCAL_MODE</v>
      </c>
      <c r="F569" s="268" t="str">
        <f>TRIM(UPPER( MID(DEVICES[[#This Row],[INITIAL_DESC]],1,25)))</f>
        <v>FUEL SILO SCREW DISCHARGE</v>
      </c>
      <c r="G569" s="268" t="str">
        <f>TRIM(UPPER( MID(DEVICES[[#This Row],[INITIAL_DESC]],26,25)))</f>
        <v>LOCAL_MODE</v>
      </c>
      <c r="H569" s="268" t="str">
        <f xml:space="preserve"> TRIM(UPPER( MID(DEVICES[[#This Row],[INITIAL_DESC]],51,25)))</f>
        <v/>
      </c>
      <c r="I569" s="269"/>
      <c r="J569" s="268" t="str">
        <f>_xlfn.CONCAT(DEVICES[[#This Row],[INITIAL_TAG1]:[INITIAL_TAG2]])</f>
        <v>BB1EM662_LOCAL_MODE</v>
      </c>
      <c r="K569" s="268" t="str">
        <f>TRIM(TRIM(DEVICES[[#This Row],[DESC1]])&amp; " " &amp;TRIM(DEVICES[[#This Row],[DESC2]]) &amp; " " &amp; TRIM(DEVICES[[#This Row],[DESC3]]))</f>
        <v>FUEL SILO SCREW DISCHARGE LOCAL_MODE</v>
      </c>
    </row>
    <row r="570" spans="1:11" x14ac:dyDescent="0.4">
      <c r="A570" s="268" t="s">
        <v>1464</v>
      </c>
      <c r="B570" s="268" t="s">
        <v>2165</v>
      </c>
      <c r="C570" s="268" t="s">
        <v>2192</v>
      </c>
      <c r="D570" s="269"/>
      <c r="E570" s="268" t="str">
        <f>_xlfn.CONCAT(DEVICES[[#This Row],[INITIAL_TAG1]:[INITIAL_TAG2]])</f>
        <v>BB1EM662_LOCAL_RUN_FWD</v>
      </c>
      <c r="F570" s="268" t="str">
        <f>TRIM(UPPER( MID(DEVICES[[#This Row],[INITIAL_DESC]],1,25)))</f>
        <v>FUEL SILO SCREW DISCHARGE</v>
      </c>
      <c r="G570" s="268" t="str">
        <f>TRIM(UPPER( MID(DEVICES[[#This Row],[INITIAL_DESC]],26,25)))</f>
        <v>LOCAL_RUN_FWD</v>
      </c>
      <c r="H570" s="268" t="str">
        <f xml:space="preserve"> TRIM(UPPER( MID(DEVICES[[#This Row],[INITIAL_DESC]],51,25)))</f>
        <v/>
      </c>
      <c r="I570" s="269"/>
      <c r="J570" s="268" t="str">
        <f>_xlfn.CONCAT(DEVICES[[#This Row],[INITIAL_TAG1]:[INITIAL_TAG2]])</f>
        <v>BB1EM662_LOCAL_RUN_FWD</v>
      </c>
      <c r="K570" s="268" t="str">
        <f>TRIM(TRIM(DEVICES[[#This Row],[DESC1]])&amp; " " &amp;TRIM(DEVICES[[#This Row],[DESC2]]) &amp; " " &amp; TRIM(DEVICES[[#This Row],[DESC3]]))</f>
        <v>FUEL SILO SCREW DISCHARGE LOCAL_RUN_FWD</v>
      </c>
    </row>
    <row r="571" spans="1:11" x14ac:dyDescent="0.4">
      <c r="A571" s="268" t="s">
        <v>1464</v>
      </c>
      <c r="B571" s="268" t="s">
        <v>2167</v>
      </c>
      <c r="C571" s="268" t="s">
        <v>2193</v>
      </c>
      <c r="D571" s="269"/>
      <c r="E571" s="268" t="str">
        <f>_xlfn.CONCAT(DEVICES[[#This Row],[INITIAL_TAG1]:[INITIAL_TAG2]])</f>
        <v>BB1EM662_LOCAL_RUN_REV</v>
      </c>
      <c r="F571" s="268" t="str">
        <f>TRIM(UPPER( MID(DEVICES[[#This Row],[INITIAL_DESC]],1,25)))</f>
        <v>FUEL SILO SCREW DISCHARGE</v>
      </c>
      <c r="G571" s="268" t="str">
        <f>TRIM(UPPER( MID(DEVICES[[#This Row],[INITIAL_DESC]],26,25)))</f>
        <v>LOCAL_RUN_REV</v>
      </c>
      <c r="H571" s="268" t="str">
        <f xml:space="preserve"> TRIM(UPPER( MID(DEVICES[[#This Row],[INITIAL_DESC]],51,25)))</f>
        <v/>
      </c>
      <c r="I571" s="269"/>
      <c r="J571" s="268" t="str">
        <f>_xlfn.CONCAT(DEVICES[[#This Row],[INITIAL_TAG1]:[INITIAL_TAG2]])</f>
        <v>BB1EM662_LOCAL_RUN_REV</v>
      </c>
      <c r="K571" s="268" t="str">
        <f>TRIM(TRIM(DEVICES[[#This Row],[DESC1]])&amp; " " &amp;TRIM(DEVICES[[#This Row],[DESC2]]) &amp; " " &amp; TRIM(DEVICES[[#This Row],[DESC3]]))</f>
        <v>FUEL SILO SCREW DISCHARGE LOCAL_RUN_REV</v>
      </c>
    </row>
    <row r="572" spans="1:11" x14ac:dyDescent="0.4">
      <c r="A572" s="268" t="s">
        <v>1464</v>
      </c>
      <c r="B572" s="268" t="s">
        <v>2153</v>
      </c>
      <c r="C572" s="268" t="s">
        <v>2194</v>
      </c>
      <c r="D572" s="269"/>
      <c r="E572" s="268" t="str">
        <f>_xlfn.CONCAT(DEVICES[[#This Row],[INITIAL_TAG1]:[INITIAL_TAG2]])</f>
        <v>BB1EM662_ISOLATOR</v>
      </c>
      <c r="F572" s="268" t="str">
        <f>TRIM(UPPER( MID(DEVICES[[#This Row],[INITIAL_DESC]],1,25)))</f>
        <v>FUEL SILO SCREW DISCHARGE</v>
      </c>
      <c r="G572" s="268" t="str">
        <f>TRIM(UPPER( MID(DEVICES[[#This Row],[INITIAL_DESC]],26,25)))</f>
        <v>ISOLATOR</v>
      </c>
      <c r="H572" s="268" t="str">
        <f xml:space="preserve"> TRIM(UPPER( MID(DEVICES[[#This Row],[INITIAL_DESC]],51,25)))</f>
        <v/>
      </c>
      <c r="I572" s="269"/>
      <c r="J572" s="268" t="str">
        <f>_xlfn.CONCAT(DEVICES[[#This Row],[INITIAL_TAG1]:[INITIAL_TAG2]])</f>
        <v>BB1EM662_ISOLATOR</v>
      </c>
      <c r="K572" s="268" t="str">
        <f>TRIM(TRIM(DEVICES[[#This Row],[DESC1]])&amp; " " &amp;TRIM(DEVICES[[#This Row],[DESC2]]) &amp; " " &amp; TRIM(DEVICES[[#This Row],[DESC3]]))</f>
        <v>FUEL SILO SCREW DISCHARGE ISOLATOR</v>
      </c>
    </row>
    <row r="573" spans="1:11" x14ac:dyDescent="0.4">
      <c r="A573" s="268" t="s">
        <v>828</v>
      </c>
      <c r="C573" s="268" t="s">
        <v>2195</v>
      </c>
      <c r="D573" s="269"/>
      <c r="E573" s="268" t="str">
        <f>_xlfn.CONCAT(DEVICES[[#This Row],[INITIAL_TAG1]:[INITIAL_TAG2]])</f>
        <v>BB1EM650</v>
      </c>
      <c r="F573" s="268" t="str">
        <f>TRIM(UPPER( MID(DEVICES[[#This Row],[INITIAL_DESC]],1,25)))</f>
        <v>SLEWING MOTOR FOR SCREW</v>
      </c>
      <c r="G573" s="268" t="str">
        <f>TRIM(UPPER( MID(DEVICES[[#This Row],[INITIAL_DESC]],26,25)))</f>
        <v/>
      </c>
      <c r="H573" s="268" t="str">
        <f xml:space="preserve"> TRIM(UPPER( MID(DEVICES[[#This Row],[INITIAL_DESC]],51,25)))</f>
        <v/>
      </c>
      <c r="I573" s="269"/>
      <c r="J573" s="268" t="str">
        <f>_xlfn.CONCAT(DEVICES[[#This Row],[INITIAL_TAG1]:[INITIAL_TAG2]])</f>
        <v>BB1EM650</v>
      </c>
      <c r="K573" s="268" t="str">
        <f>TRIM(TRIM(DEVICES[[#This Row],[DESC1]])&amp; " " &amp;TRIM(DEVICES[[#This Row],[DESC2]]) &amp; " " &amp; TRIM(DEVICES[[#This Row],[DESC3]]))</f>
        <v>SLEWING MOTOR FOR SCREW</v>
      </c>
    </row>
    <row r="574" spans="1:11" x14ac:dyDescent="0.4">
      <c r="A574" s="268" t="s">
        <v>828</v>
      </c>
      <c r="B574" s="268" t="s">
        <v>2149</v>
      </c>
      <c r="C574" s="268" t="s">
        <v>2196</v>
      </c>
      <c r="D574" s="269"/>
      <c r="E574" s="268" t="str">
        <f>_xlfn.CONCAT(DEVICES[[#This Row],[INITIAL_TAG1]:[INITIAL_TAG2]])</f>
        <v>BB1EM650_LOCAL_MODE</v>
      </c>
      <c r="F574" s="268" t="str">
        <f>TRIM(UPPER( MID(DEVICES[[#This Row],[INITIAL_DESC]],1,25)))</f>
        <v>SLEWING MOTOR FOR SCREW</v>
      </c>
      <c r="G574" s="268" t="str">
        <f>TRIM(UPPER( MID(DEVICES[[#This Row],[INITIAL_DESC]],26,25)))</f>
        <v>LOCAL_MODE</v>
      </c>
      <c r="H574" s="268" t="str">
        <f xml:space="preserve"> TRIM(UPPER( MID(DEVICES[[#This Row],[INITIAL_DESC]],51,25)))</f>
        <v/>
      </c>
      <c r="I574" s="269"/>
      <c r="J574" s="268" t="str">
        <f>_xlfn.CONCAT(DEVICES[[#This Row],[INITIAL_TAG1]:[INITIAL_TAG2]])</f>
        <v>BB1EM650_LOCAL_MODE</v>
      </c>
      <c r="K574" s="268" t="str">
        <f>TRIM(TRIM(DEVICES[[#This Row],[DESC1]])&amp; " " &amp;TRIM(DEVICES[[#This Row],[DESC2]]) &amp; " " &amp; TRIM(DEVICES[[#This Row],[DESC3]]))</f>
        <v>SLEWING MOTOR FOR SCREW LOCAL_MODE</v>
      </c>
    </row>
    <row r="575" spans="1:11" x14ac:dyDescent="0.4">
      <c r="A575" s="268" t="s">
        <v>828</v>
      </c>
      <c r="B575" s="268" t="s">
        <v>2165</v>
      </c>
      <c r="C575" s="268" t="s">
        <v>2197</v>
      </c>
      <c r="D575" s="269"/>
      <c r="E575" s="268" t="str">
        <f>_xlfn.CONCAT(DEVICES[[#This Row],[INITIAL_TAG1]:[INITIAL_TAG2]])</f>
        <v>BB1EM650_LOCAL_RUN_FWD</v>
      </c>
      <c r="F575" s="268" t="str">
        <f>TRIM(UPPER( MID(DEVICES[[#This Row],[INITIAL_DESC]],1,25)))</f>
        <v>SLEWING MOTOR FOR SCREW</v>
      </c>
      <c r="G575" s="268" t="str">
        <f>TRIM(UPPER( MID(DEVICES[[#This Row],[INITIAL_DESC]],26,25)))</f>
        <v>LOCAL_RUN_FWD</v>
      </c>
      <c r="H575" s="268" t="str">
        <f xml:space="preserve"> TRIM(UPPER( MID(DEVICES[[#This Row],[INITIAL_DESC]],51,25)))</f>
        <v/>
      </c>
      <c r="I575" s="269"/>
      <c r="J575" s="268" t="str">
        <f>_xlfn.CONCAT(DEVICES[[#This Row],[INITIAL_TAG1]:[INITIAL_TAG2]])</f>
        <v>BB1EM650_LOCAL_RUN_FWD</v>
      </c>
      <c r="K575" s="268" t="str">
        <f>TRIM(TRIM(DEVICES[[#This Row],[DESC1]])&amp; " " &amp;TRIM(DEVICES[[#This Row],[DESC2]]) &amp; " " &amp; TRIM(DEVICES[[#This Row],[DESC3]]))</f>
        <v>SLEWING MOTOR FOR SCREW LOCAL_RUN_FWD</v>
      </c>
    </row>
    <row r="576" spans="1:11" x14ac:dyDescent="0.4">
      <c r="A576" s="268" t="s">
        <v>828</v>
      </c>
      <c r="B576" s="268" t="s">
        <v>2167</v>
      </c>
      <c r="C576" s="268" t="s">
        <v>2198</v>
      </c>
      <c r="D576" s="269"/>
      <c r="E576" s="268" t="str">
        <f>_xlfn.CONCAT(DEVICES[[#This Row],[INITIAL_TAG1]:[INITIAL_TAG2]])</f>
        <v>BB1EM650_LOCAL_RUN_REV</v>
      </c>
      <c r="F576" s="268" t="str">
        <f>TRIM(UPPER( MID(DEVICES[[#This Row],[INITIAL_DESC]],1,25)))</f>
        <v>SLEWING MOTOR FOR SCREW</v>
      </c>
      <c r="G576" s="268" t="str">
        <f>TRIM(UPPER( MID(DEVICES[[#This Row],[INITIAL_DESC]],26,25)))</f>
        <v>LOCAL_RUN_REV</v>
      </c>
      <c r="H576" s="268" t="str">
        <f xml:space="preserve"> TRIM(UPPER( MID(DEVICES[[#This Row],[INITIAL_DESC]],51,25)))</f>
        <v/>
      </c>
      <c r="I576" s="269"/>
      <c r="J576" s="268" t="str">
        <f>_xlfn.CONCAT(DEVICES[[#This Row],[INITIAL_TAG1]:[INITIAL_TAG2]])</f>
        <v>BB1EM650_LOCAL_RUN_REV</v>
      </c>
      <c r="K576" s="268" t="str">
        <f>TRIM(TRIM(DEVICES[[#This Row],[DESC1]])&amp; " " &amp;TRIM(DEVICES[[#This Row],[DESC2]]) &amp; " " &amp; TRIM(DEVICES[[#This Row],[DESC3]]))</f>
        <v>SLEWING MOTOR FOR SCREW LOCAL_RUN_REV</v>
      </c>
    </row>
    <row r="577" spans="1:11" x14ac:dyDescent="0.4">
      <c r="A577" s="268" t="s">
        <v>828</v>
      </c>
      <c r="B577" s="268" t="s">
        <v>2153</v>
      </c>
      <c r="C577" s="268" t="s">
        <v>2199</v>
      </c>
      <c r="D577" s="269"/>
      <c r="E577" s="268" t="str">
        <f>_xlfn.CONCAT(DEVICES[[#This Row],[INITIAL_TAG1]:[INITIAL_TAG2]])</f>
        <v>BB1EM650_ISOLATOR</v>
      </c>
      <c r="F577" s="268" t="str">
        <f>TRIM(UPPER( MID(DEVICES[[#This Row],[INITIAL_DESC]],1,25)))</f>
        <v>SLEWING MOTOR FOR SCREW</v>
      </c>
      <c r="G577" s="268" t="str">
        <f>TRIM(UPPER( MID(DEVICES[[#This Row],[INITIAL_DESC]],26,25)))</f>
        <v>ISOLATOR</v>
      </c>
      <c r="H577" s="268" t="str">
        <f xml:space="preserve"> TRIM(UPPER( MID(DEVICES[[#This Row],[INITIAL_DESC]],51,25)))</f>
        <v/>
      </c>
      <c r="I577" s="269"/>
      <c r="J577" s="268" t="str">
        <f>_xlfn.CONCAT(DEVICES[[#This Row],[INITIAL_TAG1]:[INITIAL_TAG2]])</f>
        <v>BB1EM650_ISOLATOR</v>
      </c>
      <c r="K577" s="268" t="str">
        <f>TRIM(TRIM(DEVICES[[#This Row],[DESC1]])&amp; " " &amp;TRIM(DEVICES[[#This Row],[DESC2]]) &amp; " " &amp; TRIM(DEVICES[[#This Row],[DESC3]]))</f>
        <v>SLEWING MOTOR FOR SCREW ISOLATOR</v>
      </c>
    </row>
    <row r="578" spans="1:11" x14ac:dyDescent="0.4">
      <c r="A578" s="268" t="s">
        <v>1475</v>
      </c>
      <c r="C578" s="268" t="s">
        <v>2200</v>
      </c>
      <c r="D578" s="269"/>
      <c r="E578" s="268" t="str">
        <f>_xlfn.CONCAT(DEVICES[[#This Row],[INITIAL_TAG1]:[INITIAL_TAG2]])</f>
        <v>BB1EM663</v>
      </c>
      <c r="F578" s="268" t="str">
        <f>TRIM(UPPER( MID(DEVICES[[#This Row],[INITIAL_DESC]],1,25)))</f>
        <v>FUEL SILO CROSS CONVEYOR</v>
      </c>
      <c r="G578" s="268" t="str">
        <f>TRIM(UPPER( MID(DEVICES[[#This Row],[INITIAL_DESC]],26,25)))</f>
        <v/>
      </c>
      <c r="H578" s="268" t="str">
        <f xml:space="preserve"> TRIM(UPPER( MID(DEVICES[[#This Row],[INITIAL_DESC]],51,25)))</f>
        <v/>
      </c>
      <c r="I578" s="269"/>
      <c r="J578" s="268" t="str">
        <f>_xlfn.CONCAT(DEVICES[[#This Row],[INITIAL_TAG1]:[INITIAL_TAG2]])</f>
        <v>BB1EM663</v>
      </c>
      <c r="K578" s="268" t="str">
        <f>TRIM(TRIM(DEVICES[[#This Row],[DESC1]])&amp; " " &amp;TRIM(DEVICES[[#This Row],[DESC2]]) &amp; " " &amp; TRIM(DEVICES[[#This Row],[DESC3]]))</f>
        <v>FUEL SILO CROSS CONVEYOR</v>
      </c>
    </row>
    <row r="579" spans="1:11" x14ac:dyDescent="0.4">
      <c r="A579" s="268" t="s">
        <v>1475</v>
      </c>
      <c r="B579" s="268" t="s">
        <v>2149</v>
      </c>
      <c r="C579" s="268" t="s">
        <v>2201</v>
      </c>
      <c r="D579" s="269"/>
      <c r="E579" s="268" t="str">
        <f>_xlfn.CONCAT(DEVICES[[#This Row],[INITIAL_TAG1]:[INITIAL_TAG2]])</f>
        <v>BB1EM663_LOCAL_MODE</v>
      </c>
      <c r="F579" s="268" t="str">
        <f>TRIM(UPPER( MID(DEVICES[[#This Row],[INITIAL_DESC]],1,25)))</f>
        <v>FUEL SILO CROSS CONVEYOR</v>
      </c>
      <c r="G579" s="268" t="str">
        <f>TRIM(UPPER( MID(DEVICES[[#This Row],[INITIAL_DESC]],26,25)))</f>
        <v>LOCAL_MODE</v>
      </c>
      <c r="H579" s="268" t="str">
        <f xml:space="preserve"> TRIM(UPPER( MID(DEVICES[[#This Row],[INITIAL_DESC]],51,25)))</f>
        <v/>
      </c>
      <c r="I579" s="269"/>
      <c r="J579" s="268" t="str">
        <f>_xlfn.CONCAT(DEVICES[[#This Row],[INITIAL_TAG1]:[INITIAL_TAG2]])</f>
        <v>BB1EM663_LOCAL_MODE</v>
      </c>
      <c r="K579" s="268" t="str">
        <f>TRIM(TRIM(DEVICES[[#This Row],[DESC1]])&amp; " " &amp;TRIM(DEVICES[[#This Row],[DESC2]]) &amp; " " &amp; TRIM(DEVICES[[#This Row],[DESC3]]))</f>
        <v>FUEL SILO CROSS CONVEYOR LOCAL_MODE</v>
      </c>
    </row>
    <row r="580" spans="1:11" x14ac:dyDescent="0.4">
      <c r="A580" s="268" t="s">
        <v>1475</v>
      </c>
      <c r="B580" s="268" t="s">
        <v>2165</v>
      </c>
      <c r="C580" s="268" t="s">
        <v>2202</v>
      </c>
      <c r="D580" s="269"/>
      <c r="E580" s="268" t="str">
        <f>_xlfn.CONCAT(DEVICES[[#This Row],[INITIAL_TAG1]:[INITIAL_TAG2]])</f>
        <v>BB1EM663_LOCAL_RUN_FWD</v>
      </c>
      <c r="F580" s="268" t="str">
        <f>TRIM(UPPER( MID(DEVICES[[#This Row],[INITIAL_DESC]],1,25)))</f>
        <v>FUEL SILO CROSS CONVEYOR</v>
      </c>
      <c r="G580" s="268" t="str">
        <f>TRIM(UPPER( MID(DEVICES[[#This Row],[INITIAL_DESC]],26,25)))</f>
        <v>LOCAL_RUN_FWD</v>
      </c>
      <c r="H580" s="268" t="str">
        <f xml:space="preserve"> TRIM(UPPER( MID(DEVICES[[#This Row],[INITIAL_DESC]],51,25)))</f>
        <v/>
      </c>
      <c r="I580" s="269"/>
      <c r="J580" s="268" t="str">
        <f>_xlfn.CONCAT(DEVICES[[#This Row],[INITIAL_TAG1]:[INITIAL_TAG2]])</f>
        <v>BB1EM663_LOCAL_RUN_FWD</v>
      </c>
      <c r="K580" s="268" t="str">
        <f>TRIM(TRIM(DEVICES[[#This Row],[DESC1]])&amp; " " &amp;TRIM(DEVICES[[#This Row],[DESC2]]) &amp; " " &amp; TRIM(DEVICES[[#This Row],[DESC3]]))</f>
        <v>FUEL SILO CROSS CONVEYOR LOCAL_RUN_FWD</v>
      </c>
    </row>
    <row r="581" spans="1:11" x14ac:dyDescent="0.4">
      <c r="A581" s="268" t="s">
        <v>1475</v>
      </c>
      <c r="B581" s="268" t="s">
        <v>2167</v>
      </c>
      <c r="C581" s="268" t="s">
        <v>2203</v>
      </c>
      <c r="D581" s="269"/>
      <c r="E581" s="268" t="str">
        <f>_xlfn.CONCAT(DEVICES[[#This Row],[INITIAL_TAG1]:[INITIAL_TAG2]])</f>
        <v>BB1EM663_LOCAL_RUN_REV</v>
      </c>
      <c r="F581" s="268" t="str">
        <f>TRIM(UPPER( MID(DEVICES[[#This Row],[INITIAL_DESC]],1,25)))</f>
        <v>FUEL SILO CROSS CONVEYOR</v>
      </c>
      <c r="G581" s="268" t="str">
        <f>TRIM(UPPER( MID(DEVICES[[#This Row],[INITIAL_DESC]],26,25)))</f>
        <v>LOCAL_RUN_REV</v>
      </c>
      <c r="H581" s="268" t="str">
        <f xml:space="preserve"> TRIM(UPPER( MID(DEVICES[[#This Row],[INITIAL_DESC]],51,25)))</f>
        <v/>
      </c>
      <c r="I581" s="269"/>
      <c r="J581" s="268" t="str">
        <f>_xlfn.CONCAT(DEVICES[[#This Row],[INITIAL_TAG1]:[INITIAL_TAG2]])</f>
        <v>BB1EM663_LOCAL_RUN_REV</v>
      </c>
      <c r="K581" s="268" t="str">
        <f>TRIM(TRIM(DEVICES[[#This Row],[DESC1]])&amp; " " &amp;TRIM(DEVICES[[#This Row],[DESC2]]) &amp; " " &amp; TRIM(DEVICES[[#This Row],[DESC3]]))</f>
        <v>FUEL SILO CROSS CONVEYOR LOCAL_RUN_REV</v>
      </c>
    </row>
    <row r="582" spans="1:11" x14ac:dyDescent="0.4">
      <c r="A582" s="268" t="s">
        <v>1475</v>
      </c>
      <c r="B582" s="268" t="s">
        <v>2153</v>
      </c>
      <c r="C582" s="268" t="s">
        <v>2204</v>
      </c>
      <c r="D582" s="269"/>
      <c r="E582" s="268" t="str">
        <f>_xlfn.CONCAT(DEVICES[[#This Row],[INITIAL_TAG1]:[INITIAL_TAG2]])</f>
        <v>BB1EM663_ISOLATOR</v>
      </c>
      <c r="F582" s="268" t="str">
        <f>TRIM(UPPER( MID(DEVICES[[#This Row],[INITIAL_DESC]],1,25)))</f>
        <v>FUEL SILO CROSS CONVEYOR</v>
      </c>
      <c r="G582" s="268" t="str">
        <f>TRIM(UPPER( MID(DEVICES[[#This Row],[INITIAL_DESC]],26,25)))</f>
        <v>ISOLATOR</v>
      </c>
      <c r="H582" s="268" t="str">
        <f xml:space="preserve"> TRIM(UPPER( MID(DEVICES[[#This Row],[INITIAL_DESC]],51,25)))</f>
        <v/>
      </c>
      <c r="I582" s="269"/>
      <c r="J582" s="268" t="str">
        <f>_xlfn.CONCAT(DEVICES[[#This Row],[INITIAL_TAG1]:[INITIAL_TAG2]])</f>
        <v>BB1EM663_ISOLATOR</v>
      </c>
      <c r="K582" s="268" t="str">
        <f>TRIM(TRIM(DEVICES[[#This Row],[DESC1]])&amp; " " &amp;TRIM(DEVICES[[#This Row],[DESC2]]) &amp; " " &amp; TRIM(DEVICES[[#This Row],[DESC3]]))</f>
        <v>FUEL SILO CROSS CONVEYOR ISOLATOR</v>
      </c>
    </row>
    <row r="583" spans="1:11" x14ac:dyDescent="0.4">
      <c r="A583" s="268" t="s">
        <v>1476</v>
      </c>
      <c r="C583" s="268" t="s">
        <v>2205</v>
      </c>
      <c r="D583" s="269"/>
      <c r="E583" s="268" t="str">
        <f>_xlfn.CONCAT(DEVICES[[#This Row],[INITIAL_TAG1]:[INITIAL_TAG2]])</f>
        <v>BB1EM664</v>
      </c>
      <c r="F583" s="268" t="str">
        <f>TRIM(UPPER( MID(DEVICES[[#This Row],[INITIAL_DESC]],1,25)))</f>
        <v>FUEL FEEDING SCREW 1</v>
      </c>
      <c r="G583" s="268" t="str">
        <f>TRIM(UPPER( MID(DEVICES[[#This Row],[INITIAL_DESC]],26,25)))</f>
        <v/>
      </c>
      <c r="H583" s="268" t="str">
        <f xml:space="preserve"> TRIM(UPPER( MID(DEVICES[[#This Row],[INITIAL_DESC]],51,25)))</f>
        <v/>
      </c>
      <c r="I583" s="269"/>
      <c r="J583" s="268" t="str">
        <f>_xlfn.CONCAT(DEVICES[[#This Row],[INITIAL_TAG1]:[INITIAL_TAG2]])</f>
        <v>BB1EM664</v>
      </c>
      <c r="K583" s="268" t="str">
        <f>TRIM(TRIM(DEVICES[[#This Row],[DESC1]])&amp; " " &amp;TRIM(DEVICES[[#This Row],[DESC2]]) &amp; " " &amp; TRIM(DEVICES[[#This Row],[DESC3]]))</f>
        <v>FUEL FEEDING SCREW 1</v>
      </c>
    </row>
    <row r="584" spans="1:11" x14ac:dyDescent="0.4">
      <c r="A584" s="268" t="s">
        <v>1476</v>
      </c>
      <c r="B584" s="268" t="s">
        <v>2149</v>
      </c>
      <c r="C584" s="268" t="s">
        <v>2206</v>
      </c>
      <c r="D584" s="269"/>
      <c r="E584" s="268" t="str">
        <f>_xlfn.CONCAT(DEVICES[[#This Row],[INITIAL_TAG1]:[INITIAL_TAG2]])</f>
        <v>BB1EM664_LOCAL_MODE</v>
      </c>
      <c r="F584" s="268" t="str">
        <f>TRIM(UPPER( MID(DEVICES[[#This Row],[INITIAL_DESC]],1,25)))</f>
        <v>FUEL FEEDING SCREW 1</v>
      </c>
      <c r="G584" s="268" t="str">
        <f>TRIM(UPPER( MID(DEVICES[[#This Row],[INITIAL_DESC]],26,25)))</f>
        <v>LOCAL_MODE</v>
      </c>
      <c r="H584" s="268" t="str">
        <f xml:space="preserve"> TRIM(UPPER( MID(DEVICES[[#This Row],[INITIAL_DESC]],51,25)))</f>
        <v/>
      </c>
      <c r="I584" s="269"/>
      <c r="J584" s="268" t="str">
        <f>_xlfn.CONCAT(DEVICES[[#This Row],[INITIAL_TAG1]:[INITIAL_TAG2]])</f>
        <v>BB1EM664_LOCAL_MODE</v>
      </c>
      <c r="K584" s="268" t="str">
        <f>TRIM(TRIM(DEVICES[[#This Row],[DESC1]])&amp; " " &amp;TRIM(DEVICES[[#This Row],[DESC2]]) &amp; " " &amp; TRIM(DEVICES[[#This Row],[DESC3]]))</f>
        <v>FUEL FEEDING SCREW 1 LOCAL_MODE</v>
      </c>
    </row>
    <row r="585" spans="1:11" x14ac:dyDescent="0.4">
      <c r="A585" s="268" t="s">
        <v>1476</v>
      </c>
      <c r="B585" s="268" t="s">
        <v>2165</v>
      </c>
      <c r="C585" s="268" t="s">
        <v>2207</v>
      </c>
      <c r="D585" s="269"/>
      <c r="E585" s="268" t="str">
        <f>_xlfn.CONCAT(DEVICES[[#This Row],[INITIAL_TAG1]:[INITIAL_TAG2]])</f>
        <v>BB1EM664_LOCAL_RUN_FWD</v>
      </c>
      <c r="F585" s="268" t="str">
        <f>TRIM(UPPER( MID(DEVICES[[#This Row],[INITIAL_DESC]],1,25)))</f>
        <v>FUEL FEEDING SCREW 1</v>
      </c>
      <c r="G585" s="268" t="str">
        <f>TRIM(UPPER( MID(DEVICES[[#This Row],[INITIAL_DESC]],26,25)))</f>
        <v>LOCAL_RUN_FWD</v>
      </c>
      <c r="H585" s="268" t="str">
        <f xml:space="preserve"> TRIM(UPPER( MID(DEVICES[[#This Row],[INITIAL_DESC]],51,25)))</f>
        <v/>
      </c>
      <c r="I585" s="269"/>
      <c r="J585" s="268" t="str">
        <f>_xlfn.CONCAT(DEVICES[[#This Row],[INITIAL_TAG1]:[INITIAL_TAG2]])</f>
        <v>BB1EM664_LOCAL_RUN_FWD</v>
      </c>
      <c r="K585" s="268" t="str">
        <f>TRIM(TRIM(DEVICES[[#This Row],[DESC1]])&amp; " " &amp;TRIM(DEVICES[[#This Row],[DESC2]]) &amp; " " &amp; TRIM(DEVICES[[#This Row],[DESC3]]))</f>
        <v>FUEL FEEDING SCREW 1 LOCAL_RUN_FWD</v>
      </c>
    </row>
    <row r="586" spans="1:11" x14ac:dyDescent="0.4">
      <c r="A586" s="268" t="s">
        <v>1476</v>
      </c>
      <c r="B586" s="268" t="s">
        <v>2167</v>
      </c>
      <c r="C586" s="268" t="s">
        <v>2208</v>
      </c>
      <c r="D586" s="269"/>
      <c r="E586" s="268" t="str">
        <f>_xlfn.CONCAT(DEVICES[[#This Row],[INITIAL_TAG1]:[INITIAL_TAG2]])</f>
        <v>BB1EM664_LOCAL_RUN_REV</v>
      </c>
      <c r="F586" s="268" t="str">
        <f>TRIM(UPPER( MID(DEVICES[[#This Row],[INITIAL_DESC]],1,25)))</f>
        <v>FUEL FEEDING SCREW 1</v>
      </c>
      <c r="G586" s="268" t="str">
        <f>TRIM(UPPER( MID(DEVICES[[#This Row],[INITIAL_DESC]],26,25)))</f>
        <v>LOCAL_RUN_REV</v>
      </c>
      <c r="H586" s="268" t="str">
        <f xml:space="preserve"> TRIM(UPPER( MID(DEVICES[[#This Row],[INITIAL_DESC]],51,25)))</f>
        <v/>
      </c>
      <c r="I586" s="269"/>
      <c r="J586" s="268" t="str">
        <f>_xlfn.CONCAT(DEVICES[[#This Row],[INITIAL_TAG1]:[INITIAL_TAG2]])</f>
        <v>BB1EM664_LOCAL_RUN_REV</v>
      </c>
      <c r="K586" s="268" t="str">
        <f>TRIM(TRIM(DEVICES[[#This Row],[DESC1]])&amp; " " &amp;TRIM(DEVICES[[#This Row],[DESC2]]) &amp; " " &amp; TRIM(DEVICES[[#This Row],[DESC3]]))</f>
        <v>FUEL FEEDING SCREW 1 LOCAL_RUN_REV</v>
      </c>
    </row>
    <row r="587" spans="1:11" x14ac:dyDescent="0.4">
      <c r="A587" s="268" t="s">
        <v>1476</v>
      </c>
      <c r="B587" s="268" t="s">
        <v>2153</v>
      </c>
      <c r="C587" s="268" t="s">
        <v>2209</v>
      </c>
      <c r="D587" s="269"/>
      <c r="E587" s="268" t="str">
        <f>_xlfn.CONCAT(DEVICES[[#This Row],[INITIAL_TAG1]:[INITIAL_TAG2]])</f>
        <v>BB1EM664_ISOLATOR</v>
      </c>
      <c r="F587" s="268" t="str">
        <f>TRIM(UPPER( MID(DEVICES[[#This Row],[INITIAL_DESC]],1,25)))</f>
        <v>FUEL FEEDING SCREW 1</v>
      </c>
      <c r="G587" s="268" t="str">
        <f>TRIM(UPPER( MID(DEVICES[[#This Row],[INITIAL_DESC]],26,25)))</f>
        <v>ISOLATOR</v>
      </c>
      <c r="H587" s="268" t="str">
        <f xml:space="preserve"> TRIM(UPPER( MID(DEVICES[[#This Row],[INITIAL_DESC]],51,25)))</f>
        <v/>
      </c>
      <c r="I587" s="269"/>
      <c r="J587" s="268" t="str">
        <f>_xlfn.CONCAT(DEVICES[[#This Row],[INITIAL_TAG1]:[INITIAL_TAG2]])</f>
        <v>BB1EM664_ISOLATOR</v>
      </c>
      <c r="K587" s="268" t="str">
        <f>TRIM(TRIM(DEVICES[[#This Row],[DESC1]])&amp; " " &amp;TRIM(DEVICES[[#This Row],[DESC2]]) &amp; " " &amp; TRIM(DEVICES[[#This Row],[DESC3]]))</f>
        <v>FUEL FEEDING SCREW 1 ISOLATOR</v>
      </c>
    </row>
    <row r="588" spans="1:11" x14ac:dyDescent="0.4">
      <c r="A588" s="268" t="s">
        <v>1478</v>
      </c>
      <c r="C588" s="268" t="s">
        <v>2210</v>
      </c>
      <c r="D588" s="269"/>
      <c r="E588" s="268" t="str">
        <f>_xlfn.CONCAT(DEVICES[[#This Row],[INITIAL_TAG1]:[INITIAL_TAG2]])</f>
        <v>BB1EM665</v>
      </c>
      <c r="F588" s="268" t="str">
        <f>TRIM(UPPER( MID(DEVICES[[#This Row],[INITIAL_DESC]],1,25)))</f>
        <v>FUEL FEEDING SCREW 2</v>
      </c>
      <c r="G588" s="268" t="str">
        <f>TRIM(UPPER( MID(DEVICES[[#This Row],[INITIAL_DESC]],26,25)))</f>
        <v/>
      </c>
      <c r="H588" s="268" t="str">
        <f xml:space="preserve"> TRIM(UPPER( MID(DEVICES[[#This Row],[INITIAL_DESC]],51,25)))</f>
        <v/>
      </c>
      <c r="I588" s="269"/>
      <c r="J588" s="268" t="str">
        <f>_xlfn.CONCAT(DEVICES[[#This Row],[INITIAL_TAG1]:[INITIAL_TAG2]])</f>
        <v>BB1EM665</v>
      </c>
      <c r="K588" s="268" t="str">
        <f>TRIM(TRIM(DEVICES[[#This Row],[DESC1]])&amp; " " &amp;TRIM(DEVICES[[#This Row],[DESC2]]) &amp; " " &amp; TRIM(DEVICES[[#This Row],[DESC3]]))</f>
        <v>FUEL FEEDING SCREW 2</v>
      </c>
    </row>
    <row r="589" spans="1:11" x14ac:dyDescent="0.4">
      <c r="A589" s="268" t="s">
        <v>1478</v>
      </c>
      <c r="B589" s="268" t="s">
        <v>2149</v>
      </c>
      <c r="C589" s="268" t="s">
        <v>2211</v>
      </c>
      <c r="D589" s="269"/>
      <c r="E589" s="268" t="str">
        <f>_xlfn.CONCAT(DEVICES[[#This Row],[INITIAL_TAG1]:[INITIAL_TAG2]])</f>
        <v>BB1EM665_LOCAL_MODE</v>
      </c>
      <c r="F589" s="268" t="str">
        <f>TRIM(UPPER( MID(DEVICES[[#This Row],[INITIAL_DESC]],1,25)))</f>
        <v>FUEL FEEDING SCREW 2</v>
      </c>
      <c r="G589" s="268" t="str">
        <f>TRIM(UPPER( MID(DEVICES[[#This Row],[INITIAL_DESC]],26,25)))</f>
        <v>LOCAL_MODE</v>
      </c>
      <c r="H589" s="268" t="str">
        <f xml:space="preserve"> TRIM(UPPER( MID(DEVICES[[#This Row],[INITIAL_DESC]],51,25)))</f>
        <v/>
      </c>
      <c r="I589" s="269"/>
      <c r="J589" s="268" t="str">
        <f>_xlfn.CONCAT(DEVICES[[#This Row],[INITIAL_TAG1]:[INITIAL_TAG2]])</f>
        <v>BB1EM665_LOCAL_MODE</v>
      </c>
      <c r="K589" s="268" t="str">
        <f>TRIM(TRIM(DEVICES[[#This Row],[DESC1]])&amp; " " &amp;TRIM(DEVICES[[#This Row],[DESC2]]) &amp; " " &amp; TRIM(DEVICES[[#This Row],[DESC3]]))</f>
        <v>FUEL FEEDING SCREW 2 LOCAL_MODE</v>
      </c>
    </row>
    <row r="590" spans="1:11" x14ac:dyDescent="0.4">
      <c r="A590" s="268" t="s">
        <v>1478</v>
      </c>
      <c r="B590" s="268" t="s">
        <v>2165</v>
      </c>
      <c r="C590" s="268" t="s">
        <v>2212</v>
      </c>
      <c r="D590" s="269"/>
      <c r="E590" s="268" t="str">
        <f>_xlfn.CONCAT(DEVICES[[#This Row],[INITIAL_TAG1]:[INITIAL_TAG2]])</f>
        <v>BB1EM665_LOCAL_RUN_FWD</v>
      </c>
      <c r="F590" s="268" t="str">
        <f>TRIM(UPPER( MID(DEVICES[[#This Row],[INITIAL_DESC]],1,25)))</f>
        <v>FUEL FEEDING SCREW 2</v>
      </c>
      <c r="G590" s="268" t="str">
        <f>TRIM(UPPER( MID(DEVICES[[#This Row],[INITIAL_DESC]],26,25)))</f>
        <v>LOCAL_RUN_FWD</v>
      </c>
      <c r="H590" s="268" t="str">
        <f xml:space="preserve"> TRIM(UPPER( MID(DEVICES[[#This Row],[INITIAL_DESC]],51,25)))</f>
        <v/>
      </c>
      <c r="I590" s="269"/>
      <c r="J590" s="268" t="str">
        <f>_xlfn.CONCAT(DEVICES[[#This Row],[INITIAL_TAG1]:[INITIAL_TAG2]])</f>
        <v>BB1EM665_LOCAL_RUN_FWD</v>
      </c>
      <c r="K590" s="268" t="str">
        <f>TRIM(TRIM(DEVICES[[#This Row],[DESC1]])&amp; " " &amp;TRIM(DEVICES[[#This Row],[DESC2]]) &amp; " " &amp; TRIM(DEVICES[[#This Row],[DESC3]]))</f>
        <v>FUEL FEEDING SCREW 2 LOCAL_RUN_FWD</v>
      </c>
    </row>
    <row r="591" spans="1:11" x14ac:dyDescent="0.4">
      <c r="A591" s="268" t="s">
        <v>1478</v>
      </c>
      <c r="B591" s="268" t="s">
        <v>2167</v>
      </c>
      <c r="C591" s="268" t="s">
        <v>2213</v>
      </c>
      <c r="D591" s="269"/>
      <c r="E591" s="268" t="str">
        <f>_xlfn.CONCAT(DEVICES[[#This Row],[INITIAL_TAG1]:[INITIAL_TAG2]])</f>
        <v>BB1EM665_LOCAL_RUN_REV</v>
      </c>
      <c r="F591" s="268" t="str">
        <f>TRIM(UPPER( MID(DEVICES[[#This Row],[INITIAL_DESC]],1,25)))</f>
        <v>FUEL FEEDING SCREW 2</v>
      </c>
      <c r="G591" s="268" t="str">
        <f>TRIM(UPPER( MID(DEVICES[[#This Row],[INITIAL_DESC]],26,25)))</f>
        <v>LOCAL_RUN_REV</v>
      </c>
      <c r="H591" s="268" t="str">
        <f xml:space="preserve"> TRIM(UPPER( MID(DEVICES[[#This Row],[INITIAL_DESC]],51,25)))</f>
        <v/>
      </c>
      <c r="I591" s="269"/>
      <c r="J591" s="268" t="str">
        <f>_xlfn.CONCAT(DEVICES[[#This Row],[INITIAL_TAG1]:[INITIAL_TAG2]])</f>
        <v>BB1EM665_LOCAL_RUN_REV</v>
      </c>
      <c r="K591" s="268" t="str">
        <f>TRIM(TRIM(DEVICES[[#This Row],[DESC1]])&amp; " " &amp;TRIM(DEVICES[[#This Row],[DESC2]]) &amp; " " &amp; TRIM(DEVICES[[#This Row],[DESC3]]))</f>
        <v>FUEL FEEDING SCREW 2 LOCAL_RUN_REV</v>
      </c>
    </row>
    <row r="592" spans="1:11" x14ac:dyDescent="0.4">
      <c r="A592" s="268" t="s">
        <v>1478</v>
      </c>
      <c r="B592" s="268" t="s">
        <v>2153</v>
      </c>
      <c r="C592" s="268" t="s">
        <v>2214</v>
      </c>
      <c r="D592" s="269"/>
      <c r="E592" s="268" t="str">
        <f>_xlfn.CONCAT(DEVICES[[#This Row],[INITIAL_TAG1]:[INITIAL_TAG2]])</f>
        <v>BB1EM665_ISOLATOR</v>
      </c>
      <c r="F592" s="268" t="str">
        <f>TRIM(UPPER( MID(DEVICES[[#This Row],[INITIAL_DESC]],1,25)))</f>
        <v>FUEL FEEDING SCREW 2</v>
      </c>
      <c r="G592" s="268" t="str">
        <f>TRIM(UPPER( MID(DEVICES[[#This Row],[INITIAL_DESC]],26,25)))</f>
        <v>ISOLATOR</v>
      </c>
      <c r="H592" s="268" t="str">
        <f xml:space="preserve"> TRIM(UPPER( MID(DEVICES[[#This Row],[INITIAL_DESC]],51,25)))</f>
        <v/>
      </c>
      <c r="I592" s="269"/>
      <c r="J592" s="268" t="str">
        <f>_xlfn.CONCAT(DEVICES[[#This Row],[INITIAL_TAG1]:[INITIAL_TAG2]])</f>
        <v>BB1EM665_ISOLATOR</v>
      </c>
      <c r="K592" s="268" t="str">
        <f>TRIM(TRIM(DEVICES[[#This Row],[DESC1]])&amp; " " &amp;TRIM(DEVICES[[#This Row],[DESC2]]) &amp; " " &amp; TRIM(DEVICES[[#This Row],[DESC3]]))</f>
        <v>FUEL FEEDING SCREW 2 ISOLATOR</v>
      </c>
    </row>
    <row r="593" spans="1:11" x14ac:dyDescent="0.4">
      <c r="A593" s="268" t="s">
        <v>1514</v>
      </c>
      <c r="C593" s="268" t="s">
        <v>2215</v>
      </c>
      <c r="D593" s="269"/>
      <c r="E593" s="268" t="str">
        <f>_xlfn.CONCAT(DEVICES[[#This Row],[INITIAL_TAG1]:[INITIAL_TAG2]])</f>
        <v>BB1EM852</v>
      </c>
      <c r="F593" s="268" t="str">
        <f>TRIM(UPPER( MID(DEVICES[[#This Row],[INITIAL_DESC]],1,25)))</f>
        <v>BOTTOM ASH CONVEYOR</v>
      </c>
      <c r="G593" s="268" t="str">
        <f>TRIM(UPPER( MID(DEVICES[[#This Row],[INITIAL_DESC]],26,25)))</f>
        <v/>
      </c>
      <c r="H593" s="268" t="str">
        <f xml:space="preserve"> TRIM(UPPER( MID(DEVICES[[#This Row],[INITIAL_DESC]],51,25)))</f>
        <v/>
      </c>
      <c r="I593" s="269"/>
      <c r="J593" s="268" t="str">
        <f>_xlfn.CONCAT(DEVICES[[#This Row],[INITIAL_TAG1]:[INITIAL_TAG2]])</f>
        <v>BB1EM852</v>
      </c>
      <c r="K593" s="268" t="str">
        <f>TRIM(TRIM(DEVICES[[#This Row],[DESC1]])&amp; " " &amp;TRIM(DEVICES[[#This Row],[DESC2]]) &amp; " " &amp; TRIM(DEVICES[[#This Row],[DESC3]]))</f>
        <v>BOTTOM ASH CONVEYOR</v>
      </c>
    </row>
    <row r="594" spans="1:11" x14ac:dyDescent="0.4">
      <c r="A594" s="268" t="s">
        <v>1514</v>
      </c>
      <c r="B594" s="268" t="s">
        <v>2149</v>
      </c>
      <c r="C594" s="268" t="s">
        <v>2216</v>
      </c>
      <c r="D594" s="269"/>
      <c r="E594" s="268" t="str">
        <f>_xlfn.CONCAT(DEVICES[[#This Row],[INITIAL_TAG1]:[INITIAL_TAG2]])</f>
        <v>BB1EM852_LOCAL_MODE</v>
      </c>
      <c r="F594" s="268" t="str">
        <f>TRIM(UPPER( MID(DEVICES[[#This Row],[INITIAL_DESC]],1,25)))</f>
        <v>BOTTOM ASH CONVEYOR</v>
      </c>
      <c r="G594" s="268" t="str">
        <f>TRIM(UPPER( MID(DEVICES[[#This Row],[INITIAL_DESC]],26,25)))</f>
        <v>LOCAL_MODE</v>
      </c>
      <c r="H594" s="268" t="str">
        <f xml:space="preserve"> TRIM(UPPER( MID(DEVICES[[#This Row],[INITIAL_DESC]],51,25)))</f>
        <v/>
      </c>
      <c r="I594" s="269"/>
      <c r="J594" s="268" t="str">
        <f>_xlfn.CONCAT(DEVICES[[#This Row],[INITIAL_TAG1]:[INITIAL_TAG2]])</f>
        <v>BB1EM852_LOCAL_MODE</v>
      </c>
      <c r="K594" s="268" t="str">
        <f>TRIM(TRIM(DEVICES[[#This Row],[DESC1]])&amp; " " &amp;TRIM(DEVICES[[#This Row],[DESC2]]) &amp; " " &amp; TRIM(DEVICES[[#This Row],[DESC3]]))</f>
        <v>BOTTOM ASH CONVEYOR LOCAL_MODE</v>
      </c>
    </row>
    <row r="595" spans="1:11" x14ac:dyDescent="0.4">
      <c r="A595" s="268" t="s">
        <v>1514</v>
      </c>
      <c r="B595" s="268" t="s">
        <v>2165</v>
      </c>
      <c r="C595" s="268" t="s">
        <v>2217</v>
      </c>
      <c r="D595" s="269"/>
      <c r="E595" s="268" t="str">
        <f>_xlfn.CONCAT(DEVICES[[#This Row],[INITIAL_TAG1]:[INITIAL_TAG2]])</f>
        <v>BB1EM852_LOCAL_RUN_FWD</v>
      </c>
      <c r="F595" s="268" t="str">
        <f>TRIM(UPPER( MID(DEVICES[[#This Row],[INITIAL_DESC]],1,25)))</f>
        <v>BOTTOM ASH CONVEYOR</v>
      </c>
      <c r="G595" s="268" t="str">
        <f>TRIM(UPPER( MID(DEVICES[[#This Row],[INITIAL_DESC]],26,25)))</f>
        <v>LOCAL_RUN_FWD</v>
      </c>
      <c r="H595" s="268" t="str">
        <f xml:space="preserve"> TRIM(UPPER( MID(DEVICES[[#This Row],[INITIAL_DESC]],51,25)))</f>
        <v/>
      </c>
      <c r="I595" s="269"/>
      <c r="J595" s="268" t="str">
        <f>_xlfn.CONCAT(DEVICES[[#This Row],[INITIAL_TAG1]:[INITIAL_TAG2]])</f>
        <v>BB1EM852_LOCAL_RUN_FWD</v>
      </c>
      <c r="K595" s="268" t="str">
        <f>TRIM(TRIM(DEVICES[[#This Row],[DESC1]])&amp; " " &amp;TRIM(DEVICES[[#This Row],[DESC2]]) &amp; " " &amp; TRIM(DEVICES[[#This Row],[DESC3]]))</f>
        <v>BOTTOM ASH CONVEYOR LOCAL_RUN_FWD</v>
      </c>
    </row>
    <row r="596" spans="1:11" x14ac:dyDescent="0.4">
      <c r="A596" s="268" t="s">
        <v>1514</v>
      </c>
      <c r="B596" s="268" t="s">
        <v>2167</v>
      </c>
      <c r="C596" s="268" t="s">
        <v>2218</v>
      </c>
      <c r="D596" s="269"/>
      <c r="E596" s="268" t="str">
        <f>_xlfn.CONCAT(DEVICES[[#This Row],[INITIAL_TAG1]:[INITIAL_TAG2]])</f>
        <v>BB1EM852_LOCAL_RUN_REV</v>
      </c>
      <c r="F596" s="268" t="str">
        <f>TRIM(UPPER( MID(DEVICES[[#This Row],[INITIAL_DESC]],1,25)))</f>
        <v>BOTTOM ASH CONVEYOR</v>
      </c>
      <c r="G596" s="268" t="str">
        <f>TRIM(UPPER( MID(DEVICES[[#This Row],[INITIAL_DESC]],26,25)))</f>
        <v>LOCAL_RUN_REV</v>
      </c>
      <c r="H596" s="268" t="str">
        <f xml:space="preserve"> TRIM(UPPER( MID(DEVICES[[#This Row],[INITIAL_DESC]],51,25)))</f>
        <v/>
      </c>
      <c r="I596" s="269"/>
      <c r="J596" s="268" t="str">
        <f>_xlfn.CONCAT(DEVICES[[#This Row],[INITIAL_TAG1]:[INITIAL_TAG2]])</f>
        <v>BB1EM852_LOCAL_RUN_REV</v>
      </c>
      <c r="K596" s="268" t="str">
        <f>TRIM(TRIM(DEVICES[[#This Row],[DESC1]])&amp; " " &amp;TRIM(DEVICES[[#This Row],[DESC2]]) &amp; " " &amp; TRIM(DEVICES[[#This Row],[DESC3]]))</f>
        <v>BOTTOM ASH CONVEYOR LOCAL_RUN_REV</v>
      </c>
    </row>
    <row r="597" spans="1:11" x14ac:dyDescent="0.4">
      <c r="A597" s="268" t="s">
        <v>1514</v>
      </c>
      <c r="B597" s="268" t="s">
        <v>2153</v>
      </c>
      <c r="C597" s="268" t="s">
        <v>2219</v>
      </c>
      <c r="D597" s="269"/>
      <c r="E597" s="268" t="str">
        <f>_xlfn.CONCAT(DEVICES[[#This Row],[INITIAL_TAG1]:[INITIAL_TAG2]])</f>
        <v>BB1EM852_ISOLATOR</v>
      </c>
      <c r="F597" s="268" t="str">
        <f>TRIM(UPPER( MID(DEVICES[[#This Row],[INITIAL_DESC]],1,25)))</f>
        <v>BOTTOM ASH CONVEYOR</v>
      </c>
      <c r="G597" s="268" t="str">
        <f>TRIM(UPPER( MID(DEVICES[[#This Row],[INITIAL_DESC]],26,25)))</f>
        <v>ISOLATOR</v>
      </c>
      <c r="H597" s="268" t="str">
        <f xml:space="preserve"> TRIM(UPPER( MID(DEVICES[[#This Row],[INITIAL_DESC]],51,25)))</f>
        <v/>
      </c>
      <c r="I597" s="269"/>
      <c r="J597" s="268" t="str">
        <f>_xlfn.CONCAT(DEVICES[[#This Row],[INITIAL_TAG1]:[INITIAL_TAG2]])</f>
        <v>BB1EM852_ISOLATOR</v>
      </c>
      <c r="K597" s="268" t="str">
        <f>TRIM(TRIM(DEVICES[[#This Row],[DESC1]])&amp; " " &amp;TRIM(DEVICES[[#This Row],[DESC2]]) &amp; " " &amp; TRIM(DEVICES[[#This Row],[DESC3]]))</f>
        <v>BOTTOM ASH CONVEYOR ISOLATOR</v>
      </c>
    </row>
    <row r="598" spans="1:11" x14ac:dyDescent="0.4">
      <c r="A598" s="268" t="s">
        <v>1466</v>
      </c>
      <c r="C598" s="268" t="s">
        <v>2220</v>
      </c>
      <c r="D598" s="269"/>
      <c r="E598" s="268" t="str">
        <f>_xlfn.CONCAT(DEVICES[[#This Row],[INITIAL_TAG1]:[INITIAL_TAG2]])</f>
        <v>BB1EM660</v>
      </c>
      <c r="F598" s="268" t="str">
        <f>TRIM(UPPER( MID(DEVICES[[#This Row],[INITIAL_DESC]],1,25)))</f>
        <v>COOLING FAN FOR</v>
      </c>
      <c r="G598" s="268" t="str">
        <f>TRIM(UPPER( MID(DEVICES[[#This Row],[INITIAL_DESC]],26,25)))</f>
        <v>SLEWING MOTOR</v>
      </c>
      <c r="H598" s="268" t="str">
        <f xml:space="preserve"> TRIM(UPPER( MID(DEVICES[[#This Row],[INITIAL_DESC]],51,25)))</f>
        <v/>
      </c>
      <c r="I598" s="269"/>
      <c r="J598" s="268" t="str">
        <f>_xlfn.CONCAT(DEVICES[[#This Row],[INITIAL_TAG1]:[INITIAL_TAG2]])</f>
        <v>BB1EM660</v>
      </c>
      <c r="K598" s="268" t="str">
        <f>TRIM(TRIM(DEVICES[[#This Row],[DESC1]])&amp; " " &amp;TRIM(DEVICES[[#This Row],[DESC2]]) &amp; " " &amp; TRIM(DEVICES[[#This Row],[DESC3]]))</f>
        <v>COOLING FAN FOR SLEWING MOTOR</v>
      </c>
    </row>
    <row r="599" spans="1:11" x14ac:dyDescent="0.4">
      <c r="A599" s="268" t="s">
        <v>1466</v>
      </c>
      <c r="B599" s="268" t="s">
        <v>2089</v>
      </c>
      <c r="C599" s="268" t="s">
        <v>2221</v>
      </c>
      <c r="D599" s="269"/>
      <c r="E599" s="268" t="str">
        <f>_xlfn.CONCAT(DEVICES[[#This Row],[INITIAL_TAG1]:[INITIAL_TAG2]])</f>
        <v>BB1EM660_RUNNING</v>
      </c>
      <c r="F599" s="268" t="str">
        <f>TRIM(UPPER( MID(DEVICES[[#This Row],[INITIAL_DESC]],1,25)))</f>
        <v>COOLING FAN FOR</v>
      </c>
      <c r="G599" s="268" t="str">
        <f>TRIM(UPPER( MID(DEVICES[[#This Row],[INITIAL_DESC]],26,25)))</f>
        <v>SLEWING MOTOR RUNNING</v>
      </c>
      <c r="H599" s="268" t="str">
        <f xml:space="preserve"> TRIM(UPPER( MID(DEVICES[[#This Row],[INITIAL_DESC]],51,25)))</f>
        <v/>
      </c>
      <c r="I599" s="269"/>
      <c r="J599" s="268" t="str">
        <f>_xlfn.CONCAT(DEVICES[[#This Row],[INITIAL_TAG1]:[INITIAL_TAG2]])</f>
        <v>BB1EM660_RUNNING</v>
      </c>
      <c r="K599" s="268" t="str">
        <f>TRIM(TRIM(DEVICES[[#This Row],[DESC1]])&amp; " " &amp;TRIM(DEVICES[[#This Row],[DESC2]]) &amp; " " &amp; TRIM(DEVICES[[#This Row],[DESC3]]))</f>
        <v>COOLING FAN FOR SLEWING MOTOR RUNNING</v>
      </c>
    </row>
    <row r="600" spans="1:11" x14ac:dyDescent="0.4">
      <c r="A600" s="268" t="s">
        <v>1466</v>
      </c>
      <c r="B600" s="268" t="s">
        <v>2006</v>
      </c>
      <c r="C600" s="268" t="s">
        <v>2222</v>
      </c>
      <c r="D600" s="269"/>
      <c r="E600" s="268" t="str">
        <f>_xlfn.CONCAT(DEVICES[[#This Row],[INITIAL_TAG1]:[INITIAL_TAG2]])</f>
        <v>BB1EM660_FAULT</v>
      </c>
      <c r="F600" s="268" t="str">
        <f>TRIM(UPPER( MID(DEVICES[[#This Row],[INITIAL_DESC]],1,25)))</f>
        <v>COOLING FAN FOR</v>
      </c>
      <c r="G600" s="268" t="str">
        <f>TRIM(UPPER( MID(DEVICES[[#This Row],[INITIAL_DESC]],26,25)))</f>
        <v>SLEWING MOTOR FAULT</v>
      </c>
      <c r="H600" s="268" t="str">
        <f xml:space="preserve"> TRIM(UPPER( MID(DEVICES[[#This Row],[INITIAL_DESC]],51,25)))</f>
        <v/>
      </c>
      <c r="I600" s="269"/>
      <c r="J600" s="268" t="str">
        <f>_xlfn.CONCAT(DEVICES[[#This Row],[INITIAL_TAG1]:[INITIAL_TAG2]])</f>
        <v>BB1EM660_FAULT</v>
      </c>
      <c r="K600" s="268" t="str">
        <f>TRIM(TRIM(DEVICES[[#This Row],[DESC1]])&amp; " " &amp;TRIM(DEVICES[[#This Row],[DESC2]]) &amp; " " &amp; TRIM(DEVICES[[#This Row],[DESC3]]))</f>
        <v>COOLING FAN FOR SLEWING MOTOR FAULT</v>
      </c>
    </row>
    <row r="601" spans="1:11" x14ac:dyDescent="0.4">
      <c r="A601" s="268" t="s">
        <v>1466</v>
      </c>
      <c r="B601" s="268" t="s">
        <v>2223</v>
      </c>
      <c r="C601" s="268" t="s">
        <v>2224</v>
      </c>
      <c r="D601" s="269"/>
      <c r="E601" s="268" t="str">
        <f>_xlfn.CONCAT(DEVICES[[#This Row],[INITIAL_TAG1]:[INITIAL_TAG2]])</f>
        <v>BB1EM660_RUN</v>
      </c>
      <c r="F601" s="268" t="str">
        <f>TRIM(UPPER( MID(DEVICES[[#This Row],[INITIAL_DESC]],1,25)))</f>
        <v>COOLING FAN FOR</v>
      </c>
      <c r="G601" s="268" t="str">
        <f>TRIM(UPPER( MID(DEVICES[[#This Row],[INITIAL_DESC]],26,25)))</f>
        <v>SLEWING MOTOR RUN</v>
      </c>
      <c r="H601" s="268" t="str">
        <f xml:space="preserve"> TRIM(UPPER( MID(DEVICES[[#This Row],[INITIAL_DESC]],51,25)))</f>
        <v/>
      </c>
      <c r="I601" s="269"/>
      <c r="J601" s="268" t="str">
        <f>_xlfn.CONCAT(DEVICES[[#This Row],[INITIAL_TAG1]:[INITIAL_TAG2]])</f>
        <v>BB1EM660_RUN</v>
      </c>
      <c r="K601" s="268" t="str">
        <f>TRIM(TRIM(DEVICES[[#This Row],[DESC1]])&amp; " " &amp;TRIM(DEVICES[[#This Row],[DESC2]]) &amp; " " &amp; TRIM(DEVICES[[#This Row],[DESC3]]))</f>
        <v>COOLING FAN FOR SLEWING MOTOR RUN</v>
      </c>
    </row>
    <row r="602" spans="1:11" x14ac:dyDescent="0.4">
      <c r="A602" s="268" t="s">
        <v>1466</v>
      </c>
      <c r="B602" s="268" t="s">
        <v>2153</v>
      </c>
      <c r="C602" s="268" t="s">
        <v>2225</v>
      </c>
      <c r="D602" s="269"/>
      <c r="E602" s="268" t="str">
        <f>_xlfn.CONCAT(DEVICES[[#This Row],[INITIAL_TAG1]:[INITIAL_TAG2]])</f>
        <v>BB1EM660_ISOLATOR</v>
      </c>
      <c r="F602" s="268" t="str">
        <f>TRIM(UPPER( MID(DEVICES[[#This Row],[INITIAL_DESC]],1,25)))</f>
        <v>COOLING FAN FOR</v>
      </c>
      <c r="G602" s="268" t="str">
        <f>TRIM(UPPER( MID(DEVICES[[#This Row],[INITIAL_DESC]],26,25)))</f>
        <v>SLEWING MOTOR ISOLATOR</v>
      </c>
      <c r="H602" s="268" t="str">
        <f xml:space="preserve"> TRIM(UPPER( MID(DEVICES[[#This Row],[INITIAL_DESC]],51,25)))</f>
        <v/>
      </c>
      <c r="I602" s="269"/>
      <c r="J602" s="268" t="str">
        <f>_xlfn.CONCAT(DEVICES[[#This Row],[INITIAL_TAG1]:[INITIAL_TAG2]])</f>
        <v>BB1EM660_ISOLATOR</v>
      </c>
      <c r="K602" s="268" t="str">
        <f>TRIM(TRIM(DEVICES[[#This Row],[DESC1]])&amp; " " &amp;TRIM(DEVICES[[#This Row],[DESC2]]) &amp; " " &amp; TRIM(DEVICES[[#This Row],[DESC3]]))</f>
        <v>COOLING FAN FOR SLEWING MOTOR ISOLATOR</v>
      </c>
    </row>
    <row r="603" spans="1:11" x14ac:dyDescent="0.4">
      <c r="A603" s="268" t="s">
        <v>1468</v>
      </c>
      <c r="C603" s="268" t="s">
        <v>831</v>
      </c>
      <c r="D603" s="269"/>
      <c r="E603" s="268" t="str">
        <f>_xlfn.CONCAT(DEVICES[[#This Row],[INITIAL_TAG1]:[INITIAL_TAG2]])</f>
        <v>BB1EM654</v>
      </c>
      <c r="F603" s="268" t="str">
        <f>TRIM(UPPER( MID(DEVICES[[#This Row],[INITIAL_DESC]],1,25)))</f>
        <v>LUBRICATION UNIT</v>
      </c>
      <c r="G603" s="268" t="str">
        <f>TRIM(UPPER( MID(DEVICES[[#This Row],[INITIAL_DESC]],26,25)))</f>
        <v/>
      </c>
      <c r="H603" s="268" t="str">
        <f xml:space="preserve"> TRIM(UPPER( MID(DEVICES[[#This Row],[INITIAL_DESC]],51,25)))</f>
        <v/>
      </c>
      <c r="I603" s="269"/>
      <c r="J603" s="268" t="str">
        <f>_xlfn.CONCAT(DEVICES[[#This Row],[INITIAL_TAG1]:[INITIAL_TAG2]])</f>
        <v>BB1EM654</v>
      </c>
      <c r="K603" s="268" t="str">
        <f>TRIM(TRIM(DEVICES[[#This Row],[DESC1]])&amp; " " &amp;TRIM(DEVICES[[#This Row],[DESC2]]) &amp; " " &amp; TRIM(DEVICES[[#This Row],[DESC3]]))</f>
        <v>LUBRICATION UNIT</v>
      </c>
    </row>
    <row r="604" spans="1:11" x14ac:dyDescent="0.4">
      <c r="A604" s="268" t="s">
        <v>1468</v>
      </c>
      <c r="B604" s="268" t="s">
        <v>2089</v>
      </c>
      <c r="C604" s="268" t="s">
        <v>2226</v>
      </c>
      <c r="D604" s="269"/>
      <c r="E604" s="268" t="str">
        <f>_xlfn.CONCAT(DEVICES[[#This Row],[INITIAL_TAG1]:[INITIAL_TAG2]])</f>
        <v>BB1EM654_RUNNING</v>
      </c>
      <c r="F604" s="268" t="str">
        <f>TRIM(UPPER( MID(DEVICES[[#This Row],[INITIAL_DESC]],1,25)))</f>
        <v>LUBRICATION UNIT RUNNING</v>
      </c>
      <c r="G604" s="268" t="str">
        <f>TRIM(UPPER( MID(DEVICES[[#This Row],[INITIAL_DESC]],26,25)))</f>
        <v/>
      </c>
      <c r="H604" s="268" t="str">
        <f xml:space="preserve"> TRIM(UPPER( MID(DEVICES[[#This Row],[INITIAL_DESC]],51,25)))</f>
        <v/>
      </c>
      <c r="I604" s="269"/>
      <c r="J604" s="268" t="str">
        <f>_xlfn.CONCAT(DEVICES[[#This Row],[INITIAL_TAG1]:[INITIAL_TAG2]])</f>
        <v>BB1EM654_RUNNING</v>
      </c>
      <c r="K604" s="268" t="str">
        <f>TRIM(TRIM(DEVICES[[#This Row],[DESC1]])&amp; " " &amp;TRIM(DEVICES[[#This Row],[DESC2]]) &amp; " " &amp; TRIM(DEVICES[[#This Row],[DESC3]]))</f>
        <v>LUBRICATION UNIT RUNNING</v>
      </c>
    </row>
    <row r="605" spans="1:11" x14ac:dyDescent="0.4">
      <c r="A605" s="268" t="s">
        <v>1468</v>
      </c>
      <c r="B605" s="268" t="s">
        <v>2006</v>
      </c>
      <c r="C605" s="268" t="s">
        <v>2227</v>
      </c>
      <c r="D605" s="269"/>
      <c r="E605" s="268" t="str">
        <f>_xlfn.CONCAT(DEVICES[[#This Row],[INITIAL_TAG1]:[INITIAL_TAG2]])</f>
        <v>BB1EM654_FAULT</v>
      </c>
      <c r="F605" s="268" t="str">
        <f>TRIM(UPPER( MID(DEVICES[[#This Row],[INITIAL_DESC]],1,25)))</f>
        <v>LUBRICATION UNIT FAULT</v>
      </c>
      <c r="G605" s="268" t="str">
        <f>TRIM(UPPER( MID(DEVICES[[#This Row],[INITIAL_DESC]],26,25)))</f>
        <v/>
      </c>
      <c r="H605" s="268" t="str">
        <f xml:space="preserve"> TRIM(UPPER( MID(DEVICES[[#This Row],[INITIAL_DESC]],51,25)))</f>
        <v/>
      </c>
      <c r="I605" s="269"/>
      <c r="J605" s="268" t="str">
        <f>_xlfn.CONCAT(DEVICES[[#This Row],[INITIAL_TAG1]:[INITIAL_TAG2]])</f>
        <v>BB1EM654_FAULT</v>
      </c>
      <c r="K605" s="268" t="str">
        <f>TRIM(TRIM(DEVICES[[#This Row],[DESC1]])&amp; " " &amp;TRIM(DEVICES[[#This Row],[DESC2]]) &amp; " " &amp; TRIM(DEVICES[[#This Row],[DESC3]]))</f>
        <v>LUBRICATION UNIT FAULT</v>
      </c>
    </row>
    <row r="606" spans="1:11" x14ac:dyDescent="0.4">
      <c r="A606" s="268" t="s">
        <v>1468</v>
      </c>
      <c r="B606" s="268" t="s">
        <v>2223</v>
      </c>
      <c r="C606" s="268" t="s">
        <v>2228</v>
      </c>
      <c r="D606" s="269"/>
      <c r="E606" s="268" t="str">
        <f>_xlfn.CONCAT(DEVICES[[#This Row],[INITIAL_TAG1]:[INITIAL_TAG2]])</f>
        <v>BB1EM654_RUN</v>
      </c>
      <c r="F606" s="268" t="str">
        <f>TRIM(UPPER( MID(DEVICES[[#This Row],[INITIAL_DESC]],1,25)))</f>
        <v>LUBRICATION UNIT RUN</v>
      </c>
      <c r="G606" s="268" t="str">
        <f>TRIM(UPPER( MID(DEVICES[[#This Row],[INITIAL_DESC]],26,25)))</f>
        <v/>
      </c>
      <c r="H606" s="268" t="str">
        <f xml:space="preserve"> TRIM(UPPER( MID(DEVICES[[#This Row],[INITIAL_DESC]],51,25)))</f>
        <v/>
      </c>
      <c r="I606" s="269"/>
      <c r="J606" s="268" t="str">
        <f>_xlfn.CONCAT(DEVICES[[#This Row],[INITIAL_TAG1]:[INITIAL_TAG2]])</f>
        <v>BB1EM654_RUN</v>
      </c>
      <c r="K606" s="268" t="str">
        <f>TRIM(TRIM(DEVICES[[#This Row],[DESC1]])&amp; " " &amp;TRIM(DEVICES[[#This Row],[DESC2]]) &amp; " " &amp; TRIM(DEVICES[[#This Row],[DESC3]]))</f>
        <v>LUBRICATION UNIT RUN</v>
      </c>
    </row>
    <row r="607" spans="1:11" x14ac:dyDescent="0.4">
      <c r="A607" s="268" t="s">
        <v>1468</v>
      </c>
      <c r="B607" s="268" t="s">
        <v>2153</v>
      </c>
      <c r="C607" s="268" t="s">
        <v>2229</v>
      </c>
      <c r="D607" s="269"/>
      <c r="E607" s="268" t="str">
        <f>_xlfn.CONCAT(DEVICES[[#This Row],[INITIAL_TAG1]:[INITIAL_TAG2]])</f>
        <v>BB1EM654_ISOLATOR</v>
      </c>
      <c r="F607" s="268" t="str">
        <f>TRIM(UPPER( MID(DEVICES[[#This Row],[INITIAL_DESC]],1,25)))</f>
        <v>LUBRICATION UNIT ISOLATOR</v>
      </c>
      <c r="G607" s="268" t="str">
        <f>TRIM(UPPER( MID(DEVICES[[#This Row],[INITIAL_DESC]],26,25)))</f>
        <v/>
      </c>
      <c r="H607" s="268" t="str">
        <f xml:space="preserve"> TRIM(UPPER( MID(DEVICES[[#This Row],[INITIAL_DESC]],51,25)))</f>
        <v/>
      </c>
      <c r="I607" s="269"/>
      <c r="J607" s="268" t="str">
        <f>_xlfn.CONCAT(DEVICES[[#This Row],[INITIAL_TAG1]:[INITIAL_TAG2]])</f>
        <v>BB1EM654_ISOLATOR</v>
      </c>
      <c r="K607" s="268" t="str">
        <f>TRIM(TRIM(DEVICES[[#This Row],[DESC1]])&amp; " " &amp;TRIM(DEVICES[[#This Row],[DESC2]]) &amp; " " &amp; TRIM(DEVICES[[#This Row],[DESC3]]))</f>
        <v>LUBRICATION UNIT ISOLATOR</v>
      </c>
    </row>
    <row r="608" spans="1:11" x14ac:dyDescent="0.4">
      <c r="A608" s="268" t="s">
        <v>1477</v>
      </c>
      <c r="C608" s="268" t="s">
        <v>2230</v>
      </c>
      <c r="D608" s="269"/>
      <c r="E608" s="268" t="str">
        <f>_xlfn.CONCAT(DEVICES[[#This Row],[INITIAL_TAG1]:[INITIAL_TAG2]])</f>
        <v>BB1EM653</v>
      </c>
      <c r="F608" s="268" t="str">
        <f>TRIM(UPPER( MID(DEVICES[[#This Row],[INITIAL_DESC]],1,25)))</f>
        <v>COOLING FAN FUEL</v>
      </c>
      <c r="G608" s="268" t="str">
        <f>TRIM(UPPER( MID(DEVICES[[#This Row],[INITIAL_DESC]],26,25)))</f>
        <v>FEEDING SCREW 1</v>
      </c>
      <c r="H608" s="268" t="str">
        <f xml:space="preserve"> TRIM(UPPER( MID(DEVICES[[#This Row],[INITIAL_DESC]],51,25)))</f>
        <v/>
      </c>
      <c r="I608" s="269"/>
      <c r="J608" s="268" t="str">
        <f>_xlfn.CONCAT(DEVICES[[#This Row],[INITIAL_TAG1]:[INITIAL_TAG2]])</f>
        <v>BB1EM653</v>
      </c>
      <c r="K608" s="268" t="str">
        <f>TRIM(TRIM(DEVICES[[#This Row],[DESC1]])&amp; " " &amp;TRIM(DEVICES[[#This Row],[DESC2]]) &amp; " " &amp; TRIM(DEVICES[[#This Row],[DESC3]]))</f>
        <v>COOLING FAN FUEL FEEDING SCREW 1</v>
      </c>
    </row>
    <row r="609" spans="1:11" x14ac:dyDescent="0.4">
      <c r="A609" s="268" t="s">
        <v>1477</v>
      </c>
      <c r="B609" s="268" t="s">
        <v>2089</v>
      </c>
      <c r="C609" s="268" t="s">
        <v>2231</v>
      </c>
      <c r="D609" s="269"/>
      <c r="E609" s="268" t="str">
        <f>_xlfn.CONCAT(DEVICES[[#This Row],[INITIAL_TAG1]:[INITIAL_TAG2]])</f>
        <v>BB1EM653_RUNNING</v>
      </c>
      <c r="F609" s="268" t="str">
        <f>TRIM(UPPER( MID(DEVICES[[#This Row],[INITIAL_DESC]],1,25)))</f>
        <v>COOLING FAN FUEL</v>
      </c>
      <c r="G609" s="268" t="str">
        <f>TRIM(UPPER( MID(DEVICES[[#This Row],[INITIAL_DESC]],26,25)))</f>
        <v>FEEDING SCREW 1 RUNNING</v>
      </c>
      <c r="H609" s="268" t="str">
        <f xml:space="preserve"> TRIM(UPPER( MID(DEVICES[[#This Row],[INITIAL_DESC]],51,25)))</f>
        <v/>
      </c>
      <c r="I609" s="269"/>
      <c r="J609" s="268" t="str">
        <f>_xlfn.CONCAT(DEVICES[[#This Row],[INITIAL_TAG1]:[INITIAL_TAG2]])</f>
        <v>BB1EM653_RUNNING</v>
      </c>
      <c r="K609" s="268" t="str">
        <f>TRIM(TRIM(DEVICES[[#This Row],[DESC1]])&amp; " " &amp;TRIM(DEVICES[[#This Row],[DESC2]]) &amp; " " &amp; TRIM(DEVICES[[#This Row],[DESC3]]))</f>
        <v>COOLING FAN FUEL FEEDING SCREW 1 RUNNING</v>
      </c>
    </row>
    <row r="610" spans="1:11" x14ac:dyDescent="0.4">
      <c r="A610" s="268" t="s">
        <v>1477</v>
      </c>
      <c r="B610" s="268" t="s">
        <v>2006</v>
      </c>
      <c r="C610" s="268" t="s">
        <v>2232</v>
      </c>
      <c r="D610" s="269"/>
      <c r="E610" s="268" t="str">
        <f>_xlfn.CONCAT(DEVICES[[#This Row],[INITIAL_TAG1]:[INITIAL_TAG2]])</f>
        <v>BB1EM653_FAULT</v>
      </c>
      <c r="F610" s="268" t="str">
        <f>TRIM(UPPER( MID(DEVICES[[#This Row],[INITIAL_DESC]],1,25)))</f>
        <v>COOLING FAN FUEL</v>
      </c>
      <c r="G610" s="268" t="str">
        <f>TRIM(UPPER( MID(DEVICES[[#This Row],[INITIAL_DESC]],26,25)))</f>
        <v>FEEDING SCREW 1 FAULT</v>
      </c>
      <c r="H610" s="268" t="str">
        <f xml:space="preserve"> TRIM(UPPER( MID(DEVICES[[#This Row],[INITIAL_DESC]],51,25)))</f>
        <v/>
      </c>
      <c r="I610" s="269"/>
      <c r="J610" s="268" t="str">
        <f>_xlfn.CONCAT(DEVICES[[#This Row],[INITIAL_TAG1]:[INITIAL_TAG2]])</f>
        <v>BB1EM653_FAULT</v>
      </c>
      <c r="K610" s="268" t="str">
        <f>TRIM(TRIM(DEVICES[[#This Row],[DESC1]])&amp; " " &amp;TRIM(DEVICES[[#This Row],[DESC2]]) &amp; " " &amp; TRIM(DEVICES[[#This Row],[DESC3]]))</f>
        <v>COOLING FAN FUEL FEEDING SCREW 1 FAULT</v>
      </c>
    </row>
    <row r="611" spans="1:11" x14ac:dyDescent="0.4">
      <c r="A611" s="268" t="s">
        <v>1477</v>
      </c>
      <c r="B611" s="268" t="s">
        <v>2223</v>
      </c>
      <c r="C611" s="268" t="s">
        <v>2233</v>
      </c>
      <c r="D611" s="269"/>
      <c r="E611" s="268" t="str">
        <f>_xlfn.CONCAT(DEVICES[[#This Row],[INITIAL_TAG1]:[INITIAL_TAG2]])</f>
        <v>BB1EM653_RUN</v>
      </c>
      <c r="F611" s="268" t="str">
        <f>TRIM(UPPER( MID(DEVICES[[#This Row],[INITIAL_DESC]],1,25)))</f>
        <v>COOLING FAN FUEL</v>
      </c>
      <c r="G611" s="268" t="str">
        <f>TRIM(UPPER( MID(DEVICES[[#This Row],[INITIAL_DESC]],26,25)))</f>
        <v>FEEDING SCREW 1 RUN</v>
      </c>
      <c r="H611" s="268" t="str">
        <f xml:space="preserve"> TRIM(UPPER( MID(DEVICES[[#This Row],[INITIAL_DESC]],51,25)))</f>
        <v/>
      </c>
      <c r="I611" s="269"/>
      <c r="J611" s="268" t="str">
        <f>_xlfn.CONCAT(DEVICES[[#This Row],[INITIAL_TAG1]:[INITIAL_TAG2]])</f>
        <v>BB1EM653_RUN</v>
      </c>
      <c r="K611" s="268" t="str">
        <f>TRIM(TRIM(DEVICES[[#This Row],[DESC1]])&amp; " " &amp;TRIM(DEVICES[[#This Row],[DESC2]]) &amp; " " &amp; TRIM(DEVICES[[#This Row],[DESC3]]))</f>
        <v>COOLING FAN FUEL FEEDING SCREW 1 RUN</v>
      </c>
    </row>
    <row r="612" spans="1:11" x14ac:dyDescent="0.4">
      <c r="A612" s="268" t="s">
        <v>1477</v>
      </c>
      <c r="B612" s="268" t="s">
        <v>2153</v>
      </c>
      <c r="C612" s="268" t="s">
        <v>2234</v>
      </c>
      <c r="D612" s="269"/>
      <c r="E612" s="268" t="str">
        <f>_xlfn.CONCAT(DEVICES[[#This Row],[INITIAL_TAG1]:[INITIAL_TAG2]])</f>
        <v>BB1EM653_ISOLATOR</v>
      </c>
      <c r="F612" s="268" t="str">
        <f>TRIM(UPPER( MID(DEVICES[[#This Row],[INITIAL_DESC]],1,25)))</f>
        <v>COOLING FAN FUEL</v>
      </c>
      <c r="G612" s="268" t="str">
        <f>TRIM(UPPER( MID(DEVICES[[#This Row],[INITIAL_DESC]],26,25)))</f>
        <v>FEEDING SCREW 1 ISOLATOR</v>
      </c>
      <c r="H612" s="268" t="str">
        <f xml:space="preserve"> TRIM(UPPER( MID(DEVICES[[#This Row],[INITIAL_DESC]],51,25)))</f>
        <v/>
      </c>
      <c r="I612" s="269"/>
      <c r="J612" s="268" t="str">
        <f>_xlfn.CONCAT(DEVICES[[#This Row],[INITIAL_TAG1]:[INITIAL_TAG2]])</f>
        <v>BB1EM653_ISOLATOR</v>
      </c>
      <c r="K612" s="268" t="str">
        <f>TRIM(TRIM(DEVICES[[#This Row],[DESC1]])&amp; " " &amp;TRIM(DEVICES[[#This Row],[DESC2]]) &amp; " " &amp; TRIM(DEVICES[[#This Row],[DESC3]]))</f>
        <v>COOLING FAN FUEL FEEDING SCREW 1 ISOLATOR</v>
      </c>
    </row>
    <row r="613" spans="1:11" x14ac:dyDescent="0.4">
      <c r="A613" s="268" t="s">
        <v>1479</v>
      </c>
      <c r="C613" s="268" t="s">
        <v>2235</v>
      </c>
      <c r="D613" s="269"/>
      <c r="E613" s="268" t="str">
        <f>_xlfn.CONCAT(DEVICES[[#This Row],[INITIAL_TAG1]:[INITIAL_TAG2]])</f>
        <v>BB1EM655</v>
      </c>
      <c r="F613" s="268" t="str">
        <f>TRIM(UPPER( MID(DEVICES[[#This Row],[INITIAL_DESC]],1,25)))</f>
        <v>COOLING FAN FUEL</v>
      </c>
      <c r="G613" s="268" t="str">
        <f>TRIM(UPPER( MID(DEVICES[[#This Row],[INITIAL_DESC]],26,25)))</f>
        <v>FEEDING SCREW 2</v>
      </c>
      <c r="H613" s="268" t="str">
        <f xml:space="preserve"> TRIM(UPPER( MID(DEVICES[[#This Row],[INITIAL_DESC]],51,25)))</f>
        <v/>
      </c>
      <c r="I613" s="269"/>
      <c r="J613" s="268" t="str">
        <f>_xlfn.CONCAT(DEVICES[[#This Row],[INITIAL_TAG1]:[INITIAL_TAG2]])</f>
        <v>BB1EM655</v>
      </c>
      <c r="K613" s="268" t="str">
        <f>TRIM(TRIM(DEVICES[[#This Row],[DESC1]])&amp; " " &amp;TRIM(DEVICES[[#This Row],[DESC2]]) &amp; " " &amp; TRIM(DEVICES[[#This Row],[DESC3]]))</f>
        <v>COOLING FAN FUEL FEEDING SCREW 2</v>
      </c>
    </row>
    <row r="614" spans="1:11" x14ac:dyDescent="0.4">
      <c r="A614" s="268" t="s">
        <v>1479</v>
      </c>
      <c r="B614" s="268" t="s">
        <v>2089</v>
      </c>
      <c r="C614" s="268" t="s">
        <v>2236</v>
      </c>
      <c r="D614" s="269"/>
      <c r="E614" s="268" t="str">
        <f>_xlfn.CONCAT(DEVICES[[#This Row],[INITIAL_TAG1]:[INITIAL_TAG2]])</f>
        <v>BB1EM655_RUNNING</v>
      </c>
      <c r="F614" s="268" t="str">
        <f>TRIM(UPPER( MID(DEVICES[[#This Row],[INITIAL_DESC]],1,25)))</f>
        <v>COOLING FAN FUEL</v>
      </c>
      <c r="G614" s="268" t="str">
        <f>TRIM(UPPER( MID(DEVICES[[#This Row],[INITIAL_DESC]],26,25)))</f>
        <v>FEEDING SCREW 2 RUNNING</v>
      </c>
      <c r="H614" s="268" t="str">
        <f xml:space="preserve"> TRIM(UPPER( MID(DEVICES[[#This Row],[INITIAL_DESC]],51,25)))</f>
        <v/>
      </c>
      <c r="I614" s="269"/>
      <c r="J614" s="268" t="str">
        <f>_xlfn.CONCAT(DEVICES[[#This Row],[INITIAL_TAG1]:[INITIAL_TAG2]])</f>
        <v>BB1EM655_RUNNING</v>
      </c>
      <c r="K614" s="268" t="str">
        <f>TRIM(TRIM(DEVICES[[#This Row],[DESC1]])&amp; " " &amp;TRIM(DEVICES[[#This Row],[DESC2]]) &amp; " " &amp; TRIM(DEVICES[[#This Row],[DESC3]]))</f>
        <v>COOLING FAN FUEL FEEDING SCREW 2 RUNNING</v>
      </c>
    </row>
    <row r="615" spans="1:11" x14ac:dyDescent="0.4">
      <c r="A615" s="268" t="s">
        <v>1479</v>
      </c>
      <c r="B615" s="268" t="s">
        <v>2006</v>
      </c>
      <c r="C615" s="268" t="s">
        <v>2237</v>
      </c>
      <c r="D615" s="269"/>
      <c r="E615" s="268" t="str">
        <f>_xlfn.CONCAT(DEVICES[[#This Row],[INITIAL_TAG1]:[INITIAL_TAG2]])</f>
        <v>BB1EM655_FAULT</v>
      </c>
      <c r="F615" s="268" t="str">
        <f>TRIM(UPPER( MID(DEVICES[[#This Row],[INITIAL_DESC]],1,25)))</f>
        <v>COOLING FAN FUEL</v>
      </c>
      <c r="G615" s="268" t="str">
        <f>TRIM(UPPER( MID(DEVICES[[#This Row],[INITIAL_DESC]],26,25)))</f>
        <v>FEEDING SCREW 2 FAULT</v>
      </c>
      <c r="H615" s="268" t="str">
        <f xml:space="preserve"> TRIM(UPPER( MID(DEVICES[[#This Row],[INITIAL_DESC]],51,25)))</f>
        <v/>
      </c>
      <c r="I615" s="269"/>
      <c r="J615" s="268" t="str">
        <f>_xlfn.CONCAT(DEVICES[[#This Row],[INITIAL_TAG1]:[INITIAL_TAG2]])</f>
        <v>BB1EM655_FAULT</v>
      </c>
      <c r="K615" s="268" t="str">
        <f>TRIM(TRIM(DEVICES[[#This Row],[DESC1]])&amp; " " &amp;TRIM(DEVICES[[#This Row],[DESC2]]) &amp; " " &amp; TRIM(DEVICES[[#This Row],[DESC3]]))</f>
        <v>COOLING FAN FUEL FEEDING SCREW 2 FAULT</v>
      </c>
    </row>
    <row r="616" spans="1:11" x14ac:dyDescent="0.4">
      <c r="A616" s="268" t="s">
        <v>1479</v>
      </c>
      <c r="B616" s="268" t="s">
        <v>2223</v>
      </c>
      <c r="C616" s="268" t="s">
        <v>2238</v>
      </c>
      <c r="D616" s="269"/>
      <c r="E616" s="268" t="str">
        <f>_xlfn.CONCAT(DEVICES[[#This Row],[INITIAL_TAG1]:[INITIAL_TAG2]])</f>
        <v>BB1EM655_RUN</v>
      </c>
      <c r="F616" s="268" t="str">
        <f>TRIM(UPPER( MID(DEVICES[[#This Row],[INITIAL_DESC]],1,25)))</f>
        <v>COOLING FAN FUEL</v>
      </c>
      <c r="G616" s="268" t="str">
        <f>TRIM(UPPER( MID(DEVICES[[#This Row],[INITIAL_DESC]],26,25)))</f>
        <v>FEEDING SCREW 2 RUN</v>
      </c>
      <c r="H616" s="268" t="str">
        <f xml:space="preserve"> TRIM(UPPER( MID(DEVICES[[#This Row],[INITIAL_DESC]],51,25)))</f>
        <v/>
      </c>
      <c r="I616" s="269"/>
      <c r="J616" s="268" t="str">
        <f>_xlfn.CONCAT(DEVICES[[#This Row],[INITIAL_TAG1]:[INITIAL_TAG2]])</f>
        <v>BB1EM655_RUN</v>
      </c>
      <c r="K616" s="268" t="str">
        <f>TRIM(TRIM(DEVICES[[#This Row],[DESC1]])&amp; " " &amp;TRIM(DEVICES[[#This Row],[DESC2]]) &amp; " " &amp; TRIM(DEVICES[[#This Row],[DESC3]]))</f>
        <v>COOLING FAN FUEL FEEDING SCREW 2 RUN</v>
      </c>
    </row>
    <row r="617" spans="1:11" x14ac:dyDescent="0.4">
      <c r="A617" s="268" t="s">
        <v>1479</v>
      </c>
      <c r="B617" s="268" t="s">
        <v>2153</v>
      </c>
      <c r="C617" s="268" t="s">
        <v>2239</v>
      </c>
      <c r="D617" s="269"/>
      <c r="E617" s="268" t="str">
        <f>_xlfn.CONCAT(DEVICES[[#This Row],[INITIAL_TAG1]:[INITIAL_TAG2]])</f>
        <v>BB1EM655_ISOLATOR</v>
      </c>
      <c r="F617" s="268" t="str">
        <f>TRIM(UPPER( MID(DEVICES[[#This Row],[INITIAL_DESC]],1,25)))</f>
        <v>COOLING FAN FUEL</v>
      </c>
      <c r="G617" s="268" t="str">
        <f>TRIM(UPPER( MID(DEVICES[[#This Row],[INITIAL_DESC]],26,25)))</f>
        <v>FEEDING SCREW 2 ISOLATOR</v>
      </c>
      <c r="H617" s="268" t="str">
        <f xml:space="preserve"> TRIM(UPPER( MID(DEVICES[[#This Row],[INITIAL_DESC]],51,25)))</f>
        <v/>
      </c>
      <c r="I617" s="269"/>
      <c r="J617" s="268" t="str">
        <f>_xlfn.CONCAT(DEVICES[[#This Row],[INITIAL_TAG1]:[INITIAL_TAG2]])</f>
        <v>BB1EM655_ISOLATOR</v>
      </c>
      <c r="K617" s="268" t="str">
        <f>TRIM(TRIM(DEVICES[[#This Row],[DESC1]])&amp; " " &amp;TRIM(DEVICES[[#This Row],[DESC2]]) &amp; " " &amp; TRIM(DEVICES[[#This Row],[DESC3]]))</f>
        <v>COOLING FAN FUEL FEEDING SCREW 2 ISOLATOR</v>
      </c>
    </row>
    <row r="618" spans="1:11" x14ac:dyDescent="0.4">
      <c r="A618" s="268" t="s">
        <v>1423</v>
      </c>
      <c r="C618" s="268" t="s">
        <v>762</v>
      </c>
      <c r="D618" s="269"/>
      <c r="E618" s="268" t="str">
        <f>_xlfn.CONCAT(DEVICES[[#This Row],[INITIAL_TAG1]:[INITIAL_TAG2]])</f>
        <v>BB1EM606</v>
      </c>
      <c r="F618" s="268" t="str">
        <f>TRIM(UPPER( MID(DEVICES[[#This Row],[INITIAL_DESC]],1,25)))</f>
        <v>DUST EXTRACTION FAN</v>
      </c>
      <c r="G618" s="268" t="str">
        <f>TRIM(UPPER( MID(DEVICES[[#This Row],[INITIAL_DESC]],26,25)))</f>
        <v/>
      </c>
      <c r="H618" s="268" t="str">
        <f xml:space="preserve"> TRIM(UPPER( MID(DEVICES[[#This Row],[INITIAL_DESC]],51,25)))</f>
        <v/>
      </c>
      <c r="I618" s="269"/>
      <c r="J618" s="268" t="str">
        <f>_xlfn.CONCAT(DEVICES[[#This Row],[INITIAL_TAG1]:[INITIAL_TAG2]])</f>
        <v>BB1EM606</v>
      </c>
      <c r="K618" s="268" t="str">
        <f>TRIM(TRIM(DEVICES[[#This Row],[DESC1]])&amp; " " &amp;TRIM(DEVICES[[#This Row],[DESC2]]) &amp; " " &amp; TRIM(DEVICES[[#This Row],[DESC3]]))</f>
        <v>DUST EXTRACTION FAN</v>
      </c>
    </row>
    <row r="619" spans="1:11" x14ac:dyDescent="0.4">
      <c r="A619" s="268" t="s">
        <v>1423</v>
      </c>
      <c r="B619" s="268" t="s">
        <v>2153</v>
      </c>
      <c r="C619" s="268" t="s">
        <v>2240</v>
      </c>
      <c r="D619" s="269"/>
      <c r="E619" s="268" t="str">
        <f>_xlfn.CONCAT(DEVICES[[#This Row],[INITIAL_TAG1]:[INITIAL_TAG2]])</f>
        <v>BB1EM606_ISOLATOR</v>
      </c>
      <c r="F619" s="268" t="str">
        <f>TRIM(UPPER( MID(DEVICES[[#This Row],[INITIAL_DESC]],1,25)))</f>
        <v>DUST EXTRACTION FAN</v>
      </c>
      <c r="G619" s="268" t="str">
        <f>TRIM(UPPER( MID(DEVICES[[#This Row],[INITIAL_DESC]],26,25)))</f>
        <v>ISOLATOR</v>
      </c>
      <c r="H619" s="268" t="str">
        <f xml:space="preserve"> TRIM(UPPER( MID(DEVICES[[#This Row],[INITIAL_DESC]],51,25)))</f>
        <v/>
      </c>
      <c r="I619" s="269"/>
      <c r="J619" s="268" t="str">
        <f>_xlfn.CONCAT(DEVICES[[#This Row],[INITIAL_TAG1]:[INITIAL_TAG2]])</f>
        <v>BB1EM606_ISOLATOR</v>
      </c>
      <c r="K619" s="268" t="str">
        <f>TRIM(TRIM(DEVICES[[#This Row],[DESC1]])&amp; " " &amp;TRIM(DEVICES[[#This Row],[DESC2]]) &amp; " " &amp; TRIM(DEVICES[[#This Row],[DESC3]]))</f>
        <v>DUST EXTRACTION FAN ISOLATOR</v>
      </c>
    </row>
    <row r="620" spans="1:11" x14ac:dyDescent="0.4">
      <c r="A620" s="268" t="s">
        <v>764</v>
      </c>
      <c r="C620" s="268" t="s">
        <v>2241</v>
      </c>
      <c r="D620" s="269"/>
      <c r="E620" s="268" t="str">
        <f>_xlfn.CONCAT(DEVICES[[#This Row],[INITIAL_TAG1]:[INITIAL_TAG2]])</f>
        <v>BB1EH600</v>
      </c>
      <c r="F620" s="268" t="str">
        <f>TRIM(UPPER( MID(DEVICES[[#This Row],[INITIAL_DESC]],1,25)))</f>
        <v>ELECTRIC HEATER</v>
      </c>
      <c r="G620" s="268" t="str">
        <f>TRIM(UPPER( MID(DEVICES[[#This Row],[INITIAL_DESC]],26,25)))</f>
        <v>HYDRAULIC UNIT</v>
      </c>
      <c r="H620" s="268" t="str">
        <f xml:space="preserve"> TRIM(UPPER( MID(DEVICES[[#This Row],[INITIAL_DESC]],51,25)))</f>
        <v/>
      </c>
      <c r="I620" s="269"/>
      <c r="J620" s="268" t="str">
        <f>_xlfn.CONCAT(DEVICES[[#This Row],[INITIAL_TAG1]:[INITIAL_TAG2]])</f>
        <v>BB1EH600</v>
      </c>
      <c r="K620" s="268" t="str">
        <f>TRIM(TRIM(DEVICES[[#This Row],[DESC1]])&amp; " " &amp;TRIM(DEVICES[[#This Row],[DESC2]]) &amp; " " &amp; TRIM(DEVICES[[#This Row],[DESC3]]))</f>
        <v>ELECTRIC HEATER HYDRAULIC UNIT</v>
      </c>
    </row>
    <row r="621" spans="1:11" x14ac:dyDescent="0.4">
      <c r="A621" s="268" t="s">
        <v>764</v>
      </c>
      <c r="B621" s="268" t="s">
        <v>2153</v>
      </c>
      <c r="C621" s="268" t="s">
        <v>2242</v>
      </c>
      <c r="D621" s="269"/>
      <c r="E621" s="268" t="str">
        <f>_xlfn.CONCAT(DEVICES[[#This Row],[INITIAL_TAG1]:[INITIAL_TAG2]])</f>
        <v>BB1EH600_ISOLATOR</v>
      </c>
      <c r="F621" s="268" t="str">
        <f>TRIM(UPPER( MID(DEVICES[[#This Row],[INITIAL_DESC]],1,25)))</f>
        <v>ELECTRIC HEATER</v>
      </c>
      <c r="G621" s="268" t="str">
        <f>TRIM(UPPER( MID(DEVICES[[#This Row],[INITIAL_DESC]],26,25)))</f>
        <v>HYDRAULIC UNIT ISOLATOR</v>
      </c>
      <c r="H621" s="268" t="str">
        <f xml:space="preserve"> TRIM(UPPER( MID(DEVICES[[#This Row],[INITIAL_DESC]],51,25)))</f>
        <v/>
      </c>
      <c r="I621" s="269"/>
      <c r="J621" s="268" t="str">
        <f>_xlfn.CONCAT(DEVICES[[#This Row],[INITIAL_TAG1]:[INITIAL_TAG2]])</f>
        <v>BB1EH600_ISOLATOR</v>
      </c>
      <c r="K621" s="268" t="str">
        <f>TRIM(TRIM(DEVICES[[#This Row],[DESC1]])&amp; " " &amp;TRIM(DEVICES[[#This Row],[DESC2]]) &amp; " " &amp; TRIM(DEVICES[[#This Row],[DESC3]]))</f>
        <v>ELECTRIC HEATER HYDRAULIC UNIT ISOLATOR</v>
      </c>
    </row>
    <row r="622" spans="1:11" x14ac:dyDescent="0.4">
      <c r="A622" s="268" t="s">
        <v>1461</v>
      </c>
      <c r="C622" s="268" t="s">
        <v>822</v>
      </c>
      <c r="D622" s="269"/>
      <c r="E622" s="268" t="str">
        <f>_xlfn.CONCAT(DEVICES[[#This Row],[INITIAL_TAG1]:[INITIAL_TAG2]])</f>
        <v>BB1EM651</v>
      </c>
      <c r="F622" s="268" t="str">
        <f>TRIM(UPPER( MID(DEVICES[[#This Row],[INITIAL_DESC]],1,25)))</f>
        <v>FUEL SILO DUST FILTER FAN</v>
      </c>
      <c r="G622" s="268" t="str">
        <f>TRIM(UPPER( MID(DEVICES[[#This Row],[INITIAL_DESC]],26,25)))</f>
        <v/>
      </c>
      <c r="H622" s="268" t="str">
        <f xml:space="preserve"> TRIM(UPPER( MID(DEVICES[[#This Row],[INITIAL_DESC]],51,25)))</f>
        <v/>
      </c>
      <c r="I622" s="269"/>
      <c r="J622" s="268" t="str">
        <f>_xlfn.CONCAT(DEVICES[[#This Row],[INITIAL_TAG1]:[INITIAL_TAG2]])</f>
        <v>BB1EM651</v>
      </c>
      <c r="K622" s="268" t="str">
        <f>TRIM(TRIM(DEVICES[[#This Row],[DESC1]])&amp; " " &amp;TRIM(DEVICES[[#This Row],[DESC2]]) &amp; " " &amp; TRIM(DEVICES[[#This Row],[DESC3]]))</f>
        <v>FUEL SILO DUST FILTER FAN</v>
      </c>
    </row>
    <row r="623" spans="1:11" x14ac:dyDescent="0.4">
      <c r="A623" s="268" t="s">
        <v>1461</v>
      </c>
      <c r="B623" s="268" t="s">
        <v>2153</v>
      </c>
      <c r="C623" s="268" t="s">
        <v>2243</v>
      </c>
      <c r="D623" s="269"/>
      <c r="E623" s="268" t="str">
        <f>_xlfn.CONCAT(DEVICES[[#This Row],[INITIAL_TAG1]:[INITIAL_TAG2]])</f>
        <v>BB1EM651_ISOLATOR</v>
      </c>
      <c r="F623" s="268" t="str">
        <f>TRIM(UPPER( MID(DEVICES[[#This Row],[INITIAL_DESC]],1,25)))</f>
        <v>FUEL SILO DUST FILTER FAN</v>
      </c>
      <c r="G623" s="268" t="str">
        <f>TRIM(UPPER( MID(DEVICES[[#This Row],[INITIAL_DESC]],26,25)))</f>
        <v>ISOLATOR</v>
      </c>
      <c r="H623" s="268" t="str">
        <f xml:space="preserve"> TRIM(UPPER( MID(DEVICES[[#This Row],[INITIAL_DESC]],51,25)))</f>
        <v/>
      </c>
      <c r="I623" s="269"/>
      <c r="J623" s="268" t="str">
        <f>_xlfn.CONCAT(DEVICES[[#This Row],[INITIAL_TAG1]:[INITIAL_TAG2]])</f>
        <v>BB1EM651_ISOLATOR</v>
      </c>
      <c r="K623" s="268" t="str">
        <f>TRIM(TRIM(DEVICES[[#This Row],[DESC1]])&amp; " " &amp;TRIM(DEVICES[[#This Row],[DESC2]]) &amp; " " &amp; TRIM(DEVICES[[#This Row],[DESC3]]))</f>
        <v>FUEL SILO DUST FILTER FAN ISOLATOR</v>
      </c>
    </row>
    <row r="624" spans="1:11" x14ac:dyDescent="0.4">
      <c r="A624" s="268" t="s">
        <v>1521</v>
      </c>
      <c r="C624" s="268" t="s">
        <v>1048</v>
      </c>
      <c r="D624" s="269"/>
      <c r="E624" s="268" t="str">
        <f>_xlfn.CONCAT(DEVICES[[#This Row],[INITIAL_TAG1]:[INITIAL_TAG2]])</f>
        <v>BB1EM008</v>
      </c>
      <c r="F624" s="268" t="str">
        <f>TRIM(UPPER( MID(DEVICES[[#This Row],[INITIAL_DESC]],1,25)))</f>
        <v>CONVEYOR COOLING PUMP</v>
      </c>
      <c r="G624" s="268" t="str">
        <f>TRIM(UPPER( MID(DEVICES[[#This Row],[INITIAL_DESC]],26,25)))</f>
        <v/>
      </c>
      <c r="H624" s="268" t="str">
        <f xml:space="preserve"> TRIM(UPPER( MID(DEVICES[[#This Row],[INITIAL_DESC]],51,25)))</f>
        <v/>
      </c>
      <c r="I624" s="269"/>
      <c r="J624" s="268" t="str">
        <f>_xlfn.CONCAT(DEVICES[[#This Row],[INITIAL_TAG1]:[INITIAL_TAG2]])</f>
        <v>BB1EM008</v>
      </c>
      <c r="K624" s="268" t="str">
        <f>TRIM(TRIM(DEVICES[[#This Row],[DESC1]])&amp; " " &amp;TRIM(DEVICES[[#This Row],[DESC2]]) &amp; " " &amp; TRIM(DEVICES[[#This Row],[DESC3]]))</f>
        <v>CONVEYOR COOLING PUMP</v>
      </c>
    </row>
    <row r="625" spans="1:11" x14ac:dyDescent="0.4">
      <c r="A625" s="268" t="s">
        <v>1521</v>
      </c>
      <c r="B625" s="268" t="s">
        <v>2153</v>
      </c>
      <c r="C625" s="268" t="s">
        <v>2244</v>
      </c>
      <c r="D625" s="269"/>
      <c r="E625" s="268" t="str">
        <f>_xlfn.CONCAT(DEVICES[[#This Row],[INITIAL_TAG1]:[INITIAL_TAG2]])</f>
        <v>BB1EM008_ISOLATOR</v>
      </c>
      <c r="F625" s="268" t="str">
        <f>TRIM(UPPER( MID(DEVICES[[#This Row],[INITIAL_DESC]],1,25)))</f>
        <v>CONVEYOR COOLING PUMP</v>
      </c>
      <c r="G625" s="268" t="str">
        <f>TRIM(UPPER( MID(DEVICES[[#This Row],[INITIAL_DESC]],26,25)))</f>
        <v>ISOLATOR</v>
      </c>
      <c r="H625" s="268" t="str">
        <f xml:space="preserve"> TRIM(UPPER( MID(DEVICES[[#This Row],[INITIAL_DESC]],51,25)))</f>
        <v/>
      </c>
      <c r="I625" s="269"/>
      <c r="J625" s="268" t="str">
        <f>_xlfn.CONCAT(DEVICES[[#This Row],[INITIAL_TAG1]:[INITIAL_TAG2]])</f>
        <v>BB1EM008_ISOLATOR</v>
      </c>
      <c r="K625" s="268" t="str">
        <f>TRIM(TRIM(DEVICES[[#This Row],[DESC1]])&amp; " " &amp;TRIM(DEVICES[[#This Row],[DESC2]]) &amp; " " &amp; TRIM(DEVICES[[#This Row],[DESC3]]))</f>
        <v>CONVEYOR COOLING PUMP ISOLATOR</v>
      </c>
    </row>
    <row r="626" spans="1:11" x14ac:dyDescent="0.4">
      <c r="A626" s="268" t="s">
        <v>1526</v>
      </c>
      <c r="C626" s="268" t="s">
        <v>2245</v>
      </c>
      <c r="D626" s="269"/>
      <c r="E626" s="268" t="str">
        <f>_xlfn.CONCAT(DEVICES[[#This Row],[INITIAL_TAG1]:[INITIAL_TAG2]])</f>
        <v>BB1EM009</v>
      </c>
      <c r="F626" s="268" t="str">
        <f>TRIM(UPPER( MID(DEVICES[[#This Row],[INITIAL_DESC]],1,25)))</f>
        <v>BOTTOM ASH CONVEYOR</v>
      </c>
      <c r="G626" s="268" t="str">
        <f>TRIM(UPPER( MID(DEVICES[[#This Row],[INITIAL_DESC]],26,25)))</f>
        <v>HEAT EXCHANGER FAN</v>
      </c>
      <c r="H626" s="268" t="str">
        <f xml:space="preserve"> TRIM(UPPER( MID(DEVICES[[#This Row],[INITIAL_DESC]],51,25)))</f>
        <v/>
      </c>
      <c r="I626" s="269"/>
      <c r="J626" s="268" t="str">
        <f>_xlfn.CONCAT(DEVICES[[#This Row],[INITIAL_TAG1]:[INITIAL_TAG2]])</f>
        <v>BB1EM009</v>
      </c>
      <c r="K626" s="268" t="str">
        <f>TRIM(TRIM(DEVICES[[#This Row],[DESC1]])&amp; " " &amp;TRIM(DEVICES[[#This Row],[DESC2]]) &amp; " " &amp; TRIM(DEVICES[[#This Row],[DESC3]]))</f>
        <v>BOTTOM ASH CONVEYOR HEAT EXCHANGER FAN</v>
      </c>
    </row>
    <row r="627" spans="1:11" x14ac:dyDescent="0.4">
      <c r="A627" s="268" t="s">
        <v>1526</v>
      </c>
      <c r="B627" s="268" t="s">
        <v>2153</v>
      </c>
      <c r="C627" s="268" t="s">
        <v>2246</v>
      </c>
      <c r="D627" s="269"/>
      <c r="E627" s="268" t="str">
        <f>_xlfn.CONCAT(DEVICES[[#This Row],[INITIAL_TAG1]:[INITIAL_TAG2]])</f>
        <v>BB1EM009_ISOLATOR</v>
      </c>
      <c r="F627" s="268" t="str">
        <f>TRIM(UPPER( MID(DEVICES[[#This Row],[INITIAL_DESC]],1,25)))</f>
        <v>BOTTOM ASH CONVEYOR</v>
      </c>
      <c r="G627" s="268" t="str">
        <f>TRIM(UPPER( MID(DEVICES[[#This Row],[INITIAL_DESC]],26,25)))</f>
        <v>HEAT EXCHANGER FAN ISOLAT</v>
      </c>
      <c r="H627" s="268" t="str">
        <f xml:space="preserve"> TRIM(UPPER( MID(DEVICES[[#This Row],[INITIAL_DESC]],51,25)))</f>
        <v>OR</v>
      </c>
      <c r="I627" s="269"/>
      <c r="J627" s="268" t="str">
        <f>_xlfn.CONCAT(DEVICES[[#This Row],[INITIAL_TAG1]:[INITIAL_TAG2]])</f>
        <v>BB1EM009_ISOLATOR</v>
      </c>
      <c r="K627" s="268" t="str">
        <f>TRIM(TRIM(DEVICES[[#This Row],[DESC1]])&amp; " " &amp;TRIM(DEVICES[[#This Row],[DESC2]]) &amp; " " &amp; TRIM(DEVICES[[#This Row],[DESC3]]))</f>
        <v>BOTTOM ASH CONVEYOR HEAT EXCHANGER FAN ISOLAT OR</v>
      </c>
    </row>
    <row r="628" spans="1:11" x14ac:dyDescent="0.4">
      <c r="A628" s="268" t="s">
        <v>1107</v>
      </c>
      <c r="C628" s="268" t="s">
        <v>1108</v>
      </c>
      <c r="D628" s="269"/>
      <c r="E628" s="268" t="str">
        <f>_xlfn.CONCAT(DEVICES[[#This Row],[INITIAL_TAG1]:[INITIAL_TAG2]])</f>
        <v>BB1EM408</v>
      </c>
      <c r="F628" s="268" t="str">
        <f>TRIM(UPPER( MID(DEVICES[[#This Row],[INITIAL_DESC]],1,25)))</f>
        <v>BOILER HOUSE HEATER 1</v>
      </c>
      <c r="G628" s="268" t="str">
        <f>TRIM(UPPER( MID(DEVICES[[#This Row],[INITIAL_DESC]],26,25)))</f>
        <v/>
      </c>
      <c r="H628" s="268" t="str">
        <f xml:space="preserve"> TRIM(UPPER( MID(DEVICES[[#This Row],[INITIAL_DESC]],51,25)))</f>
        <v/>
      </c>
      <c r="I628" s="269"/>
      <c r="J628" s="268" t="str">
        <f>_xlfn.CONCAT(DEVICES[[#This Row],[INITIAL_TAG1]:[INITIAL_TAG2]])</f>
        <v>BB1EM408</v>
      </c>
      <c r="K628" s="268" t="str">
        <f>TRIM(TRIM(DEVICES[[#This Row],[DESC1]])&amp; " " &amp;TRIM(DEVICES[[#This Row],[DESC2]]) &amp; " " &amp; TRIM(DEVICES[[#This Row],[DESC3]]))</f>
        <v>BOILER HOUSE HEATER 1</v>
      </c>
    </row>
    <row r="629" spans="1:11" x14ac:dyDescent="0.4">
      <c r="A629" s="268" t="s">
        <v>1107</v>
      </c>
      <c r="B629" s="268" t="s">
        <v>2153</v>
      </c>
      <c r="C629" s="268" t="s">
        <v>2247</v>
      </c>
      <c r="D629" s="269"/>
      <c r="E629" s="268" t="str">
        <f>_xlfn.CONCAT(DEVICES[[#This Row],[INITIAL_TAG1]:[INITIAL_TAG2]])</f>
        <v>BB1EM408_ISOLATOR</v>
      </c>
      <c r="F629" s="268" t="str">
        <f>TRIM(UPPER( MID(DEVICES[[#This Row],[INITIAL_DESC]],1,25)))</f>
        <v>BOILER HOUSE HEATER 1</v>
      </c>
      <c r="G629" s="268" t="str">
        <f>TRIM(UPPER( MID(DEVICES[[#This Row],[INITIAL_DESC]],26,25)))</f>
        <v>ISOLATOR</v>
      </c>
      <c r="H629" s="268" t="str">
        <f xml:space="preserve"> TRIM(UPPER( MID(DEVICES[[#This Row],[INITIAL_DESC]],51,25)))</f>
        <v/>
      </c>
      <c r="I629" s="269"/>
      <c r="J629" s="268" t="str">
        <f>_xlfn.CONCAT(DEVICES[[#This Row],[INITIAL_TAG1]:[INITIAL_TAG2]])</f>
        <v>BB1EM408_ISOLATOR</v>
      </c>
      <c r="K629" s="268" t="str">
        <f>TRIM(TRIM(DEVICES[[#This Row],[DESC1]])&amp; " " &amp;TRIM(DEVICES[[#This Row],[DESC2]]) &amp; " " &amp; TRIM(DEVICES[[#This Row],[DESC3]]))</f>
        <v>BOILER HOUSE HEATER 1 ISOLATOR</v>
      </c>
    </row>
    <row r="630" spans="1:11" x14ac:dyDescent="0.4">
      <c r="A630" s="268" t="s">
        <v>1110</v>
      </c>
      <c r="C630" s="268" t="s">
        <v>1111</v>
      </c>
      <c r="D630" s="269"/>
      <c r="E630" s="268" t="str">
        <f>_xlfn.CONCAT(DEVICES[[#This Row],[INITIAL_TAG1]:[INITIAL_TAG2]])</f>
        <v>BB1EM409</v>
      </c>
      <c r="F630" s="268" t="str">
        <f>TRIM(UPPER( MID(DEVICES[[#This Row],[INITIAL_DESC]],1,25)))</f>
        <v>BOILER HOUSE HEATER 2</v>
      </c>
      <c r="G630" s="268" t="str">
        <f>TRIM(UPPER( MID(DEVICES[[#This Row],[INITIAL_DESC]],26,25)))</f>
        <v/>
      </c>
      <c r="H630" s="268" t="str">
        <f xml:space="preserve"> TRIM(UPPER( MID(DEVICES[[#This Row],[INITIAL_DESC]],51,25)))</f>
        <v/>
      </c>
      <c r="I630" s="269"/>
      <c r="J630" s="268" t="str">
        <f>_xlfn.CONCAT(DEVICES[[#This Row],[INITIAL_TAG1]:[INITIAL_TAG2]])</f>
        <v>BB1EM409</v>
      </c>
      <c r="K630" s="268" t="str">
        <f>TRIM(TRIM(DEVICES[[#This Row],[DESC1]])&amp; " " &amp;TRIM(DEVICES[[#This Row],[DESC2]]) &amp; " " &amp; TRIM(DEVICES[[#This Row],[DESC3]]))</f>
        <v>BOILER HOUSE HEATER 2</v>
      </c>
    </row>
    <row r="631" spans="1:11" x14ac:dyDescent="0.4">
      <c r="A631" s="268" t="s">
        <v>1110</v>
      </c>
      <c r="B631" s="268" t="s">
        <v>2153</v>
      </c>
      <c r="C631" s="268" t="s">
        <v>2248</v>
      </c>
      <c r="D631" s="269"/>
      <c r="E631" s="268" t="str">
        <f>_xlfn.CONCAT(DEVICES[[#This Row],[INITIAL_TAG1]:[INITIAL_TAG2]])</f>
        <v>BB1EM409_ISOLATOR</v>
      </c>
      <c r="F631" s="268" t="str">
        <f>TRIM(UPPER( MID(DEVICES[[#This Row],[INITIAL_DESC]],1,25)))</f>
        <v>BOILER HOUSE HEATER 2</v>
      </c>
      <c r="G631" s="268" t="str">
        <f>TRIM(UPPER( MID(DEVICES[[#This Row],[INITIAL_DESC]],26,25)))</f>
        <v>ISOLATOR</v>
      </c>
      <c r="H631" s="268" t="str">
        <f xml:space="preserve"> TRIM(UPPER( MID(DEVICES[[#This Row],[INITIAL_DESC]],51,25)))</f>
        <v/>
      </c>
      <c r="I631" s="269"/>
      <c r="J631" s="268" t="str">
        <f>_xlfn.CONCAT(DEVICES[[#This Row],[INITIAL_TAG1]:[INITIAL_TAG2]])</f>
        <v>BB1EM409_ISOLATOR</v>
      </c>
      <c r="K631" s="268" t="str">
        <f>TRIM(TRIM(DEVICES[[#This Row],[DESC1]])&amp; " " &amp;TRIM(DEVICES[[#This Row],[DESC2]]) &amp; " " &amp; TRIM(DEVICES[[#This Row],[DESC3]]))</f>
        <v>BOILER HOUSE HEATER 2 ISOLATOR</v>
      </c>
    </row>
    <row r="632" spans="1:11" x14ac:dyDescent="0.4">
      <c r="A632" s="268" t="s">
        <v>727</v>
      </c>
      <c r="C632" s="268" t="s">
        <v>1168</v>
      </c>
      <c r="D632" s="269"/>
      <c r="E632" s="268" t="str">
        <f>_xlfn.CONCAT(DEVICES[[#This Row],[INITIAL_TAG1]:[INITIAL_TAG2]])</f>
        <v>BB1EM703</v>
      </c>
      <c r="F632" s="268" t="str">
        <f>TRIM(UPPER( MID(DEVICES[[#This Row],[INITIAL_DESC]],1,25)))</f>
        <v>CHEMICAL FILLING PUMP 1</v>
      </c>
      <c r="G632" s="268" t="str">
        <f>TRIM(UPPER( MID(DEVICES[[#This Row],[INITIAL_DESC]],26,25)))</f>
        <v/>
      </c>
      <c r="H632" s="268" t="str">
        <f xml:space="preserve"> TRIM(UPPER( MID(DEVICES[[#This Row],[INITIAL_DESC]],51,25)))</f>
        <v/>
      </c>
      <c r="I632" s="269"/>
      <c r="J632" s="268" t="str">
        <f>_xlfn.CONCAT(DEVICES[[#This Row],[INITIAL_TAG1]:[INITIAL_TAG2]])</f>
        <v>BB1EM703</v>
      </c>
      <c r="K632" s="268" t="str">
        <f>TRIM(TRIM(DEVICES[[#This Row],[DESC1]])&amp; " " &amp;TRIM(DEVICES[[#This Row],[DESC2]]) &amp; " " &amp; TRIM(DEVICES[[#This Row],[DESC3]]))</f>
        <v>CHEMICAL FILLING PUMP 1</v>
      </c>
    </row>
    <row r="633" spans="1:11" x14ac:dyDescent="0.4">
      <c r="A633" s="268" t="s">
        <v>727</v>
      </c>
      <c r="B633" s="268" t="s">
        <v>2089</v>
      </c>
      <c r="C633" s="268" t="s">
        <v>2249</v>
      </c>
      <c r="D633" s="269"/>
      <c r="E633" s="268" t="str">
        <f>_xlfn.CONCAT(DEVICES[[#This Row],[INITIAL_TAG1]:[INITIAL_TAG2]])</f>
        <v>BB1EM703_RUNNING</v>
      </c>
      <c r="F633" s="268" t="str">
        <f>TRIM(UPPER( MID(DEVICES[[#This Row],[INITIAL_DESC]],1,25)))</f>
        <v>CHEMICAL FILLING PUMP 1</v>
      </c>
      <c r="G633" s="268" t="str">
        <f>TRIM(UPPER( MID(DEVICES[[#This Row],[INITIAL_DESC]],26,25)))</f>
        <v>RUNNING</v>
      </c>
      <c r="H633" s="268" t="str">
        <f xml:space="preserve"> TRIM(UPPER( MID(DEVICES[[#This Row],[INITIAL_DESC]],51,25)))</f>
        <v/>
      </c>
      <c r="I633" s="269"/>
      <c r="J633" s="268" t="str">
        <f>_xlfn.CONCAT(DEVICES[[#This Row],[INITIAL_TAG1]:[INITIAL_TAG2]])</f>
        <v>BB1EM703_RUNNING</v>
      </c>
      <c r="K633" s="268" t="str">
        <f>TRIM(TRIM(DEVICES[[#This Row],[DESC1]])&amp; " " &amp;TRIM(DEVICES[[#This Row],[DESC2]]) &amp; " " &amp; TRIM(DEVICES[[#This Row],[DESC3]]))</f>
        <v>CHEMICAL FILLING PUMP 1 RUNNING</v>
      </c>
    </row>
    <row r="634" spans="1:11" x14ac:dyDescent="0.4">
      <c r="A634" s="268" t="s">
        <v>727</v>
      </c>
      <c r="B634" s="268" t="s">
        <v>2006</v>
      </c>
      <c r="C634" s="268" t="s">
        <v>2250</v>
      </c>
      <c r="D634" s="269"/>
      <c r="E634" s="268" t="str">
        <f>_xlfn.CONCAT(DEVICES[[#This Row],[INITIAL_TAG1]:[INITIAL_TAG2]])</f>
        <v>BB1EM703_FAULT</v>
      </c>
      <c r="F634" s="268" t="str">
        <f>TRIM(UPPER( MID(DEVICES[[#This Row],[INITIAL_DESC]],1,25)))</f>
        <v>CHEMICAL FILLING PUMP 1</v>
      </c>
      <c r="G634" s="268" t="str">
        <f>TRIM(UPPER( MID(DEVICES[[#This Row],[INITIAL_DESC]],26,25)))</f>
        <v>FAULT</v>
      </c>
      <c r="H634" s="268" t="str">
        <f xml:space="preserve"> TRIM(UPPER( MID(DEVICES[[#This Row],[INITIAL_DESC]],51,25)))</f>
        <v/>
      </c>
      <c r="I634" s="269"/>
      <c r="J634" s="268" t="str">
        <f>_xlfn.CONCAT(DEVICES[[#This Row],[INITIAL_TAG1]:[INITIAL_TAG2]])</f>
        <v>BB1EM703_FAULT</v>
      </c>
      <c r="K634" s="268" t="str">
        <f>TRIM(TRIM(DEVICES[[#This Row],[DESC1]])&amp; " " &amp;TRIM(DEVICES[[#This Row],[DESC2]]) &amp; " " &amp; TRIM(DEVICES[[#This Row],[DESC3]]))</f>
        <v>CHEMICAL FILLING PUMP 1 FAULT</v>
      </c>
    </row>
    <row r="635" spans="1:11" x14ac:dyDescent="0.4">
      <c r="A635" s="268" t="s">
        <v>727</v>
      </c>
      <c r="B635" s="268" t="s">
        <v>2223</v>
      </c>
      <c r="C635" s="268" t="s">
        <v>2251</v>
      </c>
      <c r="D635" s="269"/>
      <c r="E635" s="268" t="str">
        <f>_xlfn.CONCAT(DEVICES[[#This Row],[INITIAL_TAG1]:[INITIAL_TAG2]])</f>
        <v>BB1EM703_RUN</v>
      </c>
      <c r="F635" s="268" t="str">
        <f>TRIM(UPPER( MID(DEVICES[[#This Row],[INITIAL_DESC]],1,25)))</f>
        <v>CHEMICAL FILLING PUMP 1</v>
      </c>
      <c r="G635" s="268" t="str">
        <f>TRIM(UPPER( MID(DEVICES[[#This Row],[INITIAL_DESC]],26,25)))</f>
        <v>RUN</v>
      </c>
      <c r="H635" s="268" t="str">
        <f xml:space="preserve"> TRIM(UPPER( MID(DEVICES[[#This Row],[INITIAL_DESC]],51,25)))</f>
        <v/>
      </c>
      <c r="I635" s="269"/>
      <c r="J635" s="268" t="str">
        <f>_xlfn.CONCAT(DEVICES[[#This Row],[INITIAL_TAG1]:[INITIAL_TAG2]])</f>
        <v>BB1EM703_RUN</v>
      </c>
      <c r="K635" s="268" t="str">
        <f>TRIM(TRIM(DEVICES[[#This Row],[DESC1]])&amp; " " &amp;TRIM(DEVICES[[#This Row],[DESC2]]) &amp; " " &amp; TRIM(DEVICES[[#This Row],[DESC3]]))</f>
        <v>CHEMICAL FILLING PUMP 1 RUN</v>
      </c>
    </row>
    <row r="636" spans="1:11" x14ac:dyDescent="0.4">
      <c r="A636" s="268" t="s">
        <v>727</v>
      </c>
      <c r="B636" s="268" t="s">
        <v>2149</v>
      </c>
      <c r="C636" s="268" t="s">
        <v>2252</v>
      </c>
      <c r="D636" s="269"/>
      <c r="E636" s="268" t="str">
        <f>_xlfn.CONCAT(DEVICES[[#This Row],[INITIAL_TAG1]:[INITIAL_TAG2]])</f>
        <v>BB1EM703_LOCAL_MODE</v>
      </c>
      <c r="F636" s="268" t="str">
        <f>TRIM(UPPER( MID(DEVICES[[#This Row],[INITIAL_DESC]],1,25)))</f>
        <v>CHEMICAL FILLING PUMP 1</v>
      </c>
      <c r="G636" s="268" t="str">
        <f>TRIM(UPPER( MID(DEVICES[[#This Row],[INITIAL_DESC]],26,25)))</f>
        <v>LOCAL_MODE</v>
      </c>
      <c r="H636" s="268" t="str">
        <f xml:space="preserve"> TRIM(UPPER( MID(DEVICES[[#This Row],[INITIAL_DESC]],51,25)))</f>
        <v/>
      </c>
      <c r="I636" s="269"/>
      <c r="J636" s="268" t="str">
        <f>_xlfn.CONCAT(DEVICES[[#This Row],[INITIAL_TAG1]:[INITIAL_TAG2]])</f>
        <v>BB1EM703_LOCAL_MODE</v>
      </c>
      <c r="K636" s="268" t="str">
        <f>TRIM(TRIM(DEVICES[[#This Row],[DESC1]])&amp; " " &amp;TRIM(DEVICES[[#This Row],[DESC2]]) &amp; " " &amp; TRIM(DEVICES[[#This Row],[DESC3]]))</f>
        <v>CHEMICAL FILLING PUMP 1 LOCAL_MODE</v>
      </c>
    </row>
    <row r="637" spans="1:11" x14ac:dyDescent="0.4">
      <c r="A637" s="268" t="s">
        <v>727</v>
      </c>
      <c r="B637" s="268" t="s">
        <v>2151</v>
      </c>
      <c r="C637" s="268" t="s">
        <v>2253</v>
      </c>
      <c r="D637" s="269"/>
      <c r="E637" s="268" t="str">
        <f>_xlfn.CONCAT(DEVICES[[#This Row],[INITIAL_TAG1]:[INITIAL_TAG2]])</f>
        <v>BB1EM703_LOCAL_RUN</v>
      </c>
      <c r="F637" s="268" t="str">
        <f>TRIM(UPPER( MID(DEVICES[[#This Row],[INITIAL_DESC]],1,25)))</f>
        <v>CHEMICAL FILLING PUMP 1</v>
      </c>
      <c r="G637" s="268" t="str">
        <f>TRIM(UPPER( MID(DEVICES[[#This Row],[INITIAL_DESC]],26,25)))</f>
        <v>LOCAL_RUN</v>
      </c>
      <c r="H637" s="268" t="str">
        <f xml:space="preserve"> TRIM(UPPER( MID(DEVICES[[#This Row],[INITIAL_DESC]],51,25)))</f>
        <v/>
      </c>
      <c r="I637" s="269"/>
      <c r="J637" s="268" t="str">
        <f>_xlfn.CONCAT(DEVICES[[#This Row],[INITIAL_TAG1]:[INITIAL_TAG2]])</f>
        <v>BB1EM703_LOCAL_RUN</v>
      </c>
      <c r="K637" s="268" t="str">
        <f>TRIM(TRIM(DEVICES[[#This Row],[DESC1]])&amp; " " &amp;TRIM(DEVICES[[#This Row],[DESC2]]) &amp; " " &amp; TRIM(DEVICES[[#This Row],[DESC3]]))</f>
        <v>CHEMICAL FILLING PUMP 1 LOCAL_RUN</v>
      </c>
    </row>
    <row r="638" spans="1:11" x14ac:dyDescent="0.4">
      <c r="A638" s="268" t="s">
        <v>727</v>
      </c>
      <c r="B638" s="268" t="s">
        <v>2153</v>
      </c>
      <c r="C638" s="268" t="s">
        <v>2254</v>
      </c>
      <c r="D638" s="269"/>
      <c r="E638" s="268" t="str">
        <f>_xlfn.CONCAT(DEVICES[[#This Row],[INITIAL_TAG1]:[INITIAL_TAG2]])</f>
        <v>BB1EM703_ISOLATOR</v>
      </c>
      <c r="F638" s="268" t="str">
        <f>TRIM(UPPER( MID(DEVICES[[#This Row],[INITIAL_DESC]],1,25)))</f>
        <v>CHEMICAL FILLING PUMP 1</v>
      </c>
      <c r="G638" s="268" t="str">
        <f>TRIM(UPPER( MID(DEVICES[[#This Row],[INITIAL_DESC]],26,25)))</f>
        <v>ISOLATOR</v>
      </c>
      <c r="H638" s="268" t="str">
        <f xml:space="preserve"> TRIM(UPPER( MID(DEVICES[[#This Row],[INITIAL_DESC]],51,25)))</f>
        <v/>
      </c>
      <c r="I638" s="269"/>
      <c r="J638" s="268" t="str">
        <f>_xlfn.CONCAT(DEVICES[[#This Row],[INITIAL_TAG1]:[INITIAL_TAG2]])</f>
        <v>BB1EM703_ISOLATOR</v>
      </c>
      <c r="K638" s="268" t="str">
        <f>TRIM(TRIM(DEVICES[[#This Row],[DESC1]])&amp; " " &amp;TRIM(DEVICES[[#This Row],[DESC2]]) &amp; " " &amp; TRIM(DEVICES[[#This Row],[DESC3]]))</f>
        <v>CHEMICAL FILLING PUMP 1 ISOLATOR</v>
      </c>
    </row>
    <row r="639" spans="1:11" x14ac:dyDescent="0.4">
      <c r="A639" s="268" t="s">
        <v>736</v>
      </c>
      <c r="C639" s="268" t="s">
        <v>1172</v>
      </c>
      <c r="D639" s="269"/>
      <c r="E639" s="268" t="str">
        <f>_xlfn.CONCAT(DEVICES[[#This Row],[INITIAL_TAG1]:[INITIAL_TAG2]])</f>
        <v>BB1EM704</v>
      </c>
      <c r="F639" s="268" t="str">
        <f>TRIM(UPPER( MID(DEVICES[[#This Row],[INITIAL_DESC]],1,25)))</f>
        <v>CHEMICAL FILLING PUMP 2</v>
      </c>
      <c r="G639" s="268" t="str">
        <f>TRIM(UPPER( MID(DEVICES[[#This Row],[INITIAL_DESC]],26,25)))</f>
        <v/>
      </c>
      <c r="H639" s="268" t="str">
        <f xml:space="preserve"> TRIM(UPPER( MID(DEVICES[[#This Row],[INITIAL_DESC]],51,25)))</f>
        <v/>
      </c>
      <c r="I639" s="269"/>
      <c r="J639" s="268" t="str">
        <f>_xlfn.CONCAT(DEVICES[[#This Row],[INITIAL_TAG1]:[INITIAL_TAG2]])</f>
        <v>BB1EM704</v>
      </c>
      <c r="K639" s="268" t="str">
        <f>TRIM(TRIM(DEVICES[[#This Row],[DESC1]])&amp; " " &amp;TRIM(DEVICES[[#This Row],[DESC2]]) &amp; " " &amp; TRIM(DEVICES[[#This Row],[DESC3]]))</f>
        <v>CHEMICAL FILLING PUMP 2</v>
      </c>
    </row>
    <row r="640" spans="1:11" x14ac:dyDescent="0.4">
      <c r="A640" s="268" t="s">
        <v>736</v>
      </c>
      <c r="B640" s="268" t="s">
        <v>2089</v>
      </c>
      <c r="C640" s="268" t="s">
        <v>2255</v>
      </c>
      <c r="D640" s="269"/>
      <c r="E640" s="268" t="str">
        <f>_xlfn.CONCAT(DEVICES[[#This Row],[INITIAL_TAG1]:[INITIAL_TAG2]])</f>
        <v>BB1EM704_RUNNING</v>
      </c>
      <c r="F640" s="268" t="str">
        <f>TRIM(UPPER( MID(DEVICES[[#This Row],[INITIAL_DESC]],1,25)))</f>
        <v>CHEMICAL FILLING PUMP 2</v>
      </c>
      <c r="G640" s="268" t="str">
        <f>TRIM(UPPER( MID(DEVICES[[#This Row],[INITIAL_DESC]],26,25)))</f>
        <v>RUNNING</v>
      </c>
      <c r="H640" s="268" t="str">
        <f xml:space="preserve"> TRIM(UPPER( MID(DEVICES[[#This Row],[INITIAL_DESC]],51,25)))</f>
        <v/>
      </c>
      <c r="I640" s="269"/>
      <c r="J640" s="268" t="str">
        <f>_xlfn.CONCAT(DEVICES[[#This Row],[INITIAL_TAG1]:[INITIAL_TAG2]])</f>
        <v>BB1EM704_RUNNING</v>
      </c>
      <c r="K640" s="268" t="str">
        <f>TRIM(TRIM(DEVICES[[#This Row],[DESC1]])&amp; " " &amp;TRIM(DEVICES[[#This Row],[DESC2]]) &amp; " " &amp; TRIM(DEVICES[[#This Row],[DESC3]]))</f>
        <v>CHEMICAL FILLING PUMP 2 RUNNING</v>
      </c>
    </row>
    <row r="641" spans="1:11" x14ac:dyDescent="0.4">
      <c r="A641" s="268" t="s">
        <v>736</v>
      </c>
      <c r="B641" s="268" t="s">
        <v>2006</v>
      </c>
      <c r="C641" s="268" t="s">
        <v>2256</v>
      </c>
      <c r="D641" s="269"/>
      <c r="E641" s="268" t="str">
        <f>_xlfn.CONCAT(DEVICES[[#This Row],[INITIAL_TAG1]:[INITIAL_TAG2]])</f>
        <v>BB1EM704_FAULT</v>
      </c>
      <c r="F641" s="268" t="str">
        <f>TRIM(UPPER( MID(DEVICES[[#This Row],[INITIAL_DESC]],1,25)))</f>
        <v>CHEMICAL FILLING PUMP 2</v>
      </c>
      <c r="G641" s="268" t="str">
        <f>TRIM(UPPER( MID(DEVICES[[#This Row],[INITIAL_DESC]],26,25)))</f>
        <v>FAULT</v>
      </c>
      <c r="H641" s="268" t="str">
        <f xml:space="preserve"> TRIM(UPPER( MID(DEVICES[[#This Row],[INITIAL_DESC]],51,25)))</f>
        <v/>
      </c>
      <c r="I641" s="269"/>
      <c r="J641" s="268" t="str">
        <f>_xlfn.CONCAT(DEVICES[[#This Row],[INITIAL_TAG1]:[INITIAL_TAG2]])</f>
        <v>BB1EM704_FAULT</v>
      </c>
      <c r="K641" s="268" t="str">
        <f>TRIM(TRIM(DEVICES[[#This Row],[DESC1]])&amp; " " &amp;TRIM(DEVICES[[#This Row],[DESC2]]) &amp; " " &amp; TRIM(DEVICES[[#This Row],[DESC3]]))</f>
        <v>CHEMICAL FILLING PUMP 2 FAULT</v>
      </c>
    </row>
    <row r="642" spans="1:11" x14ac:dyDescent="0.4">
      <c r="A642" s="268" t="s">
        <v>736</v>
      </c>
      <c r="B642" s="268" t="s">
        <v>2223</v>
      </c>
      <c r="C642" s="268" t="s">
        <v>2257</v>
      </c>
      <c r="D642" s="269"/>
      <c r="E642" s="268" t="str">
        <f>_xlfn.CONCAT(DEVICES[[#This Row],[INITIAL_TAG1]:[INITIAL_TAG2]])</f>
        <v>BB1EM704_RUN</v>
      </c>
      <c r="F642" s="268" t="str">
        <f>TRIM(UPPER( MID(DEVICES[[#This Row],[INITIAL_DESC]],1,25)))</f>
        <v>CHEMICAL FILLING PUMP 2</v>
      </c>
      <c r="G642" s="268" t="str">
        <f>TRIM(UPPER( MID(DEVICES[[#This Row],[INITIAL_DESC]],26,25)))</f>
        <v>RUN</v>
      </c>
      <c r="H642" s="268" t="str">
        <f xml:space="preserve"> TRIM(UPPER( MID(DEVICES[[#This Row],[INITIAL_DESC]],51,25)))</f>
        <v/>
      </c>
      <c r="I642" s="269"/>
      <c r="J642" s="268" t="str">
        <f>_xlfn.CONCAT(DEVICES[[#This Row],[INITIAL_TAG1]:[INITIAL_TAG2]])</f>
        <v>BB1EM704_RUN</v>
      </c>
      <c r="K642" s="268" t="str">
        <f>TRIM(TRIM(DEVICES[[#This Row],[DESC1]])&amp; " " &amp;TRIM(DEVICES[[#This Row],[DESC2]]) &amp; " " &amp; TRIM(DEVICES[[#This Row],[DESC3]]))</f>
        <v>CHEMICAL FILLING PUMP 2 RUN</v>
      </c>
    </row>
    <row r="643" spans="1:11" x14ac:dyDescent="0.4">
      <c r="A643" s="268" t="s">
        <v>736</v>
      </c>
      <c r="B643" s="268" t="s">
        <v>2149</v>
      </c>
      <c r="C643" s="268" t="s">
        <v>2258</v>
      </c>
      <c r="D643" s="269"/>
      <c r="E643" s="268" t="str">
        <f>_xlfn.CONCAT(DEVICES[[#This Row],[INITIAL_TAG1]:[INITIAL_TAG2]])</f>
        <v>BB1EM704_LOCAL_MODE</v>
      </c>
      <c r="F643" s="268" t="str">
        <f>TRIM(UPPER( MID(DEVICES[[#This Row],[INITIAL_DESC]],1,25)))</f>
        <v>CHEMICAL FILLING PUMP 2</v>
      </c>
      <c r="G643" s="268" t="str">
        <f>TRIM(UPPER( MID(DEVICES[[#This Row],[INITIAL_DESC]],26,25)))</f>
        <v>LOCAL_MODE</v>
      </c>
      <c r="H643" s="268" t="str">
        <f xml:space="preserve"> TRIM(UPPER( MID(DEVICES[[#This Row],[INITIAL_DESC]],51,25)))</f>
        <v/>
      </c>
      <c r="I643" s="269"/>
      <c r="J643" s="268" t="str">
        <f>_xlfn.CONCAT(DEVICES[[#This Row],[INITIAL_TAG1]:[INITIAL_TAG2]])</f>
        <v>BB1EM704_LOCAL_MODE</v>
      </c>
      <c r="K643" s="268" t="str">
        <f>TRIM(TRIM(DEVICES[[#This Row],[DESC1]])&amp; " " &amp;TRIM(DEVICES[[#This Row],[DESC2]]) &amp; " " &amp; TRIM(DEVICES[[#This Row],[DESC3]]))</f>
        <v>CHEMICAL FILLING PUMP 2 LOCAL_MODE</v>
      </c>
    </row>
    <row r="644" spans="1:11" x14ac:dyDescent="0.4">
      <c r="A644" s="268" t="s">
        <v>736</v>
      </c>
      <c r="B644" s="268" t="s">
        <v>2151</v>
      </c>
      <c r="C644" s="268" t="s">
        <v>2259</v>
      </c>
      <c r="D644" s="269"/>
      <c r="E644" s="268" t="str">
        <f>_xlfn.CONCAT(DEVICES[[#This Row],[INITIAL_TAG1]:[INITIAL_TAG2]])</f>
        <v>BB1EM704_LOCAL_RUN</v>
      </c>
      <c r="F644" s="268" t="str">
        <f>TRIM(UPPER( MID(DEVICES[[#This Row],[INITIAL_DESC]],1,25)))</f>
        <v>CHEMICAL FILLING PUMP 2</v>
      </c>
      <c r="G644" s="268" t="str">
        <f>TRIM(UPPER( MID(DEVICES[[#This Row],[INITIAL_DESC]],26,25)))</f>
        <v>LOCAL_RUN</v>
      </c>
      <c r="H644" s="268" t="str">
        <f xml:space="preserve"> TRIM(UPPER( MID(DEVICES[[#This Row],[INITIAL_DESC]],51,25)))</f>
        <v/>
      </c>
      <c r="I644" s="269"/>
      <c r="J644" s="268" t="str">
        <f>_xlfn.CONCAT(DEVICES[[#This Row],[INITIAL_TAG1]:[INITIAL_TAG2]])</f>
        <v>BB1EM704_LOCAL_RUN</v>
      </c>
      <c r="K644" s="268" t="str">
        <f>TRIM(TRIM(DEVICES[[#This Row],[DESC1]])&amp; " " &amp;TRIM(DEVICES[[#This Row],[DESC2]]) &amp; " " &amp; TRIM(DEVICES[[#This Row],[DESC3]]))</f>
        <v>CHEMICAL FILLING PUMP 2 LOCAL_RUN</v>
      </c>
    </row>
    <row r="645" spans="1:11" x14ac:dyDescent="0.4">
      <c r="A645" s="268" t="s">
        <v>736</v>
      </c>
      <c r="B645" s="268" t="s">
        <v>2153</v>
      </c>
      <c r="C645" s="268" t="s">
        <v>2260</v>
      </c>
      <c r="D645" s="269"/>
      <c r="E645" s="268" t="str">
        <f>_xlfn.CONCAT(DEVICES[[#This Row],[INITIAL_TAG1]:[INITIAL_TAG2]])</f>
        <v>BB1EM704_ISOLATOR</v>
      </c>
      <c r="F645" s="268" t="str">
        <f>TRIM(UPPER( MID(DEVICES[[#This Row],[INITIAL_DESC]],1,25)))</f>
        <v>CHEMICAL FILLING PUMP 2</v>
      </c>
      <c r="G645" s="268" t="str">
        <f>TRIM(UPPER( MID(DEVICES[[#This Row],[INITIAL_DESC]],26,25)))</f>
        <v>ISOLATOR</v>
      </c>
      <c r="H645" s="268" t="str">
        <f xml:space="preserve"> TRIM(UPPER( MID(DEVICES[[#This Row],[INITIAL_DESC]],51,25)))</f>
        <v/>
      </c>
      <c r="I645" s="269"/>
      <c r="J645" s="268" t="str">
        <f>_xlfn.CONCAT(DEVICES[[#This Row],[INITIAL_TAG1]:[INITIAL_TAG2]])</f>
        <v>BB1EM704_ISOLATOR</v>
      </c>
      <c r="K645" s="268" t="str">
        <f>TRIM(TRIM(DEVICES[[#This Row],[DESC1]])&amp; " " &amp;TRIM(DEVICES[[#This Row],[DESC2]]) &amp; " " &amp; TRIM(DEVICES[[#This Row],[DESC3]]))</f>
        <v>CHEMICAL FILLING PUMP 2 ISOLATOR</v>
      </c>
    </row>
    <row r="646" spans="1:11" x14ac:dyDescent="0.4">
      <c r="A646" s="268" t="s">
        <v>1381</v>
      </c>
      <c r="C646" s="268" t="s">
        <v>1382</v>
      </c>
      <c r="D646" s="269"/>
      <c r="E646" s="268" t="str">
        <f>_xlfn.CONCAT(DEVICES[[#This Row],[INITIAL_TAG1]:[INITIAL_TAG2]])</f>
        <v>BB1EM670</v>
      </c>
      <c r="F646" s="268" t="str">
        <f>TRIM(UPPER( MID(DEVICES[[#This Row],[INITIAL_DESC]],1,25)))</f>
        <v>BELT MAGNET</v>
      </c>
      <c r="G646" s="268" t="str">
        <f>TRIM(UPPER( MID(DEVICES[[#This Row],[INITIAL_DESC]],26,25)))</f>
        <v/>
      </c>
      <c r="H646" s="268" t="str">
        <f xml:space="preserve"> TRIM(UPPER( MID(DEVICES[[#This Row],[INITIAL_DESC]],51,25)))</f>
        <v/>
      </c>
      <c r="I646" s="269"/>
      <c r="J646" s="268" t="str">
        <f>_xlfn.CONCAT(DEVICES[[#This Row],[INITIAL_TAG1]:[INITIAL_TAG2]])</f>
        <v>BB1EM670</v>
      </c>
      <c r="K646" s="268" t="str">
        <f>TRIM(TRIM(DEVICES[[#This Row],[DESC1]])&amp; " " &amp;TRIM(DEVICES[[#This Row],[DESC2]]) &amp; " " &amp; TRIM(DEVICES[[#This Row],[DESC3]]))</f>
        <v>BELT MAGNET</v>
      </c>
    </row>
    <row r="647" spans="1:11" x14ac:dyDescent="0.4">
      <c r="A647" s="268" t="s">
        <v>1381</v>
      </c>
      <c r="B647" s="268" t="s">
        <v>2149</v>
      </c>
      <c r="C647" s="268" t="s">
        <v>2261</v>
      </c>
      <c r="D647" s="269"/>
      <c r="E647" s="268" t="str">
        <f>_xlfn.CONCAT(DEVICES[[#This Row],[INITIAL_TAG1]:[INITIAL_TAG2]])</f>
        <v>BB1EM670_LOCAL_MODE</v>
      </c>
      <c r="F647" s="268" t="str">
        <f>TRIM(UPPER( MID(DEVICES[[#This Row],[INITIAL_DESC]],1,25)))</f>
        <v>BELT MAGNET LOCAL_MODE</v>
      </c>
      <c r="G647" s="268" t="str">
        <f>TRIM(UPPER( MID(DEVICES[[#This Row],[INITIAL_DESC]],26,25)))</f>
        <v/>
      </c>
      <c r="H647" s="268" t="str">
        <f xml:space="preserve"> TRIM(UPPER( MID(DEVICES[[#This Row],[INITIAL_DESC]],51,25)))</f>
        <v/>
      </c>
      <c r="I647" s="269"/>
      <c r="J647" s="268" t="str">
        <f>_xlfn.CONCAT(DEVICES[[#This Row],[INITIAL_TAG1]:[INITIAL_TAG2]])</f>
        <v>BB1EM670_LOCAL_MODE</v>
      </c>
      <c r="K647" s="268" t="str">
        <f>TRIM(TRIM(DEVICES[[#This Row],[DESC1]])&amp; " " &amp;TRIM(DEVICES[[#This Row],[DESC2]]) &amp; " " &amp; TRIM(DEVICES[[#This Row],[DESC3]]))</f>
        <v>BELT MAGNET LOCAL_MODE</v>
      </c>
    </row>
    <row r="648" spans="1:11" x14ac:dyDescent="0.4">
      <c r="A648" s="268" t="s">
        <v>1381</v>
      </c>
      <c r="B648" s="268" t="s">
        <v>2151</v>
      </c>
      <c r="C648" s="268" t="s">
        <v>2262</v>
      </c>
      <c r="D648" s="269"/>
      <c r="E648" s="268" t="str">
        <f>_xlfn.CONCAT(DEVICES[[#This Row],[INITIAL_TAG1]:[INITIAL_TAG2]])</f>
        <v>BB1EM670_LOCAL_RUN</v>
      </c>
      <c r="F648" s="268" t="str">
        <f>TRIM(UPPER( MID(DEVICES[[#This Row],[INITIAL_DESC]],1,25)))</f>
        <v>BELT MAGNET LOCAL_RUN</v>
      </c>
      <c r="G648" s="268" t="str">
        <f>TRIM(UPPER( MID(DEVICES[[#This Row],[INITIAL_DESC]],26,25)))</f>
        <v/>
      </c>
      <c r="H648" s="268" t="str">
        <f xml:space="preserve"> TRIM(UPPER( MID(DEVICES[[#This Row],[INITIAL_DESC]],51,25)))</f>
        <v/>
      </c>
      <c r="I648" s="269"/>
      <c r="J648" s="268" t="str">
        <f>_xlfn.CONCAT(DEVICES[[#This Row],[INITIAL_TAG1]:[INITIAL_TAG2]])</f>
        <v>BB1EM670_LOCAL_RUN</v>
      </c>
      <c r="K648" s="268" t="str">
        <f>TRIM(TRIM(DEVICES[[#This Row],[DESC1]])&amp; " " &amp;TRIM(DEVICES[[#This Row],[DESC2]]) &amp; " " &amp; TRIM(DEVICES[[#This Row],[DESC3]]))</f>
        <v>BELT MAGNET LOCAL_RUN</v>
      </c>
    </row>
    <row r="649" spans="1:11" x14ac:dyDescent="0.4">
      <c r="A649" s="268" t="s">
        <v>1381</v>
      </c>
      <c r="B649" s="268" t="s">
        <v>2153</v>
      </c>
      <c r="C649" s="268" t="s">
        <v>2263</v>
      </c>
      <c r="D649" s="269"/>
      <c r="E649" s="268" t="str">
        <f>_xlfn.CONCAT(DEVICES[[#This Row],[INITIAL_TAG1]:[INITIAL_TAG2]])</f>
        <v>BB1EM670_ISOLATOR</v>
      </c>
      <c r="F649" s="268" t="str">
        <f>TRIM(UPPER( MID(DEVICES[[#This Row],[INITIAL_DESC]],1,25)))</f>
        <v>BELT MAGNET ISOLATOR</v>
      </c>
      <c r="G649" s="268" t="str">
        <f>TRIM(UPPER( MID(DEVICES[[#This Row],[INITIAL_DESC]],26,25)))</f>
        <v/>
      </c>
      <c r="H649" s="268" t="str">
        <f xml:space="preserve"> TRIM(UPPER( MID(DEVICES[[#This Row],[INITIAL_DESC]],51,25)))</f>
        <v/>
      </c>
      <c r="I649" s="269"/>
      <c r="J649" s="268" t="str">
        <f>_xlfn.CONCAT(DEVICES[[#This Row],[INITIAL_TAG1]:[INITIAL_TAG2]])</f>
        <v>BB1EM670_ISOLATOR</v>
      </c>
      <c r="K649" s="268" t="str">
        <f>TRIM(TRIM(DEVICES[[#This Row],[DESC1]])&amp; " " &amp;TRIM(DEVICES[[#This Row],[DESC2]]) &amp; " " &amp; TRIM(DEVICES[[#This Row],[DESC3]]))</f>
        <v>BELT MAGNET ISOLATOR</v>
      </c>
    </row>
    <row r="650" spans="1:11" x14ac:dyDescent="0.4">
      <c r="A650" s="268" t="s">
        <v>1462</v>
      </c>
      <c r="C650" s="268" t="s">
        <v>824</v>
      </c>
      <c r="D650" s="269"/>
      <c r="E650" s="268" t="str">
        <f>_xlfn.CONCAT(DEVICES[[#This Row],[INITIAL_TAG1]:[INITIAL_TAG2]])</f>
        <v>BB1EM652</v>
      </c>
      <c r="F650" s="268" t="str">
        <f>TRIM(UPPER( MID(DEVICES[[#This Row],[INITIAL_DESC]],1,25)))</f>
        <v>ROTATING FUEL SPREADER</v>
      </c>
      <c r="G650" s="268" t="str">
        <f>TRIM(UPPER( MID(DEVICES[[#This Row],[INITIAL_DESC]],26,25)))</f>
        <v/>
      </c>
      <c r="H650" s="268" t="str">
        <f xml:space="preserve"> TRIM(UPPER( MID(DEVICES[[#This Row],[INITIAL_DESC]],51,25)))</f>
        <v/>
      </c>
      <c r="I650" s="269"/>
      <c r="J650" s="268" t="str">
        <f>_xlfn.CONCAT(DEVICES[[#This Row],[INITIAL_TAG1]:[INITIAL_TAG2]])</f>
        <v>BB1EM652</v>
      </c>
      <c r="K650" s="268" t="str">
        <f>TRIM(TRIM(DEVICES[[#This Row],[DESC1]])&amp; " " &amp;TRIM(DEVICES[[#This Row],[DESC2]]) &amp; " " &amp; TRIM(DEVICES[[#This Row],[DESC3]]))</f>
        <v>ROTATING FUEL SPREADER</v>
      </c>
    </row>
    <row r="651" spans="1:11" x14ac:dyDescent="0.4">
      <c r="A651" s="268" t="s">
        <v>1462</v>
      </c>
      <c r="B651" s="268" t="s">
        <v>2149</v>
      </c>
      <c r="C651" s="268" t="s">
        <v>2264</v>
      </c>
      <c r="D651" s="269"/>
      <c r="E651" s="268" t="str">
        <f>_xlfn.CONCAT(DEVICES[[#This Row],[INITIAL_TAG1]:[INITIAL_TAG2]])</f>
        <v>BB1EM652_LOCAL_MODE</v>
      </c>
      <c r="F651" s="268" t="str">
        <f>TRIM(UPPER( MID(DEVICES[[#This Row],[INITIAL_DESC]],1,25)))</f>
        <v>ROTATING FUEL SPREADER</v>
      </c>
      <c r="G651" s="268" t="str">
        <f>TRIM(UPPER( MID(DEVICES[[#This Row],[INITIAL_DESC]],26,25)))</f>
        <v>LOCAL_MODE</v>
      </c>
      <c r="H651" s="268" t="str">
        <f xml:space="preserve"> TRIM(UPPER( MID(DEVICES[[#This Row],[INITIAL_DESC]],51,25)))</f>
        <v/>
      </c>
      <c r="I651" s="269"/>
      <c r="J651" s="268" t="str">
        <f>_xlfn.CONCAT(DEVICES[[#This Row],[INITIAL_TAG1]:[INITIAL_TAG2]])</f>
        <v>BB1EM652_LOCAL_MODE</v>
      </c>
      <c r="K651" s="268" t="str">
        <f>TRIM(TRIM(DEVICES[[#This Row],[DESC1]])&amp; " " &amp;TRIM(DEVICES[[#This Row],[DESC2]]) &amp; " " &amp; TRIM(DEVICES[[#This Row],[DESC3]]))</f>
        <v>ROTATING FUEL SPREADER LOCAL_MODE</v>
      </c>
    </row>
    <row r="652" spans="1:11" x14ac:dyDescent="0.4">
      <c r="A652" s="268" t="s">
        <v>1462</v>
      </c>
      <c r="B652" s="268" t="s">
        <v>2151</v>
      </c>
      <c r="C652" s="268" t="s">
        <v>2265</v>
      </c>
      <c r="D652" s="269"/>
      <c r="E652" s="268" t="str">
        <f>_xlfn.CONCAT(DEVICES[[#This Row],[INITIAL_TAG1]:[INITIAL_TAG2]])</f>
        <v>BB1EM652_LOCAL_RUN</v>
      </c>
      <c r="F652" s="268" t="str">
        <f>TRIM(UPPER( MID(DEVICES[[#This Row],[INITIAL_DESC]],1,25)))</f>
        <v>ROTATING FUEL SPREADER</v>
      </c>
      <c r="G652" s="268" t="str">
        <f>TRIM(UPPER( MID(DEVICES[[#This Row],[INITIAL_DESC]],26,25)))</f>
        <v>LOCAL_RUN</v>
      </c>
      <c r="H652" s="268" t="str">
        <f xml:space="preserve"> TRIM(UPPER( MID(DEVICES[[#This Row],[INITIAL_DESC]],51,25)))</f>
        <v/>
      </c>
      <c r="I652" s="269"/>
      <c r="J652" s="268" t="str">
        <f>_xlfn.CONCAT(DEVICES[[#This Row],[INITIAL_TAG1]:[INITIAL_TAG2]])</f>
        <v>BB1EM652_LOCAL_RUN</v>
      </c>
      <c r="K652" s="268" t="str">
        <f>TRIM(TRIM(DEVICES[[#This Row],[DESC1]])&amp; " " &amp;TRIM(DEVICES[[#This Row],[DESC2]]) &amp; " " &amp; TRIM(DEVICES[[#This Row],[DESC3]]))</f>
        <v>ROTATING FUEL SPREADER LOCAL_RUN</v>
      </c>
    </row>
    <row r="653" spans="1:11" x14ac:dyDescent="0.4">
      <c r="A653" s="268" t="s">
        <v>1462</v>
      </c>
      <c r="B653" s="268" t="s">
        <v>2153</v>
      </c>
      <c r="C653" s="268" t="s">
        <v>2266</v>
      </c>
      <c r="D653" s="269"/>
      <c r="E653" s="268" t="str">
        <f>_xlfn.CONCAT(DEVICES[[#This Row],[INITIAL_TAG1]:[INITIAL_TAG2]])</f>
        <v>BB1EM652_ISOLATOR</v>
      </c>
      <c r="F653" s="268" t="str">
        <f>TRIM(UPPER( MID(DEVICES[[#This Row],[INITIAL_DESC]],1,25)))</f>
        <v>ROTATING FUEL SPREADER</v>
      </c>
      <c r="G653" s="268" t="str">
        <f>TRIM(UPPER( MID(DEVICES[[#This Row],[INITIAL_DESC]],26,25)))</f>
        <v>ISOLATOR</v>
      </c>
      <c r="H653" s="268" t="str">
        <f xml:space="preserve"> TRIM(UPPER( MID(DEVICES[[#This Row],[INITIAL_DESC]],51,25)))</f>
        <v/>
      </c>
      <c r="I653" s="269"/>
      <c r="J653" s="268" t="str">
        <f>_xlfn.CONCAT(DEVICES[[#This Row],[INITIAL_TAG1]:[INITIAL_TAG2]])</f>
        <v>BB1EM652_ISOLATOR</v>
      </c>
      <c r="K653" s="268" t="str">
        <f>TRIM(TRIM(DEVICES[[#This Row],[DESC1]])&amp; " " &amp;TRIM(DEVICES[[#This Row],[DESC2]]) &amp; " " &amp; TRIM(DEVICES[[#This Row],[DESC3]]))</f>
        <v>ROTATING FUEL SPREADER ISOLATOR</v>
      </c>
    </row>
    <row r="654" spans="1:11" x14ac:dyDescent="0.4">
      <c r="A654" s="268" t="s">
        <v>344</v>
      </c>
      <c r="C654" s="268" t="s">
        <v>345</v>
      </c>
      <c r="D654" s="269"/>
      <c r="E654" s="268" t="str">
        <f>_xlfn.CONCAT(DEVICES[[#This Row],[INITIAL_TAG1]:[INITIAL_TAG2]])</f>
        <v>BB1BL200</v>
      </c>
      <c r="F654" s="268" t="str">
        <f>TRIM(UPPER( MID(DEVICES[[#This Row],[INITIAL_DESC]],1,25)))</f>
        <v>SOOTBLOWER 1</v>
      </c>
      <c r="G654" s="268" t="str">
        <f>TRIM(UPPER( MID(DEVICES[[#This Row],[INITIAL_DESC]],26,25)))</f>
        <v/>
      </c>
      <c r="H654" s="268" t="str">
        <f xml:space="preserve"> TRIM(UPPER( MID(DEVICES[[#This Row],[INITIAL_DESC]],51,25)))</f>
        <v/>
      </c>
      <c r="I654" s="269"/>
      <c r="J654" s="268" t="str">
        <f>_xlfn.CONCAT(DEVICES[[#This Row],[INITIAL_TAG1]:[INITIAL_TAG2]])</f>
        <v>BB1BL200</v>
      </c>
      <c r="K654" s="268" t="str">
        <f>TRIM(TRIM(DEVICES[[#This Row],[DESC1]])&amp; " " &amp;TRIM(DEVICES[[#This Row],[DESC2]]) &amp; " " &amp; TRIM(DEVICES[[#This Row],[DESC3]]))</f>
        <v>SOOTBLOWER 1</v>
      </c>
    </row>
    <row r="655" spans="1:11" x14ac:dyDescent="0.4">
      <c r="A655" s="268" t="s">
        <v>344</v>
      </c>
      <c r="B655" s="268" t="s">
        <v>2153</v>
      </c>
      <c r="C655" s="268" t="s">
        <v>2267</v>
      </c>
      <c r="D655" s="269"/>
      <c r="E655" s="268" t="str">
        <f>_xlfn.CONCAT(DEVICES[[#This Row],[INITIAL_TAG1]:[INITIAL_TAG2]])</f>
        <v>BB1BL200_ISOLATOR</v>
      </c>
      <c r="F655" s="268" t="str">
        <f>TRIM(UPPER( MID(DEVICES[[#This Row],[INITIAL_DESC]],1,25)))</f>
        <v>SOOTBLOWER 1 ISOLATOR</v>
      </c>
      <c r="G655" s="268" t="str">
        <f>TRIM(UPPER( MID(DEVICES[[#This Row],[INITIAL_DESC]],26,25)))</f>
        <v/>
      </c>
      <c r="H655" s="268" t="str">
        <f xml:space="preserve"> TRIM(UPPER( MID(DEVICES[[#This Row],[INITIAL_DESC]],51,25)))</f>
        <v/>
      </c>
      <c r="I655" s="269"/>
      <c r="J655" s="268" t="str">
        <f>_xlfn.CONCAT(DEVICES[[#This Row],[INITIAL_TAG1]:[INITIAL_TAG2]])</f>
        <v>BB1BL200_ISOLATOR</v>
      </c>
      <c r="K655" s="268" t="str">
        <f>TRIM(TRIM(DEVICES[[#This Row],[DESC1]])&amp; " " &amp;TRIM(DEVICES[[#This Row],[DESC2]]) &amp; " " &amp; TRIM(DEVICES[[#This Row],[DESC3]]))</f>
        <v>SOOTBLOWER 1 ISOLATOR</v>
      </c>
    </row>
    <row r="656" spans="1:11" x14ac:dyDescent="0.4">
      <c r="A656" s="268" t="s">
        <v>350</v>
      </c>
      <c r="C656" s="268" t="s">
        <v>351</v>
      </c>
      <c r="D656" s="269"/>
      <c r="E656" s="268" t="str">
        <f>_xlfn.CONCAT(DEVICES[[#This Row],[INITIAL_TAG1]:[INITIAL_TAG2]])</f>
        <v>BB1BL201</v>
      </c>
      <c r="F656" s="268" t="str">
        <f>TRIM(UPPER( MID(DEVICES[[#This Row],[INITIAL_DESC]],1,25)))</f>
        <v>SOOTBLOWER 2</v>
      </c>
      <c r="G656" s="268" t="str">
        <f>TRIM(UPPER( MID(DEVICES[[#This Row],[INITIAL_DESC]],26,25)))</f>
        <v/>
      </c>
      <c r="H656" s="268" t="str">
        <f xml:space="preserve"> TRIM(UPPER( MID(DEVICES[[#This Row],[INITIAL_DESC]],51,25)))</f>
        <v/>
      </c>
      <c r="I656" s="269"/>
      <c r="J656" s="268" t="str">
        <f>_xlfn.CONCAT(DEVICES[[#This Row],[INITIAL_TAG1]:[INITIAL_TAG2]])</f>
        <v>BB1BL201</v>
      </c>
      <c r="K656" s="268" t="str">
        <f>TRIM(TRIM(DEVICES[[#This Row],[DESC1]])&amp; " " &amp;TRIM(DEVICES[[#This Row],[DESC2]]) &amp; " " &amp; TRIM(DEVICES[[#This Row],[DESC3]]))</f>
        <v>SOOTBLOWER 2</v>
      </c>
    </row>
    <row r="657" spans="1:11" x14ac:dyDescent="0.4">
      <c r="A657" s="268" t="s">
        <v>350</v>
      </c>
      <c r="B657" s="268" t="s">
        <v>2153</v>
      </c>
      <c r="C657" s="268" t="s">
        <v>2268</v>
      </c>
      <c r="D657" s="269"/>
      <c r="E657" s="268" t="str">
        <f>_xlfn.CONCAT(DEVICES[[#This Row],[INITIAL_TAG1]:[INITIAL_TAG2]])</f>
        <v>BB1BL201_ISOLATOR</v>
      </c>
      <c r="F657" s="268" t="str">
        <f>TRIM(UPPER( MID(DEVICES[[#This Row],[INITIAL_DESC]],1,25)))</f>
        <v>SOOTBLOWER 2 ISOLATOR</v>
      </c>
      <c r="G657" s="268" t="str">
        <f>TRIM(UPPER( MID(DEVICES[[#This Row],[INITIAL_DESC]],26,25)))</f>
        <v/>
      </c>
      <c r="H657" s="268" t="str">
        <f xml:space="preserve"> TRIM(UPPER( MID(DEVICES[[#This Row],[INITIAL_DESC]],51,25)))</f>
        <v/>
      </c>
      <c r="I657" s="269"/>
      <c r="J657" s="268" t="str">
        <f>_xlfn.CONCAT(DEVICES[[#This Row],[INITIAL_TAG1]:[INITIAL_TAG2]])</f>
        <v>BB1BL201_ISOLATOR</v>
      </c>
      <c r="K657" s="268" t="str">
        <f>TRIM(TRIM(DEVICES[[#This Row],[DESC1]])&amp; " " &amp;TRIM(DEVICES[[#This Row],[DESC2]]) &amp; " " &amp; TRIM(DEVICES[[#This Row],[DESC3]]))</f>
        <v>SOOTBLOWER 2 ISOLATOR</v>
      </c>
    </row>
    <row r="658" spans="1:11" x14ac:dyDescent="0.4">
      <c r="A658" s="268" t="s">
        <v>352</v>
      </c>
      <c r="C658" s="268" t="s">
        <v>353</v>
      </c>
      <c r="D658" s="269"/>
      <c r="E658" s="268" t="str">
        <f>_xlfn.CONCAT(DEVICES[[#This Row],[INITIAL_TAG1]:[INITIAL_TAG2]])</f>
        <v>BB1BL202</v>
      </c>
      <c r="F658" s="268" t="str">
        <f>TRIM(UPPER( MID(DEVICES[[#This Row],[INITIAL_DESC]],1,25)))</f>
        <v>SOOTBLOWER 3</v>
      </c>
      <c r="G658" s="268" t="str">
        <f>TRIM(UPPER( MID(DEVICES[[#This Row],[INITIAL_DESC]],26,25)))</f>
        <v/>
      </c>
      <c r="H658" s="268" t="str">
        <f xml:space="preserve"> TRIM(UPPER( MID(DEVICES[[#This Row],[INITIAL_DESC]],51,25)))</f>
        <v/>
      </c>
      <c r="I658" s="269"/>
      <c r="J658" s="268" t="str">
        <f>_xlfn.CONCAT(DEVICES[[#This Row],[INITIAL_TAG1]:[INITIAL_TAG2]])</f>
        <v>BB1BL202</v>
      </c>
      <c r="K658" s="268" t="str">
        <f>TRIM(TRIM(DEVICES[[#This Row],[DESC1]])&amp; " " &amp;TRIM(DEVICES[[#This Row],[DESC2]]) &amp; " " &amp; TRIM(DEVICES[[#This Row],[DESC3]]))</f>
        <v>SOOTBLOWER 3</v>
      </c>
    </row>
    <row r="659" spans="1:11" x14ac:dyDescent="0.4">
      <c r="A659" s="268" t="s">
        <v>352</v>
      </c>
      <c r="B659" s="268" t="s">
        <v>2153</v>
      </c>
      <c r="C659" s="268" t="s">
        <v>2269</v>
      </c>
      <c r="D659" s="269"/>
      <c r="E659" s="268" t="str">
        <f>_xlfn.CONCAT(DEVICES[[#This Row],[INITIAL_TAG1]:[INITIAL_TAG2]])</f>
        <v>BB1BL202_ISOLATOR</v>
      </c>
      <c r="F659" s="268" t="str">
        <f>TRIM(UPPER( MID(DEVICES[[#This Row],[INITIAL_DESC]],1,25)))</f>
        <v>SOOTBLOWER 3 ISOLATOR</v>
      </c>
      <c r="G659" s="268" t="str">
        <f>TRIM(UPPER( MID(DEVICES[[#This Row],[INITIAL_DESC]],26,25)))</f>
        <v/>
      </c>
      <c r="H659" s="268" t="str">
        <f xml:space="preserve"> TRIM(UPPER( MID(DEVICES[[#This Row],[INITIAL_DESC]],51,25)))</f>
        <v/>
      </c>
      <c r="I659" s="269"/>
      <c r="J659" s="268" t="str">
        <f>_xlfn.CONCAT(DEVICES[[#This Row],[INITIAL_TAG1]:[INITIAL_TAG2]])</f>
        <v>BB1BL202_ISOLATOR</v>
      </c>
      <c r="K659" s="268" t="str">
        <f>TRIM(TRIM(DEVICES[[#This Row],[DESC1]])&amp; " " &amp;TRIM(DEVICES[[#This Row],[DESC2]]) &amp; " " &amp; TRIM(DEVICES[[#This Row],[DESC3]]))</f>
        <v>SOOTBLOWER 3 ISOLATOR</v>
      </c>
    </row>
    <row r="660" spans="1:11" x14ac:dyDescent="0.4">
      <c r="A660" s="268" t="s">
        <v>354</v>
      </c>
      <c r="C660" s="268" t="s">
        <v>355</v>
      </c>
      <c r="D660" s="269"/>
      <c r="E660" s="268" t="str">
        <f>_xlfn.CONCAT(DEVICES[[#This Row],[INITIAL_TAG1]:[INITIAL_TAG2]])</f>
        <v>BB1BL203</v>
      </c>
      <c r="F660" s="268" t="str">
        <f>TRIM(UPPER( MID(DEVICES[[#This Row],[INITIAL_DESC]],1,25)))</f>
        <v>SOOTBLOWER 4</v>
      </c>
      <c r="G660" s="268" t="str">
        <f>TRIM(UPPER( MID(DEVICES[[#This Row],[INITIAL_DESC]],26,25)))</f>
        <v/>
      </c>
      <c r="H660" s="268" t="str">
        <f xml:space="preserve"> TRIM(UPPER( MID(DEVICES[[#This Row],[INITIAL_DESC]],51,25)))</f>
        <v/>
      </c>
      <c r="I660" s="269"/>
      <c r="J660" s="268" t="str">
        <f>_xlfn.CONCAT(DEVICES[[#This Row],[INITIAL_TAG1]:[INITIAL_TAG2]])</f>
        <v>BB1BL203</v>
      </c>
      <c r="K660" s="268" t="str">
        <f>TRIM(TRIM(DEVICES[[#This Row],[DESC1]])&amp; " " &amp;TRIM(DEVICES[[#This Row],[DESC2]]) &amp; " " &amp; TRIM(DEVICES[[#This Row],[DESC3]]))</f>
        <v>SOOTBLOWER 4</v>
      </c>
    </row>
    <row r="661" spans="1:11" x14ac:dyDescent="0.4">
      <c r="A661" s="268" t="s">
        <v>354</v>
      </c>
      <c r="B661" s="268" t="s">
        <v>2153</v>
      </c>
      <c r="C661" s="268" t="s">
        <v>2270</v>
      </c>
      <c r="D661" s="269"/>
      <c r="E661" s="268" t="str">
        <f>_xlfn.CONCAT(DEVICES[[#This Row],[INITIAL_TAG1]:[INITIAL_TAG2]])</f>
        <v>BB1BL203_ISOLATOR</v>
      </c>
      <c r="F661" s="268" t="str">
        <f>TRIM(UPPER( MID(DEVICES[[#This Row],[INITIAL_DESC]],1,25)))</f>
        <v>SOOTBLOWER 4 ISOLATOR</v>
      </c>
      <c r="G661" s="268" t="str">
        <f>TRIM(UPPER( MID(DEVICES[[#This Row],[INITIAL_DESC]],26,25)))</f>
        <v/>
      </c>
      <c r="H661" s="268" t="str">
        <f xml:space="preserve"> TRIM(UPPER( MID(DEVICES[[#This Row],[INITIAL_DESC]],51,25)))</f>
        <v/>
      </c>
      <c r="I661" s="269"/>
      <c r="J661" s="268" t="str">
        <f>_xlfn.CONCAT(DEVICES[[#This Row],[INITIAL_TAG1]:[INITIAL_TAG2]])</f>
        <v>BB1BL203_ISOLATOR</v>
      </c>
      <c r="K661" s="268" t="str">
        <f>TRIM(TRIM(DEVICES[[#This Row],[DESC1]])&amp; " " &amp;TRIM(DEVICES[[#This Row],[DESC2]]) &amp; " " &amp; TRIM(DEVICES[[#This Row],[DESC3]]))</f>
        <v>SOOTBLOWER 4 ISOLATOR</v>
      </c>
    </row>
    <row r="662" spans="1:11" x14ac:dyDescent="0.4">
      <c r="A662" s="268" t="s">
        <v>356</v>
      </c>
      <c r="C662" s="268" t="s">
        <v>1235</v>
      </c>
      <c r="D662" s="269"/>
      <c r="E662" s="268" t="str">
        <f>_xlfn.CONCAT(DEVICES[[#This Row],[INITIAL_TAG1]:[INITIAL_TAG2]])</f>
        <v>BB1BL204</v>
      </c>
      <c r="F662" s="268" t="str">
        <f>TRIM(UPPER( MID(DEVICES[[#This Row],[INITIAL_DESC]],1,25)))</f>
        <v>SOOTBLOWER 5</v>
      </c>
      <c r="G662" s="268" t="str">
        <f>TRIM(UPPER( MID(DEVICES[[#This Row],[INITIAL_DESC]],26,25)))</f>
        <v/>
      </c>
      <c r="H662" s="268" t="str">
        <f xml:space="preserve"> TRIM(UPPER( MID(DEVICES[[#This Row],[INITIAL_DESC]],51,25)))</f>
        <v/>
      </c>
      <c r="I662" s="269"/>
      <c r="J662" s="268" t="str">
        <f>_xlfn.CONCAT(DEVICES[[#This Row],[INITIAL_TAG1]:[INITIAL_TAG2]])</f>
        <v>BB1BL204</v>
      </c>
      <c r="K662" s="268" t="str">
        <f>TRIM(TRIM(DEVICES[[#This Row],[DESC1]])&amp; " " &amp;TRIM(DEVICES[[#This Row],[DESC2]]) &amp; " " &amp; TRIM(DEVICES[[#This Row],[DESC3]]))</f>
        <v>SOOTBLOWER 5</v>
      </c>
    </row>
    <row r="663" spans="1:11" x14ac:dyDescent="0.4">
      <c r="A663" s="268" t="s">
        <v>356</v>
      </c>
      <c r="B663" s="268" t="s">
        <v>2153</v>
      </c>
      <c r="C663" s="268" t="s">
        <v>2271</v>
      </c>
      <c r="D663" s="269"/>
      <c r="E663" s="268" t="str">
        <f>_xlfn.CONCAT(DEVICES[[#This Row],[INITIAL_TAG1]:[INITIAL_TAG2]])</f>
        <v>BB1BL204_ISOLATOR</v>
      </c>
      <c r="F663" s="268" t="str">
        <f>TRIM(UPPER( MID(DEVICES[[#This Row],[INITIAL_DESC]],1,25)))</f>
        <v>SOOTBLOWER 5 ISOLATOR</v>
      </c>
      <c r="G663" s="268" t="str">
        <f>TRIM(UPPER( MID(DEVICES[[#This Row],[INITIAL_DESC]],26,25)))</f>
        <v/>
      </c>
      <c r="H663" s="268" t="str">
        <f xml:space="preserve"> TRIM(UPPER( MID(DEVICES[[#This Row],[INITIAL_DESC]],51,25)))</f>
        <v/>
      </c>
      <c r="I663" s="269"/>
      <c r="J663" s="268" t="str">
        <f>_xlfn.CONCAT(DEVICES[[#This Row],[INITIAL_TAG1]:[INITIAL_TAG2]])</f>
        <v>BB1BL204_ISOLATOR</v>
      </c>
      <c r="K663" s="268" t="str">
        <f>TRIM(TRIM(DEVICES[[#This Row],[DESC1]])&amp; " " &amp;TRIM(DEVICES[[#This Row],[DESC2]]) &amp; " " &amp; TRIM(DEVICES[[#This Row],[DESC3]]))</f>
        <v>SOOTBLOWER 5 ISOLATOR</v>
      </c>
    </row>
    <row r="664" spans="1:11" x14ac:dyDescent="0.4">
      <c r="A664" s="268" t="s">
        <v>358</v>
      </c>
      <c r="C664" s="268" t="s">
        <v>357</v>
      </c>
      <c r="D664" s="269"/>
      <c r="E664" s="268" t="str">
        <f>_xlfn.CONCAT(DEVICES[[#This Row],[INITIAL_TAG1]:[INITIAL_TAG2]])</f>
        <v>BB1BL205</v>
      </c>
      <c r="F664" s="268" t="str">
        <f>TRIM(UPPER( MID(DEVICES[[#This Row],[INITIAL_DESC]],1,25)))</f>
        <v>SOOTBLOWER 6</v>
      </c>
      <c r="G664" s="268" t="str">
        <f>TRIM(UPPER( MID(DEVICES[[#This Row],[INITIAL_DESC]],26,25)))</f>
        <v/>
      </c>
      <c r="H664" s="268" t="str">
        <f xml:space="preserve"> TRIM(UPPER( MID(DEVICES[[#This Row],[INITIAL_DESC]],51,25)))</f>
        <v/>
      </c>
      <c r="I664" s="269"/>
      <c r="J664" s="268" t="str">
        <f>_xlfn.CONCAT(DEVICES[[#This Row],[INITIAL_TAG1]:[INITIAL_TAG2]])</f>
        <v>BB1BL205</v>
      </c>
      <c r="K664" s="268" t="str">
        <f>TRIM(TRIM(DEVICES[[#This Row],[DESC1]])&amp; " " &amp;TRIM(DEVICES[[#This Row],[DESC2]]) &amp; " " &amp; TRIM(DEVICES[[#This Row],[DESC3]]))</f>
        <v>SOOTBLOWER 6</v>
      </c>
    </row>
    <row r="665" spans="1:11" x14ac:dyDescent="0.4">
      <c r="A665" s="268" t="s">
        <v>358</v>
      </c>
      <c r="B665" s="268" t="s">
        <v>2153</v>
      </c>
      <c r="C665" s="268" t="s">
        <v>2272</v>
      </c>
      <c r="D665" s="269"/>
      <c r="E665" s="268" t="str">
        <f>_xlfn.CONCAT(DEVICES[[#This Row],[INITIAL_TAG1]:[INITIAL_TAG2]])</f>
        <v>BB1BL205_ISOLATOR</v>
      </c>
      <c r="F665" s="268" t="str">
        <f>TRIM(UPPER( MID(DEVICES[[#This Row],[INITIAL_DESC]],1,25)))</f>
        <v>SOOTBLOWER 6 ISOLATOR</v>
      </c>
      <c r="G665" s="268" t="str">
        <f>TRIM(UPPER( MID(DEVICES[[#This Row],[INITIAL_DESC]],26,25)))</f>
        <v/>
      </c>
      <c r="H665" s="268" t="str">
        <f xml:space="preserve"> TRIM(UPPER( MID(DEVICES[[#This Row],[INITIAL_DESC]],51,25)))</f>
        <v/>
      </c>
      <c r="I665" s="269"/>
      <c r="J665" s="268" t="str">
        <f>_xlfn.CONCAT(DEVICES[[#This Row],[INITIAL_TAG1]:[INITIAL_TAG2]])</f>
        <v>BB1BL205_ISOLATOR</v>
      </c>
      <c r="K665" s="268" t="str">
        <f>TRIM(TRIM(DEVICES[[#This Row],[DESC1]])&amp; " " &amp;TRIM(DEVICES[[#This Row],[DESC2]]) &amp; " " &amp; TRIM(DEVICES[[#This Row],[DESC3]]))</f>
        <v>SOOTBLOWER 6 ISOLATOR</v>
      </c>
    </row>
    <row r="666" spans="1:11" x14ac:dyDescent="0.4">
      <c r="A666" s="268" t="s">
        <v>360</v>
      </c>
      <c r="C666" s="268" t="s">
        <v>359</v>
      </c>
      <c r="D666" s="269"/>
      <c r="E666" s="268" t="str">
        <f>_xlfn.CONCAT(DEVICES[[#This Row],[INITIAL_TAG1]:[INITIAL_TAG2]])</f>
        <v>BB1BL206</v>
      </c>
      <c r="F666" s="268" t="str">
        <f>TRIM(UPPER( MID(DEVICES[[#This Row],[INITIAL_DESC]],1,25)))</f>
        <v>SOOTBLOWER 7</v>
      </c>
      <c r="G666" s="268" t="str">
        <f>TRIM(UPPER( MID(DEVICES[[#This Row],[INITIAL_DESC]],26,25)))</f>
        <v/>
      </c>
      <c r="H666" s="268" t="str">
        <f xml:space="preserve"> TRIM(UPPER( MID(DEVICES[[#This Row],[INITIAL_DESC]],51,25)))</f>
        <v/>
      </c>
      <c r="I666" s="269"/>
      <c r="J666" s="268" t="str">
        <f>_xlfn.CONCAT(DEVICES[[#This Row],[INITIAL_TAG1]:[INITIAL_TAG2]])</f>
        <v>BB1BL206</v>
      </c>
      <c r="K666" s="268" t="str">
        <f>TRIM(TRIM(DEVICES[[#This Row],[DESC1]])&amp; " " &amp;TRIM(DEVICES[[#This Row],[DESC2]]) &amp; " " &amp; TRIM(DEVICES[[#This Row],[DESC3]]))</f>
        <v>SOOTBLOWER 7</v>
      </c>
    </row>
    <row r="667" spans="1:11" x14ac:dyDescent="0.4">
      <c r="A667" s="268" t="s">
        <v>360</v>
      </c>
      <c r="B667" s="268" t="s">
        <v>2153</v>
      </c>
      <c r="C667" s="268" t="s">
        <v>2273</v>
      </c>
      <c r="D667" s="269"/>
      <c r="E667" s="268" t="str">
        <f>_xlfn.CONCAT(DEVICES[[#This Row],[INITIAL_TAG1]:[INITIAL_TAG2]])</f>
        <v>BB1BL206_ISOLATOR</v>
      </c>
      <c r="F667" s="268" t="str">
        <f>TRIM(UPPER( MID(DEVICES[[#This Row],[INITIAL_DESC]],1,25)))</f>
        <v>SOOTBLOWER 7 ISOLATOR</v>
      </c>
      <c r="G667" s="268" t="str">
        <f>TRIM(UPPER( MID(DEVICES[[#This Row],[INITIAL_DESC]],26,25)))</f>
        <v/>
      </c>
      <c r="H667" s="268" t="str">
        <f xml:space="preserve"> TRIM(UPPER( MID(DEVICES[[#This Row],[INITIAL_DESC]],51,25)))</f>
        <v/>
      </c>
      <c r="I667" s="269"/>
      <c r="J667" s="268" t="str">
        <f>_xlfn.CONCAT(DEVICES[[#This Row],[INITIAL_TAG1]:[INITIAL_TAG2]])</f>
        <v>BB1BL206_ISOLATOR</v>
      </c>
      <c r="K667" s="268" t="str">
        <f>TRIM(TRIM(DEVICES[[#This Row],[DESC1]])&amp; " " &amp;TRIM(DEVICES[[#This Row],[DESC2]]) &amp; " " &amp; TRIM(DEVICES[[#This Row],[DESC3]]))</f>
        <v>SOOTBLOWER 7 ISOLATOR</v>
      </c>
    </row>
    <row r="668" spans="1:11" x14ac:dyDescent="0.4">
      <c r="A668" s="268" t="s">
        <v>968</v>
      </c>
      <c r="C668" s="268" t="s">
        <v>969</v>
      </c>
      <c r="D668" s="269"/>
      <c r="E668" s="268" t="str">
        <f>_xlfn.CONCAT(DEVICES[[#This Row],[INITIAL_TAG1]:[INITIAL_TAG2]])</f>
        <v>BB1EM815</v>
      </c>
      <c r="F668" s="268" t="str">
        <f>TRIM(UPPER( MID(DEVICES[[#This Row],[INITIAL_DESC]],1,25)))</f>
        <v>FLY ASH CONTAINER SCREW</v>
      </c>
      <c r="G668" s="268" t="str">
        <f>TRIM(UPPER( MID(DEVICES[[#This Row],[INITIAL_DESC]],26,25)))</f>
        <v/>
      </c>
      <c r="H668" s="268" t="str">
        <f xml:space="preserve"> TRIM(UPPER( MID(DEVICES[[#This Row],[INITIAL_DESC]],51,25)))</f>
        <v/>
      </c>
      <c r="I668" s="269"/>
      <c r="J668" s="268" t="str">
        <f>_xlfn.CONCAT(DEVICES[[#This Row],[INITIAL_TAG1]:[INITIAL_TAG2]])</f>
        <v>BB1EM815</v>
      </c>
      <c r="K668" s="268" t="str">
        <f>TRIM(TRIM(DEVICES[[#This Row],[DESC1]])&amp; " " &amp;TRIM(DEVICES[[#This Row],[DESC2]]) &amp; " " &amp; TRIM(DEVICES[[#This Row],[DESC3]]))</f>
        <v>FLY ASH CONTAINER SCREW</v>
      </c>
    </row>
    <row r="669" spans="1:11" x14ac:dyDescent="0.4">
      <c r="A669" s="268" t="s">
        <v>968</v>
      </c>
      <c r="B669" s="268" t="s">
        <v>2153</v>
      </c>
      <c r="C669" s="268" t="s">
        <v>2274</v>
      </c>
      <c r="D669" s="269"/>
      <c r="E669" s="268" t="str">
        <f>_xlfn.CONCAT(DEVICES[[#This Row],[INITIAL_TAG1]:[INITIAL_TAG2]])</f>
        <v>BB1EM815_ISOLATOR</v>
      </c>
      <c r="F669" s="268" t="str">
        <f>TRIM(UPPER( MID(DEVICES[[#This Row],[INITIAL_DESC]],1,25)))</f>
        <v>FLY ASH CONTAINER SCREW I</v>
      </c>
      <c r="G669" s="268" t="str">
        <f>TRIM(UPPER( MID(DEVICES[[#This Row],[INITIAL_DESC]],26,25)))</f>
        <v>SOLATOR</v>
      </c>
      <c r="H669" s="268" t="str">
        <f xml:space="preserve"> TRIM(UPPER( MID(DEVICES[[#This Row],[INITIAL_DESC]],51,25)))</f>
        <v/>
      </c>
      <c r="I669" s="269"/>
      <c r="J669" s="268" t="str">
        <f>_xlfn.CONCAT(DEVICES[[#This Row],[INITIAL_TAG1]:[INITIAL_TAG2]])</f>
        <v>BB1EM815_ISOLATOR</v>
      </c>
      <c r="K669" s="268" t="str">
        <f>TRIM(TRIM(DEVICES[[#This Row],[DESC1]])&amp; " " &amp;TRIM(DEVICES[[#This Row],[DESC2]]) &amp; " " &amp; TRIM(DEVICES[[#This Row],[DESC3]]))</f>
        <v>FLY ASH CONTAINER SCREW I SOLATOR</v>
      </c>
    </row>
    <row r="670" spans="1:11" x14ac:dyDescent="0.4">
      <c r="A670" s="268" t="s">
        <v>1524</v>
      </c>
      <c r="C670" s="268" t="s">
        <v>1119</v>
      </c>
      <c r="D670" s="269"/>
      <c r="E670" s="268" t="str">
        <f>_xlfn.CONCAT(DEVICES[[#This Row],[INITIAL_TAG1]:[INITIAL_TAG2]])</f>
        <v>BB1EM855</v>
      </c>
      <c r="F670" s="268" t="str">
        <f>TRIM(UPPER( MID(DEVICES[[#This Row],[INITIAL_DESC]],1,25)))</f>
        <v>ASH CONTAINER SCREW</v>
      </c>
      <c r="G670" s="268" t="str">
        <f>TRIM(UPPER( MID(DEVICES[[#This Row],[INITIAL_DESC]],26,25)))</f>
        <v/>
      </c>
      <c r="H670" s="268" t="str">
        <f xml:space="preserve"> TRIM(UPPER( MID(DEVICES[[#This Row],[INITIAL_DESC]],51,25)))</f>
        <v/>
      </c>
      <c r="I670" s="269"/>
      <c r="J670" s="268" t="str">
        <f>_xlfn.CONCAT(DEVICES[[#This Row],[INITIAL_TAG1]:[INITIAL_TAG2]])</f>
        <v>BB1EM855</v>
      </c>
      <c r="K670" s="268" t="str">
        <f>TRIM(TRIM(DEVICES[[#This Row],[DESC1]])&amp; " " &amp;TRIM(DEVICES[[#This Row],[DESC2]]) &amp; " " &amp; TRIM(DEVICES[[#This Row],[DESC3]]))</f>
        <v>ASH CONTAINER SCREW</v>
      </c>
    </row>
    <row r="671" spans="1:11" x14ac:dyDescent="0.4">
      <c r="A671" s="268" t="s">
        <v>1524</v>
      </c>
      <c r="B671" s="268" t="s">
        <v>2153</v>
      </c>
      <c r="C671" s="268" t="s">
        <v>2275</v>
      </c>
      <c r="D671" s="269"/>
      <c r="E671" s="268" t="str">
        <f>_xlfn.CONCAT(DEVICES[[#This Row],[INITIAL_TAG1]:[INITIAL_TAG2]])</f>
        <v>BB1EM855_ISOLATOR</v>
      </c>
      <c r="F671" s="268" t="str">
        <f>TRIM(UPPER( MID(DEVICES[[#This Row],[INITIAL_DESC]],1,25)))</f>
        <v>ASH CONTAINER SCREW ISOLA</v>
      </c>
      <c r="G671" s="268" t="str">
        <f>TRIM(UPPER( MID(DEVICES[[#This Row],[INITIAL_DESC]],26,25)))</f>
        <v>TOR</v>
      </c>
      <c r="H671" s="268" t="str">
        <f xml:space="preserve"> TRIM(UPPER( MID(DEVICES[[#This Row],[INITIAL_DESC]],51,25)))</f>
        <v/>
      </c>
      <c r="I671" s="269"/>
      <c r="J671" s="268" t="str">
        <f>_xlfn.CONCAT(DEVICES[[#This Row],[INITIAL_TAG1]:[INITIAL_TAG2]])</f>
        <v>BB1EM855_ISOLATOR</v>
      </c>
      <c r="K671" s="268" t="str">
        <f>TRIM(TRIM(DEVICES[[#This Row],[DESC1]])&amp; " " &amp;TRIM(DEVICES[[#This Row],[DESC2]]) &amp; " " &amp; TRIM(DEVICES[[#This Row],[DESC3]]))</f>
        <v>ASH CONTAINER SCREW ISOLA TOR</v>
      </c>
    </row>
    <row r="672" spans="1:11" x14ac:dyDescent="0.4">
      <c r="A672" s="268" t="s">
        <v>1095</v>
      </c>
      <c r="C672" s="268" t="s">
        <v>1096</v>
      </c>
      <c r="D672" s="269"/>
      <c r="E672" s="268" t="str">
        <f>_xlfn.CONCAT(DEVICES[[#This Row],[INITIAL_TAG1]:[INITIAL_TAG2]])</f>
        <v>BB1EM401</v>
      </c>
      <c r="F672" s="268" t="str">
        <f>TRIM(UPPER( MID(DEVICES[[#This Row],[INITIAL_DESC]],1,25)))</f>
        <v>EXHAUST FAN 1</v>
      </c>
      <c r="G672" s="268" t="str">
        <f>TRIM(UPPER( MID(DEVICES[[#This Row],[INITIAL_DESC]],26,25)))</f>
        <v/>
      </c>
      <c r="H672" s="268" t="str">
        <f xml:space="preserve"> TRIM(UPPER( MID(DEVICES[[#This Row],[INITIAL_DESC]],51,25)))</f>
        <v/>
      </c>
      <c r="I672" s="269"/>
      <c r="J672" s="268" t="str">
        <f>_xlfn.CONCAT(DEVICES[[#This Row],[INITIAL_TAG1]:[INITIAL_TAG2]])</f>
        <v>BB1EM401</v>
      </c>
      <c r="K672" s="268" t="str">
        <f>TRIM(TRIM(DEVICES[[#This Row],[DESC1]])&amp; " " &amp;TRIM(DEVICES[[#This Row],[DESC2]]) &amp; " " &amp; TRIM(DEVICES[[#This Row],[DESC3]]))</f>
        <v>EXHAUST FAN 1</v>
      </c>
    </row>
    <row r="673" spans="1:11" x14ac:dyDescent="0.4">
      <c r="A673" s="268" t="s">
        <v>1095</v>
      </c>
      <c r="B673" s="268" t="s">
        <v>2153</v>
      </c>
      <c r="C673" s="268" t="s">
        <v>2276</v>
      </c>
      <c r="D673" s="269"/>
      <c r="E673" s="268" t="str">
        <f>_xlfn.CONCAT(DEVICES[[#This Row],[INITIAL_TAG1]:[INITIAL_TAG2]])</f>
        <v>BB1EM401_ISOLATOR</v>
      </c>
      <c r="F673" s="268" t="str">
        <f>TRIM(UPPER( MID(DEVICES[[#This Row],[INITIAL_DESC]],1,25)))</f>
        <v>EXHAUST FAN 1 ISOLATOR</v>
      </c>
      <c r="G673" s="268" t="str">
        <f>TRIM(UPPER( MID(DEVICES[[#This Row],[INITIAL_DESC]],26,25)))</f>
        <v/>
      </c>
      <c r="H673" s="268" t="str">
        <f xml:space="preserve"> TRIM(UPPER( MID(DEVICES[[#This Row],[INITIAL_DESC]],51,25)))</f>
        <v/>
      </c>
      <c r="I673" s="269"/>
      <c r="J673" s="268" t="str">
        <f>_xlfn.CONCAT(DEVICES[[#This Row],[INITIAL_TAG1]:[INITIAL_TAG2]])</f>
        <v>BB1EM401_ISOLATOR</v>
      </c>
      <c r="K673" s="268" t="str">
        <f>TRIM(TRIM(DEVICES[[#This Row],[DESC1]])&amp; " " &amp;TRIM(DEVICES[[#This Row],[DESC2]]) &amp; " " &amp; TRIM(DEVICES[[#This Row],[DESC3]]))</f>
        <v>EXHAUST FAN 1 ISOLATOR</v>
      </c>
    </row>
    <row r="674" spans="1:11" x14ac:dyDescent="0.4">
      <c r="A674" s="268" t="s">
        <v>1079</v>
      </c>
      <c r="C674" s="268" t="s">
        <v>1097</v>
      </c>
      <c r="D674" s="269"/>
      <c r="E674" s="268" t="str">
        <f>_xlfn.CONCAT(DEVICES[[#This Row],[INITIAL_TAG1]:[INITIAL_TAG2]])</f>
        <v>BB1EM402</v>
      </c>
      <c r="F674" s="268" t="str">
        <f>TRIM(UPPER( MID(DEVICES[[#This Row],[INITIAL_DESC]],1,25)))</f>
        <v>EXHAUST FAN 2</v>
      </c>
      <c r="G674" s="268" t="str">
        <f>TRIM(UPPER( MID(DEVICES[[#This Row],[INITIAL_DESC]],26,25)))</f>
        <v/>
      </c>
      <c r="H674" s="268" t="str">
        <f xml:space="preserve"> TRIM(UPPER( MID(DEVICES[[#This Row],[INITIAL_DESC]],51,25)))</f>
        <v/>
      </c>
      <c r="I674" s="269"/>
      <c r="J674" s="268" t="str">
        <f>_xlfn.CONCAT(DEVICES[[#This Row],[INITIAL_TAG1]:[INITIAL_TAG2]])</f>
        <v>BB1EM402</v>
      </c>
      <c r="K674" s="268" t="str">
        <f>TRIM(TRIM(DEVICES[[#This Row],[DESC1]])&amp; " " &amp;TRIM(DEVICES[[#This Row],[DESC2]]) &amp; " " &amp; TRIM(DEVICES[[#This Row],[DESC3]]))</f>
        <v>EXHAUST FAN 2</v>
      </c>
    </row>
    <row r="675" spans="1:11" x14ac:dyDescent="0.4">
      <c r="A675" s="268" t="s">
        <v>1079</v>
      </c>
      <c r="B675" s="268" t="s">
        <v>2153</v>
      </c>
      <c r="C675" s="268" t="s">
        <v>2277</v>
      </c>
      <c r="D675" s="269"/>
      <c r="E675" s="268" t="str">
        <f>_xlfn.CONCAT(DEVICES[[#This Row],[INITIAL_TAG1]:[INITIAL_TAG2]])</f>
        <v>BB1EM402_ISOLATOR</v>
      </c>
      <c r="F675" s="268" t="str">
        <f>TRIM(UPPER( MID(DEVICES[[#This Row],[INITIAL_DESC]],1,25)))</f>
        <v>EXHAUST FAN 2 ISOLATOR</v>
      </c>
      <c r="G675" s="268" t="str">
        <f>TRIM(UPPER( MID(DEVICES[[#This Row],[INITIAL_DESC]],26,25)))</f>
        <v/>
      </c>
      <c r="H675" s="268" t="str">
        <f xml:space="preserve"> TRIM(UPPER( MID(DEVICES[[#This Row],[INITIAL_DESC]],51,25)))</f>
        <v/>
      </c>
      <c r="I675" s="269"/>
      <c r="J675" s="268" t="str">
        <f>_xlfn.CONCAT(DEVICES[[#This Row],[INITIAL_TAG1]:[INITIAL_TAG2]])</f>
        <v>BB1EM402_ISOLATOR</v>
      </c>
      <c r="K675" s="268" t="str">
        <f>TRIM(TRIM(DEVICES[[#This Row],[DESC1]])&amp; " " &amp;TRIM(DEVICES[[#This Row],[DESC2]]) &amp; " " &amp; TRIM(DEVICES[[#This Row],[DESC3]]))</f>
        <v>EXHAUST FAN 2 ISOLATOR</v>
      </c>
    </row>
    <row r="676" spans="1:11" x14ac:dyDescent="0.4">
      <c r="A676" s="268" t="s">
        <v>1098</v>
      </c>
      <c r="C676" s="268" t="s">
        <v>1099</v>
      </c>
      <c r="D676" s="269"/>
      <c r="E676" s="268" t="str">
        <f>_xlfn.CONCAT(DEVICES[[#This Row],[INITIAL_TAG1]:[INITIAL_TAG2]])</f>
        <v>BB1EM403</v>
      </c>
      <c r="F676" s="268" t="str">
        <f>TRIM(UPPER( MID(DEVICES[[#This Row],[INITIAL_DESC]],1,25)))</f>
        <v>EXHAUST FAN 3</v>
      </c>
      <c r="G676" s="268" t="str">
        <f>TRIM(UPPER( MID(DEVICES[[#This Row],[INITIAL_DESC]],26,25)))</f>
        <v/>
      </c>
      <c r="H676" s="268" t="str">
        <f xml:space="preserve"> TRIM(UPPER( MID(DEVICES[[#This Row],[INITIAL_DESC]],51,25)))</f>
        <v/>
      </c>
      <c r="I676" s="269"/>
      <c r="J676" s="268" t="str">
        <f>_xlfn.CONCAT(DEVICES[[#This Row],[INITIAL_TAG1]:[INITIAL_TAG2]])</f>
        <v>BB1EM403</v>
      </c>
      <c r="K676" s="268" t="str">
        <f>TRIM(TRIM(DEVICES[[#This Row],[DESC1]])&amp; " " &amp;TRIM(DEVICES[[#This Row],[DESC2]]) &amp; " " &amp; TRIM(DEVICES[[#This Row],[DESC3]]))</f>
        <v>EXHAUST FAN 3</v>
      </c>
    </row>
    <row r="677" spans="1:11" x14ac:dyDescent="0.4">
      <c r="A677" s="268" t="s">
        <v>1098</v>
      </c>
      <c r="B677" s="268" t="s">
        <v>2153</v>
      </c>
      <c r="C677" s="268" t="s">
        <v>2278</v>
      </c>
      <c r="D677" s="269"/>
      <c r="E677" s="268" t="str">
        <f>_xlfn.CONCAT(DEVICES[[#This Row],[INITIAL_TAG1]:[INITIAL_TAG2]])</f>
        <v>BB1EM403_ISOLATOR</v>
      </c>
      <c r="F677" s="268" t="str">
        <f>TRIM(UPPER( MID(DEVICES[[#This Row],[INITIAL_DESC]],1,25)))</f>
        <v>EXHAUST FAN 3 ISOLATOR</v>
      </c>
      <c r="G677" s="268" t="str">
        <f>TRIM(UPPER( MID(DEVICES[[#This Row],[INITIAL_DESC]],26,25)))</f>
        <v/>
      </c>
      <c r="H677" s="268" t="str">
        <f xml:space="preserve"> TRIM(UPPER( MID(DEVICES[[#This Row],[INITIAL_DESC]],51,25)))</f>
        <v/>
      </c>
      <c r="I677" s="269"/>
      <c r="J677" s="268" t="str">
        <f>_xlfn.CONCAT(DEVICES[[#This Row],[INITIAL_TAG1]:[INITIAL_TAG2]])</f>
        <v>BB1EM403_ISOLATOR</v>
      </c>
      <c r="K677" s="268" t="str">
        <f>TRIM(TRIM(DEVICES[[#This Row],[DESC1]])&amp; " " &amp;TRIM(DEVICES[[#This Row],[DESC2]]) &amp; " " &amp; TRIM(DEVICES[[#This Row],[DESC3]]))</f>
        <v>EXHAUST FAN 3 ISOLATOR</v>
      </c>
    </row>
    <row r="678" spans="1:11" x14ac:dyDescent="0.4">
      <c r="D678" s="269"/>
      <c r="E678" s="268" t="str">
        <f>_xlfn.CONCAT(DEVICES[[#This Row],[INITIAL_TAG1]:[INITIAL_TAG2]])</f>
        <v/>
      </c>
      <c r="F678" s="268" t="str">
        <f>TRIM(UPPER( MID(DEVICES[[#This Row],[INITIAL_DESC]],1,25)))</f>
        <v/>
      </c>
      <c r="G678" s="268" t="str">
        <f>TRIM(UPPER( MID(DEVICES[[#This Row],[INITIAL_DESC]],26,25)))</f>
        <v/>
      </c>
      <c r="H678" s="268" t="str">
        <f xml:space="preserve"> TRIM(UPPER( MID(DEVICES[[#This Row],[INITIAL_DESC]],51,25)))</f>
        <v/>
      </c>
      <c r="I678" s="269"/>
      <c r="J678" s="268" t="str">
        <f>_xlfn.CONCAT(DEVICES[[#This Row],[INITIAL_TAG1]:[INITIAL_TAG2]])</f>
        <v/>
      </c>
      <c r="K678" s="268" t="str">
        <f>TRIM(TRIM(DEVICES[[#This Row],[DESC1]])&amp; " " &amp;TRIM(DEVICES[[#This Row],[DESC2]]) &amp; " " &amp; TRIM(DEVICES[[#This Row],[DESC3]]))</f>
        <v/>
      </c>
    </row>
    <row r="679" spans="1:11" x14ac:dyDescent="0.4">
      <c r="A679" s="268" t="s">
        <v>1370</v>
      </c>
      <c r="C679" s="268" t="s">
        <v>728</v>
      </c>
      <c r="D679" s="269"/>
      <c r="E679" s="268" t="str">
        <f>_xlfn.CONCAT(DEVICES[[#This Row],[INITIAL_TAG1]:[INITIAL_TAG2]])</f>
        <v>BB1EM673</v>
      </c>
      <c r="F679" s="268" t="str">
        <f>TRIM(UPPER( MID(DEVICES[[#This Row],[INITIAL_DESC]],1,25)))</f>
        <v>LEVELLING ROLLER 1</v>
      </c>
      <c r="G679" s="268" t="str">
        <f>TRIM(UPPER( MID(DEVICES[[#This Row],[INITIAL_DESC]],26,25)))</f>
        <v/>
      </c>
      <c r="H679" s="268" t="str">
        <f xml:space="preserve"> TRIM(UPPER( MID(DEVICES[[#This Row],[INITIAL_DESC]],51,25)))</f>
        <v/>
      </c>
      <c r="I679" s="269"/>
      <c r="J679" s="268" t="str">
        <f>_xlfn.CONCAT(DEVICES[[#This Row],[INITIAL_TAG1]:[INITIAL_TAG2]])</f>
        <v>BB1EM673</v>
      </c>
      <c r="K679" s="268" t="str">
        <f>TRIM(TRIM(DEVICES[[#This Row],[DESC1]])&amp; " " &amp;TRIM(DEVICES[[#This Row],[DESC2]]) &amp; " " &amp; TRIM(DEVICES[[#This Row],[DESC3]]))</f>
        <v>LEVELLING ROLLER 1</v>
      </c>
    </row>
    <row r="680" spans="1:11" x14ac:dyDescent="0.4">
      <c r="A680" s="268" t="s">
        <v>1370</v>
      </c>
      <c r="B680" s="268" t="s">
        <v>2149</v>
      </c>
      <c r="C680" s="268" t="s">
        <v>2279</v>
      </c>
      <c r="D680" s="269"/>
      <c r="E680" s="268" t="str">
        <f>_xlfn.CONCAT(DEVICES[[#This Row],[INITIAL_TAG1]:[INITIAL_TAG2]])</f>
        <v>BB1EM673_LOCAL_MODE</v>
      </c>
      <c r="F680" s="268" t="str">
        <f>TRIM(UPPER( MID(DEVICES[[#This Row],[INITIAL_DESC]],1,25)))</f>
        <v>LEVELLING ROLLER 1</v>
      </c>
      <c r="G680" s="268" t="str">
        <f>TRIM(UPPER( MID(DEVICES[[#This Row],[INITIAL_DESC]],26,25)))</f>
        <v>LOCAL_MODE</v>
      </c>
      <c r="H680" s="268" t="str">
        <f xml:space="preserve"> TRIM(UPPER( MID(DEVICES[[#This Row],[INITIAL_DESC]],51,25)))</f>
        <v/>
      </c>
      <c r="I680" s="269"/>
      <c r="J680" s="268" t="str">
        <f>_xlfn.CONCAT(DEVICES[[#This Row],[INITIAL_TAG1]:[INITIAL_TAG2]])</f>
        <v>BB1EM673_LOCAL_MODE</v>
      </c>
      <c r="K680" s="268" t="str">
        <f>TRIM(TRIM(DEVICES[[#This Row],[DESC1]])&amp; " " &amp;TRIM(DEVICES[[#This Row],[DESC2]]) &amp; " " &amp; TRIM(DEVICES[[#This Row],[DESC3]]))</f>
        <v>LEVELLING ROLLER 1 LOCAL_MODE</v>
      </c>
    </row>
    <row r="681" spans="1:11" x14ac:dyDescent="0.4">
      <c r="A681" s="268" t="s">
        <v>1370</v>
      </c>
      <c r="B681" s="268" t="s">
        <v>2165</v>
      </c>
      <c r="C681" s="268" t="s">
        <v>2280</v>
      </c>
      <c r="D681" s="269"/>
      <c r="E681" s="268" t="str">
        <f>_xlfn.CONCAT(DEVICES[[#This Row],[INITIAL_TAG1]:[INITIAL_TAG2]])</f>
        <v>BB1EM673_LOCAL_RUN_FWD</v>
      </c>
      <c r="F681" s="268" t="str">
        <f>TRIM(UPPER( MID(DEVICES[[#This Row],[INITIAL_DESC]],1,25)))</f>
        <v>LEVELLING ROLLER 1</v>
      </c>
      <c r="G681" s="268" t="str">
        <f>TRIM(UPPER( MID(DEVICES[[#This Row],[INITIAL_DESC]],26,25)))</f>
        <v>LOCAL_RUN_FWD</v>
      </c>
      <c r="H681" s="268" t="str">
        <f xml:space="preserve"> TRIM(UPPER( MID(DEVICES[[#This Row],[INITIAL_DESC]],51,25)))</f>
        <v/>
      </c>
      <c r="I681" s="269"/>
      <c r="J681" s="268" t="str">
        <f>_xlfn.CONCAT(DEVICES[[#This Row],[INITIAL_TAG1]:[INITIAL_TAG2]])</f>
        <v>BB1EM673_LOCAL_RUN_FWD</v>
      </c>
      <c r="K681" s="268" t="str">
        <f>TRIM(TRIM(DEVICES[[#This Row],[DESC1]])&amp; " " &amp;TRIM(DEVICES[[#This Row],[DESC2]]) &amp; " " &amp; TRIM(DEVICES[[#This Row],[DESC3]]))</f>
        <v>LEVELLING ROLLER 1 LOCAL_RUN_FWD</v>
      </c>
    </row>
    <row r="682" spans="1:11" x14ac:dyDescent="0.4">
      <c r="A682" s="268" t="s">
        <v>1370</v>
      </c>
      <c r="B682" s="268" t="s">
        <v>2167</v>
      </c>
      <c r="C682" s="268" t="s">
        <v>2281</v>
      </c>
      <c r="D682" s="269"/>
      <c r="E682" s="268" t="str">
        <f>_xlfn.CONCAT(DEVICES[[#This Row],[INITIAL_TAG1]:[INITIAL_TAG2]])</f>
        <v>BB1EM673_LOCAL_RUN_REV</v>
      </c>
      <c r="F682" s="268" t="str">
        <f>TRIM(UPPER( MID(DEVICES[[#This Row],[INITIAL_DESC]],1,25)))</f>
        <v>LEVELLING ROLLER 1</v>
      </c>
      <c r="G682" s="268" t="str">
        <f>TRIM(UPPER( MID(DEVICES[[#This Row],[INITIAL_DESC]],26,25)))</f>
        <v>LOCAL_RUN_REV</v>
      </c>
      <c r="H682" s="268" t="str">
        <f xml:space="preserve"> TRIM(UPPER( MID(DEVICES[[#This Row],[INITIAL_DESC]],51,25)))</f>
        <v/>
      </c>
      <c r="I682" s="269"/>
      <c r="J682" s="268" t="str">
        <f>_xlfn.CONCAT(DEVICES[[#This Row],[INITIAL_TAG1]:[INITIAL_TAG2]])</f>
        <v>BB1EM673_LOCAL_RUN_REV</v>
      </c>
      <c r="K682" s="268" t="str">
        <f>TRIM(TRIM(DEVICES[[#This Row],[DESC1]])&amp; " " &amp;TRIM(DEVICES[[#This Row],[DESC2]]) &amp; " " &amp; TRIM(DEVICES[[#This Row],[DESC3]]))</f>
        <v>LEVELLING ROLLER 1 LOCAL_RUN_REV</v>
      </c>
    </row>
    <row r="683" spans="1:11" x14ac:dyDescent="0.4">
      <c r="A683" s="268" t="s">
        <v>1370</v>
      </c>
      <c r="B683" s="268" t="s">
        <v>2153</v>
      </c>
      <c r="C683" s="268" t="s">
        <v>2282</v>
      </c>
      <c r="D683" s="269"/>
      <c r="E683" s="268" t="str">
        <f>_xlfn.CONCAT(DEVICES[[#This Row],[INITIAL_TAG1]:[INITIAL_TAG2]])</f>
        <v>BB1EM673_ISOLATOR</v>
      </c>
      <c r="F683" s="268" t="str">
        <f>TRIM(UPPER( MID(DEVICES[[#This Row],[INITIAL_DESC]],1,25)))</f>
        <v>LEVELLING ROLLER 1</v>
      </c>
      <c r="G683" s="268" t="str">
        <f>TRIM(UPPER( MID(DEVICES[[#This Row],[INITIAL_DESC]],26,25)))</f>
        <v>ISOLATOR</v>
      </c>
      <c r="H683" s="268" t="str">
        <f xml:space="preserve"> TRIM(UPPER( MID(DEVICES[[#This Row],[INITIAL_DESC]],51,25)))</f>
        <v/>
      </c>
      <c r="I683" s="269"/>
      <c r="J683" s="268" t="str">
        <f>_xlfn.CONCAT(DEVICES[[#This Row],[INITIAL_TAG1]:[INITIAL_TAG2]])</f>
        <v>BB1EM673_ISOLATOR</v>
      </c>
      <c r="K683" s="268" t="str">
        <f>TRIM(TRIM(DEVICES[[#This Row],[DESC1]])&amp; " " &amp;TRIM(DEVICES[[#This Row],[DESC2]]) &amp; " " &amp; TRIM(DEVICES[[#This Row],[DESC3]]))</f>
        <v>LEVELLING ROLLER 1 ISOLATOR</v>
      </c>
    </row>
    <row r="684" spans="1:11" x14ac:dyDescent="0.4">
      <c r="A684" s="268" t="s">
        <v>1373</v>
      </c>
      <c r="C684" s="268" t="s">
        <v>737</v>
      </c>
      <c r="D684" s="269"/>
      <c r="E684" s="268" t="str">
        <f>_xlfn.CONCAT(DEVICES[[#This Row],[INITIAL_TAG1]:[INITIAL_TAG2]])</f>
        <v>BB1EM674</v>
      </c>
      <c r="F684" s="268" t="str">
        <f>TRIM(UPPER( MID(DEVICES[[#This Row],[INITIAL_DESC]],1,25)))</f>
        <v>LEVELLING ROLLER 2</v>
      </c>
      <c r="G684" s="268" t="str">
        <f>TRIM(UPPER( MID(DEVICES[[#This Row],[INITIAL_DESC]],26,25)))</f>
        <v/>
      </c>
      <c r="H684" s="268" t="str">
        <f xml:space="preserve"> TRIM(UPPER( MID(DEVICES[[#This Row],[INITIAL_DESC]],51,25)))</f>
        <v/>
      </c>
      <c r="I684" s="269"/>
      <c r="J684" s="268" t="str">
        <f>_xlfn.CONCAT(DEVICES[[#This Row],[INITIAL_TAG1]:[INITIAL_TAG2]])</f>
        <v>BB1EM674</v>
      </c>
      <c r="K684" s="268" t="str">
        <f>TRIM(TRIM(DEVICES[[#This Row],[DESC1]])&amp; " " &amp;TRIM(DEVICES[[#This Row],[DESC2]]) &amp; " " &amp; TRIM(DEVICES[[#This Row],[DESC3]]))</f>
        <v>LEVELLING ROLLER 2</v>
      </c>
    </row>
    <row r="685" spans="1:11" x14ac:dyDescent="0.4">
      <c r="A685" s="268" t="s">
        <v>1373</v>
      </c>
      <c r="B685" s="268" t="s">
        <v>2149</v>
      </c>
      <c r="C685" s="268" t="s">
        <v>2283</v>
      </c>
      <c r="D685" s="269"/>
      <c r="E685" s="268" t="str">
        <f>_xlfn.CONCAT(DEVICES[[#This Row],[INITIAL_TAG1]:[INITIAL_TAG2]])</f>
        <v>BB1EM674_LOCAL_MODE</v>
      </c>
      <c r="F685" s="268" t="str">
        <f>TRIM(UPPER( MID(DEVICES[[#This Row],[INITIAL_DESC]],1,25)))</f>
        <v>LEVELLING ROLLER 2</v>
      </c>
      <c r="G685" s="268" t="str">
        <f>TRIM(UPPER( MID(DEVICES[[#This Row],[INITIAL_DESC]],26,25)))</f>
        <v>LOCAL_MODE</v>
      </c>
      <c r="H685" s="268" t="str">
        <f xml:space="preserve"> TRIM(UPPER( MID(DEVICES[[#This Row],[INITIAL_DESC]],51,25)))</f>
        <v/>
      </c>
      <c r="I685" s="269"/>
      <c r="J685" s="268" t="str">
        <f>_xlfn.CONCAT(DEVICES[[#This Row],[INITIAL_TAG1]:[INITIAL_TAG2]])</f>
        <v>BB1EM674_LOCAL_MODE</v>
      </c>
      <c r="K685" s="268" t="str">
        <f>TRIM(TRIM(DEVICES[[#This Row],[DESC1]])&amp; " " &amp;TRIM(DEVICES[[#This Row],[DESC2]]) &amp; " " &amp; TRIM(DEVICES[[#This Row],[DESC3]]))</f>
        <v>LEVELLING ROLLER 2 LOCAL_MODE</v>
      </c>
    </row>
    <row r="686" spans="1:11" x14ac:dyDescent="0.4">
      <c r="A686" s="268" t="s">
        <v>1373</v>
      </c>
      <c r="B686" s="268" t="s">
        <v>2165</v>
      </c>
      <c r="C686" s="268" t="s">
        <v>2284</v>
      </c>
      <c r="D686" s="269"/>
      <c r="E686" s="268" t="str">
        <f>_xlfn.CONCAT(DEVICES[[#This Row],[INITIAL_TAG1]:[INITIAL_TAG2]])</f>
        <v>BB1EM674_LOCAL_RUN_FWD</v>
      </c>
      <c r="F686" s="268" t="str">
        <f>TRIM(UPPER( MID(DEVICES[[#This Row],[INITIAL_DESC]],1,25)))</f>
        <v>LEVELLING ROLLER 2</v>
      </c>
      <c r="G686" s="268" t="str">
        <f>TRIM(UPPER( MID(DEVICES[[#This Row],[INITIAL_DESC]],26,25)))</f>
        <v>LOCAL_RUN_FWD</v>
      </c>
      <c r="H686" s="268" t="str">
        <f xml:space="preserve"> TRIM(UPPER( MID(DEVICES[[#This Row],[INITIAL_DESC]],51,25)))</f>
        <v/>
      </c>
      <c r="I686" s="269"/>
      <c r="J686" s="268" t="str">
        <f>_xlfn.CONCAT(DEVICES[[#This Row],[INITIAL_TAG1]:[INITIAL_TAG2]])</f>
        <v>BB1EM674_LOCAL_RUN_FWD</v>
      </c>
      <c r="K686" s="268" t="str">
        <f>TRIM(TRIM(DEVICES[[#This Row],[DESC1]])&amp; " " &amp;TRIM(DEVICES[[#This Row],[DESC2]]) &amp; " " &amp; TRIM(DEVICES[[#This Row],[DESC3]]))</f>
        <v>LEVELLING ROLLER 2 LOCAL_RUN_FWD</v>
      </c>
    </row>
    <row r="687" spans="1:11" x14ac:dyDescent="0.4">
      <c r="A687" s="268" t="s">
        <v>1373</v>
      </c>
      <c r="B687" s="268" t="s">
        <v>2167</v>
      </c>
      <c r="C687" s="268" t="s">
        <v>2285</v>
      </c>
      <c r="D687" s="269"/>
      <c r="E687" s="268" t="str">
        <f>_xlfn.CONCAT(DEVICES[[#This Row],[INITIAL_TAG1]:[INITIAL_TAG2]])</f>
        <v>BB1EM674_LOCAL_RUN_REV</v>
      </c>
      <c r="F687" s="268" t="str">
        <f>TRIM(UPPER( MID(DEVICES[[#This Row],[INITIAL_DESC]],1,25)))</f>
        <v>LEVELLING ROLLER 2</v>
      </c>
      <c r="G687" s="268" t="str">
        <f>TRIM(UPPER( MID(DEVICES[[#This Row],[INITIAL_DESC]],26,25)))</f>
        <v>LOCAL_RUN_REV</v>
      </c>
      <c r="H687" s="268" t="str">
        <f xml:space="preserve"> TRIM(UPPER( MID(DEVICES[[#This Row],[INITIAL_DESC]],51,25)))</f>
        <v/>
      </c>
      <c r="I687" s="269"/>
      <c r="J687" s="268" t="str">
        <f>_xlfn.CONCAT(DEVICES[[#This Row],[INITIAL_TAG1]:[INITIAL_TAG2]])</f>
        <v>BB1EM674_LOCAL_RUN_REV</v>
      </c>
      <c r="K687" s="268" t="str">
        <f>TRIM(TRIM(DEVICES[[#This Row],[DESC1]])&amp; " " &amp;TRIM(DEVICES[[#This Row],[DESC2]]) &amp; " " &amp; TRIM(DEVICES[[#This Row],[DESC3]]))</f>
        <v>LEVELLING ROLLER 2 LOCAL_RUN_REV</v>
      </c>
    </row>
    <row r="688" spans="1:11" x14ac:dyDescent="0.4">
      <c r="A688" s="268" t="s">
        <v>1373</v>
      </c>
      <c r="B688" s="268" t="s">
        <v>2153</v>
      </c>
      <c r="C688" s="268" t="s">
        <v>2286</v>
      </c>
      <c r="D688" s="269"/>
      <c r="E688" s="268" t="str">
        <f>_xlfn.CONCAT(DEVICES[[#This Row],[INITIAL_TAG1]:[INITIAL_TAG2]])</f>
        <v>BB1EM674_ISOLATOR</v>
      </c>
      <c r="F688" s="268" t="str">
        <f>TRIM(UPPER( MID(DEVICES[[#This Row],[INITIAL_DESC]],1,25)))</f>
        <v>LEVELLING ROLLER 2</v>
      </c>
      <c r="G688" s="268" t="str">
        <f>TRIM(UPPER( MID(DEVICES[[#This Row],[INITIAL_DESC]],26,25)))</f>
        <v>ISOLATOR</v>
      </c>
      <c r="H688" s="268" t="str">
        <f xml:space="preserve"> TRIM(UPPER( MID(DEVICES[[#This Row],[INITIAL_DESC]],51,25)))</f>
        <v/>
      </c>
      <c r="I688" s="269"/>
      <c r="J688" s="268" t="str">
        <f>_xlfn.CONCAT(DEVICES[[#This Row],[INITIAL_TAG1]:[INITIAL_TAG2]])</f>
        <v>BB1EM674_ISOLATOR</v>
      </c>
      <c r="K688" s="268" t="str">
        <f>TRIM(TRIM(DEVICES[[#This Row],[DESC1]])&amp; " " &amp;TRIM(DEVICES[[#This Row],[DESC2]]) &amp; " " &amp; TRIM(DEVICES[[#This Row],[DESC3]]))</f>
        <v>LEVELLING ROLLER 2 ISOLATOR</v>
      </c>
    </row>
    <row r="689" spans="1:11" x14ac:dyDescent="0.4">
      <c r="A689" s="268" t="s">
        <v>1420</v>
      </c>
      <c r="C689" s="268" t="s">
        <v>2287</v>
      </c>
      <c r="D689" s="269"/>
      <c r="E689" s="268" t="str">
        <f>_xlfn.CONCAT(DEVICES[[#This Row],[INITIAL_TAG1]:[INITIAL_TAG2]])</f>
        <v>BB1EM601</v>
      </c>
      <c r="F689" s="268" t="str">
        <f>TRIM(UPPER( MID(DEVICES[[#This Row],[INITIAL_DESC]],1,25)))</f>
        <v>DUST EXTRACTION</v>
      </c>
      <c r="G689" s="268" t="str">
        <f>TRIM(UPPER( MID(DEVICES[[#This Row],[INITIAL_DESC]],26,25)))</f>
        <v>ROTARY FEEDER</v>
      </c>
      <c r="H689" s="268" t="str">
        <f xml:space="preserve"> TRIM(UPPER( MID(DEVICES[[#This Row],[INITIAL_DESC]],51,25)))</f>
        <v/>
      </c>
      <c r="I689" s="269"/>
      <c r="J689" s="268" t="str">
        <f>_xlfn.CONCAT(DEVICES[[#This Row],[INITIAL_TAG1]:[INITIAL_TAG2]])</f>
        <v>BB1EM601</v>
      </c>
      <c r="K689" s="268" t="str">
        <f>TRIM(TRIM(DEVICES[[#This Row],[DESC1]])&amp; " " &amp;TRIM(DEVICES[[#This Row],[DESC2]]) &amp; " " &amp; TRIM(DEVICES[[#This Row],[DESC3]]))</f>
        <v>DUST EXTRACTION ROTARY FEEDER</v>
      </c>
    </row>
    <row r="690" spans="1:11" x14ac:dyDescent="0.4">
      <c r="A690" s="268" t="s">
        <v>1420</v>
      </c>
      <c r="B690" s="268" t="s">
        <v>2149</v>
      </c>
      <c r="C690" s="268" t="s">
        <v>2288</v>
      </c>
      <c r="D690" s="269"/>
      <c r="E690" s="268" t="str">
        <f>_xlfn.CONCAT(DEVICES[[#This Row],[INITIAL_TAG1]:[INITIAL_TAG2]])</f>
        <v>BB1EM601_LOCAL_MODE</v>
      </c>
      <c r="F690" s="268" t="str">
        <f>TRIM(UPPER( MID(DEVICES[[#This Row],[INITIAL_DESC]],1,25)))</f>
        <v>DUST EXTRACTION</v>
      </c>
      <c r="G690" s="268" t="str">
        <f>TRIM(UPPER( MID(DEVICES[[#This Row],[INITIAL_DESC]],26,25)))</f>
        <v>ROTARY FEEDER LOCAL_MODE</v>
      </c>
      <c r="H690" s="268" t="str">
        <f xml:space="preserve"> TRIM(UPPER( MID(DEVICES[[#This Row],[INITIAL_DESC]],51,25)))</f>
        <v/>
      </c>
      <c r="I690" s="269"/>
      <c r="J690" s="268" t="str">
        <f>_xlfn.CONCAT(DEVICES[[#This Row],[INITIAL_TAG1]:[INITIAL_TAG2]])</f>
        <v>BB1EM601_LOCAL_MODE</v>
      </c>
      <c r="K690" s="268" t="str">
        <f>TRIM(TRIM(DEVICES[[#This Row],[DESC1]])&amp; " " &amp;TRIM(DEVICES[[#This Row],[DESC2]]) &amp; " " &amp; TRIM(DEVICES[[#This Row],[DESC3]]))</f>
        <v>DUST EXTRACTION ROTARY FEEDER LOCAL_MODE</v>
      </c>
    </row>
    <row r="691" spans="1:11" x14ac:dyDescent="0.4">
      <c r="A691" s="268" t="s">
        <v>1420</v>
      </c>
      <c r="B691" s="268" t="s">
        <v>2165</v>
      </c>
      <c r="C691" s="268" t="s">
        <v>2289</v>
      </c>
      <c r="D691" s="269"/>
      <c r="E691" s="268" t="str">
        <f>_xlfn.CONCAT(DEVICES[[#This Row],[INITIAL_TAG1]:[INITIAL_TAG2]])</f>
        <v>BB1EM601_LOCAL_RUN_FWD</v>
      </c>
      <c r="F691" s="268" t="str">
        <f>TRIM(UPPER( MID(DEVICES[[#This Row],[INITIAL_DESC]],1,25)))</f>
        <v>DUST EXTRACTION</v>
      </c>
      <c r="G691" s="268" t="str">
        <f>TRIM(UPPER( MID(DEVICES[[#This Row],[INITIAL_DESC]],26,25)))</f>
        <v>ROTARY FEEDER LOCAL_RUN_F</v>
      </c>
      <c r="H691" s="268" t="str">
        <f xml:space="preserve"> TRIM(UPPER( MID(DEVICES[[#This Row],[INITIAL_DESC]],51,25)))</f>
        <v>WD</v>
      </c>
      <c r="I691" s="269"/>
      <c r="J691" s="268" t="str">
        <f>_xlfn.CONCAT(DEVICES[[#This Row],[INITIAL_TAG1]:[INITIAL_TAG2]])</f>
        <v>BB1EM601_LOCAL_RUN_FWD</v>
      </c>
      <c r="K691" s="268" t="str">
        <f>TRIM(TRIM(DEVICES[[#This Row],[DESC1]])&amp; " " &amp;TRIM(DEVICES[[#This Row],[DESC2]]) &amp; " " &amp; TRIM(DEVICES[[#This Row],[DESC3]]))</f>
        <v>DUST EXTRACTION ROTARY FEEDER LOCAL_RUN_F WD</v>
      </c>
    </row>
    <row r="692" spans="1:11" x14ac:dyDescent="0.4">
      <c r="A692" s="268" t="s">
        <v>1420</v>
      </c>
      <c r="B692" s="268" t="s">
        <v>2167</v>
      </c>
      <c r="C692" s="268" t="s">
        <v>2290</v>
      </c>
      <c r="D692" s="269"/>
      <c r="E692" s="268" t="str">
        <f>_xlfn.CONCAT(DEVICES[[#This Row],[INITIAL_TAG1]:[INITIAL_TAG2]])</f>
        <v>BB1EM601_LOCAL_RUN_REV</v>
      </c>
      <c r="F692" s="268" t="str">
        <f>TRIM(UPPER( MID(DEVICES[[#This Row],[INITIAL_DESC]],1,25)))</f>
        <v>DUST EXTRACTION</v>
      </c>
      <c r="G692" s="268" t="str">
        <f>TRIM(UPPER( MID(DEVICES[[#This Row],[INITIAL_DESC]],26,25)))</f>
        <v>ROTARY FEEDER LOCAL_RUN_R</v>
      </c>
      <c r="H692" s="268" t="str">
        <f xml:space="preserve"> TRIM(UPPER( MID(DEVICES[[#This Row],[INITIAL_DESC]],51,25)))</f>
        <v>EV</v>
      </c>
      <c r="I692" s="269"/>
      <c r="J692" s="268" t="str">
        <f>_xlfn.CONCAT(DEVICES[[#This Row],[INITIAL_TAG1]:[INITIAL_TAG2]])</f>
        <v>BB1EM601_LOCAL_RUN_REV</v>
      </c>
      <c r="K692" s="268" t="str">
        <f>TRIM(TRIM(DEVICES[[#This Row],[DESC1]])&amp; " " &amp;TRIM(DEVICES[[#This Row],[DESC2]]) &amp; " " &amp; TRIM(DEVICES[[#This Row],[DESC3]]))</f>
        <v>DUST EXTRACTION ROTARY FEEDER LOCAL_RUN_R EV</v>
      </c>
    </row>
    <row r="693" spans="1:11" x14ac:dyDescent="0.4">
      <c r="A693" s="268" t="s">
        <v>1420</v>
      </c>
      <c r="B693" s="268" t="s">
        <v>2153</v>
      </c>
      <c r="C693" s="268" t="s">
        <v>2291</v>
      </c>
      <c r="D693" s="269"/>
      <c r="E693" s="268" t="str">
        <f>_xlfn.CONCAT(DEVICES[[#This Row],[INITIAL_TAG1]:[INITIAL_TAG2]])</f>
        <v>BB1EM601_ISOLATOR</v>
      </c>
      <c r="F693" s="268" t="str">
        <f>TRIM(UPPER( MID(DEVICES[[#This Row],[INITIAL_DESC]],1,25)))</f>
        <v>DUST EXTRACTION</v>
      </c>
      <c r="G693" s="268" t="str">
        <f>TRIM(UPPER( MID(DEVICES[[#This Row],[INITIAL_DESC]],26,25)))</f>
        <v>ROTARY FEEDER ISOLATOR</v>
      </c>
      <c r="H693" s="268" t="str">
        <f xml:space="preserve"> TRIM(UPPER( MID(DEVICES[[#This Row],[INITIAL_DESC]],51,25)))</f>
        <v/>
      </c>
      <c r="I693" s="269"/>
      <c r="J693" s="268" t="str">
        <f>_xlfn.CONCAT(DEVICES[[#This Row],[INITIAL_TAG1]:[INITIAL_TAG2]])</f>
        <v>BB1EM601_ISOLATOR</v>
      </c>
      <c r="K693" s="268" t="str">
        <f>TRIM(TRIM(DEVICES[[#This Row],[DESC1]])&amp; " " &amp;TRIM(DEVICES[[#This Row],[DESC2]]) &amp; " " &amp; TRIM(DEVICES[[#This Row],[DESC3]]))</f>
        <v>DUST EXTRACTION ROTARY FEEDER ISOLATOR</v>
      </c>
    </row>
    <row r="694" spans="1:11" x14ac:dyDescent="0.4">
      <c r="A694" s="268" t="s">
        <v>1447</v>
      </c>
      <c r="C694" s="268" t="s">
        <v>1448</v>
      </c>
      <c r="D694" s="269"/>
      <c r="E694" s="268" t="str">
        <f>_xlfn.CONCAT(DEVICES[[#This Row],[INITIAL_TAG1]:[INITIAL_TAG2]])</f>
        <v>BB1IV650</v>
      </c>
      <c r="F694" s="268" t="str">
        <f>TRIM(UPPER( MID(DEVICES[[#This Row],[INITIAL_DESC]],1,25)))</f>
        <v>SLIDE GATE VALVE</v>
      </c>
      <c r="G694" s="268" t="str">
        <f>TRIM(UPPER( MID(DEVICES[[#This Row],[INITIAL_DESC]],26,25)))</f>
        <v/>
      </c>
      <c r="H694" s="268" t="str">
        <f xml:space="preserve"> TRIM(UPPER( MID(DEVICES[[#This Row],[INITIAL_DESC]],51,25)))</f>
        <v/>
      </c>
      <c r="I694" s="269"/>
      <c r="J694" s="268" t="str">
        <f>_xlfn.CONCAT(DEVICES[[#This Row],[INITIAL_TAG1]:[INITIAL_TAG2]])</f>
        <v>BB1IV650</v>
      </c>
      <c r="K694" s="268" t="str">
        <f>TRIM(TRIM(DEVICES[[#This Row],[DESC1]])&amp; " " &amp;TRIM(DEVICES[[#This Row],[DESC2]]) &amp; " " &amp; TRIM(DEVICES[[#This Row],[DESC3]]))</f>
        <v>SLIDE GATE VALVE</v>
      </c>
    </row>
    <row r="695" spans="1:11" x14ac:dyDescent="0.4">
      <c r="A695" s="268" t="s">
        <v>1447</v>
      </c>
      <c r="B695" s="268" t="s">
        <v>2149</v>
      </c>
      <c r="C695" s="268" t="s">
        <v>2292</v>
      </c>
      <c r="D695" s="269"/>
      <c r="E695" s="268" t="str">
        <f>_xlfn.CONCAT(DEVICES[[#This Row],[INITIAL_TAG1]:[INITIAL_TAG2]])</f>
        <v>BB1IV650_LOCAL_MODE</v>
      </c>
      <c r="F695" s="268" t="str">
        <f>TRIM(UPPER( MID(DEVICES[[#This Row],[INITIAL_DESC]],1,25)))</f>
        <v>SLIDE GATE VALVE</v>
      </c>
      <c r="G695" s="268" t="str">
        <f>TRIM(UPPER( MID(DEVICES[[#This Row],[INITIAL_DESC]],26,25)))</f>
        <v>LOCAL_MODE</v>
      </c>
      <c r="H695" s="268" t="str">
        <f xml:space="preserve"> TRIM(UPPER( MID(DEVICES[[#This Row],[INITIAL_DESC]],51,25)))</f>
        <v/>
      </c>
      <c r="I695" s="269"/>
      <c r="J695" s="268" t="str">
        <f>_xlfn.CONCAT(DEVICES[[#This Row],[INITIAL_TAG1]:[INITIAL_TAG2]])</f>
        <v>BB1IV650_LOCAL_MODE</v>
      </c>
      <c r="K695" s="268" t="str">
        <f>TRIM(TRIM(DEVICES[[#This Row],[DESC1]])&amp; " " &amp;TRIM(DEVICES[[#This Row],[DESC2]]) &amp; " " &amp; TRIM(DEVICES[[#This Row],[DESC3]]))</f>
        <v>SLIDE GATE VALVE LOCAL_MODE</v>
      </c>
    </row>
    <row r="696" spans="1:11" x14ac:dyDescent="0.4">
      <c r="A696" s="268" t="s">
        <v>1447</v>
      </c>
      <c r="B696" s="268" t="s">
        <v>2165</v>
      </c>
      <c r="C696" s="268" t="s">
        <v>2293</v>
      </c>
      <c r="D696" s="269"/>
      <c r="E696" s="268" t="str">
        <f>_xlfn.CONCAT(DEVICES[[#This Row],[INITIAL_TAG1]:[INITIAL_TAG2]])</f>
        <v>BB1IV650_LOCAL_RUN_FWD</v>
      </c>
      <c r="F696" s="268" t="str">
        <f>TRIM(UPPER( MID(DEVICES[[#This Row],[INITIAL_DESC]],1,25)))</f>
        <v>SLIDE GATE VALVE</v>
      </c>
      <c r="G696" s="268" t="str">
        <f>TRIM(UPPER( MID(DEVICES[[#This Row],[INITIAL_DESC]],26,25)))</f>
        <v>LOCAL_RUN_FWD</v>
      </c>
      <c r="H696" s="268" t="str">
        <f xml:space="preserve"> TRIM(UPPER( MID(DEVICES[[#This Row],[INITIAL_DESC]],51,25)))</f>
        <v/>
      </c>
      <c r="I696" s="269"/>
      <c r="J696" s="268" t="str">
        <f>_xlfn.CONCAT(DEVICES[[#This Row],[INITIAL_TAG1]:[INITIAL_TAG2]])</f>
        <v>BB1IV650_LOCAL_RUN_FWD</v>
      </c>
      <c r="K696" s="268" t="str">
        <f>TRIM(TRIM(DEVICES[[#This Row],[DESC1]])&amp; " " &amp;TRIM(DEVICES[[#This Row],[DESC2]]) &amp; " " &amp; TRIM(DEVICES[[#This Row],[DESC3]]))</f>
        <v>SLIDE GATE VALVE LOCAL_RUN_FWD</v>
      </c>
    </row>
    <row r="697" spans="1:11" x14ac:dyDescent="0.4">
      <c r="A697" s="268" t="s">
        <v>1447</v>
      </c>
      <c r="B697" s="268" t="s">
        <v>2167</v>
      </c>
      <c r="C697" s="268" t="s">
        <v>2294</v>
      </c>
      <c r="D697" s="269"/>
      <c r="E697" s="268" t="str">
        <f>_xlfn.CONCAT(DEVICES[[#This Row],[INITIAL_TAG1]:[INITIAL_TAG2]])</f>
        <v>BB1IV650_LOCAL_RUN_REV</v>
      </c>
      <c r="F697" s="268" t="str">
        <f>TRIM(UPPER( MID(DEVICES[[#This Row],[INITIAL_DESC]],1,25)))</f>
        <v>SLIDE GATE VALVE</v>
      </c>
      <c r="G697" s="268" t="str">
        <f>TRIM(UPPER( MID(DEVICES[[#This Row],[INITIAL_DESC]],26,25)))</f>
        <v>LOCAL_RUN_REV</v>
      </c>
      <c r="H697" s="268" t="str">
        <f xml:space="preserve"> TRIM(UPPER( MID(DEVICES[[#This Row],[INITIAL_DESC]],51,25)))</f>
        <v/>
      </c>
      <c r="I697" s="269"/>
      <c r="J697" s="268" t="str">
        <f>_xlfn.CONCAT(DEVICES[[#This Row],[INITIAL_TAG1]:[INITIAL_TAG2]])</f>
        <v>BB1IV650_LOCAL_RUN_REV</v>
      </c>
      <c r="K697" s="268" t="str">
        <f>TRIM(TRIM(DEVICES[[#This Row],[DESC1]])&amp; " " &amp;TRIM(DEVICES[[#This Row],[DESC2]]) &amp; " " &amp; TRIM(DEVICES[[#This Row],[DESC3]]))</f>
        <v>SLIDE GATE VALVE LOCAL_RUN_REV</v>
      </c>
    </row>
    <row r="698" spans="1:11" x14ac:dyDescent="0.4">
      <c r="A698" s="268" t="s">
        <v>1447</v>
      </c>
      <c r="B698" s="268" t="s">
        <v>2153</v>
      </c>
      <c r="C698" s="268" t="s">
        <v>2295</v>
      </c>
      <c r="D698" s="269"/>
      <c r="E698" s="268" t="str">
        <f>_xlfn.CONCAT(DEVICES[[#This Row],[INITIAL_TAG1]:[INITIAL_TAG2]])</f>
        <v>BB1IV650_ISOLATOR</v>
      </c>
      <c r="F698" s="268" t="str">
        <f>TRIM(UPPER( MID(DEVICES[[#This Row],[INITIAL_DESC]],1,25)))</f>
        <v>SLIDE GATE VALVE</v>
      </c>
      <c r="G698" s="268" t="str">
        <f>TRIM(UPPER( MID(DEVICES[[#This Row],[INITIAL_DESC]],26,25)))</f>
        <v>ISOLATOR</v>
      </c>
      <c r="H698" s="268" t="str">
        <f xml:space="preserve"> TRIM(UPPER( MID(DEVICES[[#This Row],[INITIAL_DESC]],51,25)))</f>
        <v/>
      </c>
      <c r="I698" s="269"/>
      <c r="J698" s="268" t="str">
        <f>_xlfn.CONCAT(DEVICES[[#This Row],[INITIAL_TAG1]:[INITIAL_TAG2]])</f>
        <v>BB1IV650_ISOLATOR</v>
      </c>
      <c r="K698" s="268" t="str">
        <f>TRIM(TRIM(DEVICES[[#This Row],[DESC1]])&amp; " " &amp;TRIM(DEVICES[[#This Row],[DESC2]]) &amp; " " &amp; TRIM(DEVICES[[#This Row],[DESC3]]))</f>
        <v>SLIDE GATE VALVE ISOLATOR</v>
      </c>
    </row>
    <row r="699" spans="1:11" x14ac:dyDescent="0.4">
      <c r="A699" s="268" t="s">
        <v>1480</v>
      </c>
      <c r="C699" s="268" t="s">
        <v>2296</v>
      </c>
      <c r="D699" s="269"/>
      <c r="E699" s="268" t="str">
        <f>_xlfn.CONCAT(DEVICES[[#This Row],[INITIAL_TAG1]:[INITIAL_TAG2]])</f>
        <v>BB1EM657</v>
      </c>
      <c r="F699" s="268" t="str">
        <f>TRIM(UPPER( MID(DEVICES[[#This Row],[INITIAL_DESC]],1,25)))</f>
        <v>FUEL FEEDING</v>
      </c>
      <c r="G699" s="268" t="str">
        <f>TRIM(UPPER( MID(DEVICES[[#This Row],[INITIAL_DESC]],26,25)))</f>
        <v>ROTARY VALVE 1</v>
      </c>
      <c r="H699" s="268" t="str">
        <f xml:space="preserve"> TRIM(UPPER( MID(DEVICES[[#This Row],[INITIAL_DESC]],51,25)))</f>
        <v/>
      </c>
      <c r="I699" s="269"/>
      <c r="J699" s="268" t="str">
        <f>_xlfn.CONCAT(DEVICES[[#This Row],[INITIAL_TAG1]:[INITIAL_TAG2]])</f>
        <v>BB1EM657</v>
      </c>
      <c r="K699" s="268" t="str">
        <f>TRIM(TRIM(DEVICES[[#This Row],[DESC1]])&amp; " " &amp;TRIM(DEVICES[[#This Row],[DESC2]]) &amp; " " &amp; TRIM(DEVICES[[#This Row],[DESC3]]))</f>
        <v>FUEL FEEDING ROTARY VALVE 1</v>
      </c>
    </row>
    <row r="700" spans="1:11" x14ac:dyDescent="0.4">
      <c r="A700" s="268" t="s">
        <v>1480</v>
      </c>
      <c r="B700" s="268" t="s">
        <v>2149</v>
      </c>
      <c r="C700" s="268" t="s">
        <v>2297</v>
      </c>
      <c r="D700" s="269"/>
      <c r="E700" s="268" t="str">
        <f>_xlfn.CONCAT(DEVICES[[#This Row],[INITIAL_TAG1]:[INITIAL_TAG2]])</f>
        <v>BB1EM657_LOCAL_MODE</v>
      </c>
      <c r="F700" s="268" t="str">
        <f>TRIM(UPPER( MID(DEVICES[[#This Row],[INITIAL_DESC]],1,25)))</f>
        <v>FUEL FEEDING</v>
      </c>
      <c r="G700" s="268" t="str">
        <f>TRIM(UPPER( MID(DEVICES[[#This Row],[INITIAL_DESC]],26,25)))</f>
        <v>ROTARY VALVE 1 LOCAL_MODE</v>
      </c>
      <c r="H700" s="268" t="str">
        <f xml:space="preserve"> TRIM(UPPER( MID(DEVICES[[#This Row],[INITIAL_DESC]],51,25)))</f>
        <v/>
      </c>
      <c r="I700" s="269"/>
      <c r="J700" s="268" t="str">
        <f>_xlfn.CONCAT(DEVICES[[#This Row],[INITIAL_TAG1]:[INITIAL_TAG2]])</f>
        <v>BB1EM657_LOCAL_MODE</v>
      </c>
      <c r="K700" s="268" t="str">
        <f>TRIM(TRIM(DEVICES[[#This Row],[DESC1]])&amp; " " &amp;TRIM(DEVICES[[#This Row],[DESC2]]) &amp; " " &amp; TRIM(DEVICES[[#This Row],[DESC3]]))</f>
        <v>FUEL FEEDING ROTARY VALVE 1 LOCAL_MODE</v>
      </c>
    </row>
    <row r="701" spans="1:11" x14ac:dyDescent="0.4">
      <c r="A701" s="268" t="s">
        <v>1480</v>
      </c>
      <c r="B701" s="268" t="s">
        <v>2165</v>
      </c>
      <c r="C701" s="268" t="s">
        <v>2298</v>
      </c>
      <c r="D701" s="269"/>
      <c r="E701" s="268" t="str">
        <f>_xlfn.CONCAT(DEVICES[[#This Row],[INITIAL_TAG1]:[INITIAL_TAG2]])</f>
        <v>BB1EM657_LOCAL_RUN_FWD</v>
      </c>
      <c r="F701" s="268" t="str">
        <f>TRIM(UPPER( MID(DEVICES[[#This Row],[INITIAL_DESC]],1,25)))</f>
        <v>FUEL FEEDING</v>
      </c>
      <c r="G701" s="268" t="str">
        <f>TRIM(UPPER( MID(DEVICES[[#This Row],[INITIAL_DESC]],26,25)))</f>
        <v>ROTARY VALVE 1 LOCAL_RUN_</v>
      </c>
      <c r="H701" s="268" t="str">
        <f xml:space="preserve"> TRIM(UPPER( MID(DEVICES[[#This Row],[INITIAL_DESC]],51,25)))</f>
        <v>FWD</v>
      </c>
      <c r="I701" s="269"/>
      <c r="J701" s="268" t="str">
        <f>_xlfn.CONCAT(DEVICES[[#This Row],[INITIAL_TAG1]:[INITIAL_TAG2]])</f>
        <v>BB1EM657_LOCAL_RUN_FWD</v>
      </c>
      <c r="K701" s="268" t="str">
        <f>TRIM(TRIM(DEVICES[[#This Row],[DESC1]])&amp; " " &amp;TRIM(DEVICES[[#This Row],[DESC2]]) &amp; " " &amp; TRIM(DEVICES[[#This Row],[DESC3]]))</f>
        <v>FUEL FEEDING ROTARY VALVE 1 LOCAL_RUN_ FWD</v>
      </c>
    </row>
    <row r="702" spans="1:11" x14ac:dyDescent="0.4">
      <c r="A702" s="268" t="s">
        <v>1480</v>
      </c>
      <c r="B702" s="268" t="s">
        <v>2167</v>
      </c>
      <c r="C702" s="268" t="s">
        <v>2299</v>
      </c>
      <c r="D702" s="269"/>
      <c r="E702" s="268" t="str">
        <f>_xlfn.CONCAT(DEVICES[[#This Row],[INITIAL_TAG1]:[INITIAL_TAG2]])</f>
        <v>BB1EM657_LOCAL_RUN_REV</v>
      </c>
      <c r="F702" s="268" t="str">
        <f>TRIM(UPPER( MID(DEVICES[[#This Row],[INITIAL_DESC]],1,25)))</f>
        <v>FUEL FEEDING</v>
      </c>
      <c r="G702" s="268" t="str">
        <f>TRIM(UPPER( MID(DEVICES[[#This Row],[INITIAL_DESC]],26,25)))</f>
        <v>ROTARY VALVE 1 LOCAL_RUN_</v>
      </c>
      <c r="H702" s="268" t="str">
        <f xml:space="preserve"> TRIM(UPPER( MID(DEVICES[[#This Row],[INITIAL_DESC]],51,25)))</f>
        <v>REV</v>
      </c>
      <c r="I702" s="269"/>
      <c r="J702" s="268" t="str">
        <f>_xlfn.CONCAT(DEVICES[[#This Row],[INITIAL_TAG1]:[INITIAL_TAG2]])</f>
        <v>BB1EM657_LOCAL_RUN_REV</v>
      </c>
      <c r="K702" s="268" t="str">
        <f>TRIM(TRIM(DEVICES[[#This Row],[DESC1]])&amp; " " &amp;TRIM(DEVICES[[#This Row],[DESC2]]) &amp; " " &amp; TRIM(DEVICES[[#This Row],[DESC3]]))</f>
        <v>FUEL FEEDING ROTARY VALVE 1 LOCAL_RUN_ REV</v>
      </c>
    </row>
    <row r="703" spans="1:11" x14ac:dyDescent="0.4">
      <c r="A703" s="268" t="s">
        <v>1480</v>
      </c>
      <c r="B703" s="268" t="s">
        <v>2153</v>
      </c>
      <c r="C703" s="268" t="s">
        <v>2300</v>
      </c>
      <c r="D703" s="269"/>
      <c r="E703" s="268" t="str">
        <f>_xlfn.CONCAT(DEVICES[[#This Row],[INITIAL_TAG1]:[INITIAL_TAG2]])</f>
        <v>BB1EM657_ISOLATOR</v>
      </c>
      <c r="F703" s="268" t="str">
        <f>TRIM(UPPER( MID(DEVICES[[#This Row],[INITIAL_DESC]],1,25)))</f>
        <v>FUEL FEEDING</v>
      </c>
      <c r="G703" s="268" t="str">
        <f>TRIM(UPPER( MID(DEVICES[[#This Row],[INITIAL_DESC]],26,25)))</f>
        <v>ROTARY VALVE 1 ISOLATOR</v>
      </c>
      <c r="H703" s="268" t="str">
        <f xml:space="preserve"> TRIM(UPPER( MID(DEVICES[[#This Row],[INITIAL_DESC]],51,25)))</f>
        <v/>
      </c>
      <c r="I703" s="269"/>
      <c r="J703" s="268" t="str">
        <f>_xlfn.CONCAT(DEVICES[[#This Row],[INITIAL_TAG1]:[INITIAL_TAG2]])</f>
        <v>BB1EM657_ISOLATOR</v>
      </c>
      <c r="K703" s="268" t="str">
        <f>TRIM(TRIM(DEVICES[[#This Row],[DESC1]])&amp; " " &amp;TRIM(DEVICES[[#This Row],[DESC2]]) &amp; " " &amp; TRIM(DEVICES[[#This Row],[DESC3]]))</f>
        <v>FUEL FEEDING ROTARY VALVE 1 ISOLATOR</v>
      </c>
    </row>
    <row r="704" spans="1:11" x14ac:dyDescent="0.4">
      <c r="A704" s="268" t="s">
        <v>1481</v>
      </c>
      <c r="C704" s="268" t="s">
        <v>2301</v>
      </c>
      <c r="D704" s="269"/>
      <c r="E704" s="268" t="str">
        <f>_xlfn.CONCAT(DEVICES[[#This Row],[INITIAL_TAG1]:[INITIAL_TAG2]])</f>
        <v>BB1EM656</v>
      </c>
      <c r="F704" s="268" t="str">
        <f>TRIM(UPPER( MID(DEVICES[[#This Row],[INITIAL_DESC]],1,25)))</f>
        <v>FUEL FEEDING</v>
      </c>
      <c r="G704" s="268" t="str">
        <f>TRIM(UPPER( MID(DEVICES[[#This Row],[INITIAL_DESC]],26,25)))</f>
        <v>ROTARY VALVE 2</v>
      </c>
      <c r="H704" s="268" t="str">
        <f xml:space="preserve"> TRIM(UPPER( MID(DEVICES[[#This Row],[INITIAL_DESC]],51,25)))</f>
        <v/>
      </c>
      <c r="I704" s="269"/>
      <c r="J704" s="268" t="str">
        <f>_xlfn.CONCAT(DEVICES[[#This Row],[INITIAL_TAG1]:[INITIAL_TAG2]])</f>
        <v>BB1EM656</v>
      </c>
      <c r="K704" s="268" t="str">
        <f>TRIM(TRIM(DEVICES[[#This Row],[DESC1]])&amp; " " &amp;TRIM(DEVICES[[#This Row],[DESC2]]) &amp; " " &amp; TRIM(DEVICES[[#This Row],[DESC3]]))</f>
        <v>FUEL FEEDING ROTARY VALVE 2</v>
      </c>
    </row>
    <row r="705" spans="1:11" x14ac:dyDescent="0.4">
      <c r="A705" s="268" t="s">
        <v>1481</v>
      </c>
      <c r="B705" s="268" t="s">
        <v>2149</v>
      </c>
      <c r="C705" s="268" t="s">
        <v>2302</v>
      </c>
      <c r="D705" s="269"/>
      <c r="E705" s="268" t="str">
        <f>_xlfn.CONCAT(DEVICES[[#This Row],[INITIAL_TAG1]:[INITIAL_TAG2]])</f>
        <v>BB1EM656_LOCAL_MODE</v>
      </c>
      <c r="F705" s="268" t="str">
        <f>TRIM(UPPER( MID(DEVICES[[#This Row],[INITIAL_DESC]],1,25)))</f>
        <v>FUEL FEEDING</v>
      </c>
      <c r="G705" s="268" t="str">
        <f>TRIM(UPPER( MID(DEVICES[[#This Row],[INITIAL_DESC]],26,25)))</f>
        <v>ROTARY VALVE 2 LOCAL_MODE</v>
      </c>
      <c r="H705" s="268" t="str">
        <f xml:space="preserve"> TRIM(UPPER( MID(DEVICES[[#This Row],[INITIAL_DESC]],51,25)))</f>
        <v/>
      </c>
      <c r="I705" s="269"/>
      <c r="J705" s="268" t="str">
        <f>_xlfn.CONCAT(DEVICES[[#This Row],[INITIAL_TAG1]:[INITIAL_TAG2]])</f>
        <v>BB1EM656_LOCAL_MODE</v>
      </c>
      <c r="K705" s="268" t="str">
        <f>TRIM(TRIM(DEVICES[[#This Row],[DESC1]])&amp; " " &amp;TRIM(DEVICES[[#This Row],[DESC2]]) &amp; " " &amp; TRIM(DEVICES[[#This Row],[DESC3]]))</f>
        <v>FUEL FEEDING ROTARY VALVE 2 LOCAL_MODE</v>
      </c>
    </row>
    <row r="706" spans="1:11" x14ac:dyDescent="0.4">
      <c r="A706" s="268" t="s">
        <v>1481</v>
      </c>
      <c r="B706" s="268" t="s">
        <v>2165</v>
      </c>
      <c r="C706" s="268" t="s">
        <v>2303</v>
      </c>
      <c r="D706" s="269"/>
      <c r="E706" s="268" t="str">
        <f>_xlfn.CONCAT(DEVICES[[#This Row],[INITIAL_TAG1]:[INITIAL_TAG2]])</f>
        <v>BB1EM656_LOCAL_RUN_FWD</v>
      </c>
      <c r="F706" s="268" t="str">
        <f>TRIM(UPPER( MID(DEVICES[[#This Row],[INITIAL_DESC]],1,25)))</f>
        <v>FUEL FEEDING</v>
      </c>
      <c r="G706" s="268" t="str">
        <f>TRIM(UPPER( MID(DEVICES[[#This Row],[INITIAL_DESC]],26,25)))</f>
        <v>ROTARY VALVE 2 LOCAL_RUN_</v>
      </c>
      <c r="H706" s="268" t="str">
        <f xml:space="preserve"> TRIM(UPPER( MID(DEVICES[[#This Row],[INITIAL_DESC]],51,25)))</f>
        <v>FWD</v>
      </c>
      <c r="I706" s="269"/>
      <c r="J706" s="268" t="str">
        <f>_xlfn.CONCAT(DEVICES[[#This Row],[INITIAL_TAG1]:[INITIAL_TAG2]])</f>
        <v>BB1EM656_LOCAL_RUN_FWD</v>
      </c>
      <c r="K706" s="268" t="str">
        <f>TRIM(TRIM(DEVICES[[#This Row],[DESC1]])&amp; " " &amp;TRIM(DEVICES[[#This Row],[DESC2]]) &amp; " " &amp; TRIM(DEVICES[[#This Row],[DESC3]]))</f>
        <v>FUEL FEEDING ROTARY VALVE 2 LOCAL_RUN_ FWD</v>
      </c>
    </row>
    <row r="707" spans="1:11" x14ac:dyDescent="0.4">
      <c r="A707" s="268" t="s">
        <v>1481</v>
      </c>
      <c r="B707" s="268" t="s">
        <v>2167</v>
      </c>
      <c r="C707" s="268" t="s">
        <v>2304</v>
      </c>
      <c r="D707" s="269"/>
      <c r="E707" s="268" t="str">
        <f>_xlfn.CONCAT(DEVICES[[#This Row],[INITIAL_TAG1]:[INITIAL_TAG2]])</f>
        <v>BB1EM656_LOCAL_RUN_REV</v>
      </c>
      <c r="F707" s="268" t="str">
        <f>TRIM(UPPER( MID(DEVICES[[#This Row],[INITIAL_DESC]],1,25)))</f>
        <v>FUEL FEEDING</v>
      </c>
      <c r="G707" s="268" t="str">
        <f>TRIM(UPPER( MID(DEVICES[[#This Row],[INITIAL_DESC]],26,25)))</f>
        <v>ROTARY VALVE 2 LOCAL_RUN_</v>
      </c>
      <c r="H707" s="268" t="str">
        <f xml:space="preserve"> TRIM(UPPER( MID(DEVICES[[#This Row],[INITIAL_DESC]],51,25)))</f>
        <v>REV</v>
      </c>
      <c r="I707" s="269"/>
      <c r="J707" s="268" t="str">
        <f>_xlfn.CONCAT(DEVICES[[#This Row],[INITIAL_TAG1]:[INITIAL_TAG2]])</f>
        <v>BB1EM656_LOCAL_RUN_REV</v>
      </c>
      <c r="K707" s="268" t="str">
        <f>TRIM(TRIM(DEVICES[[#This Row],[DESC1]])&amp; " " &amp;TRIM(DEVICES[[#This Row],[DESC2]]) &amp; " " &amp; TRIM(DEVICES[[#This Row],[DESC3]]))</f>
        <v>FUEL FEEDING ROTARY VALVE 2 LOCAL_RUN_ REV</v>
      </c>
    </row>
    <row r="708" spans="1:11" x14ac:dyDescent="0.4">
      <c r="A708" s="268" t="s">
        <v>1481</v>
      </c>
      <c r="B708" s="268" t="s">
        <v>2153</v>
      </c>
      <c r="C708" s="268" t="s">
        <v>2305</v>
      </c>
      <c r="D708" s="269"/>
      <c r="E708" s="268" t="str">
        <f>_xlfn.CONCAT(DEVICES[[#This Row],[INITIAL_TAG1]:[INITIAL_TAG2]])</f>
        <v>BB1EM656_ISOLATOR</v>
      </c>
      <c r="F708" s="268" t="str">
        <f>TRIM(UPPER( MID(DEVICES[[#This Row],[INITIAL_DESC]],1,25)))</f>
        <v>FUEL FEEDING</v>
      </c>
      <c r="G708" s="268" t="str">
        <f>TRIM(UPPER( MID(DEVICES[[#This Row],[INITIAL_DESC]],26,25)))</f>
        <v>ROTARY VALVE 2 ISOLATOR</v>
      </c>
      <c r="H708" s="268" t="str">
        <f xml:space="preserve"> TRIM(UPPER( MID(DEVICES[[#This Row],[INITIAL_DESC]],51,25)))</f>
        <v/>
      </c>
      <c r="I708" s="269"/>
      <c r="J708" s="268" t="str">
        <f>_xlfn.CONCAT(DEVICES[[#This Row],[INITIAL_TAG1]:[INITIAL_TAG2]])</f>
        <v>BB1EM656_ISOLATOR</v>
      </c>
      <c r="K708" s="268" t="str">
        <f>TRIM(TRIM(DEVICES[[#This Row],[DESC1]])&amp; " " &amp;TRIM(DEVICES[[#This Row],[DESC2]]) &amp; " " &amp; TRIM(DEVICES[[#This Row],[DESC3]]))</f>
        <v>FUEL FEEDING ROTARY VALVE 2 ISOLATOR</v>
      </c>
    </row>
    <row r="709" spans="1:11" x14ac:dyDescent="0.4">
      <c r="A709" s="268" t="s">
        <v>1510</v>
      </c>
      <c r="C709" s="268" t="s">
        <v>2306</v>
      </c>
      <c r="D709" s="269"/>
      <c r="E709" s="268" t="str">
        <f>_xlfn.CONCAT(DEVICES[[#This Row],[INITIAL_TAG1]:[INITIAL_TAG2]])</f>
        <v>BB1EM856</v>
      </c>
      <c r="F709" s="268" t="str">
        <f>TRIM(UPPER( MID(DEVICES[[#This Row],[INITIAL_DESC]],1,25)))</f>
        <v>PURIFIED SAND</v>
      </c>
      <c r="G709" s="268" t="str">
        <f>TRIM(UPPER( MID(DEVICES[[#This Row],[INITIAL_DESC]],26,25)))</f>
        <v>SCREW CONVEYOR</v>
      </c>
      <c r="H709" s="268" t="str">
        <f xml:space="preserve"> TRIM(UPPER( MID(DEVICES[[#This Row],[INITIAL_DESC]],51,25)))</f>
        <v/>
      </c>
      <c r="I709" s="269"/>
      <c r="J709" s="268" t="str">
        <f>_xlfn.CONCAT(DEVICES[[#This Row],[INITIAL_TAG1]:[INITIAL_TAG2]])</f>
        <v>BB1EM856</v>
      </c>
      <c r="K709" s="268" t="str">
        <f>TRIM(TRIM(DEVICES[[#This Row],[DESC1]])&amp; " " &amp;TRIM(DEVICES[[#This Row],[DESC2]]) &amp; " " &amp; TRIM(DEVICES[[#This Row],[DESC3]]))</f>
        <v>PURIFIED SAND SCREW CONVEYOR</v>
      </c>
    </row>
    <row r="710" spans="1:11" x14ac:dyDescent="0.4">
      <c r="A710" s="268" t="s">
        <v>1510</v>
      </c>
      <c r="B710" s="268" t="s">
        <v>2149</v>
      </c>
      <c r="C710" s="268" t="s">
        <v>2307</v>
      </c>
      <c r="D710" s="269"/>
      <c r="E710" s="268" t="str">
        <f>_xlfn.CONCAT(DEVICES[[#This Row],[INITIAL_TAG1]:[INITIAL_TAG2]])</f>
        <v>BB1EM856_LOCAL_MODE</v>
      </c>
      <c r="F710" s="268" t="str">
        <f>TRIM(UPPER( MID(DEVICES[[#This Row],[INITIAL_DESC]],1,25)))</f>
        <v>PURIFIED SAND</v>
      </c>
      <c r="G710" s="268" t="str">
        <f>TRIM(UPPER( MID(DEVICES[[#This Row],[INITIAL_DESC]],26,25)))</f>
        <v>SCREW CONVEYOR LOCAL_MODE</v>
      </c>
      <c r="H710" s="268" t="str">
        <f xml:space="preserve"> TRIM(UPPER( MID(DEVICES[[#This Row],[INITIAL_DESC]],51,25)))</f>
        <v/>
      </c>
      <c r="I710" s="269"/>
      <c r="J710" s="268" t="str">
        <f>_xlfn.CONCAT(DEVICES[[#This Row],[INITIAL_TAG1]:[INITIAL_TAG2]])</f>
        <v>BB1EM856_LOCAL_MODE</v>
      </c>
      <c r="K710" s="268" t="str">
        <f>TRIM(TRIM(DEVICES[[#This Row],[DESC1]])&amp; " " &amp;TRIM(DEVICES[[#This Row],[DESC2]]) &amp; " " &amp; TRIM(DEVICES[[#This Row],[DESC3]]))</f>
        <v>PURIFIED SAND SCREW CONVEYOR LOCAL_MODE</v>
      </c>
    </row>
    <row r="711" spans="1:11" x14ac:dyDescent="0.4">
      <c r="A711" s="268" t="s">
        <v>1510</v>
      </c>
      <c r="B711" s="268" t="s">
        <v>2165</v>
      </c>
      <c r="C711" s="268" t="s">
        <v>2308</v>
      </c>
      <c r="D711" s="269"/>
      <c r="E711" s="268" t="str">
        <f>_xlfn.CONCAT(DEVICES[[#This Row],[INITIAL_TAG1]:[INITIAL_TAG2]])</f>
        <v>BB1EM856_LOCAL_RUN_FWD</v>
      </c>
      <c r="F711" s="268" t="str">
        <f>TRIM(UPPER( MID(DEVICES[[#This Row],[INITIAL_DESC]],1,25)))</f>
        <v>PURIFIED SAND</v>
      </c>
      <c r="G711" s="268" t="str">
        <f>TRIM(UPPER( MID(DEVICES[[#This Row],[INITIAL_DESC]],26,25)))</f>
        <v>SCREW CONVEYOR LOCAL_RUN_</v>
      </c>
      <c r="H711" s="268" t="str">
        <f xml:space="preserve"> TRIM(UPPER( MID(DEVICES[[#This Row],[INITIAL_DESC]],51,25)))</f>
        <v>FWD</v>
      </c>
      <c r="I711" s="269"/>
      <c r="J711" s="268" t="str">
        <f>_xlfn.CONCAT(DEVICES[[#This Row],[INITIAL_TAG1]:[INITIAL_TAG2]])</f>
        <v>BB1EM856_LOCAL_RUN_FWD</v>
      </c>
      <c r="K711" s="268" t="str">
        <f>TRIM(TRIM(DEVICES[[#This Row],[DESC1]])&amp; " " &amp;TRIM(DEVICES[[#This Row],[DESC2]]) &amp; " " &amp; TRIM(DEVICES[[#This Row],[DESC3]]))</f>
        <v>PURIFIED SAND SCREW CONVEYOR LOCAL_RUN_ FWD</v>
      </c>
    </row>
    <row r="712" spans="1:11" x14ac:dyDescent="0.4">
      <c r="A712" s="268" t="s">
        <v>1510</v>
      </c>
      <c r="B712" s="268" t="s">
        <v>2167</v>
      </c>
      <c r="C712" s="268" t="s">
        <v>2309</v>
      </c>
      <c r="D712" s="269"/>
      <c r="E712" s="268" t="str">
        <f>_xlfn.CONCAT(DEVICES[[#This Row],[INITIAL_TAG1]:[INITIAL_TAG2]])</f>
        <v>BB1EM856_LOCAL_RUN_REV</v>
      </c>
      <c r="F712" s="268" t="str">
        <f>TRIM(UPPER( MID(DEVICES[[#This Row],[INITIAL_DESC]],1,25)))</f>
        <v>PURIFIED SAND</v>
      </c>
      <c r="G712" s="268" t="str">
        <f>TRIM(UPPER( MID(DEVICES[[#This Row],[INITIAL_DESC]],26,25)))</f>
        <v>SCREW CONVEYOR LOCAL_RUN_</v>
      </c>
      <c r="H712" s="268" t="str">
        <f xml:space="preserve"> TRIM(UPPER( MID(DEVICES[[#This Row],[INITIAL_DESC]],51,25)))</f>
        <v>REV</v>
      </c>
      <c r="I712" s="269"/>
      <c r="J712" s="268" t="str">
        <f>_xlfn.CONCAT(DEVICES[[#This Row],[INITIAL_TAG1]:[INITIAL_TAG2]])</f>
        <v>BB1EM856_LOCAL_RUN_REV</v>
      </c>
      <c r="K712" s="268" t="str">
        <f>TRIM(TRIM(DEVICES[[#This Row],[DESC1]])&amp; " " &amp;TRIM(DEVICES[[#This Row],[DESC2]]) &amp; " " &amp; TRIM(DEVICES[[#This Row],[DESC3]]))</f>
        <v>PURIFIED SAND SCREW CONVEYOR LOCAL_RUN_ REV</v>
      </c>
    </row>
    <row r="713" spans="1:11" x14ac:dyDescent="0.4">
      <c r="A713" s="268" t="s">
        <v>1510</v>
      </c>
      <c r="B713" s="268" t="s">
        <v>2153</v>
      </c>
      <c r="C713" s="268" t="s">
        <v>2310</v>
      </c>
      <c r="D713" s="269"/>
      <c r="E713" s="268" t="str">
        <f>_xlfn.CONCAT(DEVICES[[#This Row],[INITIAL_TAG1]:[INITIAL_TAG2]])</f>
        <v>BB1EM856_ISOLATOR</v>
      </c>
      <c r="F713" s="268" t="str">
        <f>TRIM(UPPER( MID(DEVICES[[#This Row],[INITIAL_DESC]],1,25)))</f>
        <v>PURIFIED SAND</v>
      </c>
      <c r="G713" s="268" t="str">
        <f>TRIM(UPPER( MID(DEVICES[[#This Row],[INITIAL_DESC]],26,25)))</f>
        <v>SCREW CONVEYOR ISOLATOR</v>
      </c>
      <c r="H713" s="268" t="str">
        <f xml:space="preserve"> TRIM(UPPER( MID(DEVICES[[#This Row],[INITIAL_DESC]],51,25)))</f>
        <v/>
      </c>
      <c r="I713" s="269"/>
      <c r="J713" s="268" t="str">
        <f>_xlfn.CONCAT(DEVICES[[#This Row],[INITIAL_TAG1]:[INITIAL_TAG2]])</f>
        <v>BB1EM856_ISOLATOR</v>
      </c>
      <c r="K713" s="268" t="str">
        <f>TRIM(TRIM(DEVICES[[#This Row],[DESC1]])&amp; " " &amp;TRIM(DEVICES[[#This Row],[DESC2]]) &amp; " " &amp; TRIM(DEVICES[[#This Row],[DESC3]]))</f>
        <v>PURIFIED SAND SCREW CONVEYOR ISOLATOR</v>
      </c>
    </row>
    <row r="714" spans="1:11" x14ac:dyDescent="0.4">
      <c r="A714" s="268" t="s">
        <v>1029</v>
      </c>
      <c r="C714" s="268" t="s">
        <v>2311</v>
      </c>
      <c r="D714" s="269"/>
      <c r="E714" s="268" t="str">
        <f>_xlfn.CONCAT(DEVICES[[#This Row],[INITIAL_TAG1]:[INITIAL_TAG2]])</f>
        <v>BB1EM850</v>
      </c>
      <c r="F714" s="268" t="str">
        <f>TRIM(UPPER( MID(DEVICES[[#This Row],[INITIAL_DESC]],1,25)))</f>
        <v>2ND PASS FLY ASH</v>
      </c>
      <c r="G714" s="268" t="str">
        <f>TRIM(UPPER( MID(DEVICES[[#This Row],[INITIAL_DESC]],26,25)))</f>
        <v>ROTARY VALVE</v>
      </c>
      <c r="H714" s="268" t="str">
        <f xml:space="preserve"> TRIM(UPPER( MID(DEVICES[[#This Row],[INITIAL_DESC]],51,25)))</f>
        <v/>
      </c>
      <c r="I714" s="269"/>
      <c r="J714" s="268" t="str">
        <f>_xlfn.CONCAT(DEVICES[[#This Row],[INITIAL_TAG1]:[INITIAL_TAG2]])</f>
        <v>BB1EM850</v>
      </c>
      <c r="K714" s="268" t="str">
        <f>TRIM(TRIM(DEVICES[[#This Row],[DESC1]])&amp; " " &amp;TRIM(DEVICES[[#This Row],[DESC2]]) &amp; " " &amp; TRIM(DEVICES[[#This Row],[DESC3]]))</f>
        <v>2ND PASS FLY ASH ROTARY VALVE</v>
      </c>
    </row>
    <row r="715" spans="1:11" x14ac:dyDescent="0.4">
      <c r="A715" s="268" t="s">
        <v>1029</v>
      </c>
      <c r="B715" s="268" t="s">
        <v>2149</v>
      </c>
      <c r="C715" s="268" t="s">
        <v>2312</v>
      </c>
      <c r="D715" s="269"/>
      <c r="E715" s="268" t="str">
        <f>_xlfn.CONCAT(DEVICES[[#This Row],[INITIAL_TAG1]:[INITIAL_TAG2]])</f>
        <v>BB1EM850_LOCAL_MODE</v>
      </c>
      <c r="F715" s="268" t="str">
        <f>TRIM(UPPER( MID(DEVICES[[#This Row],[INITIAL_DESC]],1,25)))</f>
        <v>2ND PASS FLY ASH</v>
      </c>
      <c r="G715" s="268" t="str">
        <f>TRIM(UPPER( MID(DEVICES[[#This Row],[INITIAL_DESC]],26,25)))</f>
        <v>ROTARY VALVE LOCAL_MODE</v>
      </c>
      <c r="H715" s="268" t="str">
        <f xml:space="preserve"> TRIM(UPPER( MID(DEVICES[[#This Row],[INITIAL_DESC]],51,25)))</f>
        <v/>
      </c>
      <c r="I715" s="269"/>
      <c r="J715" s="268" t="str">
        <f>_xlfn.CONCAT(DEVICES[[#This Row],[INITIAL_TAG1]:[INITIAL_TAG2]])</f>
        <v>BB1EM850_LOCAL_MODE</v>
      </c>
      <c r="K715" s="268" t="str">
        <f>TRIM(TRIM(DEVICES[[#This Row],[DESC1]])&amp; " " &amp;TRIM(DEVICES[[#This Row],[DESC2]]) &amp; " " &amp; TRIM(DEVICES[[#This Row],[DESC3]]))</f>
        <v>2ND PASS FLY ASH ROTARY VALVE LOCAL_MODE</v>
      </c>
    </row>
    <row r="716" spans="1:11" x14ac:dyDescent="0.4">
      <c r="A716" s="268" t="s">
        <v>1029</v>
      </c>
      <c r="B716" s="268" t="s">
        <v>2165</v>
      </c>
      <c r="C716" s="268" t="s">
        <v>2313</v>
      </c>
      <c r="D716" s="269"/>
      <c r="E716" s="268" t="str">
        <f>_xlfn.CONCAT(DEVICES[[#This Row],[INITIAL_TAG1]:[INITIAL_TAG2]])</f>
        <v>BB1EM850_LOCAL_RUN_FWD</v>
      </c>
      <c r="F716" s="268" t="str">
        <f>TRIM(UPPER( MID(DEVICES[[#This Row],[INITIAL_DESC]],1,25)))</f>
        <v>2ND PASS FLY ASH</v>
      </c>
      <c r="G716" s="268" t="str">
        <f>TRIM(UPPER( MID(DEVICES[[#This Row],[INITIAL_DESC]],26,25)))</f>
        <v>ROTARY VALVE LOCAL_RUN_</v>
      </c>
      <c r="H716" s="268" t="str">
        <f xml:space="preserve"> TRIM(UPPER( MID(DEVICES[[#This Row],[INITIAL_DESC]],51,25)))</f>
        <v>FWD</v>
      </c>
      <c r="I716" s="269"/>
      <c r="J716" s="268" t="str">
        <f>_xlfn.CONCAT(DEVICES[[#This Row],[INITIAL_TAG1]:[INITIAL_TAG2]])</f>
        <v>BB1EM850_LOCAL_RUN_FWD</v>
      </c>
      <c r="K716" s="268" t="str">
        <f>TRIM(TRIM(DEVICES[[#This Row],[DESC1]])&amp; " " &amp;TRIM(DEVICES[[#This Row],[DESC2]]) &amp; " " &amp; TRIM(DEVICES[[#This Row],[DESC3]]))</f>
        <v>2ND PASS FLY ASH ROTARY VALVE LOCAL_RUN_ FWD</v>
      </c>
    </row>
    <row r="717" spans="1:11" x14ac:dyDescent="0.4">
      <c r="A717" s="268" t="s">
        <v>1029</v>
      </c>
      <c r="B717" s="268" t="s">
        <v>2167</v>
      </c>
      <c r="C717" s="268" t="s">
        <v>2314</v>
      </c>
      <c r="D717" s="269"/>
      <c r="E717" s="268" t="str">
        <f>_xlfn.CONCAT(DEVICES[[#This Row],[INITIAL_TAG1]:[INITIAL_TAG2]])</f>
        <v>BB1EM850_LOCAL_RUN_REV</v>
      </c>
      <c r="F717" s="268" t="str">
        <f>TRIM(UPPER( MID(DEVICES[[#This Row],[INITIAL_DESC]],1,25)))</f>
        <v>2ND PASS FLY ASH</v>
      </c>
      <c r="G717" s="268" t="str">
        <f>TRIM(UPPER( MID(DEVICES[[#This Row],[INITIAL_DESC]],26,25)))</f>
        <v>ROTARY VALVE LOCAL_RUN_</v>
      </c>
      <c r="H717" s="268" t="str">
        <f xml:space="preserve"> TRIM(UPPER( MID(DEVICES[[#This Row],[INITIAL_DESC]],51,25)))</f>
        <v>REV</v>
      </c>
      <c r="I717" s="269"/>
      <c r="J717" s="268" t="str">
        <f>_xlfn.CONCAT(DEVICES[[#This Row],[INITIAL_TAG1]:[INITIAL_TAG2]])</f>
        <v>BB1EM850_LOCAL_RUN_REV</v>
      </c>
      <c r="K717" s="268" t="str">
        <f>TRIM(TRIM(DEVICES[[#This Row],[DESC1]])&amp; " " &amp;TRIM(DEVICES[[#This Row],[DESC2]]) &amp; " " &amp; TRIM(DEVICES[[#This Row],[DESC3]]))</f>
        <v>2ND PASS FLY ASH ROTARY VALVE LOCAL_RUN_ REV</v>
      </c>
    </row>
    <row r="718" spans="1:11" x14ac:dyDescent="0.4">
      <c r="A718" s="268" t="s">
        <v>1029</v>
      </c>
      <c r="B718" s="268" t="s">
        <v>2153</v>
      </c>
      <c r="C718" s="268" t="s">
        <v>2315</v>
      </c>
      <c r="D718" s="269"/>
      <c r="E718" s="268" t="str">
        <f>_xlfn.CONCAT(DEVICES[[#This Row],[INITIAL_TAG1]:[INITIAL_TAG2]])</f>
        <v>BB1EM850_ISOLATOR</v>
      </c>
      <c r="F718" s="268" t="str">
        <f>TRIM(UPPER( MID(DEVICES[[#This Row],[INITIAL_DESC]],1,25)))</f>
        <v>2ND PASS FLY ASH</v>
      </c>
      <c r="G718" s="268" t="str">
        <f>TRIM(UPPER( MID(DEVICES[[#This Row],[INITIAL_DESC]],26,25)))</f>
        <v>ROTARY VALVE ISOLATOR</v>
      </c>
      <c r="H718" s="268" t="str">
        <f xml:space="preserve"> TRIM(UPPER( MID(DEVICES[[#This Row],[INITIAL_DESC]],51,25)))</f>
        <v/>
      </c>
      <c r="I718" s="269"/>
      <c r="J718" s="268" t="str">
        <f>_xlfn.CONCAT(DEVICES[[#This Row],[INITIAL_TAG1]:[INITIAL_TAG2]])</f>
        <v>BB1EM850_ISOLATOR</v>
      </c>
      <c r="K718" s="268" t="str">
        <f>TRIM(TRIM(DEVICES[[#This Row],[DESC1]])&amp; " " &amp;TRIM(DEVICES[[#This Row],[DESC2]]) &amp; " " &amp; TRIM(DEVICES[[#This Row],[DESC3]]))</f>
        <v>2ND PASS FLY ASH ROTARY VALVE ISOLATOR</v>
      </c>
    </row>
    <row r="719" spans="1:11" x14ac:dyDescent="0.4">
      <c r="A719" s="268" t="s">
        <v>1035</v>
      </c>
      <c r="C719" s="268" t="s">
        <v>2316</v>
      </c>
      <c r="D719" s="269"/>
      <c r="E719" s="268" t="str">
        <f>_xlfn.CONCAT(DEVICES[[#This Row],[INITIAL_TAG1]:[INITIAL_TAG2]])</f>
        <v>BB1EM851</v>
      </c>
      <c r="F719" s="268" t="str">
        <f>TRIM(UPPER( MID(DEVICES[[#This Row],[INITIAL_DESC]],1,25)))</f>
        <v>3RD PASS FLY ASH</v>
      </c>
      <c r="G719" s="268" t="str">
        <f>TRIM(UPPER( MID(DEVICES[[#This Row],[INITIAL_DESC]],26,25)))</f>
        <v>ROTARY VALVE</v>
      </c>
      <c r="H719" s="268" t="str">
        <f xml:space="preserve"> TRIM(UPPER( MID(DEVICES[[#This Row],[INITIAL_DESC]],51,25)))</f>
        <v/>
      </c>
      <c r="I719" s="269"/>
      <c r="J719" s="268" t="str">
        <f>_xlfn.CONCAT(DEVICES[[#This Row],[INITIAL_TAG1]:[INITIAL_TAG2]])</f>
        <v>BB1EM851</v>
      </c>
      <c r="K719" s="268" t="str">
        <f>TRIM(TRIM(DEVICES[[#This Row],[DESC1]])&amp; " " &amp;TRIM(DEVICES[[#This Row],[DESC2]]) &amp; " " &amp; TRIM(DEVICES[[#This Row],[DESC3]]))</f>
        <v>3RD PASS FLY ASH ROTARY VALVE</v>
      </c>
    </row>
    <row r="720" spans="1:11" x14ac:dyDescent="0.4">
      <c r="A720" s="268" t="s">
        <v>1035</v>
      </c>
      <c r="B720" s="268" t="s">
        <v>2149</v>
      </c>
      <c r="C720" s="268" t="s">
        <v>2317</v>
      </c>
      <c r="D720" s="269"/>
      <c r="E720" s="268" t="str">
        <f>_xlfn.CONCAT(DEVICES[[#This Row],[INITIAL_TAG1]:[INITIAL_TAG2]])</f>
        <v>BB1EM851_LOCAL_MODE</v>
      </c>
      <c r="F720" s="268" t="str">
        <f>TRIM(UPPER( MID(DEVICES[[#This Row],[INITIAL_DESC]],1,25)))</f>
        <v>3RD PASS FLY ASH</v>
      </c>
      <c r="G720" s="268" t="str">
        <f>TRIM(UPPER( MID(DEVICES[[#This Row],[INITIAL_DESC]],26,25)))</f>
        <v>ROTARY VALVE LOCAL_MODE</v>
      </c>
      <c r="H720" s="268" t="str">
        <f xml:space="preserve"> TRIM(UPPER( MID(DEVICES[[#This Row],[INITIAL_DESC]],51,25)))</f>
        <v/>
      </c>
      <c r="I720" s="269"/>
      <c r="J720" s="268" t="str">
        <f>_xlfn.CONCAT(DEVICES[[#This Row],[INITIAL_TAG1]:[INITIAL_TAG2]])</f>
        <v>BB1EM851_LOCAL_MODE</v>
      </c>
      <c r="K720" s="268" t="str">
        <f>TRIM(TRIM(DEVICES[[#This Row],[DESC1]])&amp; " " &amp;TRIM(DEVICES[[#This Row],[DESC2]]) &amp; " " &amp; TRIM(DEVICES[[#This Row],[DESC3]]))</f>
        <v>3RD PASS FLY ASH ROTARY VALVE LOCAL_MODE</v>
      </c>
    </row>
    <row r="721" spans="1:11" x14ac:dyDescent="0.4">
      <c r="A721" s="268" t="s">
        <v>1035</v>
      </c>
      <c r="B721" s="268" t="s">
        <v>2165</v>
      </c>
      <c r="C721" s="268" t="s">
        <v>2318</v>
      </c>
      <c r="D721" s="269"/>
      <c r="E721" s="268" t="str">
        <f>_xlfn.CONCAT(DEVICES[[#This Row],[INITIAL_TAG1]:[INITIAL_TAG2]])</f>
        <v>BB1EM851_LOCAL_RUN_FWD</v>
      </c>
      <c r="F721" s="268" t="str">
        <f>TRIM(UPPER( MID(DEVICES[[#This Row],[INITIAL_DESC]],1,25)))</f>
        <v>3RD PASS FLY ASH</v>
      </c>
      <c r="G721" s="268" t="str">
        <f>TRIM(UPPER( MID(DEVICES[[#This Row],[INITIAL_DESC]],26,25)))</f>
        <v>ROTARY VALVE LOCAL_RUN_</v>
      </c>
      <c r="H721" s="268" t="str">
        <f xml:space="preserve"> TRIM(UPPER( MID(DEVICES[[#This Row],[INITIAL_DESC]],51,25)))</f>
        <v>FWD</v>
      </c>
      <c r="I721" s="269"/>
      <c r="J721" s="268" t="str">
        <f>_xlfn.CONCAT(DEVICES[[#This Row],[INITIAL_TAG1]:[INITIAL_TAG2]])</f>
        <v>BB1EM851_LOCAL_RUN_FWD</v>
      </c>
      <c r="K721" s="268" t="str">
        <f>TRIM(TRIM(DEVICES[[#This Row],[DESC1]])&amp; " " &amp;TRIM(DEVICES[[#This Row],[DESC2]]) &amp; " " &amp; TRIM(DEVICES[[#This Row],[DESC3]]))</f>
        <v>3RD PASS FLY ASH ROTARY VALVE LOCAL_RUN_ FWD</v>
      </c>
    </row>
    <row r="722" spans="1:11" x14ac:dyDescent="0.4">
      <c r="A722" s="268" t="s">
        <v>1035</v>
      </c>
      <c r="B722" s="268" t="s">
        <v>2167</v>
      </c>
      <c r="C722" s="268" t="s">
        <v>2319</v>
      </c>
      <c r="D722" s="269"/>
      <c r="E722" s="268" t="str">
        <f>_xlfn.CONCAT(DEVICES[[#This Row],[INITIAL_TAG1]:[INITIAL_TAG2]])</f>
        <v>BB1EM851_LOCAL_RUN_REV</v>
      </c>
      <c r="F722" s="268" t="str">
        <f>TRIM(UPPER( MID(DEVICES[[#This Row],[INITIAL_DESC]],1,25)))</f>
        <v>3RD PASS FLY ASH</v>
      </c>
      <c r="G722" s="268" t="str">
        <f>TRIM(UPPER( MID(DEVICES[[#This Row],[INITIAL_DESC]],26,25)))</f>
        <v>ROTARY VALVE LOCAL_RUN_</v>
      </c>
      <c r="H722" s="268" t="str">
        <f xml:space="preserve"> TRIM(UPPER( MID(DEVICES[[#This Row],[INITIAL_DESC]],51,25)))</f>
        <v>REV</v>
      </c>
      <c r="I722" s="269"/>
      <c r="J722" s="268" t="str">
        <f>_xlfn.CONCAT(DEVICES[[#This Row],[INITIAL_TAG1]:[INITIAL_TAG2]])</f>
        <v>BB1EM851_LOCAL_RUN_REV</v>
      </c>
      <c r="K722" s="268" t="str">
        <f>TRIM(TRIM(DEVICES[[#This Row],[DESC1]])&amp; " " &amp;TRIM(DEVICES[[#This Row],[DESC2]]) &amp; " " &amp; TRIM(DEVICES[[#This Row],[DESC3]]))</f>
        <v>3RD PASS FLY ASH ROTARY VALVE LOCAL_RUN_ REV</v>
      </c>
    </row>
    <row r="723" spans="1:11" x14ac:dyDescent="0.4">
      <c r="A723" s="268" t="s">
        <v>1035</v>
      </c>
      <c r="B723" s="268" t="s">
        <v>2153</v>
      </c>
      <c r="C723" s="268" t="s">
        <v>2320</v>
      </c>
      <c r="D723" s="269"/>
      <c r="E723" s="268" t="str">
        <f>_xlfn.CONCAT(DEVICES[[#This Row],[INITIAL_TAG1]:[INITIAL_TAG2]])</f>
        <v>BB1EM851_ISOLATOR</v>
      </c>
      <c r="F723" s="268" t="str">
        <f>TRIM(UPPER( MID(DEVICES[[#This Row],[INITIAL_DESC]],1,25)))</f>
        <v>3RD PASS FLY ASH</v>
      </c>
      <c r="G723" s="268" t="str">
        <f>TRIM(UPPER( MID(DEVICES[[#This Row],[INITIAL_DESC]],26,25)))</f>
        <v>ROTARY VALVE ISOLATOR</v>
      </c>
      <c r="H723" s="268" t="str">
        <f xml:space="preserve"> TRIM(UPPER( MID(DEVICES[[#This Row],[INITIAL_DESC]],51,25)))</f>
        <v/>
      </c>
      <c r="I723" s="269"/>
      <c r="J723" s="268" t="str">
        <f>_xlfn.CONCAT(DEVICES[[#This Row],[INITIAL_TAG1]:[INITIAL_TAG2]])</f>
        <v>BB1EM851_ISOLATOR</v>
      </c>
      <c r="K723" s="268" t="str">
        <f>TRIM(TRIM(DEVICES[[#This Row],[DESC1]])&amp; " " &amp;TRIM(DEVICES[[#This Row],[DESC2]]) &amp; " " &amp; TRIM(DEVICES[[#This Row],[DESC3]]))</f>
        <v>3RD PASS FLY ASH ROTARY VALVE ISOLATOR</v>
      </c>
    </row>
    <row r="724" spans="1:11" x14ac:dyDescent="0.4">
      <c r="A724" s="270"/>
      <c r="B724" s="270"/>
      <c r="C724" s="270"/>
      <c r="D724" s="269"/>
      <c r="E724" s="270" t="str">
        <f>_xlfn.CONCAT(DEVICES[[#This Row],[INITIAL_TAG1]:[INITIAL_TAG2]])</f>
        <v/>
      </c>
      <c r="F724" s="270" t="str">
        <f>TRIM(UPPER( MID(DEVICES[[#This Row],[INITIAL_DESC]],1,25)))</f>
        <v/>
      </c>
      <c r="G724" s="270" t="str">
        <f>TRIM(UPPER( MID(DEVICES[[#This Row],[INITIAL_DESC]],26,25)))</f>
        <v/>
      </c>
      <c r="H724" s="270" t="str">
        <f xml:space="preserve"> TRIM(UPPER( MID(DEVICES[[#This Row],[INITIAL_DESC]],51,25)))</f>
        <v/>
      </c>
      <c r="I724" s="269"/>
      <c r="J724" s="270" t="str">
        <f>_xlfn.CONCAT(DEVICES[[#This Row],[INITIAL_TAG1]:[INITIAL_TAG2]])</f>
        <v/>
      </c>
      <c r="K724" s="270" t="str">
        <f>TRIM(TRIM(DEVICES[[#This Row],[DESC1]])&amp; " " &amp;TRIM(DEVICES[[#This Row],[DESC2]]) &amp; " " &amp; TRIM(DEVICES[[#This Row],[DESC3]]))</f>
        <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6"/>
  <sheetViews>
    <sheetView workbookViewId="0"/>
  </sheetViews>
  <sheetFormatPr defaultRowHeight="15" x14ac:dyDescent="0.4"/>
  <cols>
    <col min="1" max="1" width="17" bestFit="1" customWidth="1"/>
    <col min="2" max="2" width="14.54296875" bestFit="1" customWidth="1"/>
    <col min="3" max="3" width="11.1796875" customWidth="1"/>
    <col min="4" max="4" width="36.81640625" bestFit="1" customWidth="1"/>
  </cols>
  <sheetData>
    <row r="1" spans="1:13" x14ac:dyDescent="0.4">
      <c r="A1" s="275" t="s">
        <v>2444</v>
      </c>
      <c r="B1" s="275"/>
      <c r="C1" s="275"/>
      <c r="D1" s="275"/>
    </row>
    <row r="2" spans="1:13" x14ac:dyDescent="0.4">
      <c r="A2" t="s">
        <v>2443</v>
      </c>
      <c r="B2" t="s">
        <v>2442</v>
      </c>
      <c r="C2" t="s">
        <v>1149</v>
      </c>
      <c r="D2" t="s">
        <v>2441</v>
      </c>
      <c r="G2" t="s">
        <v>2440</v>
      </c>
      <c r="H2" t="s">
        <v>2439</v>
      </c>
      <c r="I2" t="s">
        <v>2438</v>
      </c>
      <c r="J2" t="s">
        <v>2437</v>
      </c>
      <c r="K2" t="s">
        <v>2436</v>
      </c>
      <c r="L2" t="s">
        <v>2435</v>
      </c>
      <c r="M2" t="s">
        <v>2434</v>
      </c>
    </row>
    <row r="3" spans="1:13" x14ac:dyDescent="0.4">
      <c r="A3" s="278" t="s">
        <v>2363</v>
      </c>
      <c r="B3" s="277">
        <v>0</v>
      </c>
      <c r="C3" s="277"/>
      <c r="D3" s="277" t="s">
        <v>2433</v>
      </c>
      <c r="G3" s="276" t="s">
        <v>2363</v>
      </c>
      <c r="H3">
        <v>1</v>
      </c>
      <c r="I3" t="s">
        <v>2428</v>
      </c>
      <c r="J3" t="s">
        <v>2416</v>
      </c>
      <c r="M3" s="280" t="str">
        <f>_xlfn.TEXTJOIN("",,G3:K3)</f>
        <v>P1_NAME</v>
      </c>
    </row>
    <row r="4" spans="1:13" x14ac:dyDescent="0.4">
      <c r="A4" s="278" t="s">
        <v>2431</v>
      </c>
      <c r="B4" s="277">
        <v>0</v>
      </c>
      <c r="C4" s="277"/>
      <c r="D4" s="277" t="s">
        <v>2432</v>
      </c>
      <c r="G4" s="279" t="s">
        <v>2431</v>
      </c>
      <c r="H4">
        <v>1</v>
      </c>
    </row>
    <row r="5" spans="1:13" x14ac:dyDescent="0.4">
      <c r="A5" s="278" t="s">
        <v>2328</v>
      </c>
      <c r="B5" s="277">
        <v>0</v>
      </c>
      <c r="C5" s="277"/>
      <c r="D5" s="277" t="s">
        <v>2430</v>
      </c>
      <c r="G5" s="276" t="s">
        <v>2328</v>
      </c>
      <c r="H5">
        <v>1</v>
      </c>
    </row>
    <row r="6" spans="1:13" x14ac:dyDescent="0.4">
      <c r="A6" s="278" t="s">
        <v>83</v>
      </c>
      <c r="B6" s="277">
        <v>0</v>
      </c>
      <c r="C6" s="277"/>
      <c r="D6" s="277" t="s">
        <v>2429</v>
      </c>
      <c r="G6" s="279" t="s">
        <v>83</v>
      </c>
      <c r="H6">
        <v>1</v>
      </c>
      <c r="J6" t="s">
        <v>1657</v>
      </c>
      <c r="K6" t="s">
        <v>2408</v>
      </c>
      <c r="L6" t="s">
        <v>2428</v>
      </c>
    </row>
    <row r="7" spans="1:13" x14ac:dyDescent="0.4">
      <c r="A7" s="278" t="s">
        <v>2426</v>
      </c>
      <c r="B7" s="277">
        <v>0</v>
      </c>
      <c r="C7" s="277"/>
      <c r="D7" s="277" t="s">
        <v>2427</v>
      </c>
      <c r="G7" s="276" t="s">
        <v>2426</v>
      </c>
      <c r="H7">
        <v>1</v>
      </c>
    </row>
    <row r="8" spans="1:13" x14ac:dyDescent="0.4">
      <c r="A8" s="278" t="s">
        <v>2424</v>
      </c>
      <c r="B8" s="277">
        <v>0</v>
      </c>
      <c r="C8" s="277"/>
      <c r="D8" s="277" t="s">
        <v>2425</v>
      </c>
      <c r="G8" s="279" t="s">
        <v>2424</v>
      </c>
      <c r="H8">
        <v>1</v>
      </c>
    </row>
    <row r="9" spans="1:13" x14ac:dyDescent="0.4">
      <c r="A9" s="278" t="s">
        <v>2422</v>
      </c>
      <c r="B9" s="277">
        <v>0</v>
      </c>
      <c r="C9" s="277"/>
      <c r="D9" s="277" t="s">
        <v>2423</v>
      </c>
      <c r="G9" s="276" t="s">
        <v>2422</v>
      </c>
      <c r="H9">
        <v>1</v>
      </c>
    </row>
    <row r="10" spans="1:13" ht="14" customHeight="1" x14ac:dyDescent="0.4">
      <c r="A10" s="278" t="s">
        <v>2420</v>
      </c>
      <c r="B10" s="277">
        <v>0</v>
      </c>
      <c r="C10" s="277"/>
      <c r="D10" s="277" t="s">
        <v>2421</v>
      </c>
      <c r="G10" s="279" t="s">
        <v>2420</v>
      </c>
      <c r="H10">
        <v>1</v>
      </c>
    </row>
    <row r="11" spans="1:13" ht="14" customHeight="1" x14ac:dyDescent="0.4">
      <c r="A11" s="278" t="s">
        <v>1162</v>
      </c>
      <c r="B11" s="277"/>
      <c r="C11" s="277"/>
      <c r="D11" s="277" t="s">
        <v>2465</v>
      </c>
      <c r="G11" s="279"/>
    </row>
    <row r="12" spans="1:13" x14ac:dyDescent="0.4">
      <c r="A12" s="278" t="s">
        <v>2339</v>
      </c>
      <c r="B12" s="277">
        <v>0</v>
      </c>
      <c r="C12" s="277"/>
      <c r="D12" s="277" t="s">
        <v>2419</v>
      </c>
      <c r="G12" s="276" t="s">
        <v>2339</v>
      </c>
      <c r="H12">
        <v>1</v>
      </c>
    </row>
    <row r="13" spans="1:13" x14ac:dyDescent="0.4">
      <c r="A13" s="275" t="s">
        <v>2418</v>
      </c>
      <c r="B13" s="275"/>
      <c r="C13" s="275"/>
      <c r="D13" s="275"/>
      <c r="E13" t="s">
        <v>2417</v>
      </c>
    </row>
    <row r="14" spans="1:13" x14ac:dyDescent="0.4">
      <c r="A14" t="s">
        <v>1149</v>
      </c>
      <c r="B14" t="s">
        <v>1150</v>
      </c>
      <c r="C14" t="s">
        <v>1151</v>
      </c>
      <c r="D14" t="s">
        <v>1152</v>
      </c>
      <c r="E14">
        <f t="shared" ref="E14:E42" si="0">LEN(C15)</f>
        <v>4</v>
      </c>
    </row>
    <row r="15" spans="1:13" x14ac:dyDescent="0.4">
      <c r="A15" t="s">
        <v>2416</v>
      </c>
      <c r="C15" t="str">
        <f t="shared" ref="C15:C44" si="1">IF(NOT(ISBLANK(B15)),_xlfn.TEXTJOIN("_",,A15:B15),A15)</f>
        <v>NAME</v>
      </c>
      <c r="E15">
        <f t="shared" si="0"/>
        <v>4</v>
      </c>
    </row>
    <row r="16" spans="1:13" x14ac:dyDescent="0.4">
      <c r="A16" t="s">
        <v>2415</v>
      </c>
      <c r="C16" t="str">
        <f t="shared" si="1"/>
        <v>SLOT</v>
      </c>
      <c r="E16">
        <f t="shared" si="0"/>
        <v>4</v>
      </c>
      <c r="G16" t="s">
        <v>1567</v>
      </c>
    </row>
    <row r="17" spans="1:7" x14ac:dyDescent="0.4">
      <c r="A17" t="s">
        <v>2414</v>
      </c>
      <c r="C17" t="str">
        <f t="shared" si="1"/>
        <v>CHAN</v>
      </c>
      <c r="E17">
        <f t="shared" si="0"/>
        <v>3</v>
      </c>
      <c r="G17" t="s">
        <v>1568</v>
      </c>
    </row>
    <row r="18" spans="1:7" x14ac:dyDescent="0.4">
      <c r="A18" t="s">
        <v>42</v>
      </c>
      <c r="C18" t="str">
        <f t="shared" si="1"/>
        <v>TAG</v>
      </c>
      <c r="E18">
        <f t="shared" si="0"/>
        <v>5</v>
      </c>
      <c r="G18" t="s">
        <v>1569</v>
      </c>
    </row>
    <row r="19" spans="1:7" x14ac:dyDescent="0.4">
      <c r="A19" t="s">
        <v>1673</v>
      </c>
      <c r="C19" t="str">
        <f t="shared" si="1"/>
        <v>DESC2</v>
      </c>
      <c r="E19">
        <f t="shared" si="0"/>
        <v>5</v>
      </c>
      <c r="G19" t="s">
        <v>1570</v>
      </c>
    </row>
    <row r="20" spans="1:7" x14ac:dyDescent="0.4">
      <c r="A20" t="s">
        <v>1674</v>
      </c>
      <c r="C20" t="str">
        <f t="shared" si="1"/>
        <v>DESC3</v>
      </c>
      <c r="E20">
        <f t="shared" si="0"/>
        <v>5</v>
      </c>
      <c r="G20" t="s">
        <v>1571</v>
      </c>
    </row>
    <row r="21" spans="1:7" x14ac:dyDescent="0.4">
      <c r="A21" t="s">
        <v>2413</v>
      </c>
      <c r="C21" t="str">
        <f t="shared" si="1"/>
        <v>DESC4</v>
      </c>
      <c r="E21">
        <f t="shared" si="0"/>
        <v>3</v>
      </c>
      <c r="G21" t="s">
        <v>1572</v>
      </c>
    </row>
    <row r="22" spans="1:7" x14ac:dyDescent="0.4">
      <c r="A22" t="s">
        <v>42</v>
      </c>
      <c r="C22" t="str">
        <f t="shared" si="1"/>
        <v>TAG</v>
      </c>
      <c r="D22">
        <v>0</v>
      </c>
      <c r="E22">
        <f t="shared" si="0"/>
        <v>3</v>
      </c>
      <c r="G22" t="s">
        <v>1573</v>
      </c>
    </row>
    <row r="23" spans="1:7" x14ac:dyDescent="0.4">
      <c r="A23" t="s">
        <v>2412</v>
      </c>
      <c r="C23" t="str">
        <f t="shared" si="1"/>
        <v>PNL</v>
      </c>
      <c r="E23">
        <f t="shared" si="0"/>
        <v>3</v>
      </c>
      <c r="G23" t="s">
        <v>1574</v>
      </c>
    </row>
    <row r="24" spans="1:7" x14ac:dyDescent="0.4">
      <c r="A24" t="s">
        <v>2411</v>
      </c>
      <c r="C24" t="str">
        <f t="shared" si="1"/>
        <v>MFG</v>
      </c>
      <c r="E24">
        <f t="shared" si="0"/>
        <v>4</v>
      </c>
      <c r="G24" t="s">
        <v>1575</v>
      </c>
    </row>
    <row r="25" spans="1:7" x14ac:dyDescent="0.4">
      <c r="A25" t="s">
        <v>2410</v>
      </c>
      <c r="C25" t="str">
        <f t="shared" si="1"/>
        <v>CATN</v>
      </c>
      <c r="E25">
        <f t="shared" si="0"/>
        <v>4</v>
      </c>
      <c r="G25" t="s">
        <v>1576</v>
      </c>
    </row>
    <row r="26" spans="1:7" x14ac:dyDescent="0.4">
      <c r="A26" t="s">
        <v>2409</v>
      </c>
      <c r="C26" t="str">
        <f t="shared" si="1"/>
        <v>CATD</v>
      </c>
      <c r="E26">
        <f t="shared" si="0"/>
        <v>3</v>
      </c>
      <c r="G26" t="s">
        <v>1577</v>
      </c>
    </row>
    <row r="27" spans="1:7" x14ac:dyDescent="0.4">
      <c r="A27" t="s">
        <v>1657</v>
      </c>
      <c r="C27" t="str">
        <f t="shared" si="1"/>
        <v>XIO</v>
      </c>
      <c r="D27">
        <v>0</v>
      </c>
      <c r="E27">
        <f t="shared" si="0"/>
        <v>6</v>
      </c>
      <c r="G27" t="s">
        <v>1578</v>
      </c>
    </row>
    <row r="28" spans="1:7" x14ac:dyDescent="0.4">
      <c r="A28" t="s">
        <v>1657</v>
      </c>
      <c r="B28" t="s">
        <v>2408</v>
      </c>
      <c r="C28" t="str">
        <f t="shared" si="1"/>
        <v>XIO_TI</v>
      </c>
      <c r="E28">
        <f t="shared" si="0"/>
        <v>6</v>
      </c>
      <c r="G28" t="s">
        <v>1579</v>
      </c>
    </row>
    <row r="29" spans="1:7" x14ac:dyDescent="0.4">
      <c r="A29" t="s">
        <v>1657</v>
      </c>
      <c r="B29" t="s">
        <v>2407</v>
      </c>
      <c r="C29" t="str">
        <f t="shared" si="1"/>
        <v>XIO_FI</v>
      </c>
      <c r="E29">
        <f t="shared" si="0"/>
        <v>6</v>
      </c>
      <c r="G29" t="s">
        <v>1580</v>
      </c>
    </row>
    <row r="30" spans="1:7" x14ac:dyDescent="0.4">
      <c r="A30" t="s">
        <v>1657</v>
      </c>
      <c r="B30" t="s">
        <v>2406</v>
      </c>
      <c r="C30" t="str">
        <f t="shared" si="1"/>
        <v>XIO_KI</v>
      </c>
      <c r="E30">
        <f t="shared" si="0"/>
        <v>3</v>
      </c>
      <c r="G30" t="s">
        <v>1581</v>
      </c>
    </row>
    <row r="31" spans="1:7" x14ac:dyDescent="0.4">
      <c r="A31" t="s">
        <v>2405</v>
      </c>
      <c r="C31" t="str">
        <f t="shared" si="1"/>
        <v>XDB</v>
      </c>
      <c r="E31">
        <f t="shared" si="0"/>
        <v>6</v>
      </c>
      <c r="G31" t="s">
        <v>1582</v>
      </c>
    </row>
    <row r="32" spans="1:7" x14ac:dyDescent="0.4">
      <c r="A32" t="s">
        <v>2405</v>
      </c>
      <c r="B32" t="s">
        <v>2408</v>
      </c>
      <c r="C32" t="str">
        <f t="shared" si="1"/>
        <v>XDB_TI</v>
      </c>
      <c r="E32">
        <f t="shared" si="0"/>
        <v>6</v>
      </c>
      <c r="G32" t="s">
        <v>1583</v>
      </c>
    </row>
    <row r="33" spans="1:7" x14ac:dyDescent="0.4">
      <c r="A33" t="s">
        <v>2405</v>
      </c>
      <c r="B33" t="s">
        <v>2407</v>
      </c>
      <c r="C33" t="str">
        <f t="shared" si="1"/>
        <v>XDB_FI</v>
      </c>
      <c r="E33">
        <f t="shared" si="0"/>
        <v>6</v>
      </c>
      <c r="G33" t="s">
        <v>1584</v>
      </c>
    </row>
    <row r="34" spans="1:7" x14ac:dyDescent="0.4">
      <c r="A34" t="s">
        <v>2405</v>
      </c>
      <c r="B34" t="s">
        <v>2406</v>
      </c>
      <c r="C34" t="str">
        <f t="shared" si="1"/>
        <v>XDB_KI</v>
      </c>
      <c r="E34">
        <f t="shared" si="0"/>
        <v>6</v>
      </c>
      <c r="G34" t="s">
        <v>1585</v>
      </c>
    </row>
    <row r="35" spans="1:7" x14ac:dyDescent="0.4">
      <c r="A35" t="s">
        <v>2405</v>
      </c>
      <c r="B35" t="s">
        <v>2404</v>
      </c>
      <c r="C35" t="str">
        <f t="shared" si="1"/>
        <v>XDB_QI</v>
      </c>
      <c r="E35">
        <f t="shared" si="0"/>
        <v>5</v>
      </c>
      <c r="G35" t="s">
        <v>1586</v>
      </c>
    </row>
    <row r="36" spans="1:7" x14ac:dyDescent="0.4">
      <c r="A36" t="s">
        <v>2403</v>
      </c>
      <c r="C36" t="str">
        <f t="shared" si="1"/>
        <v>24VDC</v>
      </c>
      <c r="E36">
        <f t="shared" si="0"/>
        <v>4</v>
      </c>
      <c r="G36" t="s">
        <v>1587</v>
      </c>
    </row>
    <row r="37" spans="1:7" x14ac:dyDescent="0.4">
      <c r="A37" t="s">
        <v>2402</v>
      </c>
      <c r="C37" t="str">
        <f t="shared" si="1"/>
        <v>0VDC</v>
      </c>
      <c r="E37">
        <f t="shared" si="0"/>
        <v>5</v>
      </c>
      <c r="G37" t="s">
        <v>1588</v>
      </c>
    </row>
    <row r="38" spans="1:7" x14ac:dyDescent="0.4">
      <c r="A38" t="s">
        <v>2401</v>
      </c>
      <c r="C38" t="str">
        <f t="shared" si="1"/>
        <v>24VAC</v>
      </c>
      <c r="E38">
        <f t="shared" si="0"/>
        <v>7</v>
      </c>
      <c r="G38" t="s">
        <v>1589</v>
      </c>
    </row>
    <row r="39" spans="1:7" x14ac:dyDescent="0.4">
      <c r="A39" t="s">
        <v>2401</v>
      </c>
      <c r="B39" t="s">
        <v>2345</v>
      </c>
      <c r="C39" t="str">
        <f t="shared" si="1"/>
        <v>24VAC_N</v>
      </c>
      <c r="E39">
        <f t="shared" si="0"/>
        <v>7</v>
      </c>
      <c r="G39" t="s">
        <v>1590</v>
      </c>
    </row>
    <row r="40" spans="1:7" x14ac:dyDescent="0.4">
      <c r="A40" t="s">
        <v>2397</v>
      </c>
      <c r="B40" t="s">
        <v>2400</v>
      </c>
      <c r="C40" t="str">
        <f t="shared" si="1"/>
        <v>230V_L1</v>
      </c>
      <c r="E40">
        <f t="shared" si="0"/>
        <v>7</v>
      </c>
      <c r="G40" t="s">
        <v>1591</v>
      </c>
    </row>
    <row r="41" spans="1:7" x14ac:dyDescent="0.4">
      <c r="A41" t="s">
        <v>2397</v>
      </c>
      <c r="B41" t="s">
        <v>2399</v>
      </c>
      <c r="C41" t="str">
        <f t="shared" si="1"/>
        <v>230V_L2</v>
      </c>
      <c r="E41">
        <f t="shared" si="0"/>
        <v>7</v>
      </c>
      <c r="G41" t="s">
        <v>1592</v>
      </c>
    </row>
    <row r="42" spans="1:7" x14ac:dyDescent="0.4">
      <c r="A42" t="s">
        <v>2397</v>
      </c>
      <c r="B42" t="s">
        <v>2398</v>
      </c>
      <c r="C42" t="str">
        <f t="shared" si="1"/>
        <v>230V_L3</v>
      </c>
      <c r="E42">
        <f t="shared" si="0"/>
        <v>6</v>
      </c>
      <c r="G42" t="s">
        <v>1593</v>
      </c>
    </row>
    <row r="43" spans="1:7" x14ac:dyDescent="0.4">
      <c r="A43" t="s">
        <v>2397</v>
      </c>
      <c r="B43" t="s">
        <v>2345</v>
      </c>
      <c r="C43" t="str">
        <f t="shared" si="1"/>
        <v>230V_N</v>
      </c>
      <c r="E43" t="e">
        <f>LEN(#REF!)</f>
        <v>#REF!</v>
      </c>
      <c r="G43" t="s">
        <v>1594</v>
      </c>
    </row>
    <row r="44" spans="1:7" x14ac:dyDescent="0.4">
      <c r="A44" t="s">
        <v>2393</v>
      </c>
      <c r="C44" t="str">
        <f t="shared" si="1"/>
        <v>TYPE</v>
      </c>
      <c r="E44">
        <f t="shared" ref="E44:E59" si="2">LEN(C44)</f>
        <v>4</v>
      </c>
      <c r="G44" t="s">
        <v>1595</v>
      </c>
    </row>
    <row r="45" spans="1:7" x14ac:dyDescent="0.4">
      <c r="E45">
        <f t="shared" si="2"/>
        <v>0</v>
      </c>
      <c r="G45" t="s">
        <v>1596</v>
      </c>
    </row>
    <row r="46" spans="1:7" x14ac:dyDescent="0.4">
      <c r="E46">
        <f t="shared" si="2"/>
        <v>0</v>
      </c>
      <c r="G46" t="s">
        <v>1597</v>
      </c>
    </row>
    <row r="47" spans="1:7" x14ac:dyDescent="0.4">
      <c r="A47" t="s">
        <v>2395</v>
      </c>
      <c r="B47" t="s">
        <v>2396</v>
      </c>
      <c r="C47" t="str">
        <f t="shared" ref="C47:C58" si="3">IF(NOT(ISBLANK(B47)),_xlfn.TEXTJOIN("_",,A47:B47),A47)</f>
        <v>DWG_PREFIX</v>
      </c>
      <c r="E47">
        <f t="shared" si="2"/>
        <v>10</v>
      </c>
      <c r="G47" t="s">
        <v>1598</v>
      </c>
    </row>
    <row r="48" spans="1:7" x14ac:dyDescent="0.4">
      <c r="A48" t="s">
        <v>2395</v>
      </c>
      <c r="B48" t="s">
        <v>2394</v>
      </c>
      <c r="C48" t="str">
        <f t="shared" si="3"/>
        <v>DWG_NUMBER</v>
      </c>
      <c r="E48">
        <f t="shared" si="2"/>
        <v>10</v>
      </c>
      <c r="G48" t="s">
        <v>1599</v>
      </c>
    </row>
    <row r="49" spans="1:7" x14ac:dyDescent="0.4">
      <c r="A49" t="s">
        <v>1567</v>
      </c>
      <c r="C49" t="str">
        <f t="shared" si="3"/>
        <v>DRAWING</v>
      </c>
      <c r="E49">
        <f t="shared" si="2"/>
        <v>7</v>
      </c>
      <c r="G49" t="s">
        <v>1600</v>
      </c>
    </row>
    <row r="50" spans="1:7" x14ac:dyDescent="0.4">
      <c r="A50" t="s">
        <v>1568</v>
      </c>
      <c r="C50" t="str">
        <f t="shared" si="3"/>
        <v>PROTOTYPE</v>
      </c>
      <c r="E50">
        <f t="shared" si="2"/>
        <v>9</v>
      </c>
      <c r="G50" t="s">
        <v>1601</v>
      </c>
    </row>
    <row r="51" spans="1:7" x14ac:dyDescent="0.4">
      <c r="A51" t="s">
        <v>2392</v>
      </c>
      <c r="B51" t="s">
        <v>2393</v>
      </c>
      <c r="C51" t="str">
        <f t="shared" si="3"/>
        <v>CABLE_TYPE</v>
      </c>
      <c r="E51">
        <f t="shared" si="2"/>
        <v>10</v>
      </c>
      <c r="G51" t="s">
        <v>1602</v>
      </c>
    </row>
    <row r="52" spans="1:7" x14ac:dyDescent="0.4">
      <c r="A52" t="s">
        <v>2392</v>
      </c>
      <c r="B52" t="s">
        <v>2391</v>
      </c>
      <c r="C52" t="str">
        <f t="shared" si="3"/>
        <v>CABLE_DESC</v>
      </c>
      <c r="E52">
        <f t="shared" si="2"/>
        <v>10</v>
      </c>
      <c r="G52" t="s">
        <v>1603</v>
      </c>
    </row>
    <row r="53" spans="1:7" x14ac:dyDescent="0.4">
      <c r="C53">
        <f t="shared" si="3"/>
        <v>0</v>
      </c>
      <c r="E53">
        <f t="shared" si="2"/>
        <v>1</v>
      </c>
      <c r="G53" t="s">
        <v>1604</v>
      </c>
    </row>
    <row r="54" spans="1:7" x14ac:dyDescent="0.4">
      <c r="C54">
        <f t="shared" si="3"/>
        <v>0</v>
      </c>
      <c r="E54">
        <f t="shared" si="2"/>
        <v>1</v>
      </c>
      <c r="G54" t="s">
        <v>1605</v>
      </c>
    </row>
    <row r="55" spans="1:7" x14ac:dyDescent="0.4">
      <c r="A55" t="s">
        <v>2390</v>
      </c>
      <c r="C55" t="str">
        <f t="shared" si="3"/>
        <v>SET_TO</v>
      </c>
      <c r="E55">
        <f t="shared" si="2"/>
        <v>6</v>
      </c>
      <c r="G55" t="s">
        <v>1606</v>
      </c>
    </row>
    <row r="56" spans="1:7" x14ac:dyDescent="0.4">
      <c r="A56" t="s">
        <v>2389</v>
      </c>
      <c r="C56" t="str">
        <f t="shared" si="3"/>
        <v>KW</v>
      </c>
      <c r="E56">
        <f t="shared" si="2"/>
        <v>2</v>
      </c>
      <c r="G56" t="s">
        <v>1607</v>
      </c>
    </row>
    <row r="57" spans="1:7" x14ac:dyDescent="0.4">
      <c r="A57" t="s">
        <v>2388</v>
      </c>
      <c r="C57" t="str">
        <f t="shared" si="3"/>
        <v>AMPS</v>
      </c>
      <c r="E57">
        <f t="shared" si="2"/>
        <v>4</v>
      </c>
      <c r="G57" t="s">
        <v>1608</v>
      </c>
    </row>
    <row r="58" spans="1:7" x14ac:dyDescent="0.4">
      <c r="A58" t="s">
        <v>2387</v>
      </c>
      <c r="C58" t="str">
        <f t="shared" si="3"/>
        <v>VOLTS</v>
      </c>
      <c r="E58">
        <f t="shared" si="2"/>
        <v>5</v>
      </c>
      <c r="G58" t="s">
        <v>1609</v>
      </c>
    </row>
    <row r="59" spans="1:7" x14ac:dyDescent="0.4">
      <c r="E59">
        <f t="shared" si="2"/>
        <v>0</v>
      </c>
      <c r="G59" t="s">
        <v>1610</v>
      </c>
    </row>
    <row r="60" spans="1:7" x14ac:dyDescent="0.4">
      <c r="G60" t="s">
        <v>1611</v>
      </c>
    </row>
    <row r="61" spans="1:7" x14ac:dyDescent="0.4">
      <c r="A61" s="275" t="s">
        <v>2386</v>
      </c>
      <c r="B61" s="275"/>
      <c r="C61" s="275"/>
      <c r="D61" s="275"/>
      <c r="G61" t="s">
        <v>1612</v>
      </c>
    </row>
    <row r="62" spans="1:7" x14ac:dyDescent="0.4">
      <c r="A62" t="s">
        <v>2370</v>
      </c>
      <c r="B62" t="s">
        <v>2385</v>
      </c>
      <c r="C62" t="s">
        <v>2356</v>
      </c>
      <c r="D62" t="s">
        <v>2384</v>
      </c>
      <c r="E62" t="s">
        <v>1149</v>
      </c>
      <c r="G62" t="s">
        <v>1653</v>
      </c>
    </row>
    <row r="63" spans="1:7" x14ac:dyDescent="0.4">
      <c r="A63" t="s">
        <v>2383</v>
      </c>
      <c r="B63" t="s">
        <v>2378</v>
      </c>
      <c r="C63">
        <v>1</v>
      </c>
      <c r="D63">
        <v>1.5</v>
      </c>
      <c r="E63" t="s">
        <v>2344</v>
      </c>
      <c r="G63" t="s">
        <v>1613</v>
      </c>
    </row>
    <row r="64" spans="1:7" x14ac:dyDescent="0.4">
      <c r="A64" t="s">
        <v>2382</v>
      </c>
      <c r="B64" t="s">
        <v>2377</v>
      </c>
      <c r="C64">
        <v>36</v>
      </c>
      <c r="E64" t="s">
        <v>2381</v>
      </c>
      <c r="G64" t="s">
        <v>1614</v>
      </c>
    </row>
    <row r="65" spans="1:7" x14ac:dyDescent="0.4">
      <c r="E65" t="s">
        <v>2380</v>
      </c>
      <c r="G65" t="s">
        <v>1615</v>
      </c>
    </row>
    <row r="66" spans="1:7" x14ac:dyDescent="0.4">
      <c r="E66" t="s">
        <v>2379</v>
      </c>
      <c r="G66" t="s">
        <v>1616</v>
      </c>
    </row>
    <row r="67" spans="1:7" x14ac:dyDescent="0.4">
      <c r="G67" t="s">
        <v>1617</v>
      </c>
    </row>
    <row r="68" spans="1:7" x14ac:dyDescent="0.4">
      <c r="G68" t="s">
        <v>1618</v>
      </c>
    </row>
    <row r="69" spans="1:7" x14ac:dyDescent="0.4">
      <c r="G69" t="s">
        <v>1619</v>
      </c>
    </row>
    <row r="70" spans="1:7" x14ac:dyDescent="0.4">
      <c r="G70" t="s">
        <v>1620</v>
      </c>
    </row>
    <row r="71" spans="1:7" x14ac:dyDescent="0.4">
      <c r="A71" t="s">
        <v>2378</v>
      </c>
      <c r="B71" t="s">
        <v>2363</v>
      </c>
      <c r="G71" t="s">
        <v>1621</v>
      </c>
    </row>
    <row r="72" spans="1:7" x14ac:dyDescent="0.4">
      <c r="A72" t="s">
        <v>2377</v>
      </c>
      <c r="B72" t="s">
        <v>83</v>
      </c>
      <c r="G72" t="s">
        <v>1622</v>
      </c>
    </row>
    <row r="73" spans="1:7" x14ac:dyDescent="0.4">
      <c r="A73" t="s">
        <v>2376</v>
      </c>
      <c r="B73" t="s">
        <v>2375</v>
      </c>
      <c r="G73" t="s">
        <v>1623</v>
      </c>
    </row>
    <row r="74" spans="1:7" x14ac:dyDescent="0.4">
      <c r="A74" t="s">
        <v>2374</v>
      </c>
      <c r="B74" t="s">
        <v>2335</v>
      </c>
      <c r="G74" t="s">
        <v>1624</v>
      </c>
    </row>
    <row r="75" spans="1:7" x14ac:dyDescent="0.4">
      <c r="A75" t="s">
        <v>2373</v>
      </c>
      <c r="B75" t="s">
        <v>2341</v>
      </c>
      <c r="G75" t="s">
        <v>1625</v>
      </c>
    </row>
    <row r="76" spans="1:7" x14ac:dyDescent="0.4">
      <c r="A76" t="s">
        <v>2372</v>
      </c>
      <c r="B76" t="s">
        <v>2339</v>
      </c>
      <c r="G76" t="s">
        <v>1626</v>
      </c>
    </row>
    <row r="77" spans="1:7" x14ac:dyDescent="0.4">
      <c r="G77" t="s">
        <v>1627</v>
      </c>
    </row>
    <row r="78" spans="1:7" x14ac:dyDescent="0.4">
      <c r="A78" s="271" t="s">
        <v>2371</v>
      </c>
      <c r="B78" s="271" t="s">
        <v>1656</v>
      </c>
      <c r="G78" t="s">
        <v>1628</v>
      </c>
    </row>
    <row r="79" spans="1:7" x14ac:dyDescent="0.4">
      <c r="G79" t="s">
        <v>1629</v>
      </c>
    </row>
    <row r="80" spans="1:7" x14ac:dyDescent="0.4">
      <c r="A80" s="273" t="s">
        <v>2370</v>
      </c>
      <c r="B80" t="s">
        <v>2333</v>
      </c>
      <c r="C80" t="s">
        <v>43</v>
      </c>
      <c r="D80" t="s">
        <v>2322</v>
      </c>
      <c r="G80" t="s">
        <v>1630</v>
      </c>
    </row>
    <row r="81" spans="1:7" x14ac:dyDescent="0.4">
      <c r="A81" s="273">
        <v>0</v>
      </c>
      <c r="B81" t="s">
        <v>2369</v>
      </c>
      <c r="C81" t="s">
        <v>2368</v>
      </c>
      <c r="G81" t="s">
        <v>1631</v>
      </c>
    </row>
    <row r="82" spans="1:7" x14ac:dyDescent="0.4">
      <c r="A82" s="273">
        <v>1</v>
      </c>
      <c r="B82" t="s">
        <v>2367</v>
      </c>
      <c r="C82" t="s">
        <v>2359</v>
      </c>
      <c r="G82" t="s">
        <v>1632</v>
      </c>
    </row>
    <row r="83" spans="1:7" x14ac:dyDescent="0.4">
      <c r="A83" s="273">
        <v>2</v>
      </c>
      <c r="B83" t="s">
        <v>2366</v>
      </c>
      <c r="C83" t="s">
        <v>2365</v>
      </c>
      <c r="G83" t="s">
        <v>1633</v>
      </c>
    </row>
    <row r="84" spans="1:7" x14ac:dyDescent="0.4">
      <c r="A84" s="273"/>
      <c r="G84" t="s">
        <v>1634</v>
      </c>
    </row>
    <row r="85" spans="1:7" x14ac:dyDescent="0.4">
      <c r="A85" s="273" t="s">
        <v>2364</v>
      </c>
      <c r="B85" t="s">
        <v>2333</v>
      </c>
      <c r="C85" t="s">
        <v>43</v>
      </c>
      <c r="D85" t="s">
        <v>2322</v>
      </c>
      <c r="G85" t="s">
        <v>1635</v>
      </c>
    </row>
    <row r="86" spans="1:7" x14ac:dyDescent="0.4">
      <c r="A86" s="273" t="s">
        <v>2363</v>
      </c>
      <c r="B86" t="s">
        <v>2362</v>
      </c>
      <c r="C86" t="s">
        <v>2361</v>
      </c>
      <c r="G86" t="s">
        <v>1636</v>
      </c>
    </row>
    <row r="87" spans="1:7" x14ac:dyDescent="0.4">
      <c r="A87" s="273" t="s">
        <v>83</v>
      </c>
      <c r="B87" t="s">
        <v>2360</v>
      </c>
      <c r="C87" t="s">
        <v>2359</v>
      </c>
      <c r="G87" t="s">
        <v>1637</v>
      </c>
    </row>
    <row r="88" spans="1:7" x14ac:dyDescent="0.4">
      <c r="A88" s="273" t="s">
        <v>2358</v>
      </c>
      <c r="C88" t="s">
        <v>2357</v>
      </c>
      <c r="G88" t="s">
        <v>1638</v>
      </c>
    </row>
    <row r="89" spans="1:7" x14ac:dyDescent="0.4">
      <c r="G89" t="s">
        <v>1639</v>
      </c>
    </row>
    <row r="90" spans="1:7" x14ac:dyDescent="0.4">
      <c r="G90" t="s">
        <v>1640</v>
      </c>
    </row>
    <row r="91" spans="1:7" x14ac:dyDescent="0.4">
      <c r="A91" s="273" t="s">
        <v>2356</v>
      </c>
      <c r="B91" t="s">
        <v>2333</v>
      </c>
      <c r="C91" t="s">
        <v>43</v>
      </c>
      <c r="D91" t="s">
        <v>2322</v>
      </c>
      <c r="G91" t="s">
        <v>1641</v>
      </c>
    </row>
    <row r="92" spans="1:7" x14ac:dyDescent="0.4">
      <c r="A92" s="273" t="s">
        <v>2355</v>
      </c>
      <c r="C92" t="s">
        <v>2354</v>
      </c>
      <c r="G92" t="s">
        <v>1642</v>
      </c>
    </row>
    <row r="93" spans="1:7" x14ac:dyDescent="0.4">
      <c r="A93" s="273" t="s">
        <v>2353</v>
      </c>
      <c r="C93" t="s">
        <v>2352</v>
      </c>
      <c r="G93" t="s">
        <v>1643</v>
      </c>
    </row>
    <row r="94" spans="1:7" x14ac:dyDescent="0.4">
      <c r="A94" s="274" t="s">
        <v>2351</v>
      </c>
      <c r="C94" t="s">
        <v>2350</v>
      </c>
      <c r="G94" t="s">
        <v>1644</v>
      </c>
    </row>
    <row r="95" spans="1:7" x14ac:dyDescent="0.4">
      <c r="G95" t="s">
        <v>1645</v>
      </c>
    </row>
    <row r="96" spans="1:7" x14ac:dyDescent="0.4">
      <c r="A96" s="273" t="s">
        <v>2349</v>
      </c>
      <c r="B96" t="s">
        <v>2333</v>
      </c>
      <c r="C96" t="s">
        <v>43</v>
      </c>
      <c r="D96" t="s">
        <v>2322</v>
      </c>
      <c r="G96" t="s">
        <v>1646</v>
      </c>
    </row>
    <row r="97" spans="1:7" ht="30" x14ac:dyDescent="0.4">
      <c r="A97" s="273" t="s">
        <v>2348</v>
      </c>
      <c r="C97" t="s">
        <v>2347</v>
      </c>
      <c r="D97" s="272" t="s">
        <v>2346</v>
      </c>
      <c r="G97" t="s">
        <v>1647</v>
      </c>
    </row>
    <row r="98" spans="1:7" x14ac:dyDescent="0.4">
      <c r="A98" s="273" t="s">
        <v>2345</v>
      </c>
      <c r="C98" t="s">
        <v>2344</v>
      </c>
      <c r="D98" s="272"/>
      <c r="G98" t="s">
        <v>1648</v>
      </c>
    </row>
    <row r="99" spans="1:7" x14ac:dyDescent="0.4">
      <c r="A99" s="274" t="s">
        <v>2343</v>
      </c>
      <c r="C99" t="s">
        <v>2342</v>
      </c>
      <c r="D99" s="272"/>
      <c r="G99" t="s">
        <v>1649</v>
      </c>
    </row>
    <row r="100" spans="1:7" x14ac:dyDescent="0.4">
      <c r="A100" s="273" t="s">
        <v>2341</v>
      </c>
      <c r="C100" t="s">
        <v>2340</v>
      </c>
      <c r="D100" s="272"/>
      <c r="G100" t="s">
        <v>1650</v>
      </c>
    </row>
    <row r="101" spans="1:7" x14ac:dyDescent="0.4">
      <c r="A101" s="273" t="s">
        <v>2339</v>
      </c>
      <c r="C101" t="s">
        <v>2338</v>
      </c>
      <c r="D101" s="272"/>
      <c r="G101" t="s">
        <v>1651</v>
      </c>
    </row>
    <row r="102" spans="1:7" x14ac:dyDescent="0.4">
      <c r="A102" s="273" t="s">
        <v>2337</v>
      </c>
      <c r="C102" t="s">
        <v>2336</v>
      </c>
      <c r="D102" s="272"/>
      <c r="G102" t="s">
        <v>1652</v>
      </c>
    </row>
    <row r="103" spans="1:7" x14ac:dyDescent="0.4">
      <c r="A103" s="273" t="s">
        <v>2335</v>
      </c>
      <c r="C103" t="s">
        <v>2334</v>
      </c>
      <c r="D103" s="272"/>
    </row>
    <row r="104" spans="1:7" x14ac:dyDescent="0.4">
      <c r="B104" s="271" t="s">
        <v>2333</v>
      </c>
      <c r="C104" s="271"/>
      <c r="D104" s="271"/>
    </row>
    <row r="105" spans="1:7" x14ac:dyDescent="0.4">
      <c r="B105" t="s">
        <v>2332</v>
      </c>
      <c r="C105" t="s">
        <v>2331</v>
      </c>
    </row>
    <row r="106" spans="1:7" x14ac:dyDescent="0.4">
      <c r="B106" t="s">
        <v>2330</v>
      </c>
      <c r="C106" t="s">
        <v>2329</v>
      </c>
    </row>
  </sheetData>
  <conditionalFormatting sqref="C47:C58 C15:C44">
    <cfRule type="expression" dxfId="88" priority="3">
      <formula>LEN($C15)&gt;10</formula>
    </cfRule>
  </conditionalFormatting>
  <conditionalFormatting sqref="C14">
    <cfRule type="expression" dxfId="87" priority="2">
      <formula>LEN($C14)&gt;10</formula>
    </cfRule>
  </conditionalFormatting>
  <conditionalFormatting sqref="M3">
    <cfRule type="expression" dxfId="86"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43665-98B6-4DE9-9E5A-4D0BEC651CB8}">
  <sheetPr>
    <tabColor theme="8"/>
  </sheetPr>
  <dimension ref="A1"/>
  <sheetViews>
    <sheetView workbookViewId="0">
      <selection activeCell="F25" sqref="F25"/>
    </sheetView>
  </sheetViews>
  <sheetFormatPr defaultRowHeight="15" x14ac:dyDescent="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workbookViewId="0">
      <selection activeCell="J489" sqref="J489"/>
    </sheetView>
  </sheetViews>
  <sheetFormatPr defaultColWidth="9.1796875" defaultRowHeight="16.5" customHeight="1" x14ac:dyDescent="0.4"/>
  <cols>
    <col min="1" max="1" width="25.90625" style="34" customWidth="1"/>
    <col min="2" max="2" width="13" style="34" customWidth="1"/>
    <col min="3" max="3" width="9.1796875" style="34"/>
    <col min="4" max="4" width="10.6328125" style="34" customWidth="1"/>
    <col min="5" max="5" width="9.36328125" style="34" customWidth="1"/>
    <col min="6" max="6" width="13.08984375" style="34" customWidth="1"/>
    <col min="7" max="7" width="11.36328125" style="34" customWidth="1"/>
    <col min="8" max="8" width="13.6328125" style="34" customWidth="1"/>
    <col min="9" max="9" width="25" style="34" customWidth="1"/>
    <col min="10" max="10" width="27.08984375" style="34" customWidth="1"/>
    <col min="11" max="11" width="11.36328125" style="34" customWidth="1"/>
    <col min="12" max="12" width="14" style="34" customWidth="1"/>
    <col min="13" max="13" width="13.1796875" style="34" customWidth="1"/>
    <col min="14" max="14" width="14.453125" style="34" customWidth="1"/>
    <col min="15" max="15" width="13.1796875" style="34" customWidth="1"/>
    <col min="16" max="16" width="9.1796875" style="34"/>
    <col min="17" max="17" width="13.1796875" style="34" customWidth="1"/>
    <col min="18" max="18" width="9.1796875" style="34"/>
    <col min="19" max="20" width="11.36328125" style="34" customWidth="1"/>
    <col min="21" max="21" width="18" style="34" customWidth="1"/>
    <col min="22" max="22" width="9.90625" style="34" customWidth="1"/>
    <col min="23" max="28" width="11.36328125" style="34" customWidth="1"/>
    <col min="29" max="29" width="14.453125" style="34" customWidth="1"/>
    <col min="30" max="30" width="9.1796875" style="34"/>
    <col min="31" max="31" width="13.6328125" style="34" customWidth="1"/>
    <col min="32" max="33" width="12.453125" style="34" customWidth="1"/>
    <col min="34" max="57" width="9.1796875" style="34"/>
    <col min="58" max="58" width="18.36328125" style="34" customWidth="1"/>
    <col min="59" max="59" width="16.08984375" style="34" customWidth="1"/>
    <col min="60" max="60" width="14.6328125" style="34" customWidth="1"/>
    <col min="61" max="61" width="10" style="34" customWidth="1"/>
    <col min="62" max="62" width="15.36328125" style="34" customWidth="1"/>
    <col min="63" max="63" width="9.1796875" style="34"/>
    <col min="64" max="64" width="13.6328125" style="34" customWidth="1"/>
    <col min="65" max="66" width="9.1796875" style="34"/>
    <col min="67" max="67" width="9.6328125" style="34" customWidth="1"/>
    <col min="68" max="68" width="10.90625" style="34" customWidth="1"/>
    <col min="69" max="69" width="17" style="34" customWidth="1"/>
    <col min="70" max="70" width="10.08984375" style="34" customWidth="1"/>
    <col min="71" max="71" width="11.36328125" style="34" customWidth="1"/>
    <col min="72" max="16384" width="9.1796875" style="34"/>
  </cols>
  <sheetData>
    <row r="1" spans="2:72" s="4" customFormat="1" ht="18.75" customHeight="1" x14ac:dyDescent="0.4">
      <c r="B1" s="1"/>
      <c r="C1" s="1"/>
      <c r="D1" s="2"/>
      <c r="E1" s="2"/>
      <c r="F1" s="2"/>
      <c r="G1" s="2"/>
      <c r="H1" s="2"/>
      <c r="I1" s="2"/>
      <c r="J1" s="2"/>
      <c r="K1" s="2"/>
      <c r="L1" s="41" t="s">
        <v>1160</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80"/>
      <c r="AN2" s="381"/>
      <c r="AO2" s="382"/>
      <c r="AP2" s="383"/>
      <c r="AQ2" s="383"/>
      <c r="AR2" s="384"/>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80"/>
      <c r="AN3" s="381"/>
      <c r="AO3" s="382"/>
      <c r="AP3" s="383"/>
      <c r="AQ3" s="383"/>
      <c r="AR3" s="384"/>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85"/>
      <c r="AN4" s="386"/>
      <c r="AO4" s="387"/>
      <c r="AP4" s="388"/>
      <c r="AQ4" s="388"/>
      <c r="AR4" s="381"/>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70"/>
      <c r="AN5" s="371"/>
      <c r="AO5" s="389"/>
      <c r="AP5" s="390"/>
      <c r="AQ5" s="390"/>
      <c r="AR5" s="373"/>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4">
      <c r="B6" s="17"/>
      <c r="C6" s="17"/>
      <c r="D6" s="17"/>
      <c r="E6" s="17"/>
      <c r="F6" s="17"/>
      <c r="G6" s="17"/>
      <c r="H6" s="17"/>
      <c r="I6" s="17"/>
      <c r="J6" s="17"/>
      <c r="K6" s="17"/>
      <c r="L6" s="42" t="s">
        <v>1161</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70"/>
      <c r="AN6" s="371"/>
      <c r="AO6" s="371"/>
      <c r="AP6" s="371"/>
      <c r="AQ6" s="371"/>
      <c r="AR6" s="371"/>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78"/>
      <c r="AN7" s="379"/>
      <c r="AO7" s="371"/>
      <c r="AP7" s="371"/>
      <c r="AQ7" s="371"/>
      <c r="AR7" s="371"/>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70"/>
      <c r="AN8" s="371"/>
      <c r="AO8" s="371"/>
      <c r="AP8" s="371"/>
      <c r="AQ8" s="371"/>
      <c r="AR8" s="371"/>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72"/>
      <c r="AN9" s="373"/>
      <c r="AO9" s="374"/>
      <c r="AP9" s="374"/>
      <c r="AQ9" s="374"/>
      <c r="AR9" s="374"/>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75"/>
      <c r="AN10" s="376"/>
      <c r="AO10" s="377"/>
      <c r="AP10" s="377"/>
      <c r="AQ10" s="377"/>
      <c r="AR10" s="377"/>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5">
      <c r="B12" s="43"/>
      <c r="C12" s="367" t="s">
        <v>6</v>
      </c>
      <c r="D12" s="367"/>
      <c r="E12" s="367"/>
      <c r="F12" s="367"/>
      <c r="G12" s="367"/>
      <c r="H12" s="367"/>
      <c r="I12" s="367"/>
      <c r="J12" s="368"/>
      <c r="K12" s="44"/>
      <c r="L12" s="369" t="s">
        <v>7</v>
      </c>
      <c r="M12" s="367"/>
      <c r="N12" s="367"/>
      <c r="O12" s="367"/>
      <c r="P12" s="367"/>
      <c r="Q12" s="367"/>
      <c r="R12" s="367"/>
      <c r="S12" s="367"/>
      <c r="T12" s="368"/>
      <c r="U12" s="369" t="s">
        <v>8</v>
      </c>
      <c r="V12" s="367"/>
      <c r="W12" s="367"/>
      <c r="X12" s="367"/>
      <c r="Y12" s="367"/>
      <c r="Z12" s="367"/>
      <c r="AA12" s="367"/>
      <c r="AB12" s="368"/>
      <c r="AC12" s="369" t="s">
        <v>9</v>
      </c>
      <c r="AD12" s="367"/>
      <c r="AE12" s="367"/>
      <c r="AF12" s="367"/>
      <c r="AG12" s="367"/>
      <c r="AH12" s="367"/>
      <c r="AI12" s="367"/>
      <c r="AJ12" s="367"/>
      <c r="AK12" s="367"/>
      <c r="AL12" s="368"/>
      <c r="AM12" s="394" t="s">
        <v>10</v>
      </c>
      <c r="AN12" s="402"/>
      <c r="AO12" s="395"/>
      <c r="AP12" s="391" t="s">
        <v>11</v>
      </c>
      <c r="AQ12" s="392"/>
      <c r="AR12" s="392"/>
      <c r="AS12" s="393"/>
      <c r="AT12" s="391" t="s">
        <v>12</v>
      </c>
      <c r="AU12" s="392"/>
      <c r="AV12" s="392"/>
      <c r="AW12" s="393"/>
      <c r="AX12" s="399" t="s">
        <v>13</v>
      </c>
      <c r="AY12" s="400"/>
      <c r="AZ12" s="400"/>
      <c r="BA12" s="401"/>
      <c r="BB12" s="399" t="s">
        <v>14</v>
      </c>
      <c r="BC12" s="400"/>
      <c r="BD12" s="400"/>
      <c r="BE12" s="401"/>
      <c r="BF12" s="391" t="s">
        <v>15</v>
      </c>
      <c r="BG12" s="392"/>
      <c r="BH12" s="392"/>
      <c r="BI12" s="392"/>
      <c r="BJ12" s="391" t="s">
        <v>16</v>
      </c>
      <c r="BK12" s="392"/>
      <c r="BL12" s="45"/>
      <c r="BM12" s="46" t="s">
        <v>17</v>
      </c>
      <c r="BN12" s="391" t="s">
        <v>18</v>
      </c>
      <c r="BO12" s="392"/>
      <c r="BP12" s="393"/>
      <c r="BQ12" s="391" t="s">
        <v>19</v>
      </c>
      <c r="BR12" s="393"/>
      <c r="BS12" s="394" t="s">
        <v>5</v>
      </c>
      <c r="BT12" s="395"/>
    </row>
    <row r="13" spans="2:72" s="35" customFormat="1" ht="16.5" customHeight="1" x14ac:dyDescent="0.4">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396" t="s">
        <v>20</v>
      </c>
      <c r="AI13" s="397"/>
      <c r="AJ13" s="397"/>
      <c r="AK13" s="397"/>
      <c r="AL13" s="398"/>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45">
      <c r="B14" s="63" t="s">
        <v>38</v>
      </c>
      <c r="C14" s="64" t="s">
        <v>39</v>
      </c>
      <c r="D14" s="65" t="s">
        <v>40</v>
      </c>
      <c r="E14" s="66" t="s">
        <v>16</v>
      </c>
      <c r="F14" s="66" t="s">
        <v>41</v>
      </c>
      <c r="G14" s="66" t="s">
        <v>42</v>
      </c>
      <c r="H14" s="65" t="s">
        <v>43</v>
      </c>
      <c r="I14" s="67" t="s">
        <v>44</v>
      </c>
      <c r="J14" s="68" t="s">
        <v>45</v>
      </c>
      <c r="K14" s="69" t="s">
        <v>1149</v>
      </c>
      <c r="L14" s="64" t="s">
        <v>46</v>
      </c>
      <c r="M14" s="65" t="s">
        <v>47</v>
      </c>
      <c r="N14" s="65" t="s">
        <v>48</v>
      </c>
      <c r="O14" s="65" t="s">
        <v>49</v>
      </c>
      <c r="P14" s="67" t="s">
        <v>50</v>
      </c>
      <c r="Q14" s="65" t="s">
        <v>51</v>
      </c>
      <c r="R14" s="67" t="s">
        <v>52</v>
      </c>
      <c r="S14" s="65" t="s">
        <v>1150</v>
      </c>
      <c r="T14" s="68" t="s">
        <v>1151</v>
      </c>
      <c r="U14" s="65" t="s">
        <v>53</v>
      </c>
      <c r="V14" s="67" t="s">
        <v>54</v>
      </c>
      <c r="W14" s="67" t="s">
        <v>1152</v>
      </c>
      <c r="X14" s="67" t="s">
        <v>1153</v>
      </c>
      <c r="Y14" s="67" t="s">
        <v>1154</v>
      </c>
      <c r="Z14" s="67" t="s">
        <v>1155</v>
      </c>
      <c r="AA14" s="67" t="s">
        <v>1156</v>
      </c>
      <c r="AB14" s="68" t="s">
        <v>1157</v>
      </c>
      <c r="AC14" s="64" t="s">
        <v>55</v>
      </c>
      <c r="AD14" s="65" t="s">
        <v>1162</v>
      </c>
      <c r="AE14" s="65" t="s">
        <v>56</v>
      </c>
      <c r="AF14" s="65" t="s">
        <v>1158</v>
      </c>
      <c r="AG14" s="65" t="s">
        <v>1159</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1163</v>
      </c>
      <c r="BM14" s="63" t="s">
        <v>1</v>
      </c>
      <c r="BN14" s="64" t="s">
        <v>71</v>
      </c>
      <c r="BO14" s="65" t="s">
        <v>72</v>
      </c>
      <c r="BP14" s="68" t="s">
        <v>73</v>
      </c>
      <c r="BQ14" s="64" t="s">
        <v>74</v>
      </c>
      <c r="BR14" s="63" t="s">
        <v>75</v>
      </c>
      <c r="BS14" s="64" t="s">
        <v>2</v>
      </c>
      <c r="BT14" s="79" t="s">
        <v>37</v>
      </c>
    </row>
    <row r="15" spans="2:72" s="35" customFormat="1" ht="16.5" hidden="1" customHeight="1" x14ac:dyDescent="0.4">
      <c r="B15" s="80">
        <v>0</v>
      </c>
      <c r="C15" s="81" t="s">
        <v>76</v>
      </c>
      <c r="D15" s="82" t="s">
        <v>77</v>
      </c>
      <c r="E15" s="82" t="s">
        <v>726</v>
      </c>
      <c r="F15" s="82" t="s">
        <v>79</v>
      </c>
      <c r="G15" s="82" t="s">
        <v>1164</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1165</v>
      </c>
      <c r="BN15" s="95">
        <v>4001</v>
      </c>
      <c r="BO15" s="95" t="s">
        <v>1120</v>
      </c>
      <c r="BP15" s="95"/>
      <c r="BQ15" s="89"/>
      <c r="BR15" s="96"/>
      <c r="BS15" s="97" t="s">
        <v>1166</v>
      </c>
      <c r="BT15" s="98">
        <v>3</v>
      </c>
    </row>
    <row r="16" spans="2:72" s="35" customFormat="1" ht="16.5" hidden="1" customHeight="1" x14ac:dyDescent="0.4">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4">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4">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4">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4">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4">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4">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4">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4">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4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4">
      <c r="B26" s="80">
        <v>11</v>
      </c>
      <c r="C26" s="81" t="s">
        <v>76</v>
      </c>
      <c r="D26" s="82" t="s">
        <v>77</v>
      </c>
      <c r="E26" s="82" t="s">
        <v>726</v>
      </c>
      <c r="F26" s="82" t="s">
        <v>95</v>
      </c>
      <c r="G26" s="82" t="s">
        <v>1167</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1165</v>
      </c>
      <c r="BN26" s="95">
        <v>4001</v>
      </c>
      <c r="BO26" s="95" t="s">
        <v>1120</v>
      </c>
      <c r="BP26" s="95"/>
      <c r="BQ26" s="89"/>
      <c r="BR26" s="96"/>
      <c r="BS26" s="97" t="s">
        <v>1166</v>
      </c>
      <c r="BT26" s="98">
        <v>3</v>
      </c>
    </row>
    <row r="27" spans="2:72" s="35" customFormat="1" ht="16.5" hidden="1" customHeight="1" x14ac:dyDescent="0.4">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4">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4">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4">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4">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4">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4">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4">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4">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4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4">
      <c r="B37" s="119">
        <v>873</v>
      </c>
      <c r="C37" s="81" t="s">
        <v>76</v>
      </c>
      <c r="D37" s="82" t="s">
        <v>77</v>
      </c>
      <c r="E37" s="82" t="s">
        <v>726</v>
      </c>
      <c r="F37" s="82" t="s">
        <v>694</v>
      </c>
      <c r="G37" s="82" t="s">
        <v>727</v>
      </c>
      <c r="H37" s="83" t="s">
        <v>1168</v>
      </c>
      <c r="I37" s="83"/>
      <c r="J37" s="83" t="s">
        <v>1169</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1170</v>
      </c>
      <c r="BP37" s="95"/>
      <c r="BQ37" s="89"/>
      <c r="BR37" s="96"/>
      <c r="BS37" s="97" t="s">
        <v>1171</v>
      </c>
      <c r="BT37" s="98">
        <v>3</v>
      </c>
    </row>
    <row r="38" spans="2:72" s="35" customFormat="1" ht="16.5" hidden="1" customHeight="1" x14ac:dyDescent="0.4">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1170</v>
      </c>
      <c r="BP38" s="115"/>
      <c r="BQ38" s="109"/>
      <c r="BR38" s="116"/>
      <c r="BS38" s="117" t="s">
        <v>1171</v>
      </c>
      <c r="BT38" s="118">
        <v>3</v>
      </c>
    </row>
    <row r="39" spans="2:72" s="35" customFormat="1" ht="16.5" hidden="1" customHeight="1" x14ac:dyDescent="0.4">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1170</v>
      </c>
      <c r="BP39" s="115"/>
      <c r="BQ39" s="109"/>
      <c r="BR39" s="116"/>
      <c r="BS39" s="117" t="s">
        <v>1171</v>
      </c>
      <c r="BT39" s="118">
        <v>3</v>
      </c>
    </row>
    <row r="40" spans="2:72" s="35" customFormat="1" ht="16.5" hidden="1" customHeight="1" x14ac:dyDescent="0.4">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1170</v>
      </c>
      <c r="BP40" s="132"/>
      <c r="BQ40" s="72"/>
      <c r="BR40" s="133"/>
      <c r="BS40" s="134" t="s">
        <v>1171</v>
      </c>
      <c r="BT40" s="135">
        <v>3</v>
      </c>
    </row>
    <row r="41" spans="2:72" s="35" customFormat="1" ht="16.5" hidden="1" customHeight="1" x14ac:dyDescent="0.4">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1170</v>
      </c>
      <c r="BP41" s="132"/>
      <c r="BQ41" s="72"/>
      <c r="BR41" s="133"/>
      <c r="BS41" s="134" t="s">
        <v>1171</v>
      </c>
      <c r="BT41" s="135">
        <v>3</v>
      </c>
    </row>
    <row r="42" spans="2:72" s="35" customFormat="1" ht="16.5" hidden="1" customHeight="1" thickBot="1" x14ac:dyDescent="0.4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1170</v>
      </c>
      <c r="BP42" s="132"/>
      <c r="BQ42" s="72"/>
      <c r="BR42" s="133"/>
      <c r="BS42" s="134" t="s">
        <v>1171</v>
      </c>
      <c r="BT42" s="135">
        <v>3</v>
      </c>
    </row>
    <row r="43" spans="2:72" s="35" customFormat="1" ht="16.5" hidden="1" customHeight="1" x14ac:dyDescent="0.4">
      <c r="B43" s="119">
        <v>873</v>
      </c>
      <c r="C43" s="81" t="s">
        <v>76</v>
      </c>
      <c r="D43" s="82" t="s">
        <v>77</v>
      </c>
      <c r="E43" s="82" t="s">
        <v>726</v>
      </c>
      <c r="F43" s="82" t="s">
        <v>735</v>
      </c>
      <c r="G43" s="82" t="s">
        <v>736</v>
      </c>
      <c r="H43" s="83" t="s">
        <v>1172</v>
      </c>
      <c r="I43" s="83"/>
      <c r="J43" s="83" t="s">
        <v>1169</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1170</v>
      </c>
      <c r="BP43" s="95"/>
      <c r="BQ43" s="89"/>
      <c r="BR43" s="96"/>
      <c r="BS43" s="97" t="s">
        <v>1171</v>
      </c>
      <c r="BT43" s="98">
        <v>3</v>
      </c>
    </row>
    <row r="44" spans="2:72" s="35" customFormat="1" ht="16.5" hidden="1" customHeight="1" x14ac:dyDescent="0.4">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1170</v>
      </c>
      <c r="BP44" s="115"/>
      <c r="BQ44" s="109"/>
      <c r="BR44" s="116"/>
      <c r="BS44" s="117" t="s">
        <v>1171</v>
      </c>
      <c r="BT44" s="118">
        <v>3</v>
      </c>
    </row>
    <row r="45" spans="2:72" s="35" customFormat="1" ht="16.5" hidden="1" customHeight="1" x14ac:dyDescent="0.4">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1170</v>
      </c>
      <c r="BP45" s="115"/>
      <c r="BQ45" s="109"/>
      <c r="BR45" s="116"/>
      <c r="BS45" s="117" t="s">
        <v>1171</v>
      </c>
      <c r="BT45" s="118">
        <v>3</v>
      </c>
    </row>
    <row r="46" spans="2:72" s="35" customFormat="1" ht="16.5" hidden="1" customHeight="1" x14ac:dyDescent="0.4">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1170</v>
      </c>
      <c r="BP46" s="132"/>
      <c r="BQ46" s="72"/>
      <c r="BR46" s="133"/>
      <c r="BS46" s="134" t="s">
        <v>1171</v>
      </c>
      <c r="BT46" s="135">
        <v>3</v>
      </c>
    </row>
    <row r="47" spans="2:72" s="35" customFormat="1" ht="16.5" hidden="1" customHeight="1" x14ac:dyDescent="0.4">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1170</v>
      </c>
      <c r="BP47" s="132"/>
      <c r="BQ47" s="72"/>
      <c r="BR47" s="133"/>
      <c r="BS47" s="134" t="s">
        <v>1171</v>
      </c>
      <c r="BT47" s="135">
        <v>3</v>
      </c>
    </row>
    <row r="48" spans="2:72" s="35" customFormat="1" ht="16.5" hidden="1" customHeight="1" x14ac:dyDescent="0.4">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1170</v>
      </c>
      <c r="BP48" s="132"/>
      <c r="BQ48" s="72"/>
      <c r="BR48" s="133"/>
      <c r="BS48" s="134" t="s">
        <v>1171</v>
      </c>
      <c r="BT48" s="135">
        <v>3</v>
      </c>
    </row>
    <row r="49" spans="2:72" s="35" customFormat="1" ht="16.5" hidden="1" customHeight="1" x14ac:dyDescent="0.4">
      <c r="B49" s="80">
        <v>22</v>
      </c>
      <c r="C49" s="81" t="s">
        <v>76</v>
      </c>
      <c r="D49" s="82" t="s">
        <v>77</v>
      </c>
      <c r="E49" s="82" t="s">
        <v>78</v>
      </c>
      <c r="F49" s="82" t="s">
        <v>98</v>
      </c>
      <c r="G49" s="82" t="s">
        <v>99</v>
      </c>
      <c r="H49" s="83" t="s">
        <v>100</v>
      </c>
      <c r="I49" s="83"/>
      <c r="J49" s="83"/>
      <c r="K49" s="83"/>
      <c r="L49" s="83" t="s">
        <v>1173</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1174</v>
      </c>
      <c r="BR49" s="96"/>
      <c r="BS49" s="97" t="s">
        <v>1175</v>
      </c>
      <c r="BT49" s="98">
        <v>1</v>
      </c>
    </row>
    <row r="50" spans="2:72" s="35" customFormat="1" ht="16.5" hidden="1" customHeight="1" thickBot="1" x14ac:dyDescent="0.4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1174</v>
      </c>
      <c r="BR50" s="133"/>
      <c r="BS50" s="134"/>
      <c r="BT50" s="135"/>
    </row>
    <row r="51" spans="2:72" s="35" customFormat="1" ht="16.5" hidden="1" customHeight="1" x14ac:dyDescent="0.4">
      <c r="B51" s="80">
        <v>28</v>
      </c>
      <c r="C51" s="81" t="s">
        <v>76</v>
      </c>
      <c r="D51" s="82" t="s">
        <v>77</v>
      </c>
      <c r="E51" s="82" t="s">
        <v>192</v>
      </c>
      <c r="F51" s="82" t="s">
        <v>1176</v>
      </c>
      <c r="G51" s="82" t="s">
        <v>1177</v>
      </c>
      <c r="H51" s="83" t="s">
        <v>1178</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1174</v>
      </c>
      <c r="BR51" s="96"/>
      <c r="BS51" s="97" t="s">
        <v>1179</v>
      </c>
      <c r="BT51" s="98">
        <v>1</v>
      </c>
    </row>
    <row r="52" spans="2:72" s="35" customFormat="1" ht="16.5" hidden="1" customHeight="1" thickBot="1" x14ac:dyDescent="0.4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1180</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1174</v>
      </c>
      <c r="BR52" s="133"/>
      <c r="BS52" s="134"/>
      <c r="BT52" s="135"/>
    </row>
    <row r="53" spans="2:72" s="35" customFormat="1" ht="16.5" hidden="1" customHeight="1" x14ac:dyDescent="0.4">
      <c r="B53" s="80">
        <v>24</v>
      </c>
      <c r="C53" s="81" t="s">
        <v>76</v>
      </c>
      <c r="D53" s="82" t="s">
        <v>77</v>
      </c>
      <c r="E53" s="82" t="s">
        <v>78</v>
      </c>
      <c r="F53" s="82" t="s">
        <v>102</v>
      </c>
      <c r="G53" s="82" t="s">
        <v>103</v>
      </c>
      <c r="H53" s="83" t="s">
        <v>104</v>
      </c>
      <c r="I53" s="83"/>
      <c r="J53" s="83"/>
      <c r="K53" s="83"/>
      <c r="L53" s="83" t="s">
        <v>1173</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1174</v>
      </c>
      <c r="BR53" s="96"/>
      <c r="BS53" s="97" t="s">
        <v>1175</v>
      </c>
      <c r="BT53" s="98">
        <v>1</v>
      </c>
    </row>
    <row r="54" spans="2:72" s="35" customFormat="1" ht="16.5" hidden="1" customHeight="1" thickBot="1" x14ac:dyDescent="0.4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1174</v>
      </c>
      <c r="BR54" s="133"/>
      <c r="BS54" s="134"/>
      <c r="BT54" s="135"/>
    </row>
    <row r="55" spans="2:72" s="35" customFormat="1" ht="16.5" hidden="1" customHeight="1" thickBot="1" x14ac:dyDescent="0.45">
      <c r="B55" s="80">
        <v>28</v>
      </c>
      <c r="C55" s="81" t="s">
        <v>76</v>
      </c>
      <c r="D55" s="82" t="s">
        <v>77</v>
      </c>
      <c r="E55" s="82" t="s">
        <v>192</v>
      </c>
      <c r="F55" s="82" t="s">
        <v>704</v>
      </c>
      <c r="G55" s="82" t="s">
        <v>1181</v>
      </c>
      <c r="H55" s="83" t="s">
        <v>1182</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1174</v>
      </c>
      <c r="BR55" s="96"/>
      <c r="BS55" s="97" t="s">
        <v>1179</v>
      </c>
      <c r="BT55" s="98">
        <v>1</v>
      </c>
    </row>
    <row r="56" spans="2:72" s="35" customFormat="1" ht="16.5" hidden="1" customHeight="1" thickBot="1" x14ac:dyDescent="0.4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1180</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1174</v>
      </c>
      <c r="BR56" s="133"/>
      <c r="BS56" s="134"/>
      <c r="BT56" s="135"/>
    </row>
    <row r="57" spans="2:72" s="35" customFormat="1" ht="16.5" hidden="1" customHeight="1" x14ac:dyDescent="0.4">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1183</v>
      </c>
      <c r="AP57" s="88"/>
      <c r="AQ57" s="89"/>
      <c r="AR57" s="89">
        <v>1</v>
      </c>
      <c r="AS57" s="90"/>
      <c r="AT57" s="88"/>
      <c r="AU57" s="89"/>
      <c r="AV57" s="89"/>
      <c r="AW57" s="90"/>
      <c r="AX57" s="91"/>
      <c r="AY57" s="92"/>
      <c r="AZ57" s="92"/>
      <c r="BA57" s="93"/>
      <c r="BB57" s="91"/>
      <c r="BC57" s="92"/>
      <c r="BD57" s="92"/>
      <c r="BE57" s="93"/>
      <c r="BF57" s="94" t="s">
        <v>1184</v>
      </c>
      <c r="BG57" s="95"/>
      <c r="BH57" s="95"/>
      <c r="BI57" s="95"/>
      <c r="BJ57" s="95" t="s">
        <v>1185</v>
      </c>
      <c r="BK57" s="95" t="s">
        <v>1186</v>
      </c>
      <c r="BL57" s="95" t="s">
        <v>1187</v>
      </c>
      <c r="BM57" s="95"/>
      <c r="BN57" s="95">
        <v>4001</v>
      </c>
      <c r="BO57" s="95" t="s">
        <v>1122</v>
      </c>
      <c r="BP57" s="95" t="s">
        <v>109</v>
      </c>
      <c r="BQ57" s="89" t="s">
        <v>1174</v>
      </c>
      <c r="BR57" s="96"/>
      <c r="BS57" s="97"/>
      <c r="BT57" s="98"/>
    </row>
    <row r="58" spans="2:72" s="35" customFormat="1" ht="16.5" hidden="1" customHeight="1" thickBot="1" x14ac:dyDescent="0.4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1174</v>
      </c>
      <c r="BR58" s="133"/>
      <c r="BS58" s="134"/>
      <c r="BT58" s="135"/>
    </row>
    <row r="59" spans="2:72" s="35" customFormat="1" ht="16.5" hidden="1" customHeight="1" x14ac:dyDescent="0.4">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1185</v>
      </c>
      <c r="BK59" s="95" t="s">
        <v>1188</v>
      </c>
      <c r="BL59" s="95" t="s">
        <v>1189</v>
      </c>
      <c r="BM59" s="95"/>
      <c r="BN59" s="95">
        <v>4001</v>
      </c>
      <c r="BO59" s="95" t="s">
        <v>1122</v>
      </c>
      <c r="BP59" s="95" t="s">
        <v>114</v>
      </c>
      <c r="BQ59" s="89" t="s">
        <v>1174</v>
      </c>
      <c r="BR59" s="96"/>
      <c r="BS59" s="97"/>
      <c r="BT59" s="98"/>
    </row>
    <row r="60" spans="2:72" s="35" customFormat="1" ht="16.5" hidden="1" customHeight="1" thickBot="1" x14ac:dyDescent="0.4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1174</v>
      </c>
      <c r="BR60" s="133"/>
      <c r="BS60" s="134"/>
      <c r="BT60" s="135"/>
    </row>
    <row r="61" spans="2:72" s="35" customFormat="1" ht="16.5" hidden="1" customHeight="1" x14ac:dyDescent="0.4">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1185</v>
      </c>
      <c r="BK61" s="95" t="s">
        <v>1188</v>
      </c>
      <c r="BL61" s="95" t="s">
        <v>1189</v>
      </c>
      <c r="BM61" s="95"/>
      <c r="BN61" s="95">
        <v>4001</v>
      </c>
      <c r="BO61" s="95" t="s">
        <v>1122</v>
      </c>
      <c r="BP61" s="95" t="s">
        <v>114</v>
      </c>
      <c r="BQ61" s="89" t="s">
        <v>1174</v>
      </c>
      <c r="BR61" s="96"/>
      <c r="BS61" s="97"/>
      <c r="BT61" s="98"/>
    </row>
    <row r="62" spans="2:72" s="35" customFormat="1" ht="16.5" hidden="1" customHeight="1" thickBot="1" x14ac:dyDescent="0.4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1174</v>
      </c>
      <c r="BR62" s="133"/>
      <c r="BS62" s="134"/>
      <c r="BT62" s="135"/>
    </row>
    <row r="63" spans="2:72" s="35" customFormat="1" ht="16.5" hidden="1" customHeight="1" x14ac:dyDescent="0.4">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1183</v>
      </c>
      <c r="AP63" s="88"/>
      <c r="AQ63" s="89"/>
      <c r="AR63" s="89">
        <v>1</v>
      </c>
      <c r="AS63" s="90"/>
      <c r="AT63" s="88"/>
      <c r="AU63" s="89"/>
      <c r="AV63" s="89"/>
      <c r="AW63" s="90"/>
      <c r="AX63" s="91"/>
      <c r="AY63" s="92"/>
      <c r="AZ63" s="92"/>
      <c r="BA63" s="93"/>
      <c r="BB63" s="91"/>
      <c r="BC63" s="92"/>
      <c r="BD63" s="92"/>
      <c r="BE63" s="93"/>
      <c r="BF63" s="94"/>
      <c r="BG63" s="95"/>
      <c r="BH63" s="95"/>
      <c r="BI63" s="95"/>
      <c r="BJ63" s="95" t="s">
        <v>1185</v>
      </c>
      <c r="BK63" s="95" t="s">
        <v>1190</v>
      </c>
      <c r="BL63" s="95" t="s">
        <v>1187</v>
      </c>
      <c r="BM63" s="95"/>
      <c r="BN63" s="95">
        <v>4001</v>
      </c>
      <c r="BO63" s="95" t="s">
        <v>1122</v>
      </c>
      <c r="BP63" s="95" t="s">
        <v>109</v>
      </c>
      <c r="BQ63" s="89" t="s">
        <v>1174</v>
      </c>
      <c r="BR63" s="96"/>
      <c r="BS63" s="97"/>
      <c r="BT63" s="98"/>
    </row>
    <row r="64" spans="2:72" s="35" customFormat="1" ht="16.5" hidden="1" customHeight="1" thickBot="1" x14ac:dyDescent="0.4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1174</v>
      </c>
      <c r="BR64" s="133"/>
      <c r="BS64" s="134"/>
      <c r="BT64" s="135"/>
    </row>
    <row r="65" spans="2:72" s="35" customFormat="1" ht="16.5" hidden="1" customHeight="1" x14ac:dyDescent="0.4">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1174</v>
      </c>
      <c r="BR65" s="96"/>
      <c r="BS65" s="97"/>
      <c r="BT65" s="98"/>
    </row>
    <row r="66" spans="2:72" s="35" customFormat="1" ht="16.5" hidden="1" customHeight="1" thickBot="1" x14ac:dyDescent="0.4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1174</v>
      </c>
      <c r="BR66" s="133"/>
      <c r="BS66" s="134"/>
      <c r="BT66" s="135"/>
    </row>
    <row r="67" spans="2:72" s="35" customFormat="1" ht="16.5" customHeight="1" x14ac:dyDescent="0.4">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1191</v>
      </c>
      <c r="BK67" s="95" t="s">
        <v>1192</v>
      </c>
      <c r="BL67" s="95"/>
      <c r="BM67" s="95"/>
      <c r="BN67" s="95">
        <v>4001</v>
      </c>
      <c r="BO67" s="95" t="s">
        <v>1123</v>
      </c>
      <c r="BP67" s="95"/>
      <c r="BQ67" s="89" t="s">
        <v>1174</v>
      </c>
      <c r="BR67" s="96"/>
      <c r="BS67" s="97" t="s">
        <v>1193</v>
      </c>
      <c r="BT67" s="98">
        <v>1</v>
      </c>
    </row>
    <row r="68" spans="2:72" s="35" customFormat="1" ht="16.5" customHeight="1" x14ac:dyDescent="0.4">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1174</v>
      </c>
      <c r="BR68" s="116"/>
      <c r="BS68" s="117"/>
      <c r="BT68" s="118"/>
    </row>
    <row r="69" spans="2:72" s="35" customFormat="1" ht="16.5" customHeight="1" thickBot="1" x14ac:dyDescent="0.4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1174</v>
      </c>
      <c r="BR69" s="133"/>
      <c r="BS69" s="134"/>
      <c r="BT69" s="135"/>
    </row>
    <row r="70" spans="2:72" s="35" customFormat="1" ht="16.5" hidden="1" customHeight="1" x14ac:dyDescent="0.4">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1194</v>
      </c>
      <c r="AP70" s="88"/>
      <c r="AQ70" s="89"/>
      <c r="AR70" s="89">
        <v>1</v>
      </c>
      <c r="AS70" s="90"/>
      <c r="AT70" s="88"/>
      <c r="AU70" s="89"/>
      <c r="AV70" s="89"/>
      <c r="AW70" s="90"/>
      <c r="AX70" s="91"/>
      <c r="AY70" s="92"/>
      <c r="AZ70" s="92"/>
      <c r="BA70" s="93"/>
      <c r="BB70" s="91"/>
      <c r="BC70" s="92"/>
      <c r="BD70" s="92"/>
      <c r="BE70" s="93"/>
      <c r="BF70" s="94"/>
      <c r="BG70" s="95"/>
      <c r="BH70" s="95"/>
      <c r="BI70" s="95"/>
      <c r="BJ70" s="95" t="s">
        <v>1185</v>
      </c>
      <c r="BK70" s="95" t="s">
        <v>1195</v>
      </c>
      <c r="BL70" s="95" t="s">
        <v>1196</v>
      </c>
      <c r="BM70" s="95"/>
      <c r="BN70" s="95">
        <v>4001</v>
      </c>
      <c r="BO70" s="95" t="s">
        <v>1122</v>
      </c>
      <c r="BP70" s="95" t="s">
        <v>132</v>
      </c>
      <c r="BQ70" s="89" t="s">
        <v>1174</v>
      </c>
      <c r="BR70" s="96"/>
      <c r="BS70" s="97"/>
      <c r="BT70" s="98"/>
    </row>
    <row r="71" spans="2:72" s="35" customFormat="1" ht="16.5" hidden="1" customHeight="1" thickBot="1" x14ac:dyDescent="0.4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1174</v>
      </c>
      <c r="BR71" s="133"/>
      <c r="BS71" s="134"/>
      <c r="BT71" s="135"/>
    </row>
    <row r="72" spans="2:72" s="35" customFormat="1" ht="16.5" hidden="1" customHeight="1" x14ac:dyDescent="0.4">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1197</v>
      </c>
      <c r="BK72" s="95" t="s">
        <v>1198</v>
      </c>
      <c r="BL72" s="95"/>
      <c r="BM72" s="95" t="s">
        <v>1199</v>
      </c>
      <c r="BN72" s="95">
        <v>4001</v>
      </c>
      <c r="BO72" s="140" t="s">
        <v>1128</v>
      </c>
      <c r="BP72" s="95"/>
      <c r="BQ72" s="89"/>
      <c r="BR72" s="96"/>
      <c r="BS72" s="97" t="s">
        <v>1200</v>
      </c>
      <c r="BT72" s="98">
        <v>1</v>
      </c>
    </row>
    <row r="73" spans="2:72" s="35" customFormat="1" ht="16.5" hidden="1" customHeight="1" x14ac:dyDescent="0.4">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4">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4">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4">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4">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4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4">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1194</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1174</v>
      </c>
      <c r="BR79" s="96"/>
      <c r="BS79" s="97"/>
      <c r="BT79" s="98"/>
    </row>
    <row r="80" spans="2:72" s="35" customFormat="1" ht="16.5" hidden="1" customHeight="1" thickBot="1" x14ac:dyDescent="0.4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1174</v>
      </c>
      <c r="BR80" s="133"/>
      <c r="BS80" s="134"/>
      <c r="BT80" s="135"/>
    </row>
    <row r="81" spans="2:72" s="35" customFormat="1" ht="16.5" hidden="1" customHeight="1" x14ac:dyDescent="0.4">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1174</v>
      </c>
      <c r="BR81" s="96"/>
      <c r="BS81" s="97"/>
      <c r="BT81" s="98"/>
    </row>
    <row r="82" spans="2:72" s="35" customFormat="1" ht="16.5" hidden="1" customHeight="1" thickBot="1" x14ac:dyDescent="0.4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1174</v>
      </c>
      <c r="BR82" s="133"/>
      <c r="BS82" s="134"/>
      <c r="BT82" s="135"/>
    </row>
    <row r="83" spans="2:72" s="35" customFormat="1" ht="16.5" hidden="1" customHeight="1" x14ac:dyDescent="0.4">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1183</v>
      </c>
      <c r="AP83" s="88"/>
      <c r="AQ83" s="89"/>
      <c r="AR83" s="89">
        <v>1</v>
      </c>
      <c r="AS83" s="90"/>
      <c r="AT83" s="88"/>
      <c r="AU83" s="89"/>
      <c r="AV83" s="89"/>
      <c r="AW83" s="90"/>
      <c r="AX83" s="91"/>
      <c r="AY83" s="92"/>
      <c r="AZ83" s="92"/>
      <c r="BA83" s="93"/>
      <c r="BB83" s="91"/>
      <c r="BC83" s="92"/>
      <c r="BD83" s="92"/>
      <c r="BE83" s="93"/>
      <c r="BF83" s="94"/>
      <c r="BG83" s="95"/>
      <c r="BH83" s="95"/>
      <c r="BI83" s="95"/>
      <c r="BJ83" s="95" t="s">
        <v>1185</v>
      </c>
      <c r="BK83" s="95" t="s">
        <v>1190</v>
      </c>
      <c r="BL83" s="95" t="s">
        <v>1187</v>
      </c>
      <c r="BM83" s="95"/>
      <c r="BN83" s="95">
        <v>4001</v>
      </c>
      <c r="BO83" s="95" t="s">
        <v>1122</v>
      </c>
      <c r="BP83" s="95" t="s">
        <v>109</v>
      </c>
      <c r="BQ83" s="89" t="s">
        <v>1174</v>
      </c>
      <c r="BR83" s="96"/>
      <c r="BS83" s="97"/>
      <c r="BT83" s="98"/>
    </row>
    <row r="84" spans="2:72" s="35" customFormat="1" ht="16.5" hidden="1" customHeight="1" thickBot="1" x14ac:dyDescent="0.4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1174</v>
      </c>
      <c r="BR84" s="133"/>
      <c r="BS84" s="134"/>
      <c r="BT84" s="135"/>
    </row>
    <row r="85" spans="2:72" s="35" customFormat="1" ht="16.5" hidden="1" customHeight="1" x14ac:dyDescent="0.4">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1174</v>
      </c>
      <c r="BR85" s="96"/>
      <c r="BS85" s="97"/>
      <c r="BT85" s="98"/>
    </row>
    <row r="86" spans="2:72" s="35" customFormat="1" ht="16.5" hidden="1" customHeight="1" thickBot="1" x14ac:dyDescent="0.4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1174</v>
      </c>
      <c r="BR86" s="133"/>
      <c r="BS86" s="134"/>
      <c r="BT86" s="135"/>
    </row>
    <row r="87" spans="2:72" s="35" customFormat="1" ht="16.5" hidden="1" customHeight="1" x14ac:dyDescent="0.4">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1197</v>
      </c>
      <c r="BK87" s="95" t="s">
        <v>1198</v>
      </c>
      <c r="BL87" s="95"/>
      <c r="BM87" s="95" t="s">
        <v>1199</v>
      </c>
      <c r="BN87" s="95">
        <v>4001</v>
      </c>
      <c r="BO87" s="115" t="s">
        <v>1128</v>
      </c>
      <c r="BP87" s="95"/>
      <c r="BQ87" s="89"/>
      <c r="BR87" s="96"/>
      <c r="BS87" s="97" t="s">
        <v>1200</v>
      </c>
      <c r="BT87" s="98">
        <v>1</v>
      </c>
    </row>
    <row r="88" spans="2:72" s="35" customFormat="1" ht="16.5" hidden="1" customHeight="1" x14ac:dyDescent="0.4">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4">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4">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4">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4">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4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4">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1183</v>
      </c>
      <c r="AP94" s="88"/>
      <c r="AQ94" s="89"/>
      <c r="AR94" s="89">
        <v>1</v>
      </c>
      <c r="AS94" s="90"/>
      <c r="AT94" s="88"/>
      <c r="AU94" s="89"/>
      <c r="AV94" s="89"/>
      <c r="AW94" s="90"/>
      <c r="AX94" s="91"/>
      <c r="AY94" s="92"/>
      <c r="AZ94" s="92"/>
      <c r="BA94" s="93"/>
      <c r="BB94" s="91"/>
      <c r="BC94" s="92"/>
      <c r="BD94" s="92"/>
      <c r="BE94" s="93"/>
      <c r="BF94" s="94"/>
      <c r="BG94" s="95"/>
      <c r="BH94" s="95"/>
      <c r="BI94" s="95"/>
      <c r="BJ94" s="95" t="s">
        <v>1185</v>
      </c>
      <c r="BK94" s="95" t="s">
        <v>1190</v>
      </c>
      <c r="BL94" s="95" t="s">
        <v>1187</v>
      </c>
      <c r="BM94" s="95"/>
      <c r="BN94" s="95">
        <v>4001</v>
      </c>
      <c r="BO94" s="95" t="s">
        <v>1122</v>
      </c>
      <c r="BP94" s="95" t="s">
        <v>109</v>
      </c>
      <c r="BQ94" s="89" t="s">
        <v>1174</v>
      </c>
      <c r="BR94" s="96"/>
      <c r="BS94" s="97"/>
      <c r="BT94" s="98"/>
    </row>
    <row r="95" spans="2:72" s="35" customFormat="1" ht="16.5" hidden="1" customHeight="1" thickBot="1" x14ac:dyDescent="0.4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1174</v>
      </c>
      <c r="BR95" s="133"/>
      <c r="BS95" s="134"/>
      <c r="BT95" s="135"/>
    </row>
    <row r="96" spans="2:72" s="35" customFormat="1" ht="16.5" customHeight="1" x14ac:dyDescent="0.4">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1191</v>
      </c>
      <c r="BK96" s="95" t="s">
        <v>1192</v>
      </c>
      <c r="BL96" s="95"/>
      <c r="BM96" s="95"/>
      <c r="BN96" s="95">
        <v>4001</v>
      </c>
      <c r="BO96" s="95" t="s">
        <v>1123</v>
      </c>
      <c r="BP96" s="95"/>
      <c r="BQ96" s="89" t="s">
        <v>1174</v>
      </c>
      <c r="BR96" s="96"/>
      <c r="BS96" s="97" t="s">
        <v>1193</v>
      </c>
      <c r="BT96" s="98">
        <v>1</v>
      </c>
    </row>
    <row r="97" spans="2:72" s="35" customFormat="1" ht="16.5" customHeight="1" x14ac:dyDescent="0.4">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1174</v>
      </c>
      <c r="BR97" s="116"/>
      <c r="BS97" s="117"/>
      <c r="BT97" s="118"/>
    </row>
    <row r="98" spans="2:72" s="35" customFormat="1" ht="16.5" customHeight="1" thickBot="1" x14ac:dyDescent="0.4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1174</v>
      </c>
      <c r="BR98" s="133"/>
      <c r="BS98" s="134"/>
      <c r="BT98" s="135"/>
    </row>
    <row r="99" spans="2:72" s="35" customFormat="1" ht="16.5" hidden="1" customHeight="1" x14ac:dyDescent="0.4">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1185</v>
      </c>
      <c r="BK99" s="95" t="s">
        <v>1201</v>
      </c>
      <c r="BL99" s="95" t="s">
        <v>1189</v>
      </c>
      <c r="BM99" s="95"/>
      <c r="BN99" s="95">
        <v>4001</v>
      </c>
      <c r="BO99" s="95" t="s">
        <v>1122</v>
      </c>
      <c r="BP99" s="95" t="s">
        <v>160</v>
      </c>
      <c r="BQ99" s="89" t="s">
        <v>1174</v>
      </c>
      <c r="BR99" s="96"/>
      <c r="BS99" s="97"/>
      <c r="BT99" s="98"/>
    </row>
    <row r="100" spans="2:72" s="35" customFormat="1" ht="16.5" hidden="1" customHeight="1" thickBot="1" x14ac:dyDescent="0.4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1174</v>
      </c>
      <c r="BR100" s="133"/>
      <c r="BS100" s="134"/>
      <c r="BT100" s="135"/>
    </row>
    <row r="101" spans="2:72" s="35" customFormat="1" ht="16.5" hidden="1" customHeight="1" x14ac:dyDescent="0.4">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1174</v>
      </c>
      <c r="BR101" s="96"/>
      <c r="BS101" s="97"/>
      <c r="BT101" s="98"/>
    </row>
    <row r="102" spans="2:72" s="35" customFormat="1" ht="16.5" hidden="1" customHeight="1" thickBot="1" x14ac:dyDescent="0.4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1174</v>
      </c>
      <c r="BR102" s="133"/>
      <c r="BS102" s="134"/>
      <c r="BT102" s="135"/>
    </row>
    <row r="103" spans="2:72" s="35" customFormat="1" ht="16.5" hidden="1" customHeight="1" x14ac:dyDescent="0.4">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1185</v>
      </c>
      <c r="BK103" s="95" t="s">
        <v>1201</v>
      </c>
      <c r="BL103" s="95" t="s">
        <v>1189</v>
      </c>
      <c r="BM103" s="95"/>
      <c r="BN103" s="95">
        <v>4001</v>
      </c>
      <c r="BO103" s="95" t="s">
        <v>1122</v>
      </c>
      <c r="BP103" s="95" t="s">
        <v>160</v>
      </c>
      <c r="BQ103" s="89" t="s">
        <v>1174</v>
      </c>
      <c r="BR103" s="96"/>
      <c r="BS103" s="97"/>
      <c r="BT103" s="98"/>
    </row>
    <row r="104" spans="2:72" s="35" customFormat="1" ht="16.5" hidden="1" customHeight="1" thickBot="1" x14ac:dyDescent="0.4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1174</v>
      </c>
      <c r="BR104" s="133"/>
      <c r="BS104" s="134"/>
      <c r="BT104" s="135"/>
    </row>
    <row r="105" spans="2:72" s="35" customFormat="1" ht="16.5" hidden="1" customHeight="1" x14ac:dyDescent="0.4">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1194</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1174</v>
      </c>
      <c r="BR105" s="96"/>
      <c r="BS105" s="97"/>
      <c r="BT105" s="98"/>
    </row>
    <row r="106" spans="2:72" s="35" customFormat="1" ht="16.5" hidden="1" customHeight="1" thickBot="1" x14ac:dyDescent="0.4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1174</v>
      </c>
      <c r="BR106" s="133"/>
      <c r="BS106" s="134"/>
      <c r="BT106" s="135"/>
    </row>
    <row r="107" spans="2:72" s="35" customFormat="1" ht="16.5" hidden="1" customHeight="1" x14ac:dyDescent="0.4">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1183</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1185</v>
      </c>
      <c r="BK107" s="95" t="s">
        <v>1190</v>
      </c>
      <c r="BL107" s="95" t="s">
        <v>1187</v>
      </c>
      <c r="BM107" s="95"/>
      <c r="BN107" s="95">
        <v>4001</v>
      </c>
      <c r="BO107" s="95" t="s">
        <v>1122</v>
      </c>
      <c r="BP107" s="95" t="s">
        <v>109</v>
      </c>
      <c r="BQ107" s="89" t="s">
        <v>1174</v>
      </c>
      <c r="BR107" s="96"/>
      <c r="BS107" s="97"/>
      <c r="BT107" s="98"/>
    </row>
    <row r="108" spans="2:72" s="35" customFormat="1" ht="16.5" hidden="1" customHeight="1" thickBot="1" x14ac:dyDescent="0.4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1174</v>
      </c>
      <c r="BR108" s="133"/>
      <c r="BS108" s="134"/>
      <c r="BT108" s="135"/>
    </row>
    <row r="109" spans="2:72" s="35" customFormat="1" ht="16.5" hidden="1" customHeight="1" x14ac:dyDescent="0.4">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1174</v>
      </c>
      <c r="BR109" s="96"/>
      <c r="BS109" s="97"/>
      <c r="BT109" s="98"/>
    </row>
    <row r="110" spans="2:72" s="35" customFormat="1" ht="16.5" hidden="1" customHeight="1" thickBot="1" x14ac:dyDescent="0.4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1174</v>
      </c>
      <c r="BR110" s="133"/>
      <c r="BS110" s="134"/>
      <c r="BT110" s="135"/>
    </row>
    <row r="111" spans="2:72" s="35" customFormat="1" ht="16.5" customHeight="1" x14ac:dyDescent="0.4">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1191</v>
      </c>
      <c r="BK111" s="95" t="s">
        <v>1192</v>
      </c>
      <c r="BL111" s="95"/>
      <c r="BM111" s="95"/>
      <c r="BN111" s="95">
        <v>4001</v>
      </c>
      <c r="BO111" s="95" t="s">
        <v>1123</v>
      </c>
      <c r="BP111" s="95"/>
      <c r="BQ111" s="89" t="s">
        <v>1174</v>
      </c>
      <c r="BR111" s="96"/>
      <c r="BS111" s="97" t="s">
        <v>1193</v>
      </c>
      <c r="BT111" s="98">
        <v>1</v>
      </c>
    </row>
    <row r="112" spans="2:72" s="35" customFormat="1" ht="16.5" customHeight="1" x14ac:dyDescent="0.4">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1174</v>
      </c>
      <c r="BR112" s="116"/>
      <c r="BS112" s="117"/>
      <c r="BT112" s="118"/>
    </row>
    <row r="113" spans="2:72" s="35" customFormat="1" ht="16.5" customHeight="1" thickBot="1" x14ac:dyDescent="0.4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1174</v>
      </c>
      <c r="BR113" s="133"/>
      <c r="BS113" s="134"/>
      <c r="BT113" s="135"/>
    </row>
    <row r="114" spans="2:72" s="35" customFormat="1" ht="16.5" hidden="1" customHeight="1" x14ac:dyDescent="0.4">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1194</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1174</v>
      </c>
      <c r="BR114" s="96"/>
      <c r="BS114" s="97"/>
      <c r="BT114" s="98"/>
    </row>
    <row r="115" spans="2:72" s="35" customFormat="1" ht="16.5" hidden="1" customHeight="1" thickBot="1" x14ac:dyDescent="0.4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1174</v>
      </c>
      <c r="BR115" s="133"/>
      <c r="BS115" s="134"/>
      <c r="BT115" s="135"/>
    </row>
    <row r="116" spans="2:72" s="35" customFormat="1" ht="16.5" hidden="1" customHeight="1" x14ac:dyDescent="0.4">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1194</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1174</v>
      </c>
      <c r="BR116" s="96"/>
      <c r="BS116" s="97"/>
      <c r="BT116" s="98"/>
    </row>
    <row r="117" spans="2:72" s="35" customFormat="1" ht="16.5" hidden="1" customHeight="1" thickBot="1" x14ac:dyDescent="0.4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1174</v>
      </c>
      <c r="BR117" s="133"/>
      <c r="BS117" s="134"/>
      <c r="BT117" s="135"/>
    </row>
    <row r="118" spans="2:72" s="35" customFormat="1" ht="16.5" hidden="1" customHeight="1" x14ac:dyDescent="0.4">
      <c r="B118" s="80">
        <v>77</v>
      </c>
      <c r="C118" s="81" t="s">
        <v>76</v>
      </c>
      <c r="D118" s="82" t="s">
        <v>77</v>
      </c>
      <c r="E118" s="82" t="s">
        <v>365</v>
      </c>
      <c r="F118" s="82" t="s">
        <v>501</v>
      </c>
      <c r="G118" s="82" t="s">
        <v>1202</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1174</v>
      </c>
      <c r="BR118" s="96"/>
      <c r="BS118" s="97" t="s">
        <v>1203</v>
      </c>
      <c r="BT118" s="98">
        <v>1</v>
      </c>
    </row>
    <row r="119" spans="2:72" s="35" customFormat="1" ht="16.5" hidden="1" customHeight="1" thickBot="1" x14ac:dyDescent="0.45">
      <c r="B119" s="119">
        <v>78</v>
      </c>
      <c r="C119" s="120"/>
      <c r="D119" s="121"/>
      <c r="E119" s="121"/>
      <c r="F119" s="121"/>
      <c r="G119" s="121"/>
      <c r="H119" s="122"/>
      <c r="I119" s="122"/>
      <c r="J119" s="122" t="s">
        <v>1204</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1174</v>
      </c>
      <c r="BR119" s="133"/>
      <c r="BS119" s="134" t="s">
        <v>1205</v>
      </c>
      <c r="BT119" s="135">
        <v>1</v>
      </c>
    </row>
    <row r="120" spans="2:72" s="35" customFormat="1" ht="16.5" hidden="1" customHeight="1" x14ac:dyDescent="0.4">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1174</v>
      </c>
      <c r="BR120" s="96"/>
      <c r="BS120" s="97"/>
      <c r="BT120" s="98"/>
    </row>
    <row r="121" spans="2:72" s="35" customFormat="1" ht="16.5" hidden="1" customHeight="1" thickBot="1" x14ac:dyDescent="0.4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1174</v>
      </c>
      <c r="BR121" s="133"/>
      <c r="BS121" s="134"/>
      <c r="BT121" s="135"/>
    </row>
    <row r="122" spans="2:72" s="35" customFormat="1" ht="16.5" hidden="1" customHeight="1" x14ac:dyDescent="0.4">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1174</v>
      </c>
      <c r="BR122" s="96"/>
      <c r="BS122" s="97"/>
      <c r="BT122" s="98"/>
    </row>
    <row r="123" spans="2:72" s="35" customFormat="1" ht="16.5" hidden="1" customHeight="1" thickBot="1" x14ac:dyDescent="0.4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1174</v>
      </c>
      <c r="BR123" s="133"/>
      <c r="BS123" s="134"/>
      <c r="BT123" s="135"/>
    </row>
    <row r="124" spans="2:72" s="35" customFormat="1" ht="16.5" hidden="1" customHeight="1" x14ac:dyDescent="0.4">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1206</v>
      </c>
      <c r="BR124" s="96"/>
      <c r="BS124" s="97"/>
      <c r="BT124" s="98"/>
    </row>
    <row r="125" spans="2:72" s="35" customFormat="1" ht="16.5" hidden="1" customHeight="1" thickBot="1" x14ac:dyDescent="0.4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1206</v>
      </c>
      <c r="BR125" s="133"/>
      <c r="BS125" s="134"/>
      <c r="BT125" s="135"/>
    </row>
    <row r="126" spans="2:72" s="35" customFormat="1" ht="16.5" hidden="1" customHeight="1" x14ac:dyDescent="0.4">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1206</v>
      </c>
      <c r="BR126" s="96"/>
      <c r="BS126" s="97"/>
      <c r="BT126" s="98"/>
    </row>
    <row r="127" spans="2:72" s="35" customFormat="1" ht="16.5" hidden="1" customHeight="1" thickBot="1" x14ac:dyDescent="0.4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1206</v>
      </c>
      <c r="BR127" s="133"/>
      <c r="BS127" s="134"/>
      <c r="BT127" s="135"/>
    </row>
    <row r="128" spans="2:72" s="35" customFormat="1" ht="16.5" hidden="1" customHeight="1" x14ac:dyDescent="0.4">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1206</v>
      </c>
      <c r="BR128" s="96"/>
      <c r="BS128" s="97"/>
      <c r="BT128" s="98"/>
    </row>
    <row r="129" spans="2:72" s="35" customFormat="1" ht="16.5" hidden="1" customHeight="1" thickBot="1" x14ac:dyDescent="0.4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1206</v>
      </c>
      <c r="BR129" s="133"/>
      <c r="BS129" s="134"/>
      <c r="BT129" s="135"/>
    </row>
    <row r="130" spans="2:72" s="35" customFormat="1" ht="16.5" hidden="1" customHeight="1" x14ac:dyDescent="0.4">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1206</v>
      </c>
      <c r="BR130" s="96"/>
      <c r="BS130" s="97"/>
      <c r="BT130" s="98"/>
    </row>
    <row r="131" spans="2:72" s="35" customFormat="1" ht="16.5" hidden="1" customHeight="1" thickBot="1" x14ac:dyDescent="0.4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1206</v>
      </c>
      <c r="BR131" s="133"/>
      <c r="BS131" s="134"/>
      <c r="BT131" s="135"/>
    </row>
    <row r="132" spans="2:72" s="35" customFormat="1" ht="16.5" hidden="1" customHeight="1" thickBot="1" x14ac:dyDescent="0.45">
      <c r="B132" s="80">
        <v>91</v>
      </c>
      <c r="C132" s="81" t="s">
        <v>76</v>
      </c>
      <c r="D132" s="82" t="s">
        <v>77</v>
      </c>
      <c r="E132" s="82" t="s">
        <v>111</v>
      </c>
      <c r="F132" s="82" t="s">
        <v>202</v>
      </c>
      <c r="G132" s="82" t="s">
        <v>1207</v>
      </c>
      <c r="H132" s="83" t="s">
        <v>194</v>
      </c>
      <c r="I132" s="83"/>
      <c r="J132" s="83" t="s">
        <v>1208</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1209</v>
      </c>
      <c r="AN132" s="83">
        <v>300</v>
      </c>
      <c r="AO132" s="87" t="s">
        <v>1210</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1185</v>
      </c>
      <c r="BK132" s="95" t="s">
        <v>1211</v>
      </c>
      <c r="BL132" s="95" t="s">
        <v>1189</v>
      </c>
      <c r="BM132" s="95"/>
      <c r="BN132" s="95">
        <v>4002</v>
      </c>
      <c r="BO132" s="95" t="s">
        <v>1126</v>
      </c>
      <c r="BP132" s="95" t="s">
        <v>114</v>
      </c>
      <c r="BQ132" s="89" t="s">
        <v>1112</v>
      </c>
      <c r="BR132" s="96"/>
      <c r="BS132" s="97" t="s">
        <v>1166</v>
      </c>
      <c r="BT132" s="98">
        <v>3</v>
      </c>
    </row>
    <row r="133" spans="2:72" s="35" customFormat="1" ht="16.5" hidden="1" customHeight="1" thickBot="1" x14ac:dyDescent="0.4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45">
      <c r="B134" s="80">
        <v>91</v>
      </c>
      <c r="C134" s="81" t="s">
        <v>76</v>
      </c>
      <c r="D134" s="82" t="s">
        <v>77</v>
      </c>
      <c r="E134" s="82" t="s">
        <v>192</v>
      </c>
      <c r="F134" s="82" t="s">
        <v>219</v>
      </c>
      <c r="G134" s="82" t="s">
        <v>1212</v>
      </c>
      <c r="H134" s="83" t="s">
        <v>1213</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1214</v>
      </c>
      <c r="BQ134" s="89" t="s">
        <v>1112</v>
      </c>
      <c r="BR134" s="96"/>
      <c r="BS134" s="97" t="s">
        <v>1179</v>
      </c>
      <c r="BT134" s="98">
        <v>2</v>
      </c>
    </row>
    <row r="135" spans="2:72" s="35" customFormat="1" ht="16.5" hidden="1" customHeight="1" thickBot="1" x14ac:dyDescent="0.4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1179</v>
      </c>
      <c r="BT135" s="135">
        <v>2</v>
      </c>
    </row>
    <row r="136" spans="2:72" s="35" customFormat="1" ht="16.5" hidden="1" customHeight="1" thickBot="1" x14ac:dyDescent="0.45">
      <c r="B136" s="80">
        <v>91</v>
      </c>
      <c r="C136" s="81" t="s">
        <v>76</v>
      </c>
      <c r="D136" s="82" t="s">
        <v>77</v>
      </c>
      <c r="E136" s="82" t="s">
        <v>192</v>
      </c>
      <c r="F136" s="82" t="s">
        <v>224</v>
      </c>
      <c r="G136" s="82" t="s">
        <v>1215</v>
      </c>
      <c r="H136" s="83" t="s">
        <v>1216</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1214</v>
      </c>
      <c r="BQ136" s="89" t="s">
        <v>1112</v>
      </c>
      <c r="BR136" s="96"/>
      <c r="BS136" s="97" t="s">
        <v>1179</v>
      </c>
      <c r="BT136" s="98">
        <v>2</v>
      </c>
    </row>
    <row r="137" spans="2:72" s="35" customFormat="1" ht="16.5" hidden="1" customHeight="1" thickBot="1" x14ac:dyDescent="0.4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1179</v>
      </c>
      <c r="BT137" s="135">
        <v>2</v>
      </c>
    </row>
    <row r="138" spans="2:72" s="35" customFormat="1" ht="16.5" hidden="1" customHeight="1" x14ac:dyDescent="0.4">
      <c r="B138" s="80">
        <v>93</v>
      </c>
      <c r="C138" s="81" t="s">
        <v>76</v>
      </c>
      <c r="D138" s="82" t="s">
        <v>77</v>
      </c>
      <c r="E138" s="82" t="s">
        <v>133</v>
      </c>
      <c r="F138" s="82" t="s">
        <v>141</v>
      </c>
      <c r="G138" s="82" t="s">
        <v>196</v>
      </c>
      <c r="H138" s="83" t="s">
        <v>1217</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1174</v>
      </c>
      <c r="BR138" s="96"/>
      <c r="BS138" s="97"/>
      <c r="BT138" s="98"/>
    </row>
    <row r="139" spans="2:72" s="35" customFormat="1" ht="16.5" hidden="1" customHeight="1" thickBot="1" x14ac:dyDescent="0.45">
      <c r="B139" s="119">
        <v>94</v>
      </c>
      <c r="C139" s="120"/>
      <c r="D139" s="121"/>
      <c r="E139" s="121"/>
      <c r="F139" s="121"/>
      <c r="G139" s="121"/>
      <c r="H139" s="122"/>
      <c r="I139" s="122"/>
      <c r="J139" s="122" t="s">
        <v>1204</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1174</v>
      </c>
      <c r="BR139" s="133"/>
      <c r="BS139" s="134" t="s">
        <v>1205</v>
      </c>
      <c r="BT139" s="135">
        <v>1</v>
      </c>
    </row>
    <row r="140" spans="2:72" s="35" customFormat="1" ht="16.5" hidden="1" customHeight="1" x14ac:dyDescent="0.4">
      <c r="B140" s="80">
        <v>83</v>
      </c>
      <c r="C140" s="81" t="s">
        <v>76</v>
      </c>
      <c r="D140" s="82" t="s">
        <v>77</v>
      </c>
      <c r="E140" s="82" t="s">
        <v>140</v>
      </c>
      <c r="F140" s="82" t="s">
        <v>1218</v>
      </c>
      <c r="G140" s="82" t="s">
        <v>1219</v>
      </c>
      <c r="H140" s="83" t="s">
        <v>1220</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1174</v>
      </c>
      <c r="BR140" s="96"/>
      <c r="BS140" s="97" t="s">
        <v>1179</v>
      </c>
      <c r="BT140" s="98">
        <v>1</v>
      </c>
    </row>
    <row r="141" spans="2:72" s="35" customFormat="1" ht="16.5" hidden="1" customHeight="1" thickBot="1" x14ac:dyDescent="0.4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1174</v>
      </c>
      <c r="BR141" s="133"/>
      <c r="BS141" s="134"/>
      <c r="BT141" s="135"/>
    </row>
    <row r="142" spans="2:72" s="35" customFormat="1" ht="16.5" hidden="1" customHeight="1" x14ac:dyDescent="0.4">
      <c r="B142" s="80">
        <v>85</v>
      </c>
      <c r="C142" s="81" t="s">
        <v>76</v>
      </c>
      <c r="D142" s="82" t="s">
        <v>77</v>
      </c>
      <c r="E142" s="82" t="s">
        <v>140</v>
      </c>
      <c r="F142" s="82" t="s">
        <v>460</v>
      </c>
      <c r="G142" s="82" t="s">
        <v>1221</v>
      </c>
      <c r="H142" s="83" t="s">
        <v>1222</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1174</v>
      </c>
      <c r="BR142" s="96"/>
      <c r="BS142" s="97" t="s">
        <v>1179</v>
      </c>
      <c r="BT142" s="98">
        <v>1</v>
      </c>
    </row>
    <row r="143" spans="2:72" s="35" customFormat="1" ht="16.5" hidden="1" customHeight="1" thickBot="1" x14ac:dyDescent="0.4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1174</v>
      </c>
      <c r="BR143" s="133"/>
      <c r="BS143" s="134"/>
      <c r="BT143" s="135"/>
    </row>
    <row r="144" spans="2:72" s="35" customFormat="1" ht="16.5" hidden="1" customHeight="1" thickBot="1" x14ac:dyDescent="0.45">
      <c r="B144" s="80">
        <v>95</v>
      </c>
      <c r="C144" s="81" t="s">
        <v>76</v>
      </c>
      <c r="D144" s="82" t="s">
        <v>77</v>
      </c>
      <c r="E144" s="82" t="s">
        <v>105</v>
      </c>
      <c r="F144" s="82" t="s">
        <v>197</v>
      </c>
      <c r="G144" s="82" t="s">
        <v>198</v>
      </c>
      <c r="H144" s="83" t="s">
        <v>199</v>
      </c>
      <c r="I144" s="83"/>
      <c r="J144" s="83" t="s">
        <v>1208</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1183</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1185</v>
      </c>
      <c r="BK144" s="95" t="s">
        <v>1223</v>
      </c>
      <c r="BL144" s="95" t="s">
        <v>1187</v>
      </c>
      <c r="BM144" s="95"/>
      <c r="BN144" s="95">
        <v>4002</v>
      </c>
      <c r="BO144" s="95" t="s">
        <v>1126</v>
      </c>
      <c r="BP144" s="95" t="s">
        <v>109</v>
      </c>
      <c r="BQ144" s="89" t="s">
        <v>1112</v>
      </c>
      <c r="BR144" s="96"/>
      <c r="BS144" s="97"/>
      <c r="BT144" s="98"/>
    </row>
    <row r="145" spans="2:72" s="35" customFormat="1" ht="16.5" hidden="1" customHeight="1" thickBot="1" x14ac:dyDescent="0.4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4">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1194</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1185</v>
      </c>
      <c r="BK146" s="95" t="s">
        <v>1195</v>
      </c>
      <c r="BL146" s="95" t="s">
        <v>1196</v>
      </c>
      <c r="BM146" s="95"/>
      <c r="BN146" s="95">
        <v>4002</v>
      </c>
      <c r="BO146" s="95" t="s">
        <v>1122</v>
      </c>
      <c r="BP146" s="95" t="s">
        <v>132</v>
      </c>
      <c r="BQ146" s="89" t="s">
        <v>1174</v>
      </c>
      <c r="BR146" s="96"/>
      <c r="BS146" s="97"/>
      <c r="BT146" s="98"/>
    </row>
    <row r="147" spans="2:72" s="35" customFormat="1" ht="16.5" hidden="1" customHeight="1" thickBot="1" x14ac:dyDescent="0.4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1174</v>
      </c>
      <c r="BR147" s="133"/>
      <c r="BS147" s="134"/>
      <c r="BT147" s="135"/>
    </row>
    <row r="148" spans="2:72" s="35" customFormat="1" ht="16.5" hidden="1" customHeight="1" thickBot="1" x14ac:dyDescent="0.45">
      <c r="B148" s="80">
        <v>99</v>
      </c>
      <c r="C148" s="81" t="s">
        <v>76</v>
      </c>
      <c r="D148" s="82" t="s">
        <v>77</v>
      </c>
      <c r="E148" s="82" t="s">
        <v>111</v>
      </c>
      <c r="F148" s="82" t="s">
        <v>208</v>
      </c>
      <c r="G148" s="82" t="s">
        <v>1224</v>
      </c>
      <c r="H148" s="83" t="s">
        <v>204</v>
      </c>
      <c r="I148" s="83"/>
      <c r="J148" s="83" t="s">
        <v>1208</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1209</v>
      </c>
      <c r="AN148" s="83">
        <v>300</v>
      </c>
      <c r="AO148" s="87" t="s">
        <v>1210</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1185</v>
      </c>
      <c r="BK148" s="95" t="s">
        <v>1211</v>
      </c>
      <c r="BL148" s="95" t="s">
        <v>1189</v>
      </c>
      <c r="BM148" s="95"/>
      <c r="BN148" s="95">
        <v>4002</v>
      </c>
      <c r="BO148" s="95" t="s">
        <v>1126</v>
      </c>
      <c r="BP148" s="95" t="s">
        <v>114</v>
      </c>
      <c r="BQ148" s="89" t="s">
        <v>1112</v>
      </c>
      <c r="BR148" s="96"/>
      <c r="BS148" s="97" t="s">
        <v>1166</v>
      </c>
      <c r="BT148" s="98">
        <v>3</v>
      </c>
    </row>
    <row r="149" spans="2:72" s="35" customFormat="1" ht="16.5" hidden="1" customHeight="1" thickBot="1" x14ac:dyDescent="0.4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45">
      <c r="B150" s="80">
        <v>101</v>
      </c>
      <c r="C150" s="81" t="s">
        <v>76</v>
      </c>
      <c r="D150" s="82" t="s">
        <v>77</v>
      </c>
      <c r="E150" s="82" t="s">
        <v>105</v>
      </c>
      <c r="F150" s="82" t="s">
        <v>205</v>
      </c>
      <c r="G150" s="82" t="s">
        <v>206</v>
      </c>
      <c r="H150" s="83" t="s">
        <v>207</v>
      </c>
      <c r="I150" s="83"/>
      <c r="J150" s="83" t="s">
        <v>1208</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1183</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1185</v>
      </c>
      <c r="BK150" s="95" t="s">
        <v>1223</v>
      </c>
      <c r="BL150" s="95" t="s">
        <v>1187</v>
      </c>
      <c r="BM150" s="95"/>
      <c r="BN150" s="95">
        <v>4002</v>
      </c>
      <c r="BO150" s="95" t="s">
        <v>1126</v>
      </c>
      <c r="BP150" s="95" t="s">
        <v>109</v>
      </c>
      <c r="BQ150" s="89" t="s">
        <v>1112</v>
      </c>
      <c r="BR150" s="96"/>
      <c r="BS150" s="97"/>
      <c r="BT150" s="98"/>
    </row>
    <row r="151" spans="2:72" s="35" customFormat="1" ht="16.5" hidden="1" customHeight="1" thickBot="1" x14ac:dyDescent="0.4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45">
      <c r="B152" s="80">
        <v>103</v>
      </c>
      <c r="C152" s="81" t="s">
        <v>76</v>
      </c>
      <c r="D152" s="82" t="s">
        <v>77</v>
      </c>
      <c r="E152" s="82" t="s">
        <v>111</v>
      </c>
      <c r="F152" s="82" t="s">
        <v>219</v>
      </c>
      <c r="G152" s="82" t="s">
        <v>1225</v>
      </c>
      <c r="H152" s="83" t="s">
        <v>210</v>
      </c>
      <c r="I152" s="83"/>
      <c r="J152" s="83" t="s">
        <v>1208</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1209</v>
      </c>
      <c r="AN152" s="83">
        <v>300</v>
      </c>
      <c r="AO152" s="87" t="s">
        <v>1210</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1185</v>
      </c>
      <c r="BK152" s="95" t="s">
        <v>1211</v>
      </c>
      <c r="BL152" s="95" t="s">
        <v>1189</v>
      </c>
      <c r="BM152" s="95"/>
      <c r="BN152" s="95">
        <v>4002</v>
      </c>
      <c r="BO152" s="95" t="s">
        <v>1126</v>
      </c>
      <c r="BP152" s="95" t="s">
        <v>114</v>
      </c>
      <c r="BQ152" s="89" t="s">
        <v>1112</v>
      </c>
      <c r="BR152" s="96"/>
      <c r="BS152" s="97" t="s">
        <v>1166</v>
      </c>
      <c r="BT152" s="98">
        <v>3</v>
      </c>
    </row>
    <row r="153" spans="2:72" s="35" customFormat="1" ht="16.5" hidden="1" customHeight="1" thickBot="1" x14ac:dyDescent="0.4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4">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1226</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1174</v>
      </c>
      <c r="BR154" s="96"/>
      <c r="BS154" s="97"/>
      <c r="BT154" s="98"/>
    </row>
    <row r="155" spans="2:72" s="35" customFormat="1" ht="16.5" hidden="1" customHeight="1" thickBot="1" x14ac:dyDescent="0.4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1174</v>
      </c>
      <c r="BR155" s="133"/>
      <c r="BS155" s="134"/>
      <c r="BT155" s="135"/>
    </row>
    <row r="156" spans="2:72" s="35" customFormat="1" ht="16.5" hidden="1" customHeight="1" thickBot="1" x14ac:dyDescent="0.4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4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4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4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4">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1194</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1185</v>
      </c>
      <c r="BK160" s="95" t="s">
        <v>1195</v>
      </c>
      <c r="BL160" s="95" t="s">
        <v>1196</v>
      </c>
      <c r="BM160" s="95"/>
      <c r="BN160" s="95">
        <v>4002</v>
      </c>
      <c r="BO160" s="95" t="s">
        <v>1122</v>
      </c>
      <c r="BP160" s="95" t="s">
        <v>132</v>
      </c>
      <c r="BQ160" s="89" t="s">
        <v>1174</v>
      </c>
      <c r="BR160" s="96"/>
      <c r="BS160" s="97"/>
      <c r="BT160" s="98"/>
    </row>
    <row r="161" spans="2:72" s="35" customFormat="1" ht="16.5" hidden="1" customHeight="1" thickBot="1" x14ac:dyDescent="0.4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1174</v>
      </c>
      <c r="BR161" s="133"/>
      <c r="BS161" s="134"/>
      <c r="BT161" s="135"/>
    </row>
    <row r="162" spans="2:72" s="35" customFormat="1" ht="16.5" hidden="1" customHeight="1" thickBot="1" x14ac:dyDescent="0.4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4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4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4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4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4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4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4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4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4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4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4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4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4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4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4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4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4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4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4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4">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1194</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1185</v>
      </c>
      <c r="BK182" s="95" t="s">
        <v>1195</v>
      </c>
      <c r="BL182" s="95" t="s">
        <v>1196</v>
      </c>
      <c r="BM182" s="95"/>
      <c r="BN182" s="95">
        <v>4003</v>
      </c>
      <c r="BO182" s="95" t="s">
        <v>1122</v>
      </c>
      <c r="BP182" s="95" t="s">
        <v>132</v>
      </c>
      <c r="BQ182" s="89" t="s">
        <v>1174</v>
      </c>
      <c r="BR182" s="96"/>
      <c r="BS182" s="97"/>
      <c r="BT182" s="98"/>
    </row>
    <row r="183" spans="2:72" s="35" customFormat="1" ht="16.5" hidden="1" customHeight="1" thickBot="1" x14ac:dyDescent="0.4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1174</v>
      </c>
      <c r="BR183" s="133"/>
      <c r="BS183" s="134"/>
      <c r="BT183" s="135"/>
    </row>
    <row r="184" spans="2:72" s="35" customFormat="1" ht="16.5" hidden="1" customHeight="1" x14ac:dyDescent="0.4">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1226</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1174</v>
      </c>
      <c r="BR184" s="96"/>
      <c r="BS184" s="97"/>
      <c r="BT184" s="98"/>
    </row>
    <row r="185" spans="2:72" s="35" customFormat="1" ht="16.5" hidden="1" customHeight="1" thickBot="1" x14ac:dyDescent="0.4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1174</v>
      </c>
      <c r="BR185" s="133"/>
      <c r="BS185" s="134"/>
      <c r="BT185" s="135"/>
    </row>
    <row r="186" spans="2:72" s="35" customFormat="1" ht="16.5" hidden="1" customHeight="1" x14ac:dyDescent="0.4">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1197</v>
      </c>
      <c r="BK186" s="95" t="s">
        <v>1227</v>
      </c>
      <c r="BL186" s="95"/>
      <c r="BM186" s="95" t="s">
        <v>1199</v>
      </c>
      <c r="BN186" s="95">
        <v>4003</v>
      </c>
      <c r="BO186" s="95" t="s">
        <v>1128</v>
      </c>
      <c r="BP186" s="95" t="s">
        <v>260</v>
      </c>
      <c r="BQ186" s="89"/>
      <c r="BR186" s="96"/>
      <c r="BS186" s="97" t="s">
        <v>1228</v>
      </c>
      <c r="BT186" s="98">
        <v>1</v>
      </c>
    </row>
    <row r="187" spans="2:72" s="35" customFormat="1" ht="16.5" hidden="1" customHeight="1" x14ac:dyDescent="0.4">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4">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4">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4">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4">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4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4">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1197</v>
      </c>
      <c r="BK193" s="95" t="s">
        <v>1229</v>
      </c>
      <c r="BL193" s="95"/>
      <c r="BM193" s="95" t="s">
        <v>1199</v>
      </c>
      <c r="BN193" s="95">
        <v>4003</v>
      </c>
      <c r="BO193" s="95" t="s">
        <v>1128</v>
      </c>
      <c r="BP193" s="95" t="s">
        <v>260</v>
      </c>
      <c r="BQ193" s="89"/>
      <c r="BR193" s="96"/>
      <c r="BS193" s="97" t="s">
        <v>1228</v>
      </c>
      <c r="BT193" s="98">
        <v>1</v>
      </c>
    </row>
    <row r="194" spans="2:72" s="35" customFormat="1" ht="16.5" hidden="1" customHeight="1" x14ac:dyDescent="0.4">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4">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4">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4">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4">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4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4">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1197</v>
      </c>
      <c r="BK200" s="95" t="s">
        <v>1230</v>
      </c>
      <c r="BL200" s="95"/>
      <c r="BM200" s="95" t="s">
        <v>1199</v>
      </c>
      <c r="BN200" s="95">
        <v>4003</v>
      </c>
      <c r="BO200" s="95" t="s">
        <v>1128</v>
      </c>
      <c r="BP200" s="95" t="s">
        <v>260</v>
      </c>
      <c r="BQ200" s="89"/>
      <c r="BR200" s="96"/>
      <c r="BS200" s="97" t="s">
        <v>1228</v>
      </c>
      <c r="BT200" s="98">
        <v>1</v>
      </c>
    </row>
    <row r="201" spans="2:72" s="35" customFormat="1" ht="16.5" hidden="1" customHeight="1" x14ac:dyDescent="0.4">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4">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4">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4">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4">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4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4">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1226</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1174</v>
      </c>
      <c r="BR207" s="96"/>
      <c r="BS207" s="97"/>
      <c r="BT207" s="98"/>
    </row>
    <row r="208" spans="2:72" s="35" customFormat="1" ht="16.5" hidden="1" customHeight="1" thickBot="1" x14ac:dyDescent="0.4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1174</v>
      </c>
      <c r="BR208" s="133"/>
      <c r="BS208" s="134"/>
      <c r="BT208" s="135"/>
    </row>
    <row r="209" spans="2:72" s="35" customFormat="1" ht="16.5" hidden="1" customHeight="1" x14ac:dyDescent="0.4">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1197</v>
      </c>
      <c r="BK209" s="95" t="s">
        <v>1227</v>
      </c>
      <c r="BL209" s="95"/>
      <c r="BM209" s="95" t="s">
        <v>1199</v>
      </c>
      <c r="BN209" s="95">
        <v>4003</v>
      </c>
      <c r="BO209" s="95" t="s">
        <v>1128</v>
      </c>
      <c r="BP209" s="95" t="s">
        <v>260</v>
      </c>
      <c r="BQ209" s="89"/>
      <c r="BR209" s="96"/>
      <c r="BS209" s="97" t="s">
        <v>1228</v>
      </c>
      <c r="BT209" s="98">
        <v>1</v>
      </c>
    </row>
    <row r="210" spans="2:72" s="35" customFormat="1" ht="16.5" hidden="1" customHeight="1" x14ac:dyDescent="0.4">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4">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4">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4">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4">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4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4">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1206</v>
      </c>
      <c r="BR216" s="96"/>
      <c r="BS216" s="97"/>
      <c r="BT216" s="98"/>
    </row>
    <row r="217" spans="2:72" s="35" customFormat="1" ht="16.5" hidden="1" customHeight="1" thickBot="1" x14ac:dyDescent="0.4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1206</v>
      </c>
      <c r="BR217" s="133"/>
      <c r="BS217" s="134"/>
      <c r="BT217" s="135"/>
    </row>
    <row r="218" spans="2:72" s="35" customFormat="1" ht="16.5" hidden="1" customHeight="1" x14ac:dyDescent="0.4">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1206</v>
      </c>
      <c r="BR218" s="96"/>
      <c r="BS218" s="97"/>
      <c r="BT218" s="98"/>
    </row>
    <row r="219" spans="2:72" s="35" customFormat="1" ht="16.5" hidden="1" customHeight="1" thickBot="1" x14ac:dyDescent="0.4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1206</v>
      </c>
      <c r="BR219" s="133"/>
      <c r="BS219" s="134"/>
      <c r="BT219" s="135"/>
    </row>
    <row r="220" spans="2:72" s="35" customFormat="1" ht="16.5" hidden="1" customHeight="1" x14ac:dyDescent="0.4">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1206</v>
      </c>
      <c r="BR220" s="96"/>
      <c r="BS220" s="97"/>
      <c r="BT220" s="98"/>
    </row>
    <row r="221" spans="2:72" s="35" customFormat="1" ht="16.5" hidden="1" customHeight="1" thickBot="1" x14ac:dyDescent="0.4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1206</v>
      </c>
      <c r="BR221" s="133"/>
      <c r="BS221" s="134"/>
      <c r="BT221" s="135"/>
    </row>
    <row r="222" spans="2:72" s="35" customFormat="1" ht="16.5" hidden="1" customHeight="1" x14ac:dyDescent="0.4">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1206</v>
      </c>
      <c r="BR222" s="96"/>
      <c r="BS222" s="97"/>
      <c r="BT222" s="98"/>
    </row>
    <row r="223" spans="2:72" s="35" customFormat="1" ht="16.5" hidden="1" customHeight="1" thickBot="1" x14ac:dyDescent="0.4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1206</v>
      </c>
      <c r="BR223" s="133"/>
      <c r="BS223" s="134"/>
      <c r="BT223" s="135"/>
    </row>
    <row r="224" spans="2:72" s="35" customFormat="1" ht="16.5" hidden="1" customHeight="1" x14ac:dyDescent="0.4">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1206</v>
      </c>
      <c r="BR224" s="96"/>
      <c r="BS224" s="97"/>
      <c r="BT224" s="98"/>
    </row>
    <row r="225" spans="2:72" s="35" customFormat="1" ht="16.5" hidden="1" customHeight="1" thickBot="1" x14ac:dyDescent="0.4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1206</v>
      </c>
      <c r="BR225" s="133"/>
      <c r="BS225" s="134"/>
      <c r="BT225" s="135"/>
    </row>
    <row r="226" spans="2:72" s="35" customFormat="1" ht="16.5" hidden="1" customHeight="1" x14ac:dyDescent="0.4">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1206</v>
      </c>
      <c r="BR226" s="96"/>
      <c r="BS226" s="97"/>
      <c r="BT226" s="98"/>
    </row>
    <row r="227" spans="2:72" s="35" customFormat="1" ht="16.5" hidden="1" customHeight="1" thickBot="1" x14ac:dyDescent="0.4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1206</v>
      </c>
      <c r="BR227" s="133"/>
      <c r="BS227" s="134"/>
      <c r="BT227" s="135"/>
    </row>
    <row r="228" spans="2:72" s="35" customFormat="1" ht="16.5" hidden="1" customHeight="1" x14ac:dyDescent="0.4">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1174</v>
      </c>
      <c r="BR228" s="96"/>
      <c r="BS228" s="97"/>
      <c r="BT228" s="98"/>
    </row>
    <row r="229" spans="2:72" s="35" customFormat="1" ht="16.5" hidden="1" customHeight="1" thickBot="1" x14ac:dyDescent="0.4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1174</v>
      </c>
      <c r="BR229" s="133"/>
      <c r="BS229" s="134"/>
      <c r="BT229" s="135"/>
    </row>
    <row r="230" spans="2:72" s="35" customFormat="1" ht="16.5" hidden="1" customHeight="1" x14ac:dyDescent="0.4">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1174</v>
      </c>
      <c r="BR230" s="96"/>
      <c r="BS230" s="97"/>
      <c r="BT230" s="98"/>
    </row>
    <row r="231" spans="2:72" s="35" customFormat="1" ht="16.5" hidden="1" customHeight="1" thickBot="1" x14ac:dyDescent="0.4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1174</v>
      </c>
      <c r="BR231" s="133"/>
      <c r="BS231" s="134"/>
      <c r="BT231" s="135"/>
    </row>
    <row r="232" spans="2:72" s="35" customFormat="1" ht="16.5" hidden="1" customHeight="1" x14ac:dyDescent="0.4">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1174</v>
      </c>
      <c r="BR232" s="96"/>
      <c r="BS232" s="97"/>
      <c r="BT232" s="98"/>
    </row>
    <row r="233" spans="2:72" s="35" customFormat="1" ht="16.5" hidden="1" customHeight="1" thickBot="1" x14ac:dyDescent="0.4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1174</v>
      </c>
      <c r="BR233" s="133"/>
      <c r="BS233" s="134"/>
      <c r="BT233" s="135"/>
    </row>
    <row r="234" spans="2:72" s="35" customFormat="1" ht="16.5" hidden="1" customHeight="1" x14ac:dyDescent="0.4">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1174</v>
      </c>
      <c r="BR234" s="96"/>
      <c r="BS234" s="97"/>
      <c r="BT234" s="98"/>
    </row>
    <row r="235" spans="2:72" s="35" customFormat="1" ht="16.5" hidden="1" customHeight="1" thickBot="1" x14ac:dyDescent="0.4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1174</v>
      </c>
      <c r="BR235" s="133"/>
      <c r="BS235" s="134"/>
      <c r="BT235" s="135"/>
    </row>
    <row r="236" spans="2:72" s="35" customFormat="1" ht="16.5" hidden="1" customHeight="1" x14ac:dyDescent="0.4">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1174</v>
      </c>
      <c r="BR236" s="96"/>
      <c r="BS236" s="97"/>
      <c r="BT236" s="98"/>
    </row>
    <row r="237" spans="2:72" s="35" customFormat="1" ht="16.5" hidden="1" customHeight="1" thickBot="1" x14ac:dyDescent="0.4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1174</v>
      </c>
      <c r="BR237" s="133"/>
      <c r="BS237" s="134"/>
      <c r="BT237" s="135"/>
    </row>
    <row r="238" spans="2:72" s="35" customFormat="1" ht="16.5" hidden="1" customHeight="1" x14ac:dyDescent="0.4">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1174</v>
      </c>
      <c r="BR238" s="96"/>
      <c r="BS238" s="97"/>
      <c r="BT238" s="98"/>
    </row>
    <row r="239" spans="2:72" s="35" customFormat="1" ht="16.5" hidden="1" customHeight="1" thickBot="1" x14ac:dyDescent="0.4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1174</v>
      </c>
      <c r="BR239" s="133"/>
      <c r="BS239" s="134"/>
      <c r="BT239" s="135"/>
    </row>
    <row r="240" spans="2:72" s="35" customFormat="1" ht="16.5" hidden="1" customHeight="1" x14ac:dyDescent="0.4">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1174</v>
      </c>
      <c r="BR240" s="96"/>
      <c r="BS240" s="97"/>
      <c r="BT240" s="98"/>
    </row>
    <row r="241" spans="2:72" s="35" customFormat="1" ht="16.5" hidden="1" customHeight="1" thickBot="1" x14ac:dyDescent="0.4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1174</v>
      </c>
      <c r="BR241" s="133"/>
      <c r="BS241" s="134"/>
      <c r="BT241" s="135"/>
    </row>
    <row r="242" spans="2:72" s="35" customFormat="1" ht="16.5" hidden="1" customHeight="1" x14ac:dyDescent="0.4">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1174</v>
      </c>
      <c r="BR242" s="96"/>
      <c r="BS242" s="97"/>
      <c r="BT242" s="98"/>
    </row>
    <row r="243" spans="2:72" s="35" customFormat="1" ht="16.5" hidden="1" customHeight="1" thickBot="1" x14ac:dyDescent="0.4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1174</v>
      </c>
      <c r="BR243" s="133"/>
      <c r="BS243" s="134"/>
      <c r="BT243" s="135"/>
    </row>
    <row r="244" spans="2:72" s="35" customFormat="1" ht="16.5" hidden="1" customHeight="1" x14ac:dyDescent="0.4">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1174</v>
      </c>
      <c r="BR244" s="96"/>
      <c r="BS244" s="97"/>
      <c r="BT244" s="98"/>
    </row>
    <row r="245" spans="2:72" s="35" customFormat="1" ht="16.5" hidden="1" customHeight="1" thickBot="1" x14ac:dyDescent="0.4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1174</v>
      </c>
      <c r="BR245" s="133"/>
      <c r="BS245" s="134"/>
      <c r="BT245" s="135"/>
    </row>
    <row r="246" spans="2:72" s="35" customFormat="1" ht="16.5" hidden="1" customHeight="1" x14ac:dyDescent="0.4">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1174</v>
      </c>
      <c r="BR246" s="96"/>
      <c r="BS246" s="97"/>
      <c r="BT246" s="98"/>
    </row>
    <row r="247" spans="2:72" s="35" customFormat="1" ht="16.5" hidden="1" customHeight="1" thickBot="1" x14ac:dyDescent="0.4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1174</v>
      </c>
      <c r="BR247" s="133"/>
      <c r="BS247" s="134"/>
      <c r="BT247" s="135"/>
    </row>
    <row r="248" spans="2:72" s="35" customFormat="1" ht="16.5" hidden="1" customHeight="1" x14ac:dyDescent="0.4">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1174</v>
      </c>
      <c r="BR248" s="96"/>
      <c r="BS248" s="97"/>
      <c r="BT248" s="98"/>
    </row>
    <row r="249" spans="2:72" s="35" customFormat="1" ht="16.5" hidden="1" customHeight="1" thickBot="1" x14ac:dyDescent="0.4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1174</v>
      </c>
      <c r="BR249" s="133"/>
      <c r="BS249" s="134"/>
      <c r="BT249" s="135"/>
    </row>
    <row r="250" spans="2:72" s="35" customFormat="1" ht="16.5" hidden="1" customHeight="1" x14ac:dyDescent="0.4">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1174</v>
      </c>
      <c r="BR250" s="96"/>
      <c r="BS250" s="97"/>
      <c r="BT250" s="98"/>
    </row>
    <row r="251" spans="2:72" s="35" customFormat="1" ht="16.5" hidden="1" customHeight="1" thickBot="1" x14ac:dyDescent="0.4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1174</v>
      </c>
      <c r="BR251" s="133"/>
      <c r="BS251" s="134"/>
      <c r="BT251" s="135"/>
    </row>
    <row r="252" spans="2:72" s="35" customFormat="1" ht="16.5" hidden="1" customHeight="1" x14ac:dyDescent="0.4">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1174</v>
      </c>
      <c r="BR252" s="96"/>
      <c r="BS252" s="97"/>
      <c r="BT252" s="98"/>
    </row>
    <row r="253" spans="2:72" s="35" customFormat="1" ht="16.5" hidden="1" customHeight="1" thickBot="1" x14ac:dyDescent="0.4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1174</v>
      </c>
      <c r="BR253" s="133"/>
      <c r="BS253" s="134"/>
      <c r="BT253" s="135"/>
    </row>
    <row r="254" spans="2:72" s="35" customFormat="1" ht="16.5" hidden="1" customHeight="1" x14ac:dyDescent="0.4">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1174</v>
      </c>
      <c r="BR254" s="96"/>
      <c r="BS254" s="97"/>
      <c r="BT254" s="98"/>
    </row>
    <row r="255" spans="2:72" s="35" customFormat="1" ht="16.5" hidden="1" customHeight="1" thickBot="1" x14ac:dyDescent="0.4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1174</v>
      </c>
      <c r="BR255" s="133"/>
      <c r="BS255" s="134"/>
      <c r="BT255" s="135"/>
    </row>
    <row r="256" spans="2:72" s="35" customFormat="1" ht="16.5" hidden="1" customHeight="1" x14ac:dyDescent="0.4">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1197</v>
      </c>
      <c r="BK256" s="95" t="s">
        <v>1227</v>
      </c>
      <c r="BL256" s="95"/>
      <c r="BM256" s="95" t="s">
        <v>1199</v>
      </c>
      <c r="BN256" s="95">
        <v>4004</v>
      </c>
      <c r="BO256" s="115" t="s">
        <v>1128</v>
      </c>
      <c r="BP256" s="95"/>
      <c r="BQ256" s="89"/>
      <c r="BR256" s="96"/>
      <c r="BS256" s="97" t="s">
        <v>1200</v>
      </c>
      <c r="BT256" s="98">
        <v>1</v>
      </c>
    </row>
    <row r="257" spans="2:72" s="35" customFormat="1" ht="16.5" hidden="1" customHeight="1" x14ac:dyDescent="0.4">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4">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4">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4">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4">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4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4">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1194</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1174</v>
      </c>
      <c r="BR263" s="96"/>
      <c r="BS263" s="97"/>
      <c r="BT263" s="98"/>
    </row>
    <row r="264" spans="2:72" s="35" customFormat="1" ht="16.5" hidden="1" customHeight="1" thickBot="1" x14ac:dyDescent="0.4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1174</v>
      </c>
      <c r="BR264" s="133"/>
      <c r="BS264" s="134"/>
      <c r="BT264" s="135"/>
    </row>
    <row r="265" spans="2:72" s="35" customFormat="1" ht="16.5" hidden="1" customHeight="1" x14ac:dyDescent="0.4">
      <c r="B265" s="80">
        <v>209</v>
      </c>
      <c r="C265" s="81" t="s">
        <v>76</v>
      </c>
      <c r="D265" s="82" t="s">
        <v>77</v>
      </c>
      <c r="E265" s="82" t="s">
        <v>129</v>
      </c>
      <c r="F265" s="82"/>
      <c r="G265" s="82"/>
      <c r="H265" s="83" t="s">
        <v>1231</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1194</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1179</v>
      </c>
      <c r="BT265" s="98">
        <v>3</v>
      </c>
    </row>
    <row r="266" spans="2:72" s="35" customFormat="1" ht="16.5" hidden="1" customHeight="1" thickBot="1" x14ac:dyDescent="0.4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4">
      <c r="B267" s="80">
        <v>209</v>
      </c>
      <c r="C267" s="81" t="s">
        <v>76</v>
      </c>
      <c r="D267" s="82" t="s">
        <v>77</v>
      </c>
      <c r="E267" s="82" t="s">
        <v>129</v>
      </c>
      <c r="F267" s="82"/>
      <c r="G267" s="82"/>
      <c r="H267" s="83" t="s">
        <v>1232</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1194</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1179</v>
      </c>
      <c r="BT267" s="98">
        <v>3</v>
      </c>
    </row>
    <row r="268" spans="2:72" s="35" customFormat="1" ht="16.5" hidden="1" customHeight="1" thickBot="1" x14ac:dyDescent="0.4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4">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1206</v>
      </c>
      <c r="BR269" s="96"/>
      <c r="BS269" s="97"/>
      <c r="BT269" s="98"/>
    </row>
    <row r="270" spans="2:72" s="35" customFormat="1" ht="16.5" hidden="1" customHeight="1" thickBot="1" x14ac:dyDescent="0.4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1206</v>
      </c>
      <c r="BR270" s="133"/>
      <c r="BS270" s="134"/>
      <c r="BT270" s="135"/>
    </row>
    <row r="271" spans="2:72" s="35" customFormat="1" ht="16.5" hidden="1" customHeight="1" x14ac:dyDescent="0.4">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1206</v>
      </c>
      <c r="BR271" s="96"/>
      <c r="BS271" s="97"/>
      <c r="BT271" s="98"/>
    </row>
    <row r="272" spans="2:72" s="35" customFormat="1" ht="16.5" hidden="1" customHeight="1" thickBot="1" x14ac:dyDescent="0.4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1206</v>
      </c>
      <c r="BR272" s="133"/>
      <c r="BS272" s="134"/>
      <c r="BT272" s="135"/>
    </row>
    <row r="273" spans="2:72" s="35" customFormat="1" ht="16.5" hidden="1" customHeight="1" x14ac:dyDescent="0.4">
      <c r="B273" s="80">
        <v>215</v>
      </c>
      <c r="C273" s="81" t="s">
        <v>76</v>
      </c>
      <c r="D273" s="82" t="s">
        <v>77</v>
      </c>
      <c r="E273" s="82" t="s">
        <v>343</v>
      </c>
      <c r="F273" s="82" t="s">
        <v>106</v>
      </c>
      <c r="G273" s="82" t="s">
        <v>344</v>
      </c>
      <c r="H273" s="83" t="s">
        <v>345</v>
      </c>
      <c r="I273" s="83"/>
      <c r="J273" s="83"/>
      <c r="K273" s="83"/>
      <c r="L273" s="83" t="s">
        <v>1173</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1233</v>
      </c>
      <c r="BN273" s="95">
        <v>4004</v>
      </c>
      <c r="BO273" s="143" t="s">
        <v>1145</v>
      </c>
      <c r="BP273" s="95"/>
      <c r="BQ273" s="89"/>
      <c r="BR273" s="96"/>
      <c r="BS273" s="144" t="s">
        <v>1234</v>
      </c>
      <c r="BT273" s="98">
        <v>2</v>
      </c>
    </row>
    <row r="274" spans="2:72" s="35" customFormat="1" ht="16.5" hidden="1" customHeight="1" x14ac:dyDescent="0.4">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1144</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1145</v>
      </c>
      <c r="BP274" s="115"/>
      <c r="BQ274" s="109"/>
      <c r="BR274" s="116"/>
      <c r="BS274" s="117" t="s">
        <v>1234</v>
      </c>
      <c r="BT274" s="118">
        <v>2</v>
      </c>
    </row>
    <row r="275" spans="2:72" s="35" customFormat="1" ht="16.5" hidden="1" customHeight="1" x14ac:dyDescent="0.4">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1144</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1145</v>
      </c>
      <c r="BP275" s="115"/>
      <c r="BQ275" s="109"/>
      <c r="BR275" s="116"/>
      <c r="BS275" s="117" t="s">
        <v>1234</v>
      </c>
      <c r="BT275" s="118">
        <v>2</v>
      </c>
    </row>
    <row r="276" spans="2:72" s="35" customFormat="1" ht="16.5" hidden="1" customHeight="1" x14ac:dyDescent="0.4">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1144</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1145</v>
      </c>
      <c r="BP276" s="115"/>
      <c r="BQ276" s="109"/>
      <c r="BR276" s="116"/>
      <c r="BS276" s="117" t="s">
        <v>1234</v>
      </c>
      <c r="BT276" s="118">
        <v>2</v>
      </c>
    </row>
    <row r="277" spans="2:72" s="35" customFormat="1" ht="16.5" hidden="1" customHeight="1" x14ac:dyDescent="0.4">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1144</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1145</v>
      </c>
      <c r="BP277" s="115"/>
      <c r="BQ277" s="109"/>
      <c r="BR277" s="116"/>
      <c r="BS277" s="117" t="s">
        <v>1234</v>
      </c>
      <c r="BT277" s="118">
        <v>2</v>
      </c>
    </row>
    <row r="278" spans="2:72" s="35" customFormat="1" ht="16.5" hidden="1" customHeight="1" x14ac:dyDescent="0.4">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1144</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1145</v>
      </c>
      <c r="BP278" s="115"/>
      <c r="BQ278" s="109"/>
      <c r="BR278" s="116"/>
      <c r="BS278" s="117" t="s">
        <v>1234</v>
      </c>
      <c r="BT278" s="118">
        <v>2</v>
      </c>
    </row>
    <row r="279" spans="2:72" s="35" customFormat="1" ht="16.5" hidden="1" customHeight="1" thickBot="1" x14ac:dyDescent="0.4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1144</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1145</v>
      </c>
      <c r="BP279" s="132"/>
      <c r="BQ279" s="72"/>
      <c r="BR279" s="133"/>
      <c r="BS279" s="117" t="s">
        <v>1234</v>
      </c>
      <c r="BT279" s="118">
        <v>2</v>
      </c>
    </row>
    <row r="280" spans="2:72" s="35" customFormat="1" ht="16.5" hidden="1" customHeight="1" x14ac:dyDescent="0.4">
      <c r="B280" s="80">
        <v>221</v>
      </c>
      <c r="C280" s="81" t="s">
        <v>76</v>
      </c>
      <c r="D280" s="82" t="s">
        <v>77</v>
      </c>
      <c r="E280" s="82" t="s">
        <v>343</v>
      </c>
      <c r="F280" s="82" t="s">
        <v>205</v>
      </c>
      <c r="G280" s="82" t="s">
        <v>350</v>
      </c>
      <c r="H280" s="83" t="s">
        <v>351</v>
      </c>
      <c r="I280" s="83"/>
      <c r="J280" s="83"/>
      <c r="K280" s="83"/>
      <c r="L280" s="83" t="s">
        <v>1173</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1233</v>
      </c>
      <c r="BN280" s="95">
        <v>4004</v>
      </c>
      <c r="BO280" s="115" t="s">
        <v>1145</v>
      </c>
      <c r="BP280" s="95"/>
      <c r="BQ280" s="89"/>
      <c r="BR280" s="96"/>
      <c r="BS280" s="144" t="s">
        <v>1234</v>
      </c>
      <c r="BT280" s="98">
        <v>2</v>
      </c>
    </row>
    <row r="281" spans="2:72" s="35" customFormat="1" ht="16.5" hidden="1" customHeight="1" x14ac:dyDescent="0.4">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1144</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1145</v>
      </c>
      <c r="BP281" s="115"/>
      <c r="BQ281" s="109"/>
      <c r="BR281" s="116"/>
      <c r="BS281" s="117" t="s">
        <v>1234</v>
      </c>
      <c r="BT281" s="118">
        <v>2</v>
      </c>
    </row>
    <row r="282" spans="2:72" s="35" customFormat="1" ht="16.5" hidden="1" customHeight="1" x14ac:dyDescent="0.4">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1144</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1145</v>
      </c>
      <c r="BP282" s="115"/>
      <c r="BQ282" s="109"/>
      <c r="BR282" s="116"/>
      <c r="BS282" s="117" t="s">
        <v>1234</v>
      </c>
      <c r="BT282" s="118">
        <v>2</v>
      </c>
    </row>
    <row r="283" spans="2:72" s="35" customFormat="1" ht="16.5" hidden="1" customHeight="1" x14ac:dyDescent="0.4">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1144</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1145</v>
      </c>
      <c r="BP283" s="115"/>
      <c r="BQ283" s="109"/>
      <c r="BR283" s="116"/>
      <c r="BS283" s="117" t="s">
        <v>1234</v>
      </c>
      <c r="BT283" s="118">
        <v>2</v>
      </c>
    </row>
    <row r="284" spans="2:72" s="35" customFormat="1" ht="16.5" hidden="1" customHeight="1" x14ac:dyDescent="0.4">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1144</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1145</v>
      </c>
      <c r="BP284" s="115"/>
      <c r="BQ284" s="109"/>
      <c r="BR284" s="116"/>
      <c r="BS284" s="117" t="s">
        <v>1234</v>
      </c>
      <c r="BT284" s="118">
        <v>2</v>
      </c>
    </row>
    <row r="285" spans="2:72" s="35" customFormat="1" ht="16.5" hidden="1" customHeight="1" x14ac:dyDescent="0.4">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1144</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1145</v>
      </c>
      <c r="BP285" s="115"/>
      <c r="BQ285" s="109"/>
      <c r="BR285" s="116"/>
      <c r="BS285" s="117" t="s">
        <v>1234</v>
      </c>
      <c r="BT285" s="118">
        <v>2</v>
      </c>
    </row>
    <row r="286" spans="2:72" s="35" customFormat="1" ht="16.5" hidden="1" customHeight="1" thickBot="1" x14ac:dyDescent="0.4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1144</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1145</v>
      </c>
      <c r="BP286" s="132"/>
      <c r="BQ286" s="72"/>
      <c r="BR286" s="133"/>
      <c r="BS286" s="117" t="s">
        <v>1234</v>
      </c>
      <c r="BT286" s="118">
        <v>2</v>
      </c>
    </row>
    <row r="287" spans="2:72" s="35" customFormat="1" ht="16.5" hidden="1" customHeight="1" x14ac:dyDescent="0.4">
      <c r="B287" s="80">
        <v>227</v>
      </c>
      <c r="C287" s="81" t="s">
        <v>76</v>
      </c>
      <c r="D287" s="82" t="s">
        <v>77</v>
      </c>
      <c r="E287" s="82" t="s">
        <v>343</v>
      </c>
      <c r="F287" s="82" t="s">
        <v>255</v>
      </c>
      <c r="G287" s="82" t="s">
        <v>352</v>
      </c>
      <c r="H287" s="83" t="s">
        <v>353</v>
      </c>
      <c r="I287" s="83"/>
      <c r="J287" s="83"/>
      <c r="K287" s="83"/>
      <c r="L287" s="83" t="s">
        <v>1173</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1233</v>
      </c>
      <c r="BN287" s="95">
        <v>4004</v>
      </c>
      <c r="BO287" s="115" t="s">
        <v>1145</v>
      </c>
      <c r="BP287" s="95"/>
      <c r="BQ287" s="89"/>
      <c r="BR287" s="96"/>
      <c r="BS287" s="144" t="s">
        <v>1234</v>
      </c>
      <c r="BT287" s="98">
        <v>2</v>
      </c>
    </row>
    <row r="288" spans="2:72" s="35" customFormat="1" ht="16.5" hidden="1" customHeight="1" x14ac:dyDescent="0.4">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1144</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1145</v>
      </c>
      <c r="BP288" s="115"/>
      <c r="BQ288" s="109"/>
      <c r="BR288" s="116"/>
      <c r="BS288" s="117" t="s">
        <v>1234</v>
      </c>
      <c r="BT288" s="118">
        <v>2</v>
      </c>
    </row>
    <row r="289" spans="2:72" s="35" customFormat="1" ht="16.5" hidden="1" customHeight="1" x14ac:dyDescent="0.4">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1144</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1145</v>
      </c>
      <c r="BP289" s="115"/>
      <c r="BQ289" s="109"/>
      <c r="BR289" s="116"/>
      <c r="BS289" s="117" t="s">
        <v>1234</v>
      </c>
      <c r="BT289" s="118">
        <v>2</v>
      </c>
    </row>
    <row r="290" spans="2:72" s="35" customFormat="1" ht="16.5" hidden="1" customHeight="1" x14ac:dyDescent="0.4">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1144</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1145</v>
      </c>
      <c r="BP290" s="115"/>
      <c r="BQ290" s="109"/>
      <c r="BR290" s="116"/>
      <c r="BS290" s="117" t="s">
        <v>1234</v>
      </c>
      <c r="BT290" s="118">
        <v>2</v>
      </c>
    </row>
    <row r="291" spans="2:72" s="35" customFormat="1" ht="16.5" hidden="1" customHeight="1" x14ac:dyDescent="0.4">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1144</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1145</v>
      </c>
      <c r="BP291" s="115"/>
      <c r="BQ291" s="109"/>
      <c r="BR291" s="116"/>
      <c r="BS291" s="117" t="s">
        <v>1234</v>
      </c>
      <c r="BT291" s="118">
        <v>2</v>
      </c>
    </row>
    <row r="292" spans="2:72" s="35" customFormat="1" ht="16.5" hidden="1" customHeight="1" x14ac:dyDescent="0.4">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1144</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1145</v>
      </c>
      <c r="BP292" s="115"/>
      <c r="BQ292" s="109"/>
      <c r="BR292" s="116"/>
      <c r="BS292" s="117" t="s">
        <v>1234</v>
      </c>
      <c r="BT292" s="118">
        <v>2</v>
      </c>
    </row>
    <row r="293" spans="2:72" s="35" customFormat="1" ht="16.5" hidden="1" customHeight="1" thickBot="1" x14ac:dyDescent="0.4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1144</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1145</v>
      </c>
      <c r="BP293" s="132"/>
      <c r="BQ293" s="72"/>
      <c r="BR293" s="133"/>
      <c r="BS293" s="117" t="s">
        <v>1234</v>
      </c>
      <c r="BT293" s="118">
        <v>2</v>
      </c>
    </row>
    <row r="294" spans="2:72" s="35" customFormat="1" ht="16.5" hidden="1" customHeight="1" x14ac:dyDescent="0.4">
      <c r="B294" s="80">
        <v>233</v>
      </c>
      <c r="C294" s="81" t="s">
        <v>76</v>
      </c>
      <c r="D294" s="82" t="s">
        <v>77</v>
      </c>
      <c r="E294" s="82" t="s">
        <v>343</v>
      </c>
      <c r="F294" s="82" t="s">
        <v>197</v>
      </c>
      <c r="G294" s="82" t="s">
        <v>354</v>
      </c>
      <c r="H294" s="83" t="s">
        <v>355</v>
      </c>
      <c r="I294" s="83"/>
      <c r="J294" s="83"/>
      <c r="K294" s="83"/>
      <c r="L294" s="83" t="s">
        <v>1173</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1233</v>
      </c>
      <c r="BN294" s="95">
        <v>4004</v>
      </c>
      <c r="BO294" s="115" t="s">
        <v>1145</v>
      </c>
      <c r="BP294" s="95"/>
      <c r="BQ294" s="89"/>
      <c r="BR294" s="96"/>
      <c r="BS294" s="144" t="s">
        <v>1234</v>
      </c>
      <c r="BT294" s="98">
        <v>2</v>
      </c>
    </row>
    <row r="295" spans="2:72" s="35" customFormat="1" ht="16.5" hidden="1" customHeight="1" x14ac:dyDescent="0.4">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1144</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1145</v>
      </c>
      <c r="BP295" s="115"/>
      <c r="BQ295" s="109"/>
      <c r="BR295" s="116"/>
      <c r="BS295" s="117" t="s">
        <v>1234</v>
      </c>
      <c r="BT295" s="118">
        <v>2</v>
      </c>
    </row>
    <row r="296" spans="2:72" s="35" customFormat="1" ht="16.5" hidden="1" customHeight="1" x14ac:dyDescent="0.4">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1144</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1145</v>
      </c>
      <c r="BP296" s="115"/>
      <c r="BQ296" s="109"/>
      <c r="BR296" s="116"/>
      <c r="BS296" s="117" t="s">
        <v>1234</v>
      </c>
      <c r="BT296" s="118">
        <v>2</v>
      </c>
    </row>
    <row r="297" spans="2:72" s="35" customFormat="1" ht="16.5" hidden="1" customHeight="1" x14ac:dyDescent="0.4">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1144</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1145</v>
      </c>
      <c r="BP297" s="115"/>
      <c r="BQ297" s="109"/>
      <c r="BR297" s="116"/>
      <c r="BS297" s="117" t="s">
        <v>1234</v>
      </c>
      <c r="BT297" s="118">
        <v>2</v>
      </c>
    </row>
    <row r="298" spans="2:72" s="35" customFormat="1" ht="16.5" hidden="1" customHeight="1" x14ac:dyDescent="0.4">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1144</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1145</v>
      </c>
      <c r="BP298" s="115"/>
      <c r="BQ298" s="109"/>
      <c r="BR298" s="116"/>
      <c r="BS298" s="117" t="s">
        <v>1234</v>
      </c>
      <c r="BT298" s="118">
        <v>2</v>
      </c>
    </row>
    <row r="299" spans="2:72" s="35" customFormat="1" ht="16.5" hidden="1" customHeight="1" x14ac:dyDescent="0.4">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1144</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1145</v>
      </c>
      <c r="BP299" s="115"/>
      <c r="BQ299" s="109"/>
      <c r="BR299" s="116"/>
      <c r="BS299" s="117" t="s">
        <v>1234</v>
      </c>
      <c r="BT299" s="118">
        <v>2</v>
      </c>
    </row>
    <row r="300" spans="2:72" s="35" customFormat="1" ht="16.5" hidden="1" customHeight="1" thickBot="1" x14ac:dyDescent="0.4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1144</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1145</v>
      </c>
      <c r="BP300" s="132"/>
      <c r="BQ300" s="72"/>
      <c r="BR300" s="133"/>
      <c r="BS300" s="117" t="s">
        <v>1234</v>
      </c>
      <c r="BT300" s="118">
        <v>2</v>
      </c>
    </row>
    <row r="301" spans="2:72" s="35" customFormat="1" ht="16.5" hidden="1" customHeight="1" x14ac:dyDescent="0.4">
      <c r="B301" s="80">
        <v>239</v>
      </c>
      <c r="C301" s="81" t="s">
        <v>76</v>
      </c>
      <c r="D301" s="82" t="s">
        <v>77</v>
      </c>
      <c r="E301" s="82" t="s">
        <v>343</v>
      </c>
      <c r="F301" s="82" t="s">
        <v>299</v>
      </c>
      <c r="G301" s="82" t="s">
        <v>356</v>
      </c>
      <c r="H301" s="83" t="s">
        <v>1235</v>
      </c>
      <c r="I301" s="83"/>
      <c r="J301" s="83"/>
      <c r="K301" s="83"/>
      <c r="L301" s="83" t="s">
        <v>1173</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1233</v>
      </c>
      <c r="BN301" s="95">
        <v>4004</v>
      </c>
      <c r="BO301" s="115" t="s">
        <v>1145</v>
      </c>
      <c r="BP301" s="95"/>
      <c r="BQ301" s="89"/>
      <c r="BR301" s="96"/>
      <c r="BS301" s="144" t="s">
        <v>1234</v>
      </c>
      <c r="BT301" s="98">
        <v>2</v>
      </c>
    </row>
    <row r="302" spans="2:72" s="35" customFormat="1" ht="16.5" hidden="1" customHeight="1" x14ac:dyDescent="0.4">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1144</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1145</v>
      </c>
      <c r="BP302" s="115"/>
      <c r="BQ302" s="109"/>
      <c r="BR302" s="116"/>
      <c r="BS302" s="117" t="s">
        <v>1234</v>
      </c>
      <c r="BT302" s="118">
        <v>2</v>
      </c>
    </row>
    <row r="303" spans="2:72" s="35" customFormat="1" ht="16.5" hidden="1" customHeight="1" x14ac:dyDescent="0.4">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1144</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1145</v>
      </c>
      <c r="BP303" s="115"/>
      <c r="BQ303" s="109"/>
      <c r="BR303" s="116"/>
      <c r="BS303" s="117" t="s">
        <v>1234</v>
      </c>
      <c r="BT303" s="118">
        <v>2</v>
      </c>
    </row>
    <row r="304" spans="2:72" s="35" customFormat="1" ht="16.5" hidden="1" customHeight="1" x14ac:dyDescent="0.4">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1144</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1145</v>
      </c>
      <c r="BP304" s="115"/>
      <c r="BQ304" s="109"/>
      <c r="BR304" s="116"/>
      <c r="BS304" s="117" t="s">
        <v>1234</v>
      </c>
      <c r="BT304" s="118">
        <v>2</v>
      </c>
    </row>
    <row r="305" spans="2:72" s="35" customFormat="1" ht="16.5" hidden="1" customHeight="1" x14ac:dyDescent="0.4">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1144</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1145</v>
      </c>
      <c r="BP305" s="115"/>
      <c r="BQ305" s="109"/>
      <c r="BR305" s="116"/>
      <c r="BS305" s="117" t="s">
        <v>1234</v>
      </c>
      <c r="BT305" s="118">
        <v>2</v>
      </c>
    </row>
    <row r="306" spans="2:72" s="35" customFormat="1" ht="16.5" hidden="1" customHeight="1" x14ac:dyDescent="0.4">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1144</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1145</v>
      </c>
      <c r="BP306" s="115"/>
      <c r="BQ306" s="109"/>
      <c r="BR306" s="116"/>
      <c r="BS306" s="117" t="s">
        <v>1234</v>
      </c>
      <c r="BT306" s="118">
        <v>2</v>
      </c>
    </row>
    <row r="307" spans="2:72" s="35" customFormat="1" ht="16.5" hidden="1" customHeight="1" thickBot="1" x14ac:dyDescent="0.4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1144</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1145</v>
      </c>
      <c r="BP307" s="132"/>
      <c r="BQ307" s="72"/>
      <c r="BR307" s="133"/>
      <c r="BS307" s="117" t="s">
        <v>1234</v>
      </c>
      <c r="BT307" s="118">
        <v>2</v>
      </c>
    </row>
    <row r="308" spans="2:72" s="35" customFormat="1" ht="16.5" hidden="1" customHeight="1" x14ac:dyDescent="0.4">
      <c r="B308" s="80">
        <v>245</v>
      </c>
      <c r="C308" s="81" t="s">
        <v>76</v>
      </c>
      <c r="D308" s="82" t="s">
        <v>77</v>
      </c>
      <c r="E308" s="82" t="s">
        <v>343</v>
      </c>
      <c r="F308" s="82" t="s">
        <v>302</v>
      </c>
      <c r="G308" s="82" t="s">
        <v>358</v>
      </c>
      <c r="H308" s="83" t="s">
        <v>357</v>
      </c>
      <c r="I308" s="83"/>
      <c r="J308" s="83"/>
      <c r="K308" s="83"/>
      <c r="L308" s="83" t="s">
        <v>1173</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1233</v>
      </c>
      <c r="BN308" s="95">
        <v>4004</v>
      </c>
      <c r="BO308" s="115" t="s">
        <v>1145</v>
      </c>
      <c r="BP308" s="95"/>
      <c r="BQ308" s="89"/>
      <c r="BR308" s="96"/>
      <c r="BS308" s="144" t="s">
        <v>1234</v>
      </c>
      <c r="BT308" s="98">
        <v>2</v>
      </c>
    </row>
    <row r="309" spans="2:72" s="35" customFormat="1" ht="16.5" hidden="1" customHeight="1" x14ac:dyDescent="0.4">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1144</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1145</v>
      </c>
      <c r="BP309" s="115"/>
      <c r="BQ309" s="109"/>
      <c r="BR309" s="116"/>
      <c r="BS309" s="117" t="s">
        <v>1234</v>
      </c>
      <c r="BT309" s="118">
        <v>2</v>
      </c>
    </row>
    <row r="310" spans="2:72" s="35" customFormat="1" ht="16.5" hidden="1" customHeight="1" x14ac:dyDescent="0.4">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1144</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1145</v>
      </c>
      <c r="BP310" s="115"/>
      <c r="BQ310" s="109"/>
      <c r="BR310" s="116"/>
      <c r="BS310" s="117" t="s">
        <v>1234</v>
      </c>
      <c r="BT310" s="118">
        <v>2</v>
      </c>
    </row>
    <row r="311" spans="2:72" s="35" customFormat="1" ht="16.5" hidden="1" customHeight="1" x14ac:dyDescent="0.4">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1144</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1145</v>
      </c>
      <c r="BP311" s="115"/>
      <c r="BQ311" s="109"/>
      <c r="BR311" s="116"/>
      <c r="BS311" s="117" t="s">
        <v>1234</v>
      </c>
      <c r="BT311" s="118">
        <v>2</v>
      </c>
    </row>
    <row r="312" spans="2:72" s="35" customFormat="1" ht="16.5" hidden="1" customHeight="1" x14ac:dyDescent="0.4">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1144</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1145</v>
      </c>
      <c r="BP312" s="115"/>
      <c r="BQ312" s="109"/>
      <c r="BR312" s="116"/>
      <c r="BS312" s="117" t="s">
        <v>1234</v>
      </c>
      <c r="BT312" s="118">
        <v>2</v>
      </c>
    </row>
    <row r="313" spans="2:72" s="35" customFormat="1" ht="16.5" hidden="1" customHeight="1" x14ac:dyDescent="0.4">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1144</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1145</v>
      </c>
      <c r="BP313" s="115"/>
      <c r="BQ313" s="109"/>
      <c r="BR313" s="116"/>
      <c r="BS313" s="117" t="s">
        <v>1234</v>
      </c>
      <c r="BT313" s="118">
        <v>2</v>
      </c>
    </row>
    <row r="314" spans="2:72" s="35" customFormat="1" ht="16.5" hidden="1" customHeight="1" thickBot="1" x14ac:dyDescent="0.4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1144</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1145</v>
      </c>
      <c r="BP314" s="132"/>
      <c r="BQ314" s="72"/>
      <c r="BR314" s="133"/>
      <c r="BS314" s="117" t="s">
        <v>1234</v>
      </c>
      <c r="BT314" s="118">
        <v>2</v>
      </c>
    </row>
    <row r="315" spans="2:72" s="35" customFormat="1" ht="16.5" hidden="1" customHeight="1" x14ac:dyDescent="0.4">
      <c r="B315" s="80">
        <v>251</v>
      </c>
      <c r="C315" s="81" t="s">
        <v>76</v>
      </c>
      <c r="D315" s="82" t="s">
        <v>77</v>
      </c>
      <c r="E315" s="82" t="s">
        <v>343</v>
      </c>
      <c r="F315" s="82" t="s">
        <v>305</v>
      </c>
      <c r="G315" s="82" t="s">
        <v>360</v>
      </c>
      <c r="H315" s="83" t="s">
        <v>359</v>
      </c>
      <c r="I315" s="83"/>
      <c r="J315" s="83"/>
      <c r="K315" s="83"/>
      <c r="L315" s="83" t="s">
        <v>1173</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1233</v>
      </c>
      <c r="BN315" s="95">
        <v>4004</v>
      </c>
      <c r="BO315" s="115" t="s">
        <v>1145</v>
      </c>
      <c r="BP315" s="95"/>
      <c r="BQ315" s="89"/>
      <c r="BR315" s="96"/>
      <c r="BS315" s="144" t="s">
        <v>1234</v>
      </c>
      <c r="BT315" s="98">
        <v>2</v>
      </c>
    </row>
    <row r="316" spans="2:72" s="35" customFormat="1" ht="16.5" hidden="1" customHeight="1" x14ac:dyDescent="0.4">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1144</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1145</v>
      </c>
      <c r="BP316" s="115"/>
      <c r="BQ316" s="109"/>
      <c r="BR316" s="116"/>
      <c r="BS316" s="117" t="s">
        <v>1234</v>
      </c>
      <c r="BT316" s="118">
        <v>2</v>
      </c>
    </row>
    <row r="317" spans="2:72" s="35" customFormat="1" ht="16.5" hidden="1" customHeight="1" x14ac:dyDescent="0.4">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1144</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1145</v>
      </c>
      <c r="BP317" s="115"/>
      <c r="BQ317" s="109"/>
      <c r="BR317" s="116"/>
      <c r="BS317" s="117" t="s">
        <v>1234</v>
      </c>
      <c r="BT317" s="118">
        <v>2</v>
      </c>
    </row>
    <row r="318" spans="2:72" s="35" customFormat="1" ht="16.5" hidden="1" customHeight="1" x14ac:dyDescent="0.4">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1144</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1145</v>
      </c>
      <c r="BP318" s="115"/>
      <c r="BQ318" s="109"/>
      <c r="BR318" s="116"/>
      <c r="BS318" s="117" t="s">
        <v>1234</v>
      </c>
      <c r="BT318" s="118">
        <v>2</v>
      </c>
    </row>
    <row r="319" spans="2:72" s="35" customFormat="1" ht="16.5" hidden="1" customHeight="1" x14ac:dyDescent="0.4">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1144</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1145</v>
      </c>
      <c r="BP319" s="115"/>
      <c r="BQ319" s="109"/>
      <c r="BR319" s="116"/>
      <c r="BS319" s="117" t="s">
        <v>1234</v>
      </c>
      <c r="BT319" s="118">
        <v>2</v>
      </c>
    </row>
    <row r="320" spans="2:72" s="35" customFormat="1" ht="16.5" hidden="1" customHeight="1" x14ac:dyDescent="0.4">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1144</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1145</v>
      </c>
      <c r="BP320" s="115"/>
      <c r="BQ320" s="109"/>
      <c r="BR320" s="116"/>
      <c r="BS320" s="117" t="s">
        <v>1234</v>
      </c>
      <c r="BT320" s="118">
        <v>2</v>
      </c>
    </row>
    <row r="321" spans="2:72" s="35" customFormat="1" ht="16.5" hidden="1" customHeight="1" thickBot="1" x14ac:dyDescent="0.4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1144</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1145</v>
      </c>
      <c r="BP321" s="132"/>
      <c r="BQ321" s="72"/>
      <c r="BR321" s="133"/>
      <c r="BS321" s="117" t="s">
        <v>1234</v>
      </c>
      <c r="BT321" s="118">
        <v>2</v>
      </c>
    </row>
    <row r="322" spans="2:72" s="35" customFormat="1" ht="16.5" hidden="1" customHeight="1" x14ac:dyDescent="0.4">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1194</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1185</v>
      </c>
      <c r="BK322" s="95" t="s">
        <v>1195</v>
      </c>
      <c r="BL322" s="95" t="s">
        <v>1196</v>
      </c>
      <c r="BM322" s="95"/>
      <c r="BN322" s="95">
        <v>4005</v>
      </c>
      <c r="BO322" s="95" t="s">
        <v>1122</v>
      </c>
      <c r="BP322" s="95" t="s">
        <v>132</v>
      </c>
      <c r="BQ322" s="89" t="s">
        <v>1174</v>
      </c>
      <c r="BR322" s="96"/>
      <c r="BS322" s="97"/>
      <c r="BT322" s="98"/>
    </row>
    <row r="323" spans="2:72" s="35" customFormat="1" ht="16.5" hidden="1" customHeight="1" thickBot="1" x14ac:dyDescent="0.4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1174</v>
      </c>
      <c r="BR323" s="133"/>
      <c r="BS323" s="134"/>
      <c r="BT323" s="135"/>
    </row>
    <row r="324" spans="2:72" s="35" customFormat="1" ht="16.5" hidden="1" customHeight="1" x14ac:dyDescent="0.4">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1236</v>
      </c>
      <c r="BK324" s="95" t="s">
        <v>1237</v>
      </c>
      <c r="BL324" s="95"/>
      <c r="BM324" s="95" t="s">
        <v>1238</v>
      </c>
      <c r="BN324" s="95">
        <v>4005</v>
      </c>
      <c r="BO324" s="95" t="s">
        <v>1128</v>
      </c>
      <c r="BP324" s="95" t="s">
        <v>260</v>
      </c>
      <c r="BQ324" s="89"/>
      <c r="BR324" s="96"/>
      <c r="BS324" s="97" t="s">
        <v>1228</v>
      </c>
      <c r="BT324" s="98">
        <v>1</v>
      </c>
    </row>
    <row r="325" spans="2:72" s="35" customFormat="1" ht="16.5" hidden="1" customHeight="1" x14ac:dyDescent="0.4">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4">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4">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4">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4">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45">
      <c r="B330" s="119">
        <v>265</v>
      </c>
      <c r="C330" s="120"/>
      <c r="D330" s="121"/>
      <c r="E330" s="121"/>
      <c r="F330" s="121"/>
      <c r="G330" s="121"/>
      <c r="H330" s="122"/>
      <c r="I330" s="122"/>
      <c r="J330" s="122" t="s">
        <v>1239</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4">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1174</v>
      </c>
      <c r="BR331" s="96"/>
      <c r="BS331" s="97"/>
      <c r="BT331" s="98"/>
    </row>
    <row r="332" spans="2:72" s="35" customFormat="1" ht="16.5" hidden="1" customHeight="1" thickBot="1" x14ac:dyDescent="0.45">
      <c r="B332" s="119">
        <v>267</v>
      </c>
      <c r="C332" s="120"/>
      <c r="D332" s="121"/>
      <c r="E332" s="121"/>
      <c r="F332" s="121"/>
      <c r="G332" s="121"/>
      <c r="H332" s="122"/>
      <c r="I332" s="122"/>
      <c r="J332" s="122" t="s">
        <v>1204</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1174</v>
      </c>
      <c r="BR332" s="133"/>
      <c r="BS332" s="134"/>
      <c r="BT332" s="135"/>
    </row>
    <row r="333" spans="2:72" s="35" customFormat="1" ht="16.5" hidden="1" customHeight="1" x14ac:dyDescent="0.4">
      <c r="B333" s="80">
        <v>268</v>
      </c>
      <c r="C333" s="81" t="s">
        <v>76</v>
      </c>
      <c r="D333" s="82" t="s">
        <v>77</v>
      </c>
      <c r="E333" s="82" t="s">
        <v>105</v>
      </c>
      <c r="F333" s="82" t="s">
        <v>302</v>
      </c>
      <c r="G333" s="82" t="s">
        <v>368</v>
      </c>
      <c r="H333" s="83" t="s">
        <v>1240</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1183</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1185</v>
      </c>
      <c r="BK333" s="95" t="s">
        <v>1223</v>
      </c>
      <c r="BL333" s="95" t="s">
        <v>1187</v>
      </c>
      <c r="BM333" s="95"/>
      <c r="BN333" s="95">
        <v>4006</v>
      </c>
      <c r="BO333" s="95" t="s">
        <v>1126</v>
      </c>
      <c r="BP333" s="95" t="s">
        <v>109</v>
      </c>
      <c r="BQ333" s="89" t="s">
        <v>1112</v>
      </c>
      <c r="BR333" s="96"/>
      <c r="BS333" s="97" t="s">
        <v>1241</v>
      </c>
      <c r="BT333" s="98">
        <v>2</v>
      </c>
    </row>
    <row r="334" spans="2:72" s="35" customFormat="1" ht="16.5" hidden="1" customHeight="1" thickBot="1" x14ac:dyDescent="0.4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1241</v>
      </c>
      <c r="BT334" s="135">
        <v>2</v>
      </c>
    </row>
    <row r="335" spans="2:72" s="35" customFormat="1" ht="16.5" hidden="1" customHeight="1" x14ac:dyDescent="0.4">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1194</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1185</v>
      </c>
      <c r="BK335" s="95" t="s">
        <v>1195</v>
      </c>
      <c r="BL335" s="95" t="s">
        <v>1196</v>
      </c>
      <c r="BM335" s="95"/>
      <c r="BN335" s="95">
        <v>4006</v>
      </c>
      <c r="BO335" s="95" t="s">
        <v>1122</v>
      </c>
      <c r="BP335" s="95" t="s">
        <v>132</v>
      </c>
      <c r="BQ335" s="89" t="s">
        <v>1174</v>
      </c>
      <c r="BR335" s="96"/>
      <c r="BS335" s="97"/>
      <c r="BT335" s="98"/>
    </row>
    <row r="336" spans="2:72" s="35" customFormat="1" ht="16.5" hidden="1" customHeight="1" thickBot="1" x14ac:dyDescent="0.4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1174</v>
      </c>
      <c r="BR336" s="133"/>
      <c r="BS336" s="134"/>
      <c r="BT336" s="135"/>
    </row>
    <row r="337" spans="2:72" s="35" customFormat="1" ht="16.5" hidden="1" customHeight="1" x14ac:dyDescent="0.4">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1183</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1185</v>
      </c>
      <c r="BK337" s="95" t="s">
        <v>1223</v>
      </c>
      <c r="BL337" s="95" t="s">
        <v>1187</v>
      </c>
      <c r="BM337" s="95"/>
      <c r="BN337" s="95">
        <v>4006</v>
      </c>
      <c r="BO337" s="95" t="s">
        <v>1122</v>
      </c>
      <c r="BP337" s="95" t="s">
        <v>109</v>
      </c>
      <c r="BQ337" s="89" t="s">
        <v>1174</v>
      </c>
      <c r="BR337" s="96"/>
      <c r="BS337" s="97"/>
      <c r="BT337" s="98"/>
    </row>
    <row r="338" spans="2:72" s="35" customFormat="1" ht="16.5" hidden="1" customHeight="1" thickBot="1" x14ac:dyDescent="0.4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1174</v>
      </c>
      <c r="BR338" s="133"/>
      <c r="BS338" s="134"/>
      <c r="BT338" s="135"/>
    </row>
    <row r="339" spans="2:72" s="35" customFormat="1" ht="16.5" hidden="1" customHeight="1" x14ac:dyDescent="0.4">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1242</v>
      </c>
      <c r="BK339" s="95" t="s">
        <v>1243</v>
      </c>
      <c r="BL339" s="95"/>
      <c r="BM339" s="95" t="s">
        <v>1199</v>
      </c>
      <c r="BN339" s="95">
        <v>4006</v>
      </c>
      <c r="BO339" s="95" t="s">
        <v>1128</v>
      </c>
      <c r="BP339" s="95"/>
      <c r="BQ339" s="89"/>
      <c r="BR339" s="96"/>
      <c r="BS339" s="97" t="s">
        <v>1200</v>
      </c>
      <c r="BT339" s="98">
        <v>1</v>
      </c>
    </row>
    <row r="340" spans="2:72" s="35" customFormat="1" ht="16.5" hidden="1" customHeight="1" x14ac:dyDescent="0.4">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4">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4">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4">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4">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4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4">
      <c r="B346" s="80">
        <v>211</v>
      </c>
      <c r="C346" s="81" t="s">
        <v>76</v>
      </c>
      <c r="D346" s="82" t="s">
        <v>77</v>
      </c>
      <c r="E346" s="82" t="s">
        <v>140</v>
      </c>
      <c r="F346" s="82" t="s">
        <v>1244</v>
      </c>
      <c r="G346" s="82" t="s">
        <v>1245</v>
      </c>
      <c r="H346" s="83" t="s">
        <v>1246</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1174</v>
      </c>
      <c r="BR346" s="96"/>
      <c r="BS346" s="97" t="s">
        <v>1247</v>
      </c>
      <c r="BT346" s="98">
        <v>1</v>
      </c>
    </row>
    <row r="347" spans="2:72" s="35" customFormat="1" ht="16.5" hidden="1" customHeight="1" thickBot="1" x14ac:dyDescent="0.4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1174</v>
      </c>
      <c r="BR347" s="133"/>
      <c r="BS347" s="134"/>
      <c r="BT347" s="135"/>
    </row>
    <row r="348" spans="2:72" s="35" customFormat="1" ht="16.5" hidden="1" customHeight="1" x14ac:dyDescent="0.4">
      <c r="B348" s="80">
        <v>213</v>
      </c>
      <c r="C348" s="81" t="s">
        <v>76</v>
      </c>
      <c r="D348" s="82" t="s">
        <v>77</v>
      </c>
      <c r="E348" s="82" t="s">
        <v>140</v>
      </c>
      <c r="F348" s="121" t="s">
        <v>1248</v>
      </c>
      <c r="G348" s="82" t="s">
        <v>1249</v>
      </c>
      <c r="H348" s="83" t="s">
        <v>1250</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1174</v>
      </c>
      <c r="BR348" s="96"/>
      <c r="BS348" s="97" t="s">
        <v>1247</v>
      </c>
      <c r="BT348" s="98">
        <v>1</v>
      </c>
    </row>
    <row r="349" spans="2:72" s="35" customFormat="1" ht="16.5" hidden="1" customHeight="1" thickBot="1" x14ac:dyDescent="0.4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1174</v>
      </c>
      <c r="BR349" s="133"/>
      <c r="BS349" s="134"/>
      <c r="BT349" s="135"/>
    </row>
    <row r="350" spans="2:72" s="35" customFormat="1" ht="16.5" hidden="1" customHeight="1" x14ac:dyDescent="0.4">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1194</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1185</v>
      </c>
      <c r="BK350" s="95" t="s">
        <v>1195</v>
      </c>
      <c r="BL350" s="95" t="s">
        <v>1196</v>
      </c>
      <c r="BM350" s="95"/>
      <c r="BN350" s="95">
        <v>4006</v>
      </c>
      <c r="BO350" s="95" t="s">
        <v>1122</v>
      </c>
      <c r="BP350" s="95" t="s">
        <v>132</v>
      </c>
      <c r="BQ350" s="89" t="s">
        <v>1174</v>
      </c>
      <c r="BR350" s="96"/>
      <c r="BS350" s="97"/>
      <c r="BT350" s="98"/>
    </row>
    <row r="351" spans="2:72" s="35" customFormat="1" ht="16.5" hidden="1" customHeight="1" thickBot="1" x14ac:dyDescent="0.4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1174</v>
      </c>
      <c r="BR351" s="133"/>
      <c r="BS351" s="134"/>
      <c r="BT351" s="135"/>
    </row>
    <row r="352" spans="2:72" s="35" customFormat="1" ht="16.5" hidden="1" customHeight="1" x14ac:dyDescent="0.4">
      <c r="B352" s="80">
        <v>279</v>
      </c>
      <c r="C352" s="81" t="s">
        <v>76</v>
      </c>
      <c r="D352" s="82" t="s">
        <v>77</v>
      </c>
      <c r="E352" s="82" t="s">
        <v>129</v>
      </c>
      <c r="F352" s="82" t="s">
        <v>197</v>
      </c>
      <c r="G352" s="82" t="s">
        <v>378</v>
      </c>
      <c r="H352" s="83" t="s">
        <v>379</v>
      </c>
      <c r="I352" s="83"/>
      <c r="J352" s="83" t="s">
        <v>1251</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1194</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1185</v>
      </c>
      <c r="BK352" s="95" t="s">
        <v>1195</v>
      </c>
      <c r="BL352" s="95" t="s">
        <v>1196</v>
      </c>
      <c r="BM352" s="95"/>
      <c r="BN352" s="95">
        <v>4006</v>
      </c>
      <c r="BO352" s="95" t="s">
        <v>1122</v>
      </c>
      <c r="BP352" s="95" t="s">
        <v>132</v>
      </c>
      <c r="BQ352" s="89" t="s">
        <v>1174</v>
      </c>
      <c r="BR352" s="96"/>
      <c r="BS352" s="97"/>
      <c r="BT352" s="98"/>
    </row>
    <row r="353" spans="2:72" s="35" customFormat="1" ht="16.5" hidden="1" customHeight="1" thickBot="1" x14ac:dyDescent="0.4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1174</v>
      </c>
      <c r="BR353" s="133"/>
      <c r="BS353" s="134"/>
      <c r="BT353" s="135"/>
    </row>
    <row r="354" spans="2:72" s="35" customFormat="1" ht="16.5" hidden="1" customHeight="1" x14ac:dyDescent="0.4">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1252</v>
      </c>
      <c r="BK354" s="95" t="s">
        <v>1253</v>
      </c>
      <c r="BL354" s="95"/>
      <c r="BM354" s="95" t="s">
        <v>1199</v>
      </c>
      <c r="BN354" s="95">
        <v>4006</v>
      </c>
      <c r="BO354" s="143" t="s">
        <v>1128</v>
      </c>
      <c r="BP354" s="95"/>
      <c r="BQ354" s="89"/>
      <c r="BR354" s="96"/>
      <c r="BS354" s="97" t="s">
        <v>1200</v>
      </c>
      <c r="BT354" s="98">
        <v>3</v>
      </c>
    </row>
    <row r="355" spans="2:72" s="35" customFormat="1" ht="16.5" hidden="1" customHeight="1" x14ac:dyDescent="0.4">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1200</v>
      </c>
      <c r="BT355" s="118">
        <v>3</v>
      </c>
    </row>
    <row r="356" spans="2:72" s="35" customFormat="1" ht="16.5" hidden="1" customHeight="1" x14ac:dyDescent="0.4">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1200</v>
      </c>
      <c r="BT356" s="118">
        <v>3</v>
      </c>
    </row>
    <row r="357" spans="2:72" s="35" customFormat="1" ht="16.5" hidden="1" customHeight="1" x14ac:dyDescent="0.4">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1200</v>
      </c>
      <c r="BT357" s="118">
        <v>3</v>
      </c>
    </row>
    <row r="358" spans="2:72" s="35" customFormat="1" ht="16.5" hidden="1" customHeight="1" x14ac:dyDescent="0.4">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1200</v>
      </c>
      <c r="BT358" s="118">
        <v>3</v>
      </c>
    </row>
    <row r="359" spans="2:72" s="35" customFormat="1" ht="16.5" hidden="1" customHeight="1" x14ac:dyDescent="0.4">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1200</v>
      </c>
      <c r="BT359" s="118">
        <v>3</v>
      </c>
    </row>
    <row r="360" spans="2:72" s="35" customFormat="1" ht="16.5" hidden="1" customHeight="1" thickBot="1" x14ac:dyDescent="0.4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1200</v>
      </c>
      <c r="BT360" s="135">
        <v>3</v>
      </c>
    </row>
    <row r="361" spans="2:72" s="35" customFormat="1" ht="16.5" hidden="1" customHeight="1" x14ac:dyDescent="0.4">
      <c r="B361" s="80">
        <v>211</v>
      </c>
      <c r="C361" s="81" t="s">
        <v>76</v>
      </c>
      <c r="D361" s="82" t="s">
        <v>77</v>
      </c>
      <c r="E361" s="82" t="s">
        <v>140</v>
      </c>
      <c r="F361" s="82" t="s">
        <v>1254</v>
      </c>
      <c r="G361" s="82" t="s">
        <v>1255</v>
      </c>
      <c r="H361" s="83" t="s">
        <v>1256</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1206</v>
      </c>
      <c r="BR361" s="96"/>
      <c r="BS361" s="97" t="s">
        <v>1247</v>
      </c>
      <c r="BT361" s="98">
        <v>3</v>
      </c>
    </row>
    <row r="362" spans="2:72" s="35" customFormat="1" ht="16.5" hidden="1" customHeight="1" thickBot="1" x14ac:dyDescent="0.4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1206</v>
      </c>
      <c r="BR362" s="133"/>
      <c r="BS362" s="134"/>
      <c r="BT362" s="135"/>
    </row>
    <row r="363" spans="2:72" s="35" customFormat="1" ht="16.5" hidden="1" customHeight="1" x14ac:dyDescent="0.4">
      <c r="B363" s="80">
        <v>213</v>
      </c>
      <c r="C363" s="81" t="s">
        <v>76</v>
      </c>
      <c r="D363" s="82" t="s">
        <v>77</v>
      </c>
      <c r="E363" s="82" t="s">
        <v>140</v>
      </c>
      <c r="F363" s="121" t="s">
        <v>1257</v>
      </c>
      <c r="G363" s="82" t="s">
        <v>1258</v>
      </c>
      <c r="H363" s="83" t="s">
        <v>1259</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1206</v>
      </c>
      <c r="BR363" s="96"/>
      <c r="BS363" s="97" t="s">
        <v>1247</v>
      </c>
      <c r="BT363" s="98">
        <v>3</v>
      </c>
    </row>
    <row r="364" spans="2:72" s="35" customFormat="1" ht="16.5" hidden="1" customHeight="1" thickBot="1" x14ac:dyDescent="0.4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1206</v>
      </c>
      <c r="BR364" s="133"/>
      <c r="BS364" s="134"/>
      <c r="BT364" s="135"/>
    </row>
    <row r="365" spans="2:72" s="35" customFormat="1" ht="16.5" hidden="1" customHeight="1" x14ac:dyDescent="0.4">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1183</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1185</v>
      </c>
      <c r="BK365" s="95" t="s">
        <v>1223</v>
      </c>
      <c r="BL365" s="95" t="s">
        <v>1187</v>
      </c>
      <c r="BM365" s="95"/>
      <c r="BN365" s="95">
        <v>4006</v>
      </c>
      <c r="BO365" s="95" t="s">
        <v>1122</v>
      </c>
      <c r="BP365" s="95" t="s">
        <v>109</v>
      </c>
      <c r="BQ365" s="89" t="s">
        <v>1174</v>
      </c>
      <c r="BR365" s="96"/>
      <c r="BS365" s="97"/>
      <c r="BT365" s="98"/>
    </row>
    <row r="366" spans="2:72" s="35" customFormat="1" ht="16.5" hidden="1" customHeight="1" thickBot="1" x14ac:dyDescent="0.4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1174</v>
      </c>
      <c r="BR366" s="133"/>
      <c r="BS366" s="134"/>
      <c r="BT366" s="135"/>
    </row>
    <row r="367" spans="2:72" s="35" customFormat="1" ht="16.5" hidden="1" customHeight="1" x14ac:dyDescent="0.4">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1185</v>
      </c>
      <c r="BK367" s="95" t="s">
        <v>1188</v>
      </c>
      <c r="BL367" s="95" t="s">
        <v>1189</v>
      </c>
      <c r="BM367" s="95"/>
      <c r="BN367" s="95">
        <v>4006</v>
      </c>
      <c r="BO367" s="95" t="s">
        <v>1122</v>
      </c>
      <c r="BP367" s="95" t="s">
        <v>114</v>
      </c>
      <c r="BQ367" s="89" t="s">
        <v>1174</v>
      </c>
      <c r="BR367" s="96"/>
      <c r="BS367" s="97"/>
      <c r="BT367" s="98"/>
    </row>
    <row r="368" spans="2:72" s="35" customFormat="1" ht="16.5" hidden="1" customHeight="1" thickBot="1" x14ac:dyDescent="0.4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1174</v>
      </c>
      <c r="BR368" s="133"/>
      <c r="BS368" s="134"/>
      <c r="BT368" s="135"/>
    </row>
    <row r="369" spans="2:72" s="35" customFormat="1" ht="16.5" hidden="1" customHeight="1" x14ac:dyDescent="0.4">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1252</v>
      </c>
      <c r="BK369" s="95" t="s">
        <v>1230</v>
      </c>
      <c r="BL369" s="95"/>
      <c r="BM369" s="95" t="s">
        <v>1199</v>
      </c>
      <c r="BN369" s="95">
        <v>4006</v>
      </c>
      <c r="BO369" s="143" t="s">
        <v>1128</v>
      </c>
      <c r="BP369" s="95"/>
      <c r="BQ369" s="89"/>
      <c r="BR369" s="96"/>
      <c r="BS369" s="97" t="s">
        <v>1200</v>
      </c>
      <c r="BT369" s="98">
        <v>3</v>
      </c>
    </row>
    <row r="370" spans="2:72" s="35" customFormat="1" ht="16.5" hidden="1" customHeight="1" x14ac:dyDescent="0.4">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1200</v>
      </c>
      <c r="BT370" s="118">
        <v>3</v>
      </c>
    </row>
    <row r="371" spans="2:72" s="35" customFormat="1" ht="16.5" hidden="1" customHeight="1" x14ac:dyDescent="0.4">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1200</v>
      </c>
      <c r="BT371" s="118">
        <v>3</v>
      </c>
    </row>
    <row r="372" spans="2:72" s="35" customFormat="1" ht="16.5" hidden="1" customHeight="1" x14ac:dyDescent="0.4">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1200</v>
      </c>
      <c r="BT372" s="118">
        <v>3</v>
      </c>
    </row>
    <row r="373" spans="2:72" s="35" customFormat="1" ht="16.5" hidden="1" customHeight="1" x14ac:dyDescent="0.4">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1200</v>
      </c>
      <c r="BT373" s="118">
        <v>3</v>
      </c>
    </row>
    <row r="374" spans="2:72" s="35" customFormat="1" ht="16.5" hidden="1" customHeight="1" x14ac:dyDescent="0.4">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1200</v>
      </c>
      <c r="BT374" s="118">
        <v>3</v>
      </c>
    </row>
    <row r="375" spans="2:72" s="35" customFormat="1" ht="16.5" hidden="1" customHeight="1" thickBot="1" x14ac:dyDescent="0.4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1200</v>
      </c>
      <c r="BT375" s="135">
        <v>3</v>
      </c>
    </row>
    <row r="376" spans="2:72" s="35" customFormat="1" ht="16.5" hidden="1" customHeight="1" x14ac:dyDescent="0.4">
      <c r="B376" s="80">
        <v>211</v>
      </c>
      <c r="C376" s="81" t="s">
        <v>76</v>
      </c>
      <c r="D376" s="82" t="s">
        <v>77</v>
      </c>
      <c r="E376" s="82" t="s">
        <v>140</v>
      </c>
      <c r="F376" s="82" t="s">
        <v>395</v>
      </c>
      <c r="G376" s="82" t="s">
        <v>396</v>
      </c>
      <c r="H376" s="83" t="s">
        <v>1260</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1206</v>
      </c>
      <c r="BR376" s="96"/>
      <c r="BS376" s="97" t="s">
        <v>1247</v>
      </c>
      <c r="BT376" s="98">
        <v>3</v>
      </c>
    </row>
    <row r="377" spans="2:72" s="35" customFormat="1" ht="16.5" hidden="1" customHeight="1" thickBot="1" x14ac:dyDescent="0.4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1206</v>
      </c>
      <c r="BR377" s="133"/>
      <c r="BS377" s="134"/>
      <c r="BT377" s="135"/>
    </row>
    <row r="378" spans="2:72" s="35" customFormat="1" ht="16.5" hidden="1" customHeight="1" x14ac:dyDescent="0.4">
      <c r="B378" s="80">
        <v>213</v>
      </c>
      <c r="C378" s="81" t="s">
        <v>76</v>
      </c>
      <c r="D378" s="82" t="s">
        <v>77</v>
      </c>
      <c r="E378" s="82" t="s">
        <v>140</v>
      </c>
      <c r="F378" s="121" t="s">
        <v>398</v>
      </c>
      <c r="G378" s="82" t="s">
        <v>399</v>
      </c>
      <c r="H378" s="83" t="s">
        <v>1261</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1206</v>
      </c>
      <c r="BR378" s="96"/>
      <c r="BS378" s="97" t="s">
        <v>1247</v>
      </c>
      <c r="BT378" s="98">
        <v>3</v>
      </c>
    </row>
    <row r="379" spans="2:72" s="35" customFormat="1" ht="16.5" hidden="1" customHeight="1" thickBot="1" x14ac:dyDescent="0.4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1206</v>
      </c>
      <c r="BR379" s="133"/>
      <c r="BS379" s="134"/>
      <c r="BT379" s="135"/>
    </row>
    <row r="380" spans="2:72" s="35" customFormat="1" ht="16.5" hidden="1" customHeight="1" x14ac:dyDescent="0.4">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1183</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1185</v>
      </c>
      <c r="BK380" s="95" t="s">
        <v>1223</v>
      </c>
      <c r="BL380" s="95" t="s">
        <v>1187</v>
      </c>
      <c r="BM380" s="95"/>
      <c r="BN380" s="95">
        <v>4006</v>
      </c>
      <c r="BO380" s="95" t="s">
        <v>1122</v>
      </c>
      <c r="BP380" s="95" t="s">
        <v>109</v>
      </c>
      <c r="BQ380" s="89" t="s">
        <v>1174</v>
      </c>
      <c r="BR380" s="96"/>
      <c r="BS380" s="97"/>
      <c r="BT380" s="98"/>
    </row>
    <row r="381" spans="2:72" s="35" customFormat="1" ht="16.5" hidden="1" customHeight="1" thickBot="1" x14ac:dyDescent="0.4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1174</v>
      </c>
      <c r="BR381" s="133"/>
      <c r="BS381" s="134"/>
      <c r="BT381" s="135"/>
    </row>
    <row r="382" spans="2:72" s="35" customFormat="1" ht="16.5" hidden="1" customHeight="1" x14ac:dyDescent="0.4">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1226</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1174</v>
      </c>
      <c r="BR382" s="96"/>
      <c r="BS382" s="97"/>
      <c r="BT382" s="98"/>
    </row>
    <row r="383" spans="2:72" s="35" customFormat="1" ht="16.5" hidden="1" customHeight="1" thickBot="1" x14ac:dyDescent="0.4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1174</v>
      </c>
      <c r="BR383" s="133"/>
      <c r="BS383" s="134"/>
      <c r="BT383" s="135"/>
    </row>
    <row r="384" spans="2:72" s="35" customFormat="1" ht="16.5" hidden="1" customHeight="1" x14ac:dyDescent="0.4">
      <c r="B384" s="80">
        <v>292</v>
      </c>
      <c r="C384" s="81" t="s">
        <v>76</v>
      </c>
      <c r="D384" s="82" t="s">
        <v>77</v>
      </c>
      <c r="E384" s="82" t="s">
        <v>407</v>
      </c>
      <c r="F384" s="82"/>
      <c r="G384" s="82"/>
      <c r="H384" s="83" t="s">
        <v>1262</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1185</v>
      </c>
      <c r="BK384" s="95" t="s">
        <v>1263</v>
      </c>
      <c r="BL384" s="95"/>
      <c r="BM384" s="95"/>
      <c r="BN384" s="95">
        <v>4006</v>
      </c>
      <c r="BO384" s="95" t="s">
        <v>1122</v>
      </c>
      <c r="BP384" s="95"/>
      <c r="BQ384" s="89" t="s">
        <v>1174</v>
      </c>
      <c r="BR384" s="96"/>
      <c r="BS384" s="97" t="s">
        <v>1179</v>
      </c>
      <c r="BT384" s="98">
        <v>3</v>
      </c>
    </row>
    <row r="385" spans="2:72" s="35" customFormat="1" ht="16.5" hidden="1" customHeight="1" thickBot="1" x14ac:dyDescent="0.4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1174</v>
      </c>
      <c r="BR385" s="133"/>
      <c r="BS385" s="134" t="s">
        <v>1179</v>
      </c>
      <c r="BT385" s="135">
        <v>3</v>
      </c>
    </row>
    <row r="386" spans="2:72" s="35" customFormat="1" ht="16.5" hidden="1" customHeight="1" x14ac:dyDescent="0.4">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1185</v>
      </c>
      <c r="BK386" s="95" t="s">
        <v>1188</v>
      </c>
      <c r="BL386" s="95" t="s">
        <v>1189</v>
      </c>
      <c r="BM386" s="95"/>
      <c r="BN386" s="95">
        <v>4006</v>
      </c>
      <c r="BO386" s="95" t="s">
        <v>1122</v>
      </c>
      <c r="BP386" s="95" t="s">
        <v>114</v>
      </c>
      <c r="BQ386" s="89" t="s">
        <v>1174</v>
      </c>
      <c r="BR386" s="96"/>
      <c r="BS386" s="97"/>
      <c r="BT386" s="98"/>
    </row>
    <row r="387" spans="2:72" s="35" customFormat="1" ht="16.5" hidden="1" customHeight="1" thickBot="1" x14ac:dyDescent="0.4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1174</v>
      </c>
      <c r="BR387" s="133"/>
      <c r="BS387" s="134"/>
      <c r="BT387" s="135"/>
    </row>
    <row r="388" spans="2:72" s="35" customFormat="1" ht="16.5" hidden="1" customHeight="1" x14ac:dyDescent="0.4">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1264</v>
      </c>
      <c r="BK388" s="95" t="s">
        <v>1230</v>
      </c>
      <c r="BL388" s="95"/>
      <c r="BM388" s="95" t="s">
        <v>1199</v>
      </c>
      <c r="BN388" s="95">
        <v>4006</v>
      </c>
      <c r="BO388" s="143" t="s">
        <v>1128</v>
      </c>
      <c r="BP388" s="95"/>
      <c r="BQ388" s="89"/>
      <c r="BR388" s="96"/>
      <c r="BS388" s="97" t="s">
        <v>1200</v>
      </c>
      <c r="BT388" s="98">
        <v>3</v>
      </c>
    </row>
    <row r="389" spans="2:72" s="35" customFormat="1" ht="16.5" hidden="1" customHeight="1" x14ac:dyDescent="0.4">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1200</v>
      </c>
      <c r="BT389" s="118">
        <v>3</v>
      </c>
    </row>
    <row r="390" spans="2:72" s="35" customFormat="1" ht="16.5" hidden="1" customHeight="1" x14ac:dyDescent="0.4">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1200</v>
      </c>
      <c r="BT390" s="118">
        <v>3</v>
      </c>
    </row>
    <row r="391" spans="2:72" s="35" customFormat="1" ht="16.5" hidden="1" customHeight="1" x14ac:dyDescent="0.4">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1200</v>
      </c>
      <c r="BT391" s="118">
        <v>3</v>
      </c>
    </row>
    <row r="392" spans="2:72" s="35" customFormat="1" ht="16.5" hidden="1" customHeight="1" x14ac:dyDescent="0.4">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1200</v>
      </c>
      <c r="BT392" s="118">
        <v>3</v>
      </c>
    </row>
    <row r="393" spans="2:72" s="35" customFormat="1" ht="16.5" hidden="1" customHeight="1" x14ac:dyDescent="0.4">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1200</v>
      </c>
      <c r="BT393" s="118">
        <v>3</v>
      </c>
    </row>
    <row r="394" spans="2:72" s="35" customFormat="1" ht="16.5" hidden="1" customHeight="1" thickBot="1" x14ac:dyDescent="0.4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1200</v>
      </c>
      <c r="BT394" s="135">
        <v>3</v>
      </c>
    </row>
    <row r="395" spans="2:72" s="35" customFormat="1" ht="16.5" hidden="1" customHeight="1" x14ac:dyDescent="0.4">
      <c r="B395" s="80">
        <v>211</v>
      </c>
      <c r="C395" s="81" t="s">
        <v>76</v>
      </c>
      <c r="D395" s="82" t="s">
        <v>77</v>
      </c>
      <c r="E395" s="82" t="s">
        <v>140</v>
      </c>
      <c r="F395" s="82" t="s">
        <v>404</v>
      </c>
      <c r="G395" s="82" t="s">
        <v>405</v>
      </c>
      <c r="H395" s="83" t="s">
        <v>1265</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1206</v>
      </c>
      <c r="BR395" s="96"/>
      <c r="BS395" s="97" t="s">
        <v>1247</v>
      </c>
      <c r="BT395" s="98">
        <v>3</v>
      </c>
    </row>
    <row r="396" spans="2:72" s="35" customFormat="1" ht="16.5" hidden="1" customHeight="1" thickBot="1" x14ac:dyDescent="0.4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1206</v>
      </c>
      <c r="BR396" s="133"/>
      <c r="BS396" s="134"/>
      <c r="BT396" s="135"/>
    </row>
    <row r="397" spans="2:72" s="35" customFormat="1" ht="16.5" hidden="1" customHeight="1" x14ac:dyDescent="0.4">
      <c r="B397" s="80">
        <v>213</v>
      </c>
      <c r="C397" s="81" t="s">
        <v>76</v>
      </c>
      <c r="D397" s="82" t="s">
        <v>77</v>
      </c>
      <c r="E397" s="82" t="s">
        <v>140</v>
      </c>
      <c r="F397" s="121" t="s">
        <v>401</v>
      </c>
      <c r="G397" s="82" t="s">
        <v>402</v>
      </c>
      <c r="H397" s="83" t="s">
        <v>1266</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1206</v>
      </c>
      <c r="BR397" s="96"/>
      <c r="BS397" s="97" t="s">
        <v>1247</v>
      </c>
      <c r="BT397" s="98">
        <v>3</v>
      </c>
    </row>
    <row r="398" spans="2:72" s="35" customFormat="1" ht="16.5" hidden="1" customHeight="1" thickBot="1" x14ac:dyDescent="0.4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1206</v>
      </c>
      <c r="BR398" s="133"/>
      <c r="BS398" s="134"/>
      <c r="BT398" s="135"/>
    </row>
    <row r="399" spans="2:72" s="35" customFormat="1" ht="16.5" hidden="1" customHeight="1" x14ac:dyDescent="0.4">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1206</v>
      </c>
      <c r="BR399" s="96"/>
      <c r="BS399" s="97"/>
      <c r="BT399" s="98"/>
    </row>
    <row r="400" spans="2:72" s="35" customFormat="1" ht="16.5" hidden="1" customHeight="1" thickBot="1" x14ac:dyDescent="0.4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1206</v>
      </c>
      <c r="BR400" s="133"/>
      <c r="BS400" s="134"/>
      <c r="BT400" s="135"/>
    </row>
    <row r="401" spans="2:72" s="35" customFormat="1" ht="16.5" hidden="1" customHeight="1" x14ac:dyDescent="0.4">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1206</v>
      </c>
      <c r="BR401" s="96"/>
      <c r="BS401" s="97"/>
      <c r="BT401" s="98"/>
    </row>
    <row r="402" spans="2:72" s="35" customFormat="1" ht="16.5" hidden="1" customHeight="1" thickBot="1" x14ac:dyDescent="0.4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1206</v>
      </c>
      <c r="BR402" s="133"/>
      <c r="BS402" s="134"/>
      <c r="BT402" s="135"/>
    </row>
    <row r="403" spans="2:72" s="35" customFormat="1" ht="16.5" hidden="1" customHeight="1" x14ac:dyDescent="0.4">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1206</v>
      </c>
      <c r="BR403" s="96"/>
      <c r="BS403" s="97"/>
      <c r="BT403" s="98"/>
    </row>
    <row r="404" spans="2:72" s="35" customFormat="1" ht="16.5" hidden="1" customHeight="1" thickBot="1" x14ac:dyDescent="0.4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1206</v>
      </c>
      <c r="BR404" s="133"/>
      <c r="BS404" s="134"/>
      <c r="BT404" s="135"/>
    </row>
    <row r="405" spans="2:72" s="35" customFormat="1" ht="16.5" hidden="1" customHeight="1" x14ac:dyDescent="0.4">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1206</v>
      </c>
      <c r="BR405" s="96"/>
      <c r="BS405" s="97"/>
      <c r="BT405" s="98"/>
    </row>
    <row r="406" spans="2:72" s="35" customFormat="1" ht="16.5" hidden="1" customHeight="1" thickBot="1" x14ac:dyDescent="0.4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1206</v>
      </c>
      <c r="BR406" s="133"/>
      <c r="BS406" s="134"/>
      <c r="BT406" s="135"/>
    </row>
    <row r="407" spans="2:72" s="35" customFormat="1" ht="16.5" hidden="1" customHeight="1" x14ac:dyDescent="0.4">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1174</v>
      </c>
      <c r="BR407" s="96"/>
      <c r="BS407" s="97"/>
      <c r="BT407" s="98"/>
    </row>
    <row r="408" spans="2:72" s="35" customFormat="1" ht="16.5" hidden="1" customHeight="1" thickBot="1" x14ac:dyDescent="0.4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1174</v>
      </c>
      <c r="BR408" s="133"/>
      <c r="BS408" s="134"/>
      <c r="BT408" s="135"/>
    </row>
    <row r="409" spans="2:72" s="35" customFormat="1" ht="16.5" hidden="1" customHeight="1" x14ac:dyDescent="0.4">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1174</v>
      </c>
      <c r="BR409" s="96"/>
      <c r="BS409" s="97"/>
      <c r="BT409" s="98"/>
    </row>
    <row r="410" spans="2:72" s="35" customFormat="1" ht="16.5" hidden="1" customHeight="1" thickBot="1" x14ac:dyDescent="0.4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1174</v>
      </c>
      <c r="BR410" s="133"/>
      <c r="BS410" s="134"/>
      <c r="BT410" s="135"/>
    </row>
    <row r="411" spans="2:72" s="35" customFormat="1" ht="16.5" hidden="1" customHeight="1" x14ac:dyDescent="0.4">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1174</v>
      </c>
      <c r="BR411" s="96"/>
      <c r="BS411" s="97"/>
      <c r="BT411" s="98"/>
    </row>
    <row r="412" spans="2:72" s="35" customFormat="1" ht="16.5" hidden="1" customHeight="1" thickBot="1" x14ac:dyDescent="0.4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1174</v>
      </c>
      <c r="BR412" s="133"/>
      <c r="BS412" s="134"/>
      <c r="BT412" s="135"/>
    </row>
    <row r="413" spans="2:72" s="35" customFormat="1" ht="16.5" hidden="1" customHeight="1" x14ac:dyDescent="0.4">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1174</v>
      </c>
      <c r="BR413" s="96"/>
      <c r="BS413" s="97"/>
      <c r="BT413" s="98"/>
    </row>
    <row r="414" spans="2:72" s="35" customFormat="1" ht="16.5" hidden="1" customHeight="1" thickBot="1" x14ac:dyDescent="0.4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1174</v>
      </c>
      <c r="BR414" s="133"/>
      <c r="BS414" s="134"/>
      <c r="BT414" s="135"/>
    </row>
    <row r="415" spans="2:72" s="35" customFormat="1" ht="16.5" hidden="1" customHeight="1" x14ac:dyDescent="0.4">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1174</v>
      </c>
      <c r="BR415" s="96"/>
      <c r="BS415" s="97"/>
      <c r="BT415" s="98"/>
    </row>
    <row r="416" spans="2:72" s="35" customFormat="1" ht="16.5" hidden="1" customHeight="1" thickBot="1" x14ac:dyDescent="0.4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1174</v>
      </c>
      <c r="BR416" s="133"/>
      <c r="BS416" s="134"/>
      <c r="BT416" s="135"/>
    </row>
    <row r="417" spans="2:72" s="35" customFormat="1" ht="16.5" hidden="1" customHeight="1" x14ac:dyDescent="0.4">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1174</v>
      </c>
      <c r="BR417" s="96"/>
      <c r="BS417" s="97"/>
      <c r="BT417" s="98"/>
    </row>
    <row r="418" spans="2:72" s="35" customFormat="1" ht="16.5" hidden="1" customHeight="1" thickBot="1" x14ac:dyDescent="0.4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1174</v>
      </c>
      <c r="BR418" s="133"/>
      <c r="BS418" s="134"/>
      <c r="BT418" s="135"/>
    </row>
    <row r="419" spans="2:72" s="35" customFormat="1" ht="16.5" hidden="1" customHeight="1" x14ac:dyDescent="0.4">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1174</v>
      </c>
      <c r="BR419" s="96"/>
      <c r="BS419" s="97"/>
      <c r="BT419" s="98"/>
    </row>
    <row r="420" spans="2:72" s="35" customFormat="1" ht="16.5" hidden="1" customHeight="1" thickBot="1" x14ac:dyDescent="0.4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1174</v>
      </c>
      <c r="BR420" s="133"/>
      <c r="BS420" s="134"/>
      <c r="BT420" s="135"/>
    </row>
    <row r="421" spans="2:72" s="35" customFormat="1" ht="16.5" hidden="1" customHeight="1" x14ac:dyDescent="0.4">
      <c r="B421" s="80">
        <v>320</v>
      </c>
      <c r="C421" s="81" t="s">
        <v>76</v>
      </c>
      <c r="D421" s="82" t="s">
        <v>77</v>
      </c>
      <c r="E421" s="82" t="s">
        <v>105</v>
      </c>
      <c r="F421" s="82" t="s">
        <v>422</v>
      </c>
      <c r="G421" s="82" t="s">
        <v>423</v>
      </c>
      <c r="H421" s="83" t="s">
        <v>424</v>
      </c>
      <c r="I421" s="83"/>
      <c r="J421" s="83" t="s">
        <v>1208</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1267</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1185</v>
      </c>
      <c r="BK421" s="95" t="s">
        <v>1268</v>
      </c>
      <c r="BL421" s="95" t="s">
        <v>1187</v>
      </c>
      <c r="BM421" s="95"/>
      <c r="BN421" s="95">
        <v>4008</v>
      </c>
      <c r="BO421" s="95" t="s">
        <v>1126</v>
      </c>
      <c r="BP421" s="95" t="s">
        <v>425</v>
      </c>
      <c r="BQ421" s="89" t="s">
        <v>1112</v>
      </c>
      <c r="BR421" s="96"/>
      <c r="BS421" s="97"/>
      <c r="BT421" s="98"/>
    </row>
    <row r="422" spans="2:72" s="35" customFormat="1" ht="16.5" hidden="1" customHeight="1" thickBot="1" x14ac:dyDescent="0.4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4">
      <c r="B423" s="80">
        <v>322</v>
      </c>
      <c r="C423" s="81" t="s">
        <v>76</v>
      </c>
      <c r="D423" s="82" t="s">
        <v>77</v>
      </c>
      <c r="E423" s="82" t="s">
        <v>129</v>
      </c>
      <c r="F423" s="82" t="s">
        <v>426</v>
      </c>
      <c r="G423" s="82" t="s">
        <v>427</v>
      </c>
      <c r="H423" s="83" t="s">
        <v>428</v>
      </c>
      <c r="I423" s="83"/>
      <c r="J423" s="83" t="s">
        <v>1208</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1194</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1185</v>
      </c>
      <c r="BK423" s="95" t="s">
        <v>1269</v>
      </c>
      <c r="BL423" s="95"/>
      <c r="BM423" s="95"/>
      <c r="BN423" s="95">
        <v>4008</v>
      </c>
      <c r="BO423" s="95" t="s">
        <v>1126</v>
      </c>
      <c r="BP423" s="95" t="s">
        <v>429</v>
      </c>
      <c r="BQ423" s="89" t="s">
        <v>1112</v>
      </c>
      <c r="BR423" s="96"/>
      <c r="BS423" s="97"/>
      <c r="BT423" s="98"/>
    </row>
    <row r="424" spans="2:72" s="35" customFormat="1" ht="16.5" hidden="1" customHeight="1" thickBot="1" x14ac:dyDescent="0.4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4">
      <c r="B425" s="80">
        <v>324</v>
      </c>
      <c r="C425" s="81" t="s">
        <v>76</v>
      </c>
      <c r="D425" s="82" t="s">
        <v>77</v>
      </c>
      <c r="E425" s="82" t="s">
        <v>105</v>
      </c>
      <c r="F425" s="82" t="s">
        <v>430</v>
      </c>
      <c r="G425" s="82" t="s">
        <v>431</v>
      </c>
      <c r="H425" s="83" t="s">
        <v>432</v>
      </c>
      <c r="I425" s="83"/>
      <c r="J425" s="83" t="s">
        <v>1208</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1270</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1185</v>
      </c>
      <c r="BK425" s="95" t="s">
        <v>1211</v>
      </c>
      <c r="BL425" s="95" t="s">
        <v>1189</v>
      </c>
      <c r="BM425" s="95"/>
      <c r="BN425" s="95">
        <v>4008</v>
      </c>
      <c r="BO425" s="95" t="s">
        <v>1126</v>
      </c>
      <c r="BP425" s="95" t="s">
        <v>433</v>
      </c>
      <c r="BQ425" s="89" t="s">
        <v>1112</v>
      </c>
      <c r="BR425" s="96"/>
      <c r="BS425" s="97"/>
      <c r="BT425" s="98"/>
    </row>
    <row r="426" spans="2:72" s="35" customFormat="1" ht="16.5" hidden="1" customHeight="1" thickBot="1" x14ac:dyDescent="0.4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4">
      <c r="B427" s="80">
        <v>326</v>
      </c>
      <c r="C427" s="81" t="s">
        <v>76</v>
      </c>
      <c r="D427" s="82" t="s">
        <v>77</v>
      </c>
      <c r="E427" s="82" t="s">
        <v>120</v>
      </c>
      <c r="F427" s="82" t="s">
        <v>422</v>
      </c>
      <c r="G427" s="82" t="s">
        <v>434</v>
      </c>
      <c r="H427" s="83" t="s">
        <v>435</v>
      </c>
      <c r="I427" s="83"/>
      <c r="J427" s="83" t="s">
        <v>1271</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1270</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4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4">
      <c r="B429" s="80">
        <v>328</v>
      </c>
      <c r="C429" s="81" t="s">
        <v>76</v>
      </c>
      <c r="D429" s="82" t="s">
        <v>77</v>
      </c>
      <c r="E429" s="82" t="s">
        <v>105</v>
      </c>
      <c r="F429" s="82" t="s">
        <v>437</v>
      </c>
      <c r="G429" s="82" t="s">
        <v>438</v>
      </c>
      <c r="H429" s="83" t="s">
        <v>439</v>
      </c>
      <c r="I429" s="83"/>
      <c r="J429" s="83" t="s">
        <v>1208</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1267</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1185</v>
      </c>
      <c r="BK429" s="95" t="s">
        <v>1272</v>
      </c>
      <c r="BL429" s="95" t="s">
        <v>1187</v>
      </c>
      <c r="BM429" s="95"/>
      <c r="BN429" s="95">
        <v>4008</v>
      </c>
      <c r="BO429" s="95" t="s">
        <v>1126</v>
      </c>
      <c r="BP429" s="95" t="s">
        <v>425</v>
      </c>
      <c r="BQ429" s="89" t="s">
        <v>1112</v>
      </c>
      <c r="BR429" s="96"/>
      <c r="BS429" s="97"/>
      <c r="BT429" s="98"/>
    </row>
    <row r="430" spans="2:72" s="35" customFormat="1" ht="16.5" hidden="1" customHeight="1" thickBot="1" x14ac:dyDescent="0.4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4">
      <c r="B431" s="80">
        <v>330</v>
      </c>
      <c r="C431" s="81" t="s">
        <v>76</v>
      </c>
      <c r="D431" s="82" t="s">
        <v>77</v>
      </c>
      <c r="E431" s="82" t="s">
        <v>105</v>
      </c>
      <c r="F431" s="82" t="s">
        <v>501</v>
      </c>
      <c r="G431" s="82" t="s">
        <v>1273</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1267</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1185</v>
      </c>
      <c r="BK431" s="95" t="s">
        <v>1274</v>
      </c>
      <c r="BL431" s="95" t="s">
        <v>1187</v>
      </c>
      <c r="BM431" s="95"/>
      <c r="BN431" s="95">
        <v>4008</v>
      </c>
      <c r="BO431" s="95" t="s">
        <v>1122</v>
      </c>
      <c r="BP431" s="95" t="s">
        <v>425</v>
      </c>
      <c r="BQ431" s="89" t="s">
        <v>1174</v>
      </c>
      <c r="BR431" s="96"/>
      <c r="BS431" s="97" t="s">
        <v>1166</v>
      </c>
      <c r="BT431" s="98">
        <v>3</v>
      </c>
    </row>
    <row r="432" spans="2:72" s="35" customFormat="1" ht="16.5" hidden="1" customHeight="1" thickBot="1" x14ac:dyDescent="0.4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1174</v>
      </c>
      <c r="BR432" s="133"/>
      <c r="BS432" s="134"/>
      <c r="BT432" s="135"/>
    </row>
    <row r="433" spans="2:72" s="35" customFormat="1" ht="16.5" hidden="1" customHeight="1" x14ac:dyDescent="0.4">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1194</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1185</v>
      </c>
      <c r="BK433" s="95" t="s">
        <v>1275</v>
      </c>
      <c r="BL433" s="95" t="s">
        <v>1276</v>
      </c>
      <c r="BM433" s="95"/>
      <c r="BN433" s="95">
        <v>4008</v>
      </c>
      <c r="BO433" s="95" t="s">
        <v>1122</v>
      </c>
      <c r="BP433" s="95" t="s">
        <v>446</v>
      </c>
      <c r="BQ433" s="89" t="s">
        <v>1174</v>
      </c>
      <c r="BR433" s="96"/>
      <c r="BS433" s="97"/>
      <c r="BT433" s="98"/>
    </row>
    <row r="434" spans="2:72" s="35" customFormat="1" ht="16.5" hidden="1" customHeight="1" thickBot="1" x14ac:dyDescent="0.4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1174</v>
      </c>
      <c r="BR434" s="133"/>
      <c r="BS434" s="134"/>
      <c r="BT434" s="135"/>
    </row>
    <row r="435" spans="2:72" s="35" customFormat="1" ht="16.5" hidden="1" customHeight="1" x14ac:dyDescent="0.4">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1194</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1185</v>
      </c>
      <c r="BK435" s="95" t="s">
        <v>1277</v>
      </c>
      <c r="BL435" s="95" t="s">
        <v>1276</v>
      </c>
      <c r="BM435" s="95"/>
      <c r="BN435" s="95">
        <v>4008</v>
      </c>
      <c r="BO435" s="95" t="s">
        <v>1122</v>
      </c>
      <c r="BP435" s="95" t="s">
        <v>446</v>
      </c>
      <c r="BQ435" s="89" t="s">
        <v>1174</v>
      </c>
      <c r="BR435" s="96"/>
      <c r="BS435" s="97"/>
      <c r="BT435" s="98"/>
    </row>
    <row r="436" spans="2:72" s="35" customFormat="1" ht="16.5" hidden="1" customHeight="1" thickBot="1" x14ac:dyDescent="0.4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1174</v>
      </c>
      <c r="BR436" s="133"/>
      <c r="BS436" s="134"/>
      <c r="BT436" s="135"/>
    </row>
    <row r="437" spans="2:72" s="35" customFormat="1" ht="16.5" hidden="1" customHeight="1" x14ac:dyDescent="0.4">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1267</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1185</v>
      </c>
      <c r="BK437" s="95" t="s">
        <v>1274</v>
      </c>
      <c r="BL437" s="95" t="s">
        <v>1187</v>
      </c>
      <c r="BM437" s="95"/>
      <c r="BN437" s="95">
        <v>4008</v>
      </c>
      <c r="BO437" s="95" t="s">
        <v>1122</v>
      </c>
      <c r="BP437" s="95" t="s">
        <v>425</v>
      </c>
      <c r="BQ437" s="89" t="s">
        <v>1174</v>
      </c>
      <c r="BR437" s="96"/>
      <c r="BS437" s="97"/>
      <c r="BT437" s="98"/>
    </row>
    <row r="438" spans="2:72" s="35" customFormat="1" ht="16.5" hidden="1" customHeight="1" thickBot="1" x14ac:dyDescent="0.4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1174</v>
      </c>
      <c r="BR438" s="133"/>
      <c r="BS438" s="134"/>
      <c r="BT438" s="135"/>
    </row>
    <row r="439" spans="2:72" s="35" customFormat="1" ht="16.5" hidden="1" customHeight="1" x14ac:dyDescent="0.4">
      <c r="B439" s="80">
        <v>338</v>
      </c>
      <c r="C439" s="81" t="s">
        <v>76</v>
      </c>
      <c r="D439" s="82" t="s">
        <v>77</v>
      </c>
      <c r="E439" s="82" t="s">
        <v>120</v>
      </c>
      <c r="F439" s="82" t="s">
        <v>437</v>
      </c>
      <c r="G439" s="82" t="s">
        <v>452</v>
      </c>
      <c r="H439" s="83" t="s">
        <v>453</v>
      </c>
      <c r="I439" s="83"/>
      <c r="J439" s="83" t="s">
        <v>1278</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1270</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4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4">
      <c r="B441" s="80">
        <v>340</v>
      </c>
      <c r="C441" s="81" t="s">
        <v>76</v>
      </c>
      <c r="D441" s="82" t="s">
        <v>77</v>
      </c>
      <c r="E441" s="82" t="s">
        <v>129</v>
      </c>
      <c r="F441" s="82" t="s">
        <v>454</v>
      </c>
      <c r="G441" s="82" t="s">
        <v>455</v>
      </c>
      <c r="H441" s="83" t="s">
        <v>456</v>
      </c>
      <c r="I441" s="83"/>
      <c r="J441" s="83" t="s">
        <v>1208</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1194</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1185</v>
      </c>
      <c r="BK441" s="95" t="s">
        <v>1269</v>
      </c>
      <c r="BL441" s="95"/>
      <c r="BM441" s="95"/>
      <c r="BN441" s="95">
        <v>4008</v>
      </c>
      <c r="BO441" s="95" t="s">
        <v>1126</v>
      </c>
      <c r="BP441" s="95" t="s">
        <v>429</v>
      </c>
      <c r="BQ441" s="89" t="s">
        <v>1112</v>
      </c>
      <c r="BR441" s="96"/>
      <c r="BS441" s="97"/>
      <c r="BT441" s="98"/>
    </row>
    <row r="442" spans="2:72" s="35" customFormat="1" ht="16.5" hidden="1" customHeight="1" thickBot="1" x14ac:dyDescent="0.4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4">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1270</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1185</v>
      </c>
      <c r="BK443" s="95" t="s">
        <v>1274</v>
      </c>
      <c r="BL443" s="95" t="s">
        <v>1187</v>
      </c>
      <c r="BM443" s="95"/>
      <c r="BN443" s="95">
        <v>4008</v>
      </c>
      <c r="BO443" s="95" t="s">
        <v>1122</v>
      </c>
      <c r="BP443" s="95" t="s">
        <v>425</v>
      </c>
      <c r="BQ443" s="89" t="s">
        <v>1174</v>
      </c>
      <c r="BR443" s="96"/>
      <c r="BS443" s="97"/>
      <c r="BT443" s="98"/>
    </row>
    <row r="444" spans="2:72" s="35" customFormat="1" ht="16.5" hidden="1" customHeight="1" thickBot="1" x14ac:dyDescent="0.4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1174</v>
      </c>
      <c r="BR444" s="133"/>
      <c r="BS444" s="134"/>
      <c r="BT444" s="135"/>
    </row>
    <row r="445" spans="2:72" s="35" customFormat="1" ht="16.5" hidden="1" customHeight="1" x14ac:dyDescent="0.4">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1194</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1185</v>
      </c>
      <c r="BK445" s="95" t="s">
        <v>1195</v>
      </c>
      <c r="BL445" s="95" t="s">
        <v>1196</v>
      </c>
      <c r="BM445" s="95"/>
      <c r="BN445" s="95">
        <v>4008</v>
      </c>
      <c r="BO445" s="95" t="s">
        <v>1122</v>
      </c>
      <c r="BP445" s="95" t="s">
        <v>132</v>
      </c>
      <c r="BQ445" s="89" t="s">
        <v>1174</v>
      </c>
      <c r="BR445" s="96"/>
      <c r="BS445" s="97" t="s">
        <v>1279</v>
      </c>
      <c r="BT445" s="98">
        <v>3</v>
      </c>
    </row>
    <row r="446" spans="2:72" s="35" customFormat="1" ht="16.5" hidden="1" customHeight="1" thickBot="1" x14ac:dyDescent="0.4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1174</v>
      </c>
      <c r="BR446" s="133"/>
      <c r="BS446" s="134"/>
      <c r="BT446" s="135"/>
    </row>
    <row r="447" spans="2:72" s="35" customFormat="1" ht="16.5" hidden="1" customHeight="1" x14ac:dyDescent="0.4">
      <c r="B447" s="80">
        <v>346</v>
      </c>
      <c r="C447" s="81" t="s">
        <v>76</v>
      </c>
      <c r="D447" s="82" t="s">
        <v>77</v>
      </c>
      <c r="E447" s="82" t="s">
        <v>129</v>
      </c>
      <c r="F447" s="82" t="s">
        <v>463</v>
      </c>
      <c r="G447" s="82" t="s">
        <v>464</v>
      </c>
      <c r="H447" s="83" t="s">
        <v>465</v>
      </c>
      <c r="I447" s="83"/>
      <c r="J447" s="83" t="s">
        <v>1208</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1194</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1185</v>
      </c>
      <c r="BK447" s="95" t="s">
        <v>1269</v>
      </c>
      <c r="BL447" s="95"/>
      <c r="BM447" s="95"/>
      <c r="BN447" s="95">
        <v>4008</v>
      </c>
      <c r="BO447" s="95" t="s">
        <v>1126</v>
      </c>
      <c r="BP447" s="95" t="s">
        <v>429</v>
      </c>
      <c r="BQ447" s="89" t="s">
        <v>1112</v>
      </c>
      <c r="BR447" s="96"/>
      <c r="BS447" s="97"/>
      <c r="BT447" s="98"/>
    </row>
    <row r="448" spans="2:72" s="35" customFormat="1" ht="16.5" hidden="1" customHeight="1" thickBot="1" x14ac:dyDescent="0.4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4">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1194</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1185</v>
      </c>
      <c r="BK449" s="95" t="s">
        <v>1275</v>
      </c>
      <c r="BL449" s="95" t="s">
        <v>1276</v>
      </c>
      <c r="BM449" s="95"/>
      <c r="BN449" s="95">
        <v>4008</v>
      </c>
      <c r="BO449" s="95" t="s">
        <v>1122</v>
      </c>
      <c r="BP449" s="95" t="s">
        <v>446</v>
      </c>
      <c r="BQ449" s="89" t="s">
        <v>1174</v>
      </c>
      <c r="BR449" s="96"/>
      <c r="BS449" s="97"/>
      <c r="BT449" s="98"/>
    </row>
    <row r="450" spans="2:72" s="35" customFormat="1" ht="16.5" hidden="1" customHeight="1" thickBot="1" x14ac:dyDescent="0.4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1174</v>
      </c>
      <c r="BR450" s="133"/>
      <c r="BS450" s="134"/>
      <c r="BT450" s="135"/>
    </row>
    <row r="451" spans="2:72" s="35" customFormat="1" ht="16.5" hidden="1" customHeight="1" x14ac:dyDescent="0.4">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1194</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1185</v>
      </c>
      <c r="BK451" s="95" t="s">
        <v>1275</v>
      </c>
      <c r="BL451" s="95" t="s">
        <v>1276</v>
      </c>
      <c r="BM451" s="95"/>
      <c r="BN451" s="95">
        <v>4008</v>
      </c>
      <c r="BO451" s="95" t="s">
        <v>1122</v>
      </c>
      <c r="BP451" s="95" t="s">
        <v>446</v>
      </c>
      <c r="BQ451" s="89" t="s">
        <v>1174</v>
      </c>
      <c r="BR451" s="96"/>
      <c r="BS451" s="97"/>
      <c r="BT451" s="98"/>
    </row>
    <row r="452" spans="2:72" s="35" customFormat="1" ht="16.5" hidden="1" customHeight="1" thickBot="1" x14ac:dyDescent="0.4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1174</v>
      </c>
      <c r="BR452" s="133"/>
      <c r="BS452" s="134"/>
      <c r="BT452" s="135"/>
    </row>
    <row r="453" spans="2:72" s="35" customFormat="1" ht="16.5" hidden="1" customHeight="1" x14ac:dyDescent="0.4">
      <c r="B453" s="80">
        <v>352</v>
      </c>
      <c r="C453" s="81" t="s">
        <v>76</v>
      </c>
      <c r="D453" s="82" t="s">
        <v>77</v>
      </c>
      <c r="E453" s="82" t="s">
        <v>129</v>
      </c>
      <c r="F453" s="82" t="s">
        <v>471</v>
      </c>
      <c r="G453" s="82" t="s">
        <v>472</v>
      </c>
      <c r="H453" s="83" t="s">
        <v>473</v>
      </c>
      <c r="I453" s="83"/>
      <c r="J453" s="83" t="s">
        <v>1208</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1194</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1185</v>
      </c>
      <c r="BK453" s="95" t="s">
        <v>1269</v>
      </c>
      <c r="BL453" s="95"/>
      <c r="BM453" s="95"/>
      <c r="BN453" s="95">
        <v>4008</v>
      </c>
      <c r="BO453" s="95" t="s">
        <v>1126</v>
      </c>
      <c r="BP453" s="95" t="s">
        <v>429</v>
      </c>
      <c r="BQ453" s="89" t="s">
        <v>1112</v>
      </c>
      <c r="BR453" s="96"/>
      <c r="BS453" s="97"/>
      <c r="BT453" s="98"/>
    </row>
    <row r="454" spans="2:72" s="35" customFormat="1" ht="16.5" hidden="1" customHeight="1" thickBot="1" x14ac:dyDescent="0.4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4">
      <c r="B455" s="80">
        <v>354</v>
      </c>
      <c r="C455" s="81" t="s">
        <v>76</v>
      </c>
      <c r="D455" s="82" t="s">
        <v>77</v>
      </c>
      <c r="E455" s="82" t="s">
        <v>105</v>
      </c>
      <c r="F455" s="82" t="s">
        <v>474</v>
      </c>
      <c r="G455" s="82" t="s">
        <v>475</v>
      </c>
      <c r="H455" s="83" t="s">
        <v>476</v>
      </c>
      <c r="I455" s="83"/>
      <c r="J455" s="83" t="s">
        <v>1208</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1270</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1185</v>
      </c>
      <c r="BK455" s="95" t="s">
        <v>1211</v>
      </c>
      <c r="BL455" s="95" t="s">
        <v>1189</v>
      </c>
      <c r="BM455" s="95"/>
      <c r="BN455" s="95">
        <v>4008</v>
      </c>
      <c r="BO455" s="95" t="s">
        <v>1126</v>
      </c>
      <c r="BP455" s="95" t="s">
        <v>433</v>
      </c>
      <c r="BQ455" s="89" t="s">
        <v>1112</v>
      </c>
      <c r="BR455" s="96"/>
      <c r="BS455" s="97"/>
      <c r="BT455" s="98"/>
    </row>
    <row r="456" spans="2:72" s="35" customFormat="1" ht="16.5" hidden="1" customHeight="1" thickBot="1" x14ac:dyDescent="0.4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4">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1194</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1185</v>
      </c>
      <c r="BK457" s="95" t="s">
        <v>1275</v>
      </c>
      <c r="BL457" s="95" t="s">
        <v>1276</v>
      </c>
      <c r="BM457" s="95"/>
      <c r="BN457" s="95">
        <v>4008</v>
      </c>
      <c r="BO457" s="95" t="s">
        <v>1122</v>
      </c>
      <c r="BP457" s="95" t="s">
        <v>446</v>
      </c>
      <c r="BQ457" s="89" t="s">
        <v>1174</v>
      </c>
      <c r="BR457" s="96"/>
      <c r="BS457" s="97"/>
      <c r="BT457" s="98"/>
    </row>
    <row r="458" spans="2:72" s="35" customFormat="1" ht="16.5" hidden="1" customHeight="1" thickBot="1" x14ac:dyDescent="0.4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1174</v>
      </c>
      <c r="BR458" s="133"/>
      <c r="BS458" s="134"/>
      <c r="BT458" s="135"/>
    </row>
    <row r="459" spans="2:72" s="35" customFormat="1" ht="16.5" hidden="1" customHeight="1" x14ac:dyDescent="0.4">
      <c r="B459" s="80">
        <v>358</v>
      </c>
      <c r="C459" s="81" t="s">
        <v>76</v>
      </c>
      <c r="D459" s="82" t="s">
        <v>77</v>
      </c>
      <c r="E459" s="82" t="s">
        <v>407</v>
      </c>
      <c r="F459" s="82" t="s">
        <v>457</v>
      </c>
      <c r="G459" s="82" t="s">
        <v>480</v>
      </c>
      <c r="H459" s="83" t="s">
        <v>481</v>
      </c>
      <c r="I459" s="83"/>
      <c r="J459" s="83" t="s">
        <v>1208</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1280</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4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4">
      <c r="B461" s="80">
        <v>360</v>
      </c>
      <c r="C461" s="81" t="s">
        <v>76</v>
      </c>
      <c r="D461" s="82" t="s">
        <v>77</v>
      </c>
      <c r="E461" s="82" t="s">
        <v>120</v>
      </c>
      <c r="F461" s="82" t="s">
        <v>457</v>
      </c>
      <c r="G461" s="82" t="s">
        <v>483</v>
      </c>
      <c r="H461" s="83" t="s">
        <v>484</v>
      </c>
      <c r="I461" s="83"/>
      <c r="J461" s="83" t="s">
        <v>1281</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1270</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4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4">
      <c r="B463" s="80">
        <v>362</v>
      </c>
      <c r="C463" s="81" t="s">
        <v>76</v>
      </c>
      <c r="D463" s="82" t="s">
        <v>77</v>
      </c>
      <c r="E463" s="82" t="s">
        <v>407</v>
      </c>
      <c r="F463" s="82" t="s">
        <v>443</v>
      </c>
      <c r="G463" s="82" t="s">
        <v>485</v>
      </c>
      <c r="H463" s="83" t="s">
        <v>486</v>
      </c>
      <c r="I463" s="83"/>
      <c r="J463" s="83" t="s">
        <v>1208</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1280</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4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4">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1282</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1174</v>
      </c>
      <c r="BR465" s="96"/>
      <c r="BS465" s="97"/>
      <c r="BT465" s="98"/>
    </row>
    <row r="466" spans="2:72" s="35" customFormat="1" ht="16.5" hidden="1" customHeight="1" thickBot="1" x14ac:dyDescent="0.4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1174</v>
      </c>
      <c r="BR466" s="133"/>
      <c r="BS466" s="134"/>
      <c r="BT466" s="135"/>
    </row>
    <row r="467" spans="2:72" s="35" customFormat="1" ht="16.5" hidden="1" customHeight="1" x14ac:dyDescent="0.4">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1194</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1185</v>
      </c>
      <c r="BK467" s="95" t="s">
        <v>1277</v>
      </c>
      <c r="BL467" s="95" t="s">
        <v>1276</v>
      </c>
      <c r="BM467" s="95"/>
      <c r="BN467" s="95">
        <v>4008</v>
      </c>
      <c r="BO467" s="95" t="s">
        <v>1122</v>
      </c>
      <c r="BP467" s="95" t="s">
        <v>446</v>
      </c>
      <c r="BQ467" s="89" t="s">
        <v>1174</v>
      </c>
      <c r="BR467" s="96"/>
      <c r="BS467" s="97"/>
      <c r="BT467" s="98"/>
    </row>
    <row r="468" spans="2:72" s="35" customFormat="1" ht="16.5" hidden="1" customHeight="1" thickBot="1" x14ac:dyDescent="0.4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1174</v>
      </c>
      <c r="BR468" s="133"/>
      <c r="BS468" s="134"/>
      <c r="BT468" s="135"/>
    </row>
    <row r="469" spans="2:72" s="35" customFormat="1" ht="16.5" hidden="1" customHeight="1" x14ac:dyDescent="0.4">
      <c r="B469" s="80">
        <v>368</v>
      </c>
      <c r="C469" s="81" t="s">
        <v>76</v>
      </c>
      <c r="D469" s="82" t="s">
        <v>77</v>
      </c>
      <c r="E469" s="82" t="s">
        <v>105</v>
      </c>
      <c r="F469" s="82" t="s">
        <v>492</v>
      </c>
      <c r="G469" s="82" t="s">
        <v>493</v>
      </c>
      <c r="H469" s="83" t="s">
        <v>494</v>
      </c>
      <c r="I469" s="83"/>
      <c r="J469" s="83" t="s">
        <v>1208</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1270</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1185</v>
      </c>
      <c r="BK469" s="95" t="s">
        <v>1211</v>
      </c>
      <c r="BL469" s="95" t="s">
        <v>1189</v>
      </c>
      <c r="BM469" s="95"/>
      <c r="BN469" s="95">
        <v>4008</v>
      </c>
      <c r="BO469" s="95" t="s">
        <v>1126</v>
      </c>
      <c r="BP469" s="95" t="s">
        <v>433</v>
      </c>
      <c r="BQ469" s="89" t="s">
        <v>1112</v>
      </c>
      <c r="BR469" s="96"/>
      <c r="BS469" s="97"/>
      <c r="BT469" s="98"/>
    </row>
    <row r="470" spans="2:72" s="35" customFormat="1" ht="16.5" hidden="1" customHeight="1" thickBot="1" x14ac:dyDescent="0.4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4">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1194</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1185</v>
      </c>
      <c r="BK471" s="95" t="s">
        <v>1283</v>
      </c>
      <c r="BL471" s="95"/>
      <c r="BM471" s="95"/>
      <c r="BN471" s="95">
        <v>4008</v>
      </c>
      <c r="BO471" s="95" t="s">
        <v>1122</v>
      </c>
      <c r="BP471" s="95" t="s">
        <v>429</v>
      </c>
      <c r="BQ471" s="89" t="s">
        <v>1174</v>
      </c>
      <c r="BR471" s="96"/>
      <c r="BS471" s="97"/>
      <c r="BT471" s="98"/>
    </row>
    <row r="472" spans="2:72" s="35" customFormat="1" ht="16.5" hidden="1" customHeight="1" thickBot="1" x14ac:dyDescent="0.4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1174</v>
      </c>
      <c r="BR472" s="133"/>
      <c r="BS472" s="134"/>
      <c r="BT472" s="135"/>
    </row>
    <row r="473" spans="2:72" s="35" customFormat="1" ht="16.5" hidden="1" customHeight="1" x14ac:dyDescent="0.4">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1194</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1185</v>
      </c>
      <c r="BK473" s="95" t="s">
        <v>1283</v>
      </c>
      <c r="BL473" s="95"/>
      <c r="BM473" s="95"/>
      <c r="BN473" s="95">
        <v>4008</v>
      </c>
      <c r="BO473" s="95" t="s">
        <v>1122</v>
      </c>
      <c r="BP473" s="95" t="s">
        <v>429</v>
      </c>
      <c r="BQ473" s="89" t="s">
        <v>1174</v>
      </c>
      <c r="BR473" s="96"/>
      <c r="BS473" s="97"/>
      <c r="BT473" s="98"/>
    </row>
    <row r="474" spans="2:72" s="35" customFormat="1" ht="16.5" hidden="1" customHeight="1" thickBot="1" x14ac:dyDescent="0.4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1174</v>
      </c>
      <c r="BR474" s="133"/>
      <c r="BS474" s="134"/>
      <c r="BT474" s="135"/>
    </row>
    <row r="475" spans="2:72" s="35" customFormat="1" ht="16.5" hidden="1" customHeight="1" x14ac:dyDescent="0.4">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1194</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1185</v>
      </c>
      <c r="BK475" s="95" t="s">
        <v>1284</v>
      </c>
      <c r="BL475" s="95"/>
      <c r="BM475" s="95"/>
      <c r="BN475" s="95">
        <v>4008</v>
      </c>
      <c r="BO475" s="95" t="s">
        <v>1122</v>
      </c>
      <c r="BP475" s="95" t="s">
        <v>446</v>
      </c>
      <c r="BQ475" s="89" t="s">
        <v>1174</v>
      </c>
      <c r="BR475" s="96"/>
      <c r="BS475" s="97"/>
      <c r="BT475" s="98"/>
    </row>
    <row r="476" spans="2:72" s="35" customFormat="1" ht="16.5" hidden="1" customHeight="1" thickBot="1" x14ac:dyDescent="0.4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1174</v>
      </c>
      <c r="BR476" s="133"/>
      <c r="BS476" s="134"/>
      <c r="BT476" s="135"/>
    </row>
    <row r="477" spans="2:72" s="35" customFormat="1" ht="16.5" hidden="1" customHeight="1" x14ac:dyDescent="0.4">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1194</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1185</v>
      </c>
      <c r="BK477" s="95" t="s">
        <v>1195</v>
      </c>
      <c r="BL477" s="95" t="s">
        <v>1196</v>
      </c>
      <c r="BM477" s="95"/>
      <c r="BN477" s="95">
        <v>4008</v>
      </c>
      <c r="BO477" s="95" t="s">
        <v>1122</v>
      </c>
      <c r="BP477" s="95" t="s">
        <v>132</v>
      </c>
      <c r="BQ477" s="89" t="s">
        <v>1174</v>
      </c>
      <c r="BR477" s="96"/>
      <c r="BS477" s="97"/>
      <c r="BT477" s="98"/>
    </row>
    <row r="478" spans="2:72" s="35" customFormat="1" ht="16.5" hidden="1" customHeight="1" thickBot="1" x14ac:dyDescent="0.4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1174</v>
      </c>
      <c r="BR478" s="133"/>
      <c r="BS478" s="134"/>
      <c r="BT478" s="135"/>
    </row>
    <row r="479" spans="2:72" s="35" customFormat="1" ht="16.5" hidden="1" customHeight="1" x14ac:dyDescent="0.4">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1194</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1185</v>
      </c>
      <c r="BK479" s="95" t="s">
        <v>1284</v>
      </c>
      <c r="BL479" s="95"/>
      <c r="BM479" s="95"/>
      <c r="BN479" s="95">
        <v>4008</v>
      </c>
      <c r="BO479" s="95" t="s">
        <v>1122</v>
      </c>
      <c r="BP479" s="95" t="s">
        <v>446</v>
      </c>
      <c r="BQ479" s="89" t="s">
        <v>1174</v>
      </c>
      <c r="BR479" s="96"/>
      <c r="BS479" s="97"/>
      <c r="BT479" s="98"/>
    </row>
    <row r="480" spans="2:72" s="35" customFormat="1" ht="16.5" hidden="1" customHeight="1" thickBot="1" x14ac:dyDescent="0.4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1174</v>
      </c>
      <c r="BR480" s="133"/>
      <c r="BS480" s="134"/>
      <c r="BT480" s="135"/>
    </row>
    <row r="481" spans="2:72" s="35" customFormat="1" ht="16.5" customHeight="1" x14ac:dyDescent="0.4">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1174</v>
      </c>
      <c r="BR481" s="96"/>
      <c r="BS481" s="97"/>
      <c r="BT481" s="98"/>
    </row>
    <row r="482" spans="2:72" s="35" customFormat="1" ht="16.5" customHeight="1" x14ac:dyDescent="0.4">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1174</v>
      </c>
      <c r="BR482" s="116"/>
      <c r="BS482" s="117"/>
      <c r="BT482" s="118"/>
    </row>
    <row r="483" spans="2:72" s="35" customFormat="1" ht="16.5" customHeight="1" thickBot="1" x14ac:dyDescent="0.4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1174</v>
      </c>
      <c r="BR483" s="133"/>
      <c r="BS483" s="134"/>
      <c r="BT483" s="135"/>
    </row>
    <row r="484" spans="2:72" s="35" customFormat="1" ht="16.5" customHeight="1" x14ac:dyDescent="0.4">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1174</v>
      </c>
      <c r="BR484" s="96"/>
      <c r="BS484" s="97"/>
      <c r="BT484" s="98"/>
    </row>
    <row r="485" spans="2:72" s="35" customFormat="1" ht="16.5" customHeight="1" x14ac:dyDescent="0.4">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1174</v>
      </c>
      <c r="BR485" s="116"/>
      <c r="BS485" s="117"/>
      <c r="BT485" s="118"/>
    </row>
    <row r="486" spans="2:72" s="35" customFormat="1" ht="16.5" customHeight="1" thickBot="1" x14ac:dyDescent="0.4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1174</v>
      </c>
      <c r="BR486" s="133"/>
      <c r="BS486" s="134"/>
      <c r="BT486" s="135"/>
    </row>
    <row r="487" spans="2:72" s="35" customFormat="1" ht="16.5" customHeight="1" x14ac:dyDescent="0.4">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1174</v>
      </c>
      <c r="BR487" s="96"/>
      <c r="BS487" s="97"/>
      <c r="BT487" s="98"/>
    </row>
    <row r="488" spans="2:72" s="35" customFormat="1" ht="16.5" customHeight="1" x14ac:dyDescent="0.4">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1174</v>
      </c>
      <c r="BR488" s="116"/>
      <c r="BS488" s="117"/>
      <c r="BT488" s="118"/>
    </row>
    <row r="489" spans="2:72" s="35" customFormat="1" ht="16.5" customHeight="1" thickBot="1" x14ac:dyDescent="0.4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1174</v>
      </c>
      <c r="BR489" s="133"/>
      <c r="BS489" s="134"/>
      <c r="BT489" s="135"/>
    </row>
    <row r="490" spans="2:72" s="35" customFormat="1" ht="16.5" customHeight="1" x14ac:dyDescent="0.4">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1174</v>
      </c>
      <c r="BR490" s="96"/>
      <c r="BS490" s="97"/>
      <c r="BT490" s="98"/>
    </row>
    <row r="491" spans="2:72" s="35" customFormat="1" ht="16.5" customHeight="1" x14ac:dyDescent="0.4">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1174</v>
      </c>
      <c r="BR491" s="116"/>
      <c r="BS491" s="117"/>
      <c r="BT491" s="118"/>
    </row>
    <row r="492" spans="2:72" s="35" customFormat="1" ht="16.5" customHeight="1" thickBot="1" x14ac:dyDescent="0.4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1174</v>
      </c>
      <c r="BR492" s="133"/>
      <c r="BS492" s="134"/>
      <c r="BT492" s="135"/>
    </row>
    <row r="493" spans="2:72" s="35" customFormat="1" ht="16.5" customHeight="1" x14ac:dyDescent="0.4">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1174</v>
      </c>
      <c r="BR493" s="96"/>
      <c r="BS493" s="97"/>
      <c r="BT493" s="98"/>
    </row>
    <row r="494" spans="2:72" s="35" customFormat="1" ht="16.5" customHeight="1" x14ac:dyDescent="0.4">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1174</v>
      </c>
      <c r="BR494" s="116"/>
      <c r="BS494" s="117"/>
      <c r="BT494" s="118"/>
    </row>
    <row r="495" spans="2:72" s="35" customFormat="1" ht="16.5" customHeight="1" thickBot="1" x14ac:dyDescent="0.4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1174</v>
      </c>
      <c r="BR495" s="133"/>
      <c r="BS495" s="134"/>
      <c r="BT495" s="135"/>
    </row>
    <row r="496" spans="2:72" s="35" customFormat="1" ht="16.5" customHeight="1" x14ac:dyDescent="0.4">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1174</v>
      </c>
      <c r="BR496" s="96"/>
      <c r="BS496" s="97"/>
      <c r="BT496" s="98"/>
    </row>
    <row r="497" spans="2:72" s="35" customFormat="1" ht="16.5" customHeight="1" x14ac:dyDescent="0.4">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1174</v>
      </c>
      <c r="BR497" s="116"/>
      <c r="BS497" s="117"/>
      <c r="BT497" s="118"/>
    </row>
    <row r="498" spans="2:72" s="35" customFormat="1" ht="16.5" customHeight="1" thickBot="1" x14ac:dyDescent="0.4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1174</v>
      </c>
      <c r="BR498" s="133"/>
      <c r="BS498" s="134"/>
      <c r="BT498" s="135"/>
    </row>
    <row r="499" spans="2:72" s="35" customFormat="1" ht="16.5" customHeight="1" x14ac:dyDescent="0.4">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1174</v>
      </c>
      <c r="BR499" s="96"/>
      <c r="BS499" s="97"/>
      <c r="BT499" s="98"/>
    </row>
    <row r="500" spans="2:72" s="35" customFormat="1" ht="16.5" customHeight="1" x14ac:dyDescent="0.4">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1174</v>
      </c>
      <c r="BR500" s="116"/>
      <c r="BS500" s="117"/>
      <c r="BT500" s="118"/>
    </row>
    <row r="501" spans="2:72" s="35" customFormat="1" ht="16.5" customHeight="1" thickBot="1" x14ac:dyDescent="0.4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1174</v>
      </c>
      <c r="BR501" s="133"/>
      <c r="BS501" s="134"/>
      <c r="BT501" s="135"/>
    </row>
    <row r="502" spans="2:72" s="35" customFormat="1" ht="16.5" hidden="1" customHeight="1" x14ac:dyDescent="0.4">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1174</v>
      </c>
      <c r="BR502" s="96"/>
      <c r="BS502" s="97"/>
      <c r="BT502" s="98"/>
    </row>
    <row r="503" spans="2:72" s="35" customFormat="1" ht="16.5" hidden="1" customHeight="1" thickBot="1" x14ac:dyDescent="0.4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1174</v>
      </c>
      <c r="BR503" s="133"/>
      <c r="BS503" s="134"/>
      <c r="BT503" s="135"/>
    </row>
    <row r="504" spans="2:72" s="35" customFormat="1" ht="16.5" hidden="1" customHeight="1" x14ac:dyDescent="0.4">
      <c r="B504" s="80">
        <v>403</v>
      </c>
      <c r="C504" s="81" t="s">
        <v>76</v>
      </c>
      <c r="D504" s="82" t="s">
        <v>77</v>
      </c>
      <c r="E504" s="82" t="s">
        <v>129</v>
      </c>
      <c r="F504" s="82" t="s">
        <v>534</v>
      </c>
      <c r="G504" s="82" t="s">
        <v>535</v>
      </c>
      <c r="H504" s="83" t="s">
        <v>1285</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1194</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1174</v>
      </c>
      <c r="BR504" s="96"/>
      <c r="BS504" s="97"/>
      <c r="BT504" s="98"/>
    </row>
    <row r="505" spans="2:72" s="35" customFormat="1" ht="16.5" hidden="1" customHeight="1" thickBot="1" x14ac:dyDescent="0.4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1174</v>
      </c>
      <c r="BR505" s="133"/>
      <c r="BS505" s="134"/>
      <c r="BT505" s="135"/>
    </row>
    <row r="506" spans="2:72" s="35" customFormat="1" ht="16.5" hidden="1" customHeight="1" x14ac:dyDescent="0.4">
      <c r="B506" s="80">
        <v>403</v>
      </c>
      <c r="C506" s="81" t="s">
        <v>76</v>
      </c>
      <c r="D506" s="82" t="s">
        <v>77</v>
      </c>
      <c r="E506" s="82" t="s">
        <v>129</v>
      </c>
      <c r="F506" s="82" t="s">
        <v>1286</v>
      </c>
      <c r="G506" s="82" t="s">
        <v>1287</v>
      </c>
      <c r="H506" s="83" t="s">
        <v>1288</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1194</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1174</v>
      </c>
      <c r="BR506" s="96"/>
      <c r="BS506" s="97" t="s">
        <v>1247</v>
      </c>
      <c r="BT506" s="98">
        <v>3</v>
      </c>
    </row>
    <row r="507" spans="2:72" s="35" customFormat="1" ht="16.5" hidden="1" customHeight="1" thickBot="1" x14ac:dyDescent="0.4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1174</v>
      </c>
      <c r="BR507" s="133"/>
      <c r="BS507" s="134"/>
      <c r="BT507" s="135"/>
    </row>
    <row r="508" spans="2:72" s="35" customFormat="1" ht="16.5" hidden="1" customHeight="1" x14ac:dyDescent="0.4">
      <c r="B508" s="80">
        <v>405</v>
      </c>
      <c r="C508" s="81" t="s">
        <v>76</v>
      </c>
      <c r="D508" s="82" t="s">
        <v>77</v>
      </c>
      <c r="E508" s="82" t="s">
        <v>129</v>
      </c>
      <c r="F508" s="82" t="s">
        <v>492</v>
      </c>
      <c r="G508" s="82" t="s">
        <v>536</v>
      </c>
      <c r="H508" s="83" t="s">
        <v>1289</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1194</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1174</v>
      </c>
      <c r="BR508" s="96"/>
      <c r="BS508" s="97"/>
      <c r="BT508" s="98"/>
    </row>
    <row r="509" spans="2:72" s="35" customFormat="1" ht="16.5" hidden="1" customHeight="1" thickBot="1" x14ac:dyDescent="0.4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1174</v>
      </c>
      <c r="BR509" s="133"/>
      <c r="BS509" s="134"/>
      <c r="BT509" s="135"/>
    </row>
    <row r="510" spans="2:72" s="35" customFormat="1" ht="16.5" hidden="1" customHeight="1" x14ac:dyDescent="0.4">
      <c r="B510" s="80">
        <v>407</v>
      </c>
      <c r="C510" s="81" t="s">
        <v>76</v>
      </c>
      <c r="D510" s="82" t="s">
        <v>77</v>
      </c>
      <c r="E510" s="82" t="s">
        <v>129</v>
      </c>
      <c r="F510" s="82" t="s">
        <v>430</v>
      </c>
      <c r="G510" s="82" t="s">
        <v>537</v>
      </c>
      <c r="H510" s="83" t="s">
        <v>1290</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1194</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1174</v>
      </c>
      <c r="BR510" s="96"/>
      <c r="BS510" s="97"/>
      <c r="BT510" s="98"/>
    </row>
    <row r="511" spans="2:72" s="35" customFormat="1" ht="16.5" hidden="1" customHeight="1" thickBot="1" x14ac:dyDescent="0.4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1174</v>
      </c>
      <c r="BR511" s="133"/>
      <c r="BS511" s="134"/>
      <c r="BT511" s="135"/>
    </row>
    <row r="512" spans="2:72" s="35" customFormat="1" ht="16.5" hidden="1" customHeight="1" x14ac:dyDescent="0.4">
      <c r="B512" s="80">
        <v>407</v>
      </c>
      <c r="C512" s="81" t="s">
        <v>76</v>
      </c>
      <c r="D512" s="82" t="s">
        <v>77</v>
      </c>
      <c r="E512" s="82" t="s">
        <v>129</v>
      </c>
      <c r="F512" s="82" t="s">
        <v>1109</v>
      </c>
      <c r="G512" s="82" t="s">
        <v>1291</v>
      </c>
      <c r="H512" s="83" t="s">
        <v>1292</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1194</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1174</v>
      </c>
      <c r="BR512" s="96"/>
      <c r="BS512" s="97" t="s">
        <v>1247</v>
      </c>
      <c r="BT512" s="98">
        <v>3</v>
      </c>
    </row>
    <row r="513" spans="2:72" s="35" customFormat="1" ht="16.5" hidden="1" customHeight="1" thickBot="1" x14ac:dyDescent="0.4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1174</v>
      </c>
      <c r="BR513" s="133"/>
      <c r="BS513" s="134"/>
      <c r="BT513" s="135"/>
    </row>
    <row r="514" spans="2:72" s="35" customFormat="1" ht="16.5" hidden="1" customHeight="1" x14ac:dyDescent="0.4">
      <c r="B514" s="80">
        <v>409</v>
      </c>
      <c r="C514" s="81" t="s">
        <v>76</v>
      </c>
      <c r="D514" s="82" t="s">
        <v>77</v>
      </c>
      <c r="E514" s="82" t="s">
        <v>129</v>
      </c>
      <c r="F514" s="82" t="s">
        <v>440</v>
      </c>
      <c r="G514" s="82" t="s">
        <v>538</v>
      </c>
      <c r="H514" s="83" t="s">
        <v>1293</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1194</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1174</v>
      </c>
      <c r="BR514" s="96"/>
      <c r="BS514" s="97"/>
      <c r="BT514" s="98"/>
    </row>
    <row r="515" spans="2:72" s="35" customFormat="1" ht="16.5" hidden="1" customHeight="1" thickBot="1" x14ac:dyDescent="0.4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1174</v>
      </c>
      <c r="BR515" s="133"/>
      <c r="BS515" s="134"/>
      <c r="BT515" s="135"/>
    </row>
    <row r="516" spans="2:72" s="35" customFormat="1" ht="16.5" hidden="1" customHeight="1" x14ac:dyDescent="0.4">
      <c r="B516" s="80">
        <v>411</v>
      </c>
      <c r="C516" s="81" t="s">
        <v>76</v>
      </c>
      <c r="D516" s="82" t="s">
        <v>77</v>
      </c>
      <c r="E516" s="82" t="s">
        <v>129</v>
      </c>
      <c r="F516" s="82" t="s">
        <v>449</v>
      </c>
      <c r="G516" s="82" t="s">
        <v>539</v>
      </c>
      <c r="H516" s="83" t="s">
        <v>1294</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1194</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1174</v>
      </c>
      <c r="BR516" s="96"/>
      <c r="BS516" s="97"/>
      <c r="BT516" s="98"/>
    </row>
    <row r="517" spans="2:72" s="35" customFormat="1" ht="16.5" hidden="1" customHeight="1" thickBot="1" x14ac:dyDescent="0.4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1174</v>
      </c>
      <c r="BR517" s="133"/>
      <c r="BS517" s="134"/>
      <c r="BT517" s="135"/>
    </row>
    <row r="518" spans="2:72" s="35" customFormat="1" ht="16.5" hidden="1" customHeight="1" x14ac:dyDescent="0.4">
      <c r="B518" s="80">
        <v>411</v>
      </c>
      <c r="C518" s="81" t="s">
        <v>76</v>
      </c>
      <c r="D518" s="82" t="s">
        <v>77</v>
      </c>
      <c r="E518" s="82" t="s">
        <v>129</v>
      </c>
      <c r="F518" s="82" t="s">
        <v>1295</v>
      </c>
      <c r="G518" s="82" t="s">
        <v>1296</v>
      </c>
      <c r="H518" s="83" t="s">
        <v>1297</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1194</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1174</v>
      </c>
      <c r="BR518" s="96"/>
      <c r="BS518" s="97" t="s">
        <v>1247</v>
      </c>
      <c r="BT518" s="98">
        <v>3</v>
      </c>
    </row>
    <row r="519" spans="2:72" s="35" customFormat="1" ht="16.5" hidden="1" customHeight="1" thickBot="1" x14ac:dyDescent="0.4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1174</v>
      </c>
      <c r="BR519" s="133"/>
      <c r="BS519" s="134"/>
      <c r="BT519" s="135"/>
    </row>
    <row r="520" spans="2:72" s="35" customFormat="1" ht="16.5" hidden="1" customHeight="1" x14ac:dyDescent="0.4">
      <c r="B520" s="80">
        <v>413</v>
      </c>
      <c r="C520" s="81" t="s">
        <v>76</v>
      </c>
      <c r="D520" s="82" t="s">
        <v>77</v>
      </c>
      <c r="E520" s="82" t="s">
        <v>129</v>
      </c>
      <c r="F520" s="82" t="s">
        <v>540</v>
      </c>
      <c r="G520" s="82" t="s">
        <v>541</v>
      </c>
      <c r="H520" s="83" t="s">
        <v>1298</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1194</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1174</v>
      </c>
      <c r="BR520" s="96"/>
      <c r="BS520" s="97"/>
      <c r="BT520" s="98"/>
    </row>
    <row r="521" spans="2:72" s="35" customFormat="1" ht="16.5" hidden="1" customHeight="1" thickBot="1" x14ac:dyDescent="0.4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1174</v>
      </c>
      <c r="BR521" s="133"/>
      <c r="BS521" s="134"/>
      <c r="BT521" s="135"/>
    </row>
    <row r="522" spans="2:72" s="35" customFormat="1" ht="16.5" hidden="1" customHeight="1" x14ac:dyDescent="0.4">
      <c r="B522" s="80">
        <v>413</v>
      </c>
      <c r="C522" s="81" t="s">
        <v>76</v>
      </c>
      <c r="D522" s="82" t="s">
        <v>77</v>
      </c>
      <c r="E522" s="82" t="s">
        <v>129</v>
      </c>
      <c r="F522" s="82" t="s">
        <v>1299</v>
      </c>
      <c r="G522" s="82" t="s">
        <v>1300</v>
      </c>
      <c r="H522" s="83" t="s">
        <v>1301</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1194</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1174</v>
      </c>
      <c r="BR522" s="96"/>
      <c r="BS522" s="97" t="s">
        <v>1247</v>
      </c>
      <c r="BT522" s="98">
        <v>3</v>
      </c>
    </row>
    <row r="523" spans="2:72" s="35" customFormat="1" ht="16.5" hidden="1" customHeight="1" thickBot="1" x14ac:dyDescent="0.4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1174</v>
      </c>
      <c r="BR523" s="133"/>
      <c r="BS523" s="134"/>
      <c r="BT523" s="135"/>
    </row>
    <row r="524" spans="2:72" s="35" customFormat="1" ht="16.5" hidden="1" customHeight="1" x14ac:dyDescent="0.4">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1264</v>
      </c>
      <c r="BK524" s="95" t="s">
        <v>1302</v>
      </c>
      <c r="BL524" s="95"/>
      <c r="BM524" s="95" t="s">
        <v>1199</v>
      </c>
      <c r="BN524" s="95">
        <v>4008</v>
      </c>
      <c r="BO524" s="95" t="s">
        <v>1128</v>
      </c>
      <c r="BP524" s="95" t="s">
        <v>326</v>
      </c>
      <c r="BQ524" s="89"/>
      <c r="BR524" s="96"/>
      <c r="BS524" s="97" t="s">
        <v>1200</v>
      </c>
      <c r="BT524" s="98">
        <v>3</v>
      </c>
    </row>
    <row r="525" spans="2:72" s="35" customFormat="1" ht="16.5" hidden="1" customHeight="1" x14ac:dyDescent="0.4">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1200</v>
      </c>
      <c r="BT525" s="118">
        <v>3</v>
      </c>
    </row>
    <row r="526" spans="2:72" s="35" customFormat="1" ht="16.5" hidden="1" customHeight="1" x14ac:dyDescent="0.4">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1200</v>
      </c>
      <c r="BT526" s="118">
        <v>3</v>
      </c>
    </row>
    <row r="527" spans="2:72" s="35" customFormat="1" ht="16.5" hidden="1" customHeight="1" x14ac:dyDescent="0.4">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1200</v>
      </c>
      <c r="BT527" s="118">
        <v>3</v>
      </c>
    </row>
    <row r="528" spans="2:72" s="35" customFormat="1" ht="16.5" hidden="1" customHeight="1" x14ac:dyDescent="0.4">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1200</v>
      </c>
      <c r="BT528" s="118">
        <v>3</v>
      </c>
    </row>
    <row r="529" spans="2:72" s="35" customFormat="1" ht="16.5" hidden="1" customHeight="1" x14ac:dyDescent="0.4">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1200</v>
      </c>
      <c r="BT529" s="118">
        <v>3</v>
      </c>
    </row>
    <row r="530" spans="2:72" s="35" customFormat="1" ht="16.5" hidden="1" customHeight="1" thickBot="1" x14ac:dyDescent="0.4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1200</v>
      </c>
      <c r="BT530" s="135">
        <v>3</v>
      </c>
    </row>
    <row r="531" spans="2:72" s="35" customFormat="1" ht="16.5" customHeight="1" x14ac:dyDescent="0.4">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1174</v>
      </c>
      <c r="BR531" s="96"/>
      <c r="BS531" s="97"/>
      <c r="BT531" s="98"/>
    </row>
    <row r="532" spans="2:72" s="35" customFormat="1" ht="16.5" customHeight="1" x14ac:dyDescent="0.4">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1174</v>
      </c>
      <c r="BR532" s="116"/>
      <c r="BS532" s="117"/>
      <c r="BT532" s="118"/>
    </row>
    <row r="533" spans="2:72" s="35" customFormat="1" ht="16.5" customHeight="1" thickBot="1" x14ac:dyDescent="0.4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1174</v>
      </c>
      <c r="BR533" s="133"/>
      <c r="BS533" s="134"/>
      <c r="BT533" s="135"/>
    </row>
    <row r="534" spans="2:72" s="35" customFormat="1" ht="16.5" hidden="1" customHeight="1" x14ac:dyDescent="0.4">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1206</v>
      </c>
      <c r="BR534" s="96"/>
      <c r="BS534" s="97"/>
      <c r="BT534" s="98"/>
    </row>
    <row r="535" spans="2:72" s="35" customFormat="1" ht="16.5" hidden="1" customHeight="1" thickBot="1" x14ac:dyDescent="0.4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1206</v>
      </c>
      <c r="BR535" s="133"/>
      <c r="BS535" s="134"/>
      <c r="BT535" s="135"/>
    </row>
    <row r="536" spans="2:72" s="35" customFormat="1" ht="16.5" hidden="1" customHeight="1" x14ac:dyDescent="0.4">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1206</v>
      </c>
      <c r="BR536" s="96"/>
      <c r="BS536" s="97"/>
      <c r="BT536" s="98"/>
    </row>
    <row r="537" spans="2:72" s="35" customFormat="1" ht="16.5" hidden="1" customHeight="1" thickBot="1" x14ac:dyDescent="0.4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1206</v>
      </c>
      <c r="BR537" s="133"/>
      <c r="BS537" s="134"/>
      <c r="BT537" s="135"/>
    </row>
    <row r="538" spans="2:72" s="35" customFormat="1" ht="16.5" hidden="1" customHeight="1" x14ac:dyDescent="0.4">
      <c r="B538" s="80">
        <v>424</v>
      </c>
      <c r="C538" s="81" t="s">
        <v>76</v>
      </c>
      <c r="D538" s="82" t="s">
        <v>77</v>
      </c>
      <c r="E538" s="82" t="s">
        <v>552</v>
      </c>
      <c r="F538" s="82" t="s">
        <v>79</v>
      </c>
      <c r="G538" s="82" t="s">
        <v>553</v>
      </c>
      <c r="H538" s="83" t="s">
        <v>1303</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1174</v>
      </c>
      <c r="BR538" s="96"/>
      <c r="BS538" s="97" t="s">
        <v>1304</v>
      </c>
      <c r="BT538" s="98">
        <v>2</v>
      </c>
    </row>
    <row r="539" spans="2:72" s="35" customFormat="1" ht="16.5" hidden="1" customHeight="1" thickBot="1" x14ac:dyDescent="0.4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1174</v>
      </c>
      <c r="BR539" s="133"/>
      <c r="BS539" s="134"/>
      <c r="BT539" s="135"/>
    </row>
    <row r="540" spans="2:72" s="35" customFormat="1" ht="16.5" hidden="1" customHeight="1" x14ac:dyDescent="0.4">
      <c r="B540" s="80">
        <v>426</v>
      </c>
      <c r="C540" s="81" t="s">
        <v>76</v>
      </c>
      <c r="D540" s="82" t="s">
        <v>77</v>
      </c>
      <c r="E540" s="82" t="s">
        <v>105</v>
      </c>
      <c r="F540" s="82" t="s">
        <v>1109</v>
      </c>
      <c r="G540" s="82" t="s">
        <v>1305</v>
      </c>
      <c r="H540" s="83" t="s">
        <v>1306</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1267</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1185</v>
      </c>
      <c r="BK540" s="95" t="s">
        <v>1274</v>
      </c>
      <c r="BL540" s="95" t="s">
        <v>1187</v>
      </c>
      <c r="BM540" s="95"/>
      <c r="BN540" s="95">
        <v>4008</v>
      </c>
      <c r="BO540" s="95" t="s">
        <v>1122</v>
      </c>
      <c r="BP540" s="95" t="s">
        <v>425</v>
      </c>
      <c r="BQ540" s="89" t="s">
        <v>1174</v>
      </c>
      <c r="BR540" s="96"/>
      <c r="BS540" s="97" t="s">
        <v>1166</v>
      </c>
      <c r="BT540" s="98">
        <v>3</v>
      </c>
    </row>
    <row r="541" spans="2:72" s="35" customFormat="1" ht="16.5" hidden="1" customHeight="1" thickBot="1" x14ac:dyDescent="0.4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1174</v>
      </c>
      <c r="BR541" s="133"/>
      <c r="BS541" s="134"/>
      <c r="BT541" s="135"/>
    </row>
    <row r="542" spans="2:72" s="35" customFormat="1" ht="16.5" hidden="1" customHeight="1" x14ac:dyDescent="0.4">
      <c r="B542" s="80">
        <v>428</v>
      </c>
      <c r="C542" s="81" t="s">
        <v>76</v>
      </c>
      <c r="D542" s="82" t="s">
        <v>77</v>
      </c>
      <c r="E542" s="82" t="s">
        <v>105</v>
      </c>
      <c r="F542" s="82" t="s">
        <v>477</v>
      </c>
      <c r="G542" s="82" t="s">
        <v>1307</v>
      </c>
      <c r="H542" s="83" t="s">
        <v>1308</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1267</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1185</v>
      </c>
      <c r="BK542" s="95" t="s">
        <v>1274</v>
      </c>
      <c r="BL542" s="95" t="s">
        <v>1187</v>
      </c>
      <c r="BM542" s="95"/>
      <c r="BN542" s="95">
        <v>4008</v>
      </c>
      <c r="BO542" s="95" t="s">
        <v>1122</v>
      </c>
      <c r="BP542" s="95" t="s">
        <v>425</v>
      </c>
      <c r="BQ542" s="89" t="s">
        <v>1174</v>
      </c>
      <c r="BR542" s="96"/>
      <c r="BS542" s="97" t="s">
        <v>1166</v>
      </c>
      <c r="BT542" s="98">
        <v>3</v>
      </c>
    </row>
    <row r="543" spans="2:72" s="35" customFormat="1" ht="16.5" hidden="1" customHeight="1" thickBot="1" x14ac:dyDescent="0.4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1174</v>
      </c>
      <c r="BR543" s="133"/>
      <c r="BS543" s="134"/>
      <c r="BT543" s="135"/>
    </row>
    <row r="544" spans="2:72" s="35" customFormat="1" ht="16.5" hidden="1" customHeight="1" x14ac:dyDescent="0.4">
      <c r="B544" s="80">
        <v>430</v>
      </c>
      <c r="C544" s="81" t="s">
        <v>76</v>
      </c>
      <c r="D544" s="82" t="s">
        <v>77</v>
      </c>
      <c r="E544" s="82" t="s">
        <v>105</v>
      </c>
      <c r="F544" s="82" t="s">
        <v>540</v>
      </c>
      <c r="G544" s="82" t="s">
        <v>1309</v>
      </c>
      <c r="H544" s="83" t="s">
        <v>1310</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1267</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1185</v>
      </c>
      <c r="BK544" s="95" t="s">
        <v>1274</v>
      </c>
      <c r="BL544" s="95" t="s">
        <v>1187</v>
      </c>
      <c r="BM544" s="95"/>
      <c r="BN544" s="95">
        <v>4008</v>
      </c>
      <c r="BO544" s="95" t="s">
        <v>1122</v>
      </c>
      <c r="BP544" s="95" t="s">
        <v>425</v>
      </c>
      <c r="BQ544" s="89" t="s">
        <v>1174</v>
      </c>
      <c r="BR544" s="96"/>
      <c r="BS544" s="97" t="s">
        <v>1166</v>
      </c>
      <c r="BT544" s="98">
        <v>3</v>
      </c>
    </row>
    <row r="545" spans="2:72" s="35" customFormat="1" ht="16.5" hidden="1" customHeight="1" thickBot="1" x14ac:dyDescent="0.4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1174</v>
      </c>
      <c r="BR545" s="133"/>
      <c r="BS545" s="134"/>
      <c r="BT545" s="135"/>
    </row>
    <row r="546" spans="2:72" s="35" customFormat="1" ht="16.5" hidden="1" customHeight="1" x14ac:dyDescent="0.4">
      <c r="B546" s="80">
        <v>432</v>
      </c>
      <c r="C546" s="81" t="s">
        <v>76</v>
      </c>
      <c r="D546" s="82" t="s">
        <v>77</v>
      </c>
      <c r="E546" s="82" t="s">
        <v>105</v>
      </c>
      <c r="F546" s="82" t="s">
        <v>534</v>
      </c>
      <c r="G546" s="82" t="s">
        <v>1311</v>
      </c>
      <c r="H546" s="83" t="s">
        <v>1312</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1267</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1185</v>
      </c>
      <c r="BK546" s="95" t="s">
        <v>1274</v>
      </c>
      <c r="BL546" s="95" t="s">
        <v>1187</v>
      </c>
      <c r="BM546" s="95"/>
      <c r="BN546" s="95">
        <v>4008</v>
      </c>
      <c r="BO546" s="95" t="s">
        <v>1122</v>
      </c>
      <c r="BP546" s="95" t="s">
        <v>425</v>
      </c>
      <c r="BQ546" s="89" t="s">
        <v>1174</v>
      </c>
      <c r="BR546" s="96"/>
      <c r="BS546" s="97" t="s">
        <v>1166</v>
      </c>
      <c r="BT546" s="98">
        <v>3</v>
      </c>
    </row>
    <row r="547" spans="2:72" s="35" customFormat="1" ht="16.5" hidden="1" customHeight="1" thickBot="1" x14ac:dyDescent="0.4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1174</v>
      </c>
      <c r="BR547" s="133"/>
      <c r="BS547" s="134"/>
      <c r="BT547" s="135"/>
    </row>
    <row r="548" spans="2:72" s="35" customFormat="1" ht="16.5" hidden="1" customHeight="1" x14ac:dyDescent="0.4">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1313</v>
      </c>
      <c r="BN548" s="95">
        <v>4008</v>
      </c>
      <c r="BO548" s="95" t="s">
        <v>1120</v>
      </c>
      <c r="BP548" s="95"/>
      <c r="BQ548" s="89"/>
      <c r="BR548" s="96"/>
      <c r="BS548" s="97" t="s">
        <v>1314</v>
      </c>
      <c r="BT548" s="98">
        <v>1</v>
      </c>
    </row>
    <row r="549" spans="2:72" s="35" customFormat="1" ht="16.5" hidden="1" customHeight="1" x14ac:dyDescent="0.4">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4">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4">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4">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4">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4">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4">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4">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4">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4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4">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4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4">
      <c r="B561" s="80">
        <v>458</v>
      </c>
      <c r="C561" s="81" t="s">
        <v>76</v>
      </c>
      <c r="D561" s="82" t="s">
        <v>77</v>
      </c>
      <c r="E561" s="82" t="s">
        <v>557</v>
      </c>
      <c r="F561" s="82" t="s">
        <v>501</v>
      </c>
      <c r="G561" s="82" t="s">
        <v>1315</v>
      </c>
      <c r="H561" s="83" t="s">
        <v>1316</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1206</v>
      </c>
      <c r="BR561" s="96"/>
      <c r="BS561" s="144" t="s">
        <v>1247</v>
      </c>
      <c r="BT561" s="98">
        <v>2</v>
      </c>
    </row>
    <row r="562" spans="2:72" s="35" customFormat="1" ht="16.5" hidden="1" customHeight="1" thickBot="1" x14ac:dyDescent="0.4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1317</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1206</v>
      </c>
      <c r="BR562" s="133"/>
      <c r="BS562" s="146" t="s">
        <v>1247</v>
      </c>
      <c r="BT562" s="135">
        <v>2</v>
      </c>
    </row>
    <row r="563" spans="2:72" s="35" customFormat="1" ht="16.5" hidden="1" customHeight="1" x14ac:dyDescent="0.4">
      <c r="B563" s="80">
        <v>458</v>
      </c>
      <c r="C563" s="81" t="s">
        <v>76</v>
      </c>
      <c r="D563" s="82" t="s">
        <v>77</v>
      </c>
      <c r="E563" s="82" t="s">
        <v>593</v>
      </c>
      <c r="F563" s="82" t="s">
        <v>422</v>
      </c>
      <c r="G563" s="82" t="s">
        <v>1318</v>
      </c>
      <c r="H563" s="83" t="s">
        <v>1319</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1320</v>
      </c>
      <c r="BH563" s="95"/>
      <c r="BI563" s="95" t="s">
        <v>862</v>
      </c>
      <c r="BJ563" s="95" t="s">
        <v>1321</v>
      </c>
      <c r="BK563" s="95" t="s">
        <v>1322</v>
      </c>
      <c r="BL563" s="95"/>
      <c r="BM563" s="95"/>
      <c r="BN563" s="95">
        <v>4008</v>
      </c>
      <c r="BO563" s="95"/>
      <c r="BP563" s="95"/>
      <c r="BQ563" s="89" t="s">
        <v>1174</v>
      </c>
      <c r="BR563" s="96"/>
      <c r="BS563" s="144" t="s">
        <v>1247</v>
      </c>
      <c r="BT563" s="98">
        <v>3</v>
      </c>
    </row>
    <row r="564" spans="2:72" s="35" customFormat="1" ht="16.5" hidden="1" customHeight="1" thickBot="1" x14ac:dyDescent="0.4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1323</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1174</v>
      </c>
      <c r="BR564" s="133"/>
      <c r="BS564" s="146" t="s">
        <v>1247</v>
      </c>
      <c r="BT564" s="135">
        <v>3</v>
      </c>
    </row>
    <row r="565" spans="2:72" s="35" customFormat="1" ht="16.5" hidden="1" customHeight="1" x14ac:dyDescent="0.4">
      <c r="B565" s="80">
        <v>447</v>
      </c>
      <c r="C565" s="81" t="s">
        <v>76</v>
      </c>
      <c r="D565" s="82" t="s">
        <v>77</v>
      </c>
      <c r="E565" s="82" t="s">
        <v>726</v>
      </c>
      <c r="F565" s="82" t="s">
        <v>437</v>
      </c>
      <c r="G565" s="82" t="s">
        <v>1095</v>
      </c>
      <c r="H565" s="83" t="s">
        <v>1324</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1313</v>
      </c>
      <c r="BN565" s="95">
        <v>4008</v>
      </c>
      <c r="BO565" s="95" t="s">
        <v>1120</v>
      </c>
      <c r="BP565" s="95"/>
      <c r="BQ565" s="89"/>
      <c r="BR565" s="96"/>
      <c r="BS565" s="97" t="s">
        <v>1325</v>
      </c>
      <c r="BT565" s="98">
        <v>1</v>
      </c>
    </row>
    <row r="566" spans="2:72" s="35" customFormat="1" ht="16.5" hidden="1" customHeight="1" x14ac:dyDescent="0.4">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4">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4">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4">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4">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4">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4">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4">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4">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4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4">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4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4">
      <c r="B578" s="80">
        <v>458</v>
      </c>
      <c r="C578" s="81" t="s">
        <v>76</v>
      </c>
      <c r="D578" s="82" t="s">
        <v>77</v>
      </c>
      <c r="E578" s="82" t="s">
        <v>557</v>
      </c>
      <c r="F578" s="82" t="s">
        <v>477</v>
      </c>
      <c r="G578" s="82" t="s">
        <v>1326</v>
      </c>
      <c r="H578" s="83" t="s">
        <v>1327</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1206</v>
      </c>
      <c r="BR578" s="96"/>
      <c r="BS578" s="97" t="s">
        <v>1247</v>
      </c>
      <c r="BT578" s="98">
        <v>2</v>
      </c>
    </row>
    <row r="579" spans="2:72" s="35" customFormat="1" ht="16.5" hidden="1" customHeight="1" thickBot="1" x14ac:dyDescent="0.4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1317</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1206</v>
      </c>
      <c r="BR579" s="133"/>
      <c r="BS579" s="142" t="s">
        <v>1247</v>
      </c>
      <c r="BT579" s="135">
        <v>2</v>
      </c>
    </row>
    <row r="580" spans="2:72" s="35" customFormat="1" ht="16.5" hidden="1" customHeight="1" x14ac:dyDescent="0.4">
      <c r="B580" s="80">
        <v>458</v>
      </c>
      <c r="C580" s="81" t="s">
        <v>76</v>
      </c>
      <c r="D580" s="82" t="s">
        <v>77</v>
      </c>
      <c r="E580" s="82" t="s">
        <v>593</v>
      </c>
      <c r="F580" s="82" t="s">
        <v>437</v>
      </c>
      <c r="G580" s="82" t="s">
        <v>1328</v>
      </c>
      <c r="H580" s="83" t="s">
        <v>1329</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1320</v>
      </c>
      <c r="BH580" s="95"/>
      <c r="BI580" s="95" t="s">
        <v>862</v>
      </c>
      <c r="BJ580" s="95" t="s">
        <v>1321</v>
      </c>
      <c r="BK580" s="95" t="s">
        <v>1322</v>
      </c>
      <c r="BL580" s="95"/>
      <c r="BM580" s="95"/>
      <c r="BN580" s="95">
        <v>4008</v>
      </c>
      <c r="BO580" s="95"/>
      <c r="BP580" s="95"/>
      <c r="BQ580" s="89" t="s">
        <v>1174</v>
      </c>
      <c r="BR580" s="96"/>
      <c r="BS580" s="144" t="s">
        <v>1247</v>
      </c>
      <c r="BT580" s="98">
        <v>3</v>
      </c>
    </row>
    <row r="581" spans="2:72" s="35" customFormat="1" ht="16.5" hidden="1" customHeight="1" thickBot="1" x14ac:dyDescent="0.4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1323</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1174</v>
      </c>
      <c r="BR581" s="133"/>
      <c r="BS581" s="146" t="s">
        <v>1247</v>
      </c>
      <c r="BT581" s="135">
        <v>3</v>
      </c>
    </row>
    <row r="582" spans="2:72" s="35" customFormat="1" ht="16.5" hidden="1" customHeight="1" x14ac:dyDescent="0.4">
      <c r="B582" s="80">
        <v>107</v>
      </c>
      <c r="C582" s="81" t="s">
        <v>76</v>
      </c>
      <c r="D582" s="82" t="s">
        <v>77</v>
      </c>
      <c r="E582" s="82" t="s">
        <v>214</v>
      </c>
      <c r="F582" s="82" t="s">
        <v>599</v>
      </c>
      <c r="G582" s="82" t="s">
        <v>1330</v>
      </c>
      <c r="H582" s="83" t="s">
        <v>1331</v>
      </c>
      <c r="I582" s="83"/>
      <c r="J582" s="83" t="s">
        <v>1332</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1247</v>
      </c>
      <c r="BT582" s="98">
        <v>2</v>
      </c>
    </row>
    <row r="583" spans="2:72" s="35" customFormat="1" ht="16.5" hidden="1" customHeight="1" thickBot="1" x14ac:dyDescent="0.4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1247</v>
      </c>
      <c r="BT583" s="135">
        <v>2</v>
      </c>
    </row>
    <row r="584" spans="2:72" s="35" customFormat="1" ht="16.5" hidden="1" customHeight="1" x14ac:dyDescent="0.4">
      <c r="B584" s="80">
        <v>109</v>
      </c>
      <c r="C584" s="81" t="s">
        <v>76</v>
      </c>
      <c r="D584" s="82" t="s">
        <v>77</v>
      </c>
      <c r="E584" s="82" t="s">
        <v>214</v>
      </c>
      <c r="F584" s="82" t="s">
        <v>583</v>
      </c>
      <c r="G584" s="82" t="s">
        <v>1333</v>
      </c>
      <c r="H584" s="83" t="s">
        <v>1334</v>
      </c>
      <c r="I584" s="83"/>
      <c r="J584" s="83" t="s">
        <v>1335</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1247</v>
      </c>
      <c r="BT584" s="98">
        <v>2</v>
      </c>
    </row>
    <row r="585" spans="2:72" s="35" customFormat="1" ht="16.5" hidden="1" customHeight="1" thickBot="1" x14ac:dyDescent="0.4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1247</v>
      </c>
      <c r="BT585" s="135">
        <v>2</v>
      </c>
    </row>
    <row r="586" spans="2:72" s="35" customFormat="1" ht="16.5" hidden="1" customHeight="1" x14ac:dyDescent="0.4">
      <c r="B586" s="80">
        <v>109</v>
      </c>
      <c r="C586" s="81" t="s">
        <v>76</v>
      </c>
      <c r="D586" s="82" t="s">
        <v>77</v>
      </c>
      <c r="E586" s="82" t="s">
        <v>214</v>
      </c>
      <c r="F586" s="82" t="s">
        <v>596</v>
      </c>
      <c r="G586" s="82" t="s">
        <v>1336</v>
      </c>
      <c r="H586" s="83" t="s">
        <v>1337</v>
      </c>
      <c r="I586" s="83"/>
      <c r="J586" s="83" t="s">
        <v>1338</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1247</v>
      </c>
      <c r="BT586" s="98">
        <v>2</v>
      </c>
    </row>
    <row r="587" spans="2:72" s="35" customFormat="1" ht="16.5" hidden="1" customHeight="1" thickBot="1" x14ac:dyDescent="0.4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1247</v>
      </c>
      <c r="BT587" s="135">
        <v>2</v>
      </c>
    </row>
    <row r="588" spans="2:72" s="35" customFormat="1" ht="16.5" hidden="1" customHeight="1" x14ac:dyDescent="0.4">
      <c r="B588" s="80">
        <v>109</v>
      </c>
      <c r="C588" s="81" t="s">
        <v>76</v>
      </c>
      <c r="D588" s="82" t="s">
        <v>77</v>
      </c>
      <c r="E588" s="82" t="s">
        <v>214</v>
      </c>
      <c r="F588" s="82" t="s">
        <v>662</v>
      </c>
      <c r="G588" s="82" t="s">
        <v>1339</v>
      </c>
      <c r="H588" s="83" t="s">
        <v>1340</v>
      </c>
      <c r="I588" s="83"/>
      <c r="J588" s="83" t="s">
        <v>1341</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1247</v>
      </c>
      <c r="BT588" s="98">
        <v>2</v>
      </c>
    </row>
    <row r="589" spans="2:72" s="35" customFormat="1" ht="16.5" hidden="1" customHeight="1" thickBot="1" x14ac:dyDescent="0.4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1247</v>
      </c>
      <c r="BT589" s="135">
        <v>2</v>
      </c>
    </row>
    <row r="590" spans="2:72" s="35" customFormat="1" ht="16.5" hidden="1" customHeight="1" x14ac:dyDescent="0.4">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1174</v>
      </c>
      <c r="BR590" s="96" t="s">
        <v>1342</v>
      </c>
      <c r="BS590" s="97"/>
      <c r="BT590" s="98"/>
    </row>
    <row r="591" spans="2:72" s="35" customFormat="1" ht="16.5" hidden="1" customHeight="1" thickBot="1" x14ac:dyDescent="0.4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1174</v>
      </c>
      <c r="BR591" s="133" t="s">
        <v>1342</v>
      </c>
      <c r="BS591" s="134"/>
      <c r="BT591" s="135"/>
    </row>
    <row r="592" spans="2:72" s="35" customFormat="1" ht="16.5" hidden="1" customHeight="1" x14ac:dyDescent="0.4">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1174</v>
      </c>
      <c r="BR592" s="96" t="s">
        <v>1342</v>
      </c>
      <c r="BS592" s="97"/>
      <c r="BT592" s="98"/>
    </row>
    <row r="593" spans="2:72" s="35" customFormat="1" ht="16.5" hidden="1" customHeight="1" thickBot="1" x14ac:dyDescent="0.4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1174</v>
      </c>
      <c r="BR593" s="133" t="s">
        <v>1342</v>
      </c>
      <c r="BS593" s="134"/>
      <c r="BT593" s="135"/>
    </row>
    <row r="594" spans="2:72" s="35" customFormat="1" ht="16.5" hidden="1" customHeight="1" x14ac:dyDescent="0.4">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1174</v>
      </c>
      <c r="BR594" s="96" t="s">
        <v>1342</v>
      </c>
      <c r="BS594" s="97"/>
      <c r="BT594" s="98"/>
    </row>
    <row r="595" spans="2:72" s="35" customFormat="1" ht="16.5" hidden="1" customHeight="1" thickBot="1" x14ac:dyDescent="0.4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1174</v>
      </c>
      <c r="BR595" s="133" t="s">
        <v>1342</v>
      </c>
      <c r="BS595" s="134"/>
      <c r="BT595" s="135"/>
    </row>
    <row r="596" spans="2:72" s="35" customFormat="1" ht="16.5" hidden="1" customHeight="1" x14ac:dyDescent="0.4">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1174</v>
      </c>
      <c r="BR596" s="96" t="s">
        <v>1342</v>
      </c>
      <c r="BS596" s="97"/>
      <c r="BT596" s="98"/>
    </row>
    <row r="597" spans="2:72" s="35" customFormat="1" ht="16.5" hidden="1" customHeight="1" thickBot="1" x14ac:dyDescent="0.4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1174</v>
      </c>
      <c r="BR597" s="133" t="s">
        <v>1342</v>
      </c>
      <c r="BS597" s="134"/>
      <c r="BT597" s="135"/>
    </row>
    <row r="598" spans="2:72" s="35" customFormat="1" ht="16.5" hidden="1" customHeight="1" x14ac:dyDescent="0.4">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1174</v>
      </c>
      <c r="BR598" s="96" t="s">
        <v>1342</v>
      </c>
      <c r="BS598" s="97"/>
      <c r="BT598" s="98"/>
    </row>
    <row r="599" spans="2:72" s="35" customFormat="1" ht="16.5" hidden="1" customHeight="1" thickBot="1" x14ac:dyDescent="0.4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1174</v>
      </c>
      <c r="BR599" s="133" t="s">
        <v>1342</v>
      </c>
      <c r="BS599" s="134"/>
      <c r="BT599" s="135"/>
    </row>
    <row r="600" spans="2:72" s="35" customFormat="1" ht="16.5" hidden="1" customHeight="1" x14ac:dyDescent="0.4">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1343</v>
      </c>
      <c r="BH600" s="95"/>
      <c r="BI600" s="95"/>
      <c r="BJ600" s="95" t="s">
        <v>1321</v>
      </c>
      <c r="BK600" s="95" t="s">
        <v>1344</v>
      </c>
      <c r="BL600" s="95"/>
      <c r="BM600" s="95"/>
      <c r="BN600" s="95">
        <v>4009</v>
      </c>
      <c r="BO600" s="95" t="s">
        <v>1125</v>
      </c>
      <c r="BP600" s="95" t="s">
        <v>144</v>
      </c>
      <c r="BQ600" s="89" t="s">
        <v>1174</v>
      </c>
      <c r="BR600" s="96" t="s">
        <v>1342</v>
      </c>
      <c r="BS600" s="97" t="s">
        <v>1345</v>
      </c>
      <c r="BT600" s="98">
        <v>1</v>
      </c>
    </row>
    <row r="601" spans="2:72" s="35" customFormat="1" ht="16.5" hidden="1" customHeight="1" thickBot="1" x14ac:dyDescent="0.4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1174</v>
      </c>
      <c r="BR601" s="133" t="s">
        <v>1342</v>
      </c>
      <c r="BS601" s="134"/>
      <c r="BT601" s="135"/>
    </row>
    <row r="602" spans="2:72" s="35" customFormat="1" ht="16.5" hidden="1" customHeight="1" x14ac:dyDescent="0.4">
      <c r="B602" s="80">
        <v>472</v>
      </c>
      <c r="C602" s="81" t="s">
        <v>76</v>
      </c>
      <c r="D602" s="82" t="s">
        <v>77</v>
      </c>
      <c r="E602" s="82" t="s">
        <v>711</v>
      </c>
      <c r="F602" s="82" t="s">
        <v>583</v>
      </c>
      <c r="G602" s="82" t="s">
        <v>1346</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1174</v>
      </c>
      <c r="BR602" s="96" t="s">
        <v>1342</v>
      </c>
      <c r="BS602" s="97" t="s">
        <v>1166</v>
      </c>
      <c r="BT602" s="98">
        <v>3</v>
      </c>
    </row>
    <row r="603" spans="2:72" s="35" customFormat="1" ht="16.5" hidden="1" customHeight="1" thickBot="1" x14ac:dyDescent="0.4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1174</v>
      </c>
      <c r="BR603" s="133" t="s">
        <v>1342</v>
      </c>
      <c r="BS603" s="134"/>
      <c r="BT603" s="135"/>
    </row>
    <row r="604" spans="2:72" s="35" customFormat="1" ht="16.5" hidden="1" customHeight="1" x14ac:dyDescent="0.4">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1174</v>
      </c>
      <c r="BR604" s="96" t="s">
        <v>1342</v>
      </c>
      <c r="BS604" s="97"/>
      <c r="BT604" s="98"/>
    </row>
    <row r="605" spans="2:72" s="35" customFormat="1" ht="16.5" hidden="1" customHeight="1" thickBot="1" x14ac:dyDescent="0.4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1174</v>
      </c>
      <c r="BR605" s="133" t="s">
        <v>1342</v>
      </c>
      <c r="BS605" s="134"/>
      <c r="BT605" s="135"/>
    </row>
    <row r="606" spans="2:72" s="35" customFormat="1" ht="16.5" hidden="1" customHeight="1" x14ac:dyDescent="0.4">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1174</v>
      </c>
      <c r="BR606" s="96" t="s">
        <v>1342</v>
      </c>
      <c r="BS606" s="97"/>
      <c r="BT606" s="98"/>
    </row>
    <row r="607" spans="2:72" s="35" customFormat="1" ht="16.5" hidden="1" customHeight="1" thickBot="1" x14ac:dyDescent="0.4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1174</v>
      </c>
      <c r="BR607" s="133" t="s">
        <v>1342</v>
      </c>
      <c r="BS607" s="134"/>
      <c r="BT607" s="135"/>
    </row>
    <row r="608" spans="2:72" s="35" customFormat="1" ht="16.5" hidden="1" customHeight="1" x14ac:dyDescent="0.4">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1174</v>
      </c>
      <c r="BR608" s="96" t="s">
        <v>1342</v>
      </c>
      <c r="BS608" s="97"/>
      <c r="BT608" s="98"/>
    </row>
    <row r="609" spans="2:72" s="35" customFormat="1" ht="16.5" hidden="1" customHeight="1" thickBot="1" x14ac:dyDescent="0.4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1174</v>
      </c>
      <c r="BR609" s="133" t="s">
        <v>1342</v>
      </c>
      <c r="BS609" s="134"/>
      <c r="BT609" s="135"/>
    </row>
    <row r="610" spans="2:72" s="35" customFormat="1" ht="16.5" hidden="1" customHeight="1" x14ac:dyDescent="0.4">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1174</v>
      </c>
      <c r="BR610" s="96" t="s">
        <v>1342</v>
      </c>
      <c r="BS610" s="97"/>
      <c r="BT610" s="98"/>
    </row>
    <row r="611" spans="2:72" s="35" customFormat="1" ht="16.5" hidden="1" customHeight="1" thickBot="1" x14ac:dyDescent="0.4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1174</v>
      </c>
      <c r="BR611" s="133" t="s">
        <v>1342</v>
      </c>
      <c r="BS611" s="134"/>
      <c r="BT611" s="135"/>
    </row>
    <row r="612" spans="2:72" s="35" customFormat="1" ht="16.5" hidden="1" customHeight="1" x14ac:dyDescent="0.4">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1174</v>
      </c>
      <c r="BR612" s="96" t="s">
        <v>1342</v>
      </c>
      <c r="BS612" s="97" t="s">
        <v>1166</v>
      </c>
      <c r="BT612" s="98">
        <v>3</v>
      </c>
    </row>
    <row r="613" spans="2:72" s="35" customFormat="1" ht="16.5" hidden="1" customHeight="1" thickBot="1" x14ac:dyDescent="0.4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1174</v>
      </c>
      <c r="BR613" s="133" t="s">
        <v>1342</v>
      </c>
      <c r="BS613" s="134"/>
      <c r="BT613" s="135"/>
    </row>
    <row r="614" spans="2:72" s="35" customFormat="1" ht="16.5" hidden="1" customHeight="1" x14ac:dyDescent="0.4">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1343</v>
      </c>
      <c r="BH614" s="95"/>
      <c r="BI614" s="95"/>
      <c r="BJ614" s="95" t="s">
        <v>1321</v>
      </c>
      <c r="BK614" s="95" t="s">
        <v>1344</v>
      </c>
      <c r="BL614" s="95"/>
      <c r="BM614" s="95"/>
      <c r="BN614" s="95">
        <v>4009</v>
      </c>
      <c r="BO614" s="95" t="s">
        <v>1125</v>
      </c>
      <c r="BP614" s="95" t="s">
        <v>144</v>
      </c>
      <c r="BQ614" s="89" t="s">
        <v>1174</v>
      </c>
      <c r="BR614" s="96" t="s">
        <v>1342</v>
      </c>
      <c r="BS614" s="97" t="s">
        <v>1345</v>
      </c>
      <c r="BT614" s="98">
        <v>1</v>
      </c>
    </row>
    <row r="615" spans="2:72" s="35" customFormat="1" ht="16.5" hidden="1" customHeight="1" thickBot="1" x14ac:dyDescent="0.4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1174</v>
      </c>
      <c r="BR615" s="133" t="s">
        <v>1342</v>
      </c>
      <c r="BS615" s="134"/>
      <c r="BT615" s="135"/>
    </row>
    <row r="616" spans="2:72" s="35" customFormat="1" ht="16.5" hidden="1" customHeight="1" x14ac:dyDescent="0.4">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1174</v>
      </c>
      <c r="BR616" s="96" t="s">
        <v>1342</v>
      </c>
      <c r="BS616" s="97"/>
      <c r="BT616" s="98"/>
    </row>
    <row r="617" spans="2:72" s="35" customFormat="1" ht="16.5" hidden="1" customHeight="1" thickBot="1" x14ac:dyDescent="0.4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1174</v>
      </c>
      <c r="BR617" s="133" t="s">
        <v>1342</v>
      </c>
      <c r="BS617" s="134"/>
      <c r="BT617" s="135"/>
    </row>
    <row r="618" spans="2:72" s="35" customFormat="1" ht="16.5" hidden="1" customHeight="1" x14ac:dyDescent="0.4">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1174</v>
      </c>
      <c r="BR618" s="96" t="s">
        <v>1342</v>
      </c>
      <c r="BS618" s="97"/>
      <c r="BT618" s="98"/>
    </row>
    <row r="619" spans="2:72" s="35" customFormat="1" ht="16.5" hidden="1" customHeight="1" thickBot="1" x14ac:dyDescent="0.4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1174</v>
      </c>
      <c r="BR619" s="133" t="s">
        <v>1342</v>
      </c>
      <c r="BS619" s="134"/>
      <c r="BT619" s="135"/>
    </row>
    <row r="620" spans="2:72" s="35" customFormat="1" ht="16.5" hidden="1" customHeight="1" x14ac:dyDescent="0.4">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1174</v>
      </c>
      <c r="BR620" s="96" t="s">
        <v>1342</v>
      </c>
      <c r="BS620" s="97"/>
      <c r="BT620" s="98"/>
    </row>
    <row r="621" spans="2:72" s="35" customFormat="1" ht="16.5" hidden="1" customHeight="1" thickBot="1" x14ac:dyDescent="0.4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1174</v>
      </c>
      <c r="BR621" s="133" t="s">
        <v>1342</v>
      </c>
      <c r="BS621" s="134"/>
      <c r="BT621" s="135"/>
    </row>
    <row r="622" spans="2:72" s="35" customFormat="1" ht="16.5" hidden="1" customHeight="1" x14ac:dyDescent="0.4">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1174</v>
      </c>
      <c r="BR622" s="96" t="s">
        <v>1342</v>
      </c>
      <c r="BS622" s="97"/>
      <c r="BT622" s="98"/>
    </row>
    <row r="623" spans="2:72" s="35" customFormat="1" ht="16.5" hidden="1" customHeight="1" thickBot="1" x14ac:dyDescent="0.4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1174</v>
      </c>
      <c r="BR623" s="133" t="s">
        <v>1342</v>
      </c>
      <c r="BS623" s="134"/>
      <c r="BT623" s="135"/>
    </row>
    <row r="624" spans="2:72" s="35" customFormat="1" ht="16.5" hidden="1" customHeight="1" x14ac:dyDescent="0.4">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1174</v>
      </c>
      <c r="BR624" s="96" t="s">
        <v>1342</v>
      </c>
      <c r="BS624" s="97"/>
      <c r="BT624" s="98"/>
    </row>
    <row r="625" spans="2:72" s="35" customFormat="1" ht="16.5" hidden="1" customHeight="1" thickBot="1" x14ac:dyDescent="0.4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1174</v>
      </c>
      <c r="BR625" s="133" t="s">
        <v>1342</v>
      </c>
      <c r="BS625" s="134"/>
      <c r="BT625" s="135"/>
    </row>
    <row r="626" spans="2:72" s="35" customFormat="1" ht="16.5" hidden="1" customHeight="1" x14ac:dyDescent="0.4">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1174</v>
      </c>
      <c r="BR626" s="96" t="s">
        <v>1342</v>
      </c>
      <c r="BS626" s="97"/>
      <c r="BT626" s="98"/>
    </row>
    <row r="627" spans="2:72" s="35" customFormat="1" ht="16.5" hidden="1" customHeight="1" thickBot="1" x14ac:dyDescent="0.4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1174</v>
      </c>
      <c r="BR627" s="133" t="s">
        <v>1342</v>
      </c>
      <c r="BS627" s="134"/>
      <c r="BT627" s="135"/>
    </row>
    <row r="628" spans="2:72" s="35" customFormat="1" ht="16.5" hidden="1" customHeight="1" x14ac:dyDescent="0.4">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1174</v>
      </c>
      <c r="BR628" s="96" t="s">
        <v>1342</v>
      </c>
      <c r="BS628" s="97"/>
      <c r="BT628" s="98"/>
    </row>
    <row r="629" spans="2:72" s="35" customFormat="1" ht="16.5" hidden="1" customHeight="1" thickBot="1" x14ac:dyDescent="0.4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1174</v>
      </c>
      <c r="BR629" s="133" t="s">
        <v>1342</v>
      </c>
      <c r="BS629" s="134"/>
      <c r="BT629" s="135"/>
    </row>
    <row r="630" spans="2:72" s="35" customFormat="1" ht="16.5" hidden="1" customHeight="1" x14ac:dyDescent="0.4">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1174</v>
      </c>
      <c r="BR630" s="96" t="s">
        <v>1342</v>
      </c>
      <c r="BS630" s="97"/>
      <c r="BT630" s="98"/>
    </row>
    <row r="631" spans="2:72" s="35" customFormat="1" ht="16.5" hidden="1" customHeight="1" thickBot="1" x14ac:dyDescent="0.4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1174</v>
      </c>
      <c r="BR631" s="133" t="s">
        <v>1342</v>
      </c>
      <c r="BS631" s="134"/>
      <c r="BT631" s="135"/>
    </row>
    <row r="632" spans="2:72" s="35" customFormat="1" ht="16.5" hidden="1" customHeight="1" x14ac:dyDescent="0.4">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1174</v>
      </c>
      <c r="BR632" s="96"/>
      <c r="BS632" s="97"/>
      <c r="BT632" s="98"/>
    </row>
    <row r="633" spans="2:72" s="35" customFormat="1" ht="16.5" hidden="1" customHeight="1" thickBot="1" x14ac:dyDescent="0.4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1174</v>
      </c>
      <c r="BR633" s="133"/>
      <c r="BS633" s="134"/>
      <c r="BT633" s="135"/>
    </row>
    <row r="634" spans="2:72" s="35" customFormat="1" ht="16.5" hidden="1" customHeight="1" x14ac:dyDescent="0.4">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1174</v>
      </c>
      <c r="BR634" s="96" t="s">
        <v>1342</v>
      </c>
      <c r="BS634" s="97"/>
      <c r="BT634" s="98"/>
    </row>
    <row r="635" spans="2:72" s="35" customFormat="1" ht="16.5" hidden="1" customHeight="1" thickBot="1" x14ac:dyDescent="0.4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1174</v>
      </c>
      <c r="BR635" s="133" t="s">
        <v>1342</v>
      </c>
      <c r="BS635" s="134"/>
      <c r="BT635" s="135"/>
    </row>
    <row r="636" spans="2:72" s="35" customFormat="1" ht="16.5" hidden="1" customHeight="1" x14ac:dyDescent="0.4">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1174</v>
      </c>
      <c r="BR636" s="96" t="s">
        <v>1342</v>
      </c>
      <c r="BS636" s="97"/>
      <c r="BT636" s="98"/>
    </row>
    <row r="637" spans="2:72" s="35" customFormat="1" ht="16.5" hidden="1" customHeight="1" thickBot="1" x14ac:dyDescent="0.4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1174</v>
      </c>
      <c r="BR637" s="133" t="s">
        <v>1342</v>
      </c>
      <c r="BS637" s="134"/>
      <c r="BT637" s="135"/>
    </row>
    <row r="638" spans="2:72" s="35" customFormat="1" ht="16.5" hidden="1" customHeight="1" x14ac:dyDescent="0.4">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1174</v>
      </c>
      <c r="BR638" s="96" t="s">
        <v>1342</v>
      </c>
      <c r="BS638" s="97"/>
      <c r="BT638" s="98"/>
    </row>
    <row r="639" spans="2:72" s="35" customFormat="1" ht="16.5" hidden="1" customHeight="1" thickBot="1" x14ac:dyDescent="0.4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1174</v>
      </c>
      <c r="BR639" s="133" t="s">
        <v>1342</v>
      </c>
      <c r="BS639" s="134"/>
      <c r="BT639" s="135"/>
    </row>
    <row r="640" spans="2:72" s="35" customFormat="1" ht="16.5" hidden="1" customHeight="1" x14ac:dyDescent="0.4">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1174</v>
      </c>
      <c r="BR640" s="96" t="s">
        <v>1342</v>
      </c>
      <c r="BS640" s="97"/>
      <c r="BT640" s="98"/>
    </row>
    <row r="641" spans="2:72" s="35" customFormat="1" ht="16.5" hidden="1" customHeight="1" thickBot="1" x14ac:dyDescent="0.4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1174</v>
      </c>
      <c r="BR641" s="133" t="s">
        <v>1342</v>
      </c>
      <c r="BS641" s="134"/>
      <c r="BT641" s="135"/>
    </row>
    <row r="642" spans="2:72" s="35" customFormat="1" ht="16.5" hidden="1" customHeight="1" x14ac:dyDescent="0.4">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1174</v>
      </c>
      <c r="BR642" s="96" t="s">
        <v>1342</v>
      </c>
      <c r="BS642" s="97"/>
      <c r="BT642" s="98"/>
    </row>
    <row r="643" spans="2:72" s="35" customFormat="1" ht="16.5" hidden="1" customHeight="1" thickBot="1" x14ac:dyDescent="0.4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1174</v>
      </c>
      <c r="BR643" s="133" t="s">
        <v>1342</v>
      </c>
      <c r="BS643" s="134"/>
      <c r="BT643" s="135"/>
    </row>
    <row r="644" spans="2:72" s="35" customFormat="1" ht="16.5" hidden="1" customHeight="1" x14ac:dyDescent="0.4">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1174</v>
      </c>
      <c r="BR644" s="96" t="s">
        <v>1342</v>
      </c>
      <c r="BS644" s="97"/>
      <c r="BT644" s="98"/>
    </row>
    <row r="645" spans="2:72" s="35" customFormat="1" ht="16.5" hidden="1" customHeight="1" thickBot="1" x14ac:dyDescent="0.4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1174</v>
      </c>
      <c r="BR645" s="133" t="s">
        <v>1342</v>
      </c>
      <c r="BS645" s="134"/>
      <c r="BT645" s="135"/>
    </row>
    <row r="646" spans="2:72" s="35" customFormat="1" ht="16.5" hidden="1" customHeight="1" x14ac:dyDescent="0.4">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1174</v>
      </c>
      <c r="BR646" s="96" t="s">
        <v>1342</v>
      </c>
      <c r="BS646" s="97"/>
      <c r="BT646" s="98"/>
    </row>
    <row r="647" spans="2:72" s="35" customFormat="1" ht="16.5" hidden="1" customHeight="1" thickBot="1" x14ac:dyDescent="0.4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1174</v>
      </c>
      <c r="BR647" s="133" t="s">
        <v>1342</v>
      </c>
      <c r="BS647" s="134"/>
      <c r="BT647" s="135"/>
    </row>
    <row r="648" spans="2:72" s="35" customFormat="1" ht="16.5" hidden="1" customHeight="1" x14ac:dyDescent="0.4">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1174</v>
      </c>
      <c r="BR648" s="96" t="s">
        <v>1342</v>
      </c>
      <c r="BS648" s="97"/>
      <c r="BT648" s="98"/>
    </row>
    <row r="649" spans="2:72" s="35" customFormat="1" ht="16.5" hidden="1" customHeight="1" thickBot="1" x14ac:dyDescent="0.4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1174</v>
      </c>
      <c r="BR649" s="133" t="s">
        <v>1342</v>
      </c>
      <c r="BS649" s="134"/>
      <c r="BT649" s="135"/>
    </row>
    <row r="650" spans="2:72" s="35" customFormat="1" ht="16.5" hidden="1" customHeight="1" x14ac:dyDescent="0.4">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1174</v>
      </c>
      <c r="BR650" s="96" t="s">
        <v>1342</v>
      </c>
      <c r="BS650" s="97"/>
      <c r="BT650" s="98"/>
    </row>
    <row r="651" spans="2:72" s="35" customFormat="1" ht="16.5" hidden="1" customHeight="1" thickBot="1" x14ac:dyDescent="0.4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1174</v>
      </c>
      <c r="BR651" s="133" t="s">
        <v>1342</v>
      </c>
      <c r="BS651" s="134"/>
      <c r="BT651" s="135"/>
    </row>
    <row r="652" spans="2:72" s="35" customFormat="1" ht="16.5" hidden="1" customHeight="1" x14ac:dyDescent="0.4">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1174</v>
      </c>
      <c r="BR652" s="96" t="s">
        <v>1342</v>
      </c>
      <c r="BS652" s="97"/>
      <c r="BT652" s="98"/>
    </row>
    <row r="653" spans="2:72" s="35" customFormat="1" ht="16.5" hidden="1" customHeight="1" thickBot="1" x14ac:dyDescent="0.4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1174</v>
      </c>
      <c r="BR653" s="133" t="s">
        <v>1342</v>
      </c>
      <c r="BS653" s="134"/>
      <c r="BT653" s="135"/>
    </row>
    <row r="654" spans="2:72" s="35" customFormat="1" ht="16.5" hidden="1" customHeight="1" x14ac:dyDescent="0.4">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1174</v>
      </c>
      <c r="BR654" s="96" t="s">
        <v>1342</v>
      </c>
      <c r="BS654" s="97" t="s">
        <v>1166</v>
      </c>
      <c r="BT654" s="98">
        <v>3</v>
      </c>
    </row>
    <row r="655" spans="2:72" s="35" customFormat="1" ht="16.5" hidden="1" customHeight="1" thickBot="1" x14ac:dyDescent="0.4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1174</v>
      </c>
      <c r="BR655" s="133" t="s">
        <v>1342</v>
      </c>
      <c r="BS655" s="134"/>
      <c r="BT655" s="135"/>
    </row>
    <row r="656" spans="2:72" s="35" customFormat="1" ht="16.5" hidden="1" customHeight="1" x14ac:dyDescent="0.4">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1174</v>
      </c>
      <c r="BR656" s="96" t="s">
        <v>1342</v>
      </c>
      <c r="BS656" s="97"/>
      <c r="BT656" s="98"/>
    </row>
    <row r="657" spans="2:72" s="35" customFormat="1" ht="16.5" hidden="1" customHeight="1" thickBot="1" x14ac:dyDescent="0.4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1174</v>
      </c>
      <c r="BR657" s="133" t="s">
        <v>1342</v>
      </c>
      <c r="BS657" s="134"/>
      <c r="BT657" s="135"/>
    </row>
    <row r="658" spans="2:72" s="35" customFormat="1" ht="16.5" hidden="1" customHeight="1" x14ac:dyDescent="0.4">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1174</v>
      </c>
      <c r="BR658" s="96" t="s">
        <v>1342</v>
      </c>
      <c r="BS658" s="97"/>
      <c r="BT658" s="98"/>
    </row>
    <row r="659" spans="2:72" s="35" customFormat="1" ht="16.5" hidden="1" customHeight="1" thickBot="1" x14ac:dyDescent="0.4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1174</v>
      </c>
      <c r="BR659" s="133" t="s">
        <v>1342</v>
      </c>
      <c r="BS659" s="134"/>
      <c r="BT659" s="135"/>
    </row>
    <row r="660" spans="2:72" s="35" customFormat="1" ht="16.5" hidden="1" customHeight="1" x14ac:dyDescent="0.4">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1174</v>
      </c>
      <c r="BR660" s="96" t="s">
        <v>1342</v>
      </c>
      <c r="BS660" s="97"/>
      <c r="BT660" s="98"/>
    </row>
    <row r="661" spans="2:72" s="35" customFormat="1" ht="16.5" hidden="1" customHeight="1" thickBot="1" x14ac:dyDescent="0.4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1174</v>
      </c>
      <c r="BR661" s="133" t="s">
        <v>1342</v>
      </c>
      <c r="BS661" s="134"/>
      <c r="BT661" s="135"/>
    </row>
    <row r="662" spans="2:72" s="35" customFormat="1" ht="16.5" hidden="1" customHeight="1" x14ac:dyDescent="0.4">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1174</v>
      </c>
      <c r="BR662" s="96" t="s">
        <v>1342</v>
      </c>
      <c r="BS662" s="97"/>
      <c r="BT662" s="98"/>
    </row>
    <row r="663" spans="2:72" s="35" customFormat="1" ht="16.5" hidden="1" customHeight="1" thickBot="1" x14ac:dyDescent="0.4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1174</v>
      </c>
      <c r="BR663" s="133" t="s">
        <v>1342</v>
      </c>
      <c r="BS663" s="134"/>
      <c r="BT663" s="135"/>
    </row>
    <row r="664" spans="2:72" s="35" customFormat="1" ht="16.5" hidden="1" customHeight="1" x14ac:dyDescent="0.4">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1174</v>
      </c>
      <c r="BR664" s="96" t="s">
        <v>1342</v>
      </c>
      <c r="BS664" s="97"/>
      <c r="BT664" s="98"/>
    </row>
    <row r="665" spans="2:72" s="35" customFormat="1" ht="16.5" hidden="1" customHeight="1" thickBot="1" x14ac:dyDescent="0.4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1174</v>
      </c>
      <c r="BR665" s="133" t="s">
        <v>1342</v>
      </c>
      <c r="BS665" s="134"/>
      <c r="BT665" s="135"/>
    </row>
    <row r="666" spans="2:72" s="35" customFormat="1" ht="16.5" hidden="1" customHeight="1" x14ac:dyDescent="0.4">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1174</v>
      </c>
      <c r="BR666" s="96" t="s">
        <v>1342</v>
      </c>
      <c r="BS666" s="97"/>
      <c r="BT666" s="98"/>
    </row>
    <row r="667" spans="2:72" s="35" customFormat="1" ht="16.5" hidden="1" customHeight="1" thickBot="1" x14ac:dyDescent="0.4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1174</v>
      </c>
      <c r="BR667" s="133" t="s">
        <v>1342</v>
      </c>
      <c r="BS667" s="134"/>
      <c r="BT667" s="135"/>
    </row>
    <row r="668" spans="2:72" s="35" customFormat="1" ht="16.5" hidden="1" customHeight="1" x14ac:dyDescent="0.4">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1194</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1174</v>
      </c>
      <c r="BR668" s="96" t="s">
        <v>1342</v>
      </c>
      <c r="BS668" s="97"/>
      <c r="BT668" s="98"/>
    </row>
    <row r="669" spans="2:72" s="35" customFormat="1" ht="16.5" hidden="1" customHeight="1" thickBot="1" x14ac:dyDescent="0.4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1174</v>
      </c>
      <c r="BR669" s="133" t="s">
        <v>1342</v>
      </c>
      <c r="BS669" s="134"/>
      <c r="BT669" s="135"/>
    </row>
    <row r="670" spans="2:72" s="35" customFormat="1" ht="16.5" hidden="1" customHeight="1" x14ac:dyDescent="0.4">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1174</v>
      </c>
      <c r="BR670" s="96" t="s">
        <v>1342</v>
      </c>
      <c r="BS670" s="97"/>
      <c r="BT670" s="98"/>
    </row>
    <row r="671" spans="2:72" s="35" customFormat="1" ht="16.5" hidden="1" customHeight="1" thickBot="1" x14ac:dyDescent="0.4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1174</v>
      </c>
      <c r="BR671" s="133" t="s">
        <v>1342</v>
      </c>
      <c r="BS671" s="134"/>
      <c r="BT671" s="135"/>
    </row>
    <row r="672" spans="2:72" s="35" customFormat="1" ht="16.5" hidden="1" customHeight="1" x14ac:dyDescent="0.4">
      <c r="B672" s="80">
        <v>542</v>
      </c>
      <c r="C672" s="81" t="s">
        <v>76</v>
      </c>
      <c r="D672" s="82" t="s">
        <v>77</v>
      </c>
      <c r="E672" s="82" t="s">
        <v>111</v>
      </c>
      <c r="F672" s="82" t="s">
        <v>568</v>
      </c>
      <c r="G672" s="82" t="s">
        <v>1347</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1280</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1174</v>
      </c>
      <c r="BR672" s="96" t="s">
        <v>1342</v>
      </c>
      <c r="BS672" s="97" t="s">
        <v>1166</v>
      </c>
      <c r="BT672" s="98">
        <v>1</v>
      </c>
    </row>
    <row r="673" spans="2:72" s="35" customFormat="1" ht="16.5" hidden="1" customHeight="1" thickBot="1" x14ac:dyDescent="0.4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1174</v>
      </c>
      <c r="BR673" s="133" t="s">
        <v>1342</v>
      </c>
      <c r="BS673" s="134"/>
      <c r="BT673" s="135"/>
    </row>
    <row r="674" spans="2:72" s="35" customFormat="1" ht="16.5" hidden="1" customHeight="1" x14ac:dyDescent="0.4">
      <c r="B674" s="80">
        <v>544</v>
      </c>
      <c r="C674" s="81" t="s">
        <v>76</v>
      </c>
      <c r="D674" s="82" t="s">
        <v>77</v>
      </c>
      <c r="E674" s="82" t="s">
        <v>111</v>
      </c>
      <c r="F674" s="82" t="s">
        <v>643</v>
      </c>
      <c r="G674" s="82" t="s">
        <v>1348</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1280</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1174</v>
      </c>
      <c r="BR674" s="96" t="s">
        <v>1342</v>
      </c>
      <c r="BS674" s="97" t="s">
        <v>1166</v>
      </c>
      <c r="BT674" s="98">
        <v>1</v>
      </c>
    </row>
    <row r="675" spans="2:72" s="35" customFormat="1" ht="16.5" hidden="1" customHeight="1" thickBot="1" x14ac:dyDescent="0.4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1174</v>
      </c>
      <c r="BR675" s="133" t="s">
        <v>1342</v>
      </c>
      <c r="BS675" s="134"/>
      <c r="BT675" s="135"/>
    </row>
    <row r="676" spans="2:72" s="35" customFormat="1" ht="16.5" hidden="1" customHeight="1" x14ac:dyDescent="0.4">
      <c r="B676" s="80">
        <v>546</v>
      </c>
      <c r="C676" s="81" t="s">
        <v>76</v>
      </c>
      <c r="D676" s="82" t="s">
        <v>77</v>
      </c>
      <c r="E676" s="82" t="s">
        <v>111</v>
      </c>
      <c r="F676" s="82" t="s">
        <v>649</v>
      </c>
      <c r="G676" s="82" t="s">
        <v>1349</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1280</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1174</v>
      </c>
      <c r="BR676" s="96" t="s">
        <v>1342</v>
      </c>
      <c r="BS676" s="97" t="s">
        <v>1166</v>
      </c>
      <c r="BT676" s="98">
        <v>1</v>
      </c>
    </row>
    <row r="677" spans="2:72" s="35" customFormat="1" ht="16.5" hidden="1" customHeight="1" thickBot="1" x14ac:dyDescent="0.4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1174</v>
      </c>
      <c r="BR677" s="133" t="s">
        <v>1342</v>
      </c>
      <c r="BS677" s="134"/>
      <c r="BT677" s="135"/>
    </row>
    <row r="678" spans="2:72" s="35" customFormat="1" ht="16.5" hidden="1" customHeight="1" x14ac:dyDescent="0.4">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1174</v>
      </c>
      <c r="BR678" s="96" t="s">
        <v>1342</v>
      </c>
      <c r="BS678" s="97"/>
      <c r="BT678" s="98"/>
    </row>
    <row r="679" spans="2:72" s="35" customFormat="1" ht="16.5" hidden="1" customHeight="1" x14ac:dyDescent="0.4">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1174</v>
      </c>
      <c r="BR679" s="116" t="s">
        <v>1342</v>
      </c>
      <c r="BS679" s="117"/>
      <c r="BT679" s="118"/>
    </row>
    <row r="680" spans="2:72" s="35" customFormat="1" ht="16.5" hidden="1" customHeight="1" thickBot="1" x14ac:dyDescent="0.4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1174</v>
      </c>
      <c r="BR680" s="133" t="s">
        <v>1342</v>
      </c>
      <c r="BS680" s="134"/>
      <c r="BT680" s="135"/>
    </row>
    <row r="681" spans="2:72" s="35" customFormat="1" ht="16.5" hidden="1" customHeight="1" x14ac:dyDescent="0.4">
      <c r="B681" s="80">
        <v>551</v>
      </c>
      <c r="C681" s="81" t="s">
        <v>76</v>
      </c>
      <c r="D681" s="82" t="s">
        <v>77</v>
      </c>
      <c r="E681" s="82" t="s">
        <v>593</v>
      </c>
      <c r="F681" s="82" t="s">
        <v>1350</v>
      </c>
      <c r="G681" s="82" t="s">
        <v>1351</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1174</v>
      </c>
      <c r="BR681" s="96" t="s">
        <v>1342</v>
      </c>
      <c r="BS681" s="97"/>
      <c r="BT681" s="98"/>
    </row>
    <row r="682" spans="2:72" s="35" customFormat="1" ht="16.5" hidden="1" customHeight="1" thickBot="1" x14ac:dyDescent="0.4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1174</v>
      </c>
      <c r="BR682" s="133" t="s">
        <v>1342</v>
      </c>
      <c r="BS682" s="134"/>
      <c r="BT682" s="135"/>
    </row>
    <row r="683" spans="2:72" s="35" customFormat="1" ht="16.5" hidden="1" customHeight="1" x14ac:dyDescent="0.4">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1174</v>
      </c>
      <c r="BR683" s="96" t="s">
        <v>1342</v>
      </c>
      <c r="BS683" s="97"/>
      <c r="BT683" s="98"/>
    </row>
    <row r="684" spans="2:72" s="35" customFormat="1" ht="16.5" hidden="1" customHeight="1" x14ac:dyDescent="0.4">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1174</v>
      </c>
      <c r="BR684" s="116" t="s">
        <v>1342</v>
      </c>
      <c r="BS684" s="117"/>
      <c r="BT684" s="118"/>
    </row>
    <row r="685" spans="2:72" s="35" customFormat="1" ht="16.5" hidden="1" customHeight="1" thickBot="1" x14ac:dyDescent="0.4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1174</v>
      </c>
      <c r="BR685" s="133" t="s">
        <v>1342</v>
      </c>
      <c r="BS685" s="134"/>
      <c r="BT685" s="135"/>
    </row>
    <row r="686" spans="2:72" s="35" customFormat="1" ht="16.5" hidden="1" customHeight="1" x14ac:dyDescent="0.4">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1174</v>
      </c>
      <c r="BR686" s="96" t="s">
        <v>1342</v>
      </c>
      <c r="BS686" s="97"/>
      <c r="BT686" s="98"/>
    </row>
    <row r="687" spans="2:72" s="35" customFormat="1" ht="16.5" hidden="1" customHeight="1" x14ac:dyDescent="0.4">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1174</v>
      </c>
      <c r="BR687" s="116" t="s">
        <v>1342</v>
      </c>
      <c r="BS687" s="117"/>
      <c r="BT687" s="118"/>
    </row>
    <row r="688" spans="2:72" s="35" customFormat="1" ht="16.5" hidden="1" customHeight="1" thickBot="1" x14ac:dyDescent="0.4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1174</v>
      </c>
      <c r="BR688" s="133" t="s">
        <v>1342</v>
      </c>
      <c r="BS688" s="134"/>
      <c r="BT688" s="135"/>
    </row>
    <row r="689" spans="2:72" s="35" customFormat="1" ht="16.5" hidden="1" customHeight="1" x14ac:dyDescent="0.4">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1174</v>
      </c>
      <c r="BR689" s="96" t="s">
        <v>1342</v>
      </c>
      <c r="BS689" s="97"/>
      <c r="BT689" s="98"/>
    </row>
    <row r="690" spans="2:72" s="35" customFormat="1" ht="16.5" hidden="1" customHeight="1" thickBot="1" x14ac:dyDescent="0.4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1174</v>
      </c>
      <c r="BR690" s="133" t="s">
        <v>1342</v>
      </c>
      <c r="BS690" s="134"/>
      <c r="BT690" s="135"/>
    </row>
    <row r="691" spans="2:72" s="35" customFormat="1" ht="16.5" hidden="1" customHeight="1" x14ac:dyDescent="0.4">
      <c r="B691" s="80">
        <v>561</v>
      </c>
      <c r="C691" s="81" t="s">
        <v>76</v>
      </c>
      <c r="D691" s="82" t="s">
        <v>77</v>
      </c>
      <c r="E691" s="82" t="s">
        <v>593</v>
      </c>
      <c r="F691" s="82" t="s">
        <v>1352</v>
      </c>
      <c r="G691" s="82" t="s">
        <v>1353</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1174</v>
      </c>
      <c r="BR691" s="96" t="s">
        <v>1342</v>
      </c>
      <c r="BS691" s="97"/>
      <c r="BT691" s="98"/>
    </row>
    <row r="692" spans="2:72" s="35" customFormat="1" ht="16.5" hidden="1" customHeight="1" thickBot="1" x14ac:dyDescent="0.4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1174</v>
      </c>
      <c r="BR692" s="133" t="s">
        <v>1342</v>
      </c>
      <c r="BS692" s="134"/>
      <c r="BT692" s="135"/>
    </row>
    <row r="693" spans="2:72" s="35" customFormat="1" ht="16.5" hidden="1" customHeight="1" x14ac:dyDescent="0.4">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1174</v>
      </c>
      <c r="BR693" s="96" t="s">
        <v>1342</v>
      </c>
      <c r="BS693" s="97"/>
      <c r="BT693" s="98"/>
    </row>
    <row r="694" spans="2:72" s="35" customFormat="1" ht="16.5" hidden="1" customHeight="1" thickBot="1" x14ac:dyDescent="0.4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1174</v>
      </c>
      <c r="BR694" s="133" t="s">
        <v>1342</v>
      </c>
      <c r="BS694" s="134"/>
      <c r="BT694" s="135"/>
    </row>
    <row r="695" spans="2:72" s="35" customFormat="1" ht="16.5" hidden="1" customHeight="1" x14ac:dyDescent="0.4">
      <c r="B695" s="80">
        <v>565</v>
      </c>
      <c r="C695" s="81" t="s">
        <v>76</v>
      </c>
      <c r="D695" s="82" t="s">
        <v>77</v>
      </c>
      <c r="E695" s="82" t="s">
        <v>593</v>
      </c>
      <c r="F695" s="82" t="s">
        <v>1354</v>
      </c>
      <c r="G695" s="82" t="s">
        <v>1355</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1174</v>
      </c>
      <c r="BR695" s="96" t="s">
        <v>1342</v>
      </c>
      <c r="BS695" s="97"/>
      <c r="BT695" s="98"/>
    </row>
    <row r="696" spans="2:72" s="35" customFormat="1" ht="16.5" hidden="1" customHeight="1" thickBot="1" x14ac:dyDescent="0.4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1174</v>
      </c>
      <c r="BR696" s="133" t="s">
        <v>1342</v>
      </c>
      <c r="BS696" s="134"/>
      <c r="BT696" s="135"/>
    </row>
    <row r="697" spans="2:72" s="35" customFormat="1" ht="16.5" hidden="1" customHeight="1" x14ac:dyDescent="0.4">
      <c r="B697" s="80">
        <v>567</v>
      </c>
      <c r="C697" s="81" t="s">
        <v>76</v>
      </c>
      <c r="D697" s="82" t="s">
        <v>77</v>
      </c>
      <c r="E697" s="82" t="s">
        <v>711</v>
      </c>
      <c r="F697" s="82" t="s">
        <v>616</v>
      </c>
      <c r="G697" s="82" t="s">
        <v>1356</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1174</v>
      </c>
      <c r="BR697" s="96" t="s">
        <v>1342</v>
      </c>
      <c r="BS697" s="97" t="s">
        <v>1166</v>
      </c>
      <c r="BT697" s="98">
        <v>3</v>
      </c>
    </row>
    <row r="698" spans="2:72" s="35" customFormat="1" ht="16.5" hidden="1" customHeight="1" thickBot="1" x14ac:dyDescent="0.4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1174</v>
      </c>
      <c r="BR698" s="133" t="s">
        <v>1342</v>
      </c>
      <c r="BS698" s="134"/>
      <c r="BT698" s="135"/>
    </row>
    <row r="699" spans="2:72" s="35" customFormat="1" ht="16.5" hidden="1" customHeight="1" x14ac:dyDescent="0.4">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1174</v>
      </c>
      <c r="BR699" s="96" t="s">
        <v>1342</v>
      </c>
      <c r="BS699" s="97" t="s">
        <v>1166</v>
      </c>
      <c r="BT699" s="98">
        <v>3</v>
      </c>
    </row>
    <row r="700" spans="2:72" s="35" customFormat="1" ht="16.5" hidden="1" customHeight="1" thickBot="1" x14ac:dyDescent="0.4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1174</v>
      </c>
      <c r="BR700" s="133" t="s">
        <v>1342</v>
      </c>
      <c r="BS700" s="134"/>
      <c r="BT700" s="135"/>
    </row>
    <row r="701" spans="2:72" s="35" customFormat="1" ht="16.5" hidden="1" customHeight="1" x14ac:dyDescent="0.4">
      <c r="B701" s="80">
        <v>571</v>
      </c>
      <c r="C701" s="81" t="s">
        <v>76</v>
      </c>
      <c r="D701" s="82" t="s">
        <v>77</v>
      </c>
      <c r="E701" s="82" t="s">
        <v>711</v>
      </c>
      <c r="F701" s="82" t="s">
        <v>662</v>
      </c>
      <c r="G701" s="82" t="s">
        <v>1357</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1174</v>
      </c>
      <c r="BR701" s="96" t="s">
        <v>1342</v>
      </c>
      <c r="BS701" s="97" t="s">
        <v>1166</v>
      </c>
      <c r="BT701" s="98">
        <v>3</v>
      </c>
    </row>
    <row r="702" spans="2:72" s="35" customFormat="1" ht="16.5" hidden="1" customHeight="1" thickBot="1" x14ac:dyDescent="0.4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1174</v>
      </c>
      <c r="BR702" s="133" t="s">
        <v>1342</v>
      </c>
      <c r="BS702" s="134"/>
      <c r="BT702" s="135"/>
    </row>
    <row r="703" spans="2:72" s="35" customFormat="1" ht="16.5" hidden="1" customHeight="1" thickBot="1" x14ac:dyDescent="0.45">
      <c r="B703" s="80">
        <v>573</v>
      </c>
      <c r="C703" s="81" t="s">
        <v>76</v>
      </c>
      <c r="D703" s="82" t="s">
        <v>77</v>
      </c>
      <c r="E703" s="82" t="s">
        <v>726</v>
      </c>
      <c r="F703" s="82" t="s">
        <v>596</v>
      </c>
      <c r="G703" s="82" t="s">
        <v>1358</v>
      </c>
      <c r="H703" s="83" t="s">
        <v>719</v>
      </c>
      <c r="I703" s="83"/>
      <c r="J703" s="83" t="s">
        <v>1359</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1175</v>
      </c>
      <c r="BT703" s="98">
        <v>1</v>
      </c>
    </row>
    <row r="704" spans="2:72" s="35" customFormat="1" ht="16.5" hidden="1" customHeight="1" thickBot="1" x14ac:dyDescent="0.4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1175</v>
      </c>
      <c r="BT704" s="98">
        <v>1</v>
      </c>
    </row>
    <row r="705" spans="2:72" s="35" customFormat="1" ht="16.5" hidden="1" customHeight="1" x14ac:dyDescent="0.4">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1175</v>
      </c>
      <c r="BT705" s="98">
        <v>1</v>
      </c>
    </row>
    <row r="706" spans="2:72" s="35" customFormat="1" ht="16.5" hidden="1" customHeight="1" x14ac:dyDescent="0.4">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4">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4">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1360</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1361</v>
      </c>
      <c r="BT708" s="118">
        <v>2</v>
      </c>
    </row>
    <row r="709" spans="2:72" s="35" customFormat="1" ht="16.5" hidden="1" customHeight="1" x14ac:dyDescent="0.4">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4">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4">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4">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4">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4">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4">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4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4">
      <c r="B717" s="80">
        <v>458</v>
      </c>
      <c r="C717" s="81" t="s">
        <v>76</v>
      </c>
      <c r="D717" s="82" t="s">
        <v>77</v>
      </c>
      <c r="E717" s="82" t="s">
        <v>557</v>
      </c>
      <c r="F717" s="82" t="s">
        <v>596</v>
      </c>
      <c r="G717" s="82" t="s">
        <v>1362</v>
      </c>
      <c r="H717" s="83" t="s">
        <v>1363</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1247</v>
      </c>
      <c r="BT717" s="98">
        <v>3</v>
      </c>
    </row>
    <row r="718" spans="2:72" s="35" customFormat="1" ht="16.5" hidden="1" customHeight="1" thickBot="1" x14ac:dyDescent="0.4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4">
      <c r="B719" s="80">
        <v>586</v>
      </c>
      <c r="C719" s="81" t="s">
        <v>76</v>
      </c>
      <c r="D719" s="82" t="s">
        <v>77</v>
      </c>
      <c r="E719" s="82" t="s">
        <v>726</v>
      </c>
      <c r="F719" s="82" t="s">
        <v>662</v>
      </c>
      <c r="G719" s="82" t="s">
        <v>1364</v>
      </c>
      <c r="H719" s="83" t="s">
        <v>723</v>
      </c>
      <c r="I719" s="83"/>
      <c r="J719" s="83" t="s">
        <v>1359</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1175</v>
      </c>
      <c r="BT719" s="98">
        <v>1</v>
      </c>
    </row>
    <row r="720" spans="2:72" s="35" customFormat="1" ht="16.5" hidden="1" customHeight="1" x14ac:dyDescent="0.4">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4">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4">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4">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4">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1360</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1361</v>
      </c>
      <c r="BT724" s="118">
        <v>2</v>
      </c>
    </row>
    <row r="725" spans="2:72" s="35" customFormat="1" ht="16.5" hidden="1" customHeight="1" x14ac:dyDescent="0.4">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4">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4">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4">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4">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4">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4">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4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4">
      <c r="B733" s="80">
        <v>458</v>
      </c>
      <c r="C733" s="81" t="s">
        <v>76</v>
      </c>
      <c r="D733" s="82" t="s">
        <v>77</v>
      </c>
      <c r="E733" s="82" t="s">
        <v>557</v>
      </c>
      <c r="F733" s="82" t="s">
        <v>662</v>
      </c>
      <c r="G733" s="82" t="s">
        <v>1365</v>
      </c>
      <c r="H733" s="83" t="s">
        <v>1366</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1247</v>
      </c>
      <c r="BT733" s="98">
        <v>3</v>
      </c>
    </row>
    <row r="734" spans="2:72" s="35" customFormat="1" ht="16.5" hidden="1" customHeight="1" thickBot="1" x14ac:dyDescent="0.4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4">
      <c r="B735" s="80">
        <v>599</v>
      </c>
      <c r="C735" s="81" t="s">
        <v>76</v>
      </c>
      <c r="D735" s="82" t="s">
        <v>77</v>
      </c>
      <c r="E735" s="82" t="s">
        <v>726</v>
      </c>
      <c r="F735" s="82" t="s">
        <v>616</v>
      </c>
      <c r="G735" s="82" t="s">
        <v>1367</v>
      </c>
      <c r="H735" s="83" t="s">
        <v>725</v>
      </c>
      <c r="I735" s="83"/>
      <c r="J735" s="83" t="s">
        <v>1359</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1175</v>
      </c>
      <c r="BT735" s="98">
        <v>1</v>
      </c>
    </row>
    <row r="736" spans="2:72" s="35" customFormat="1" ht="16.5" hidden="1" customHeight="1" x14ac:dyDescent="0.4">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4">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4">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4">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4">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1360</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1361</v>
      </c>
      <c r="BT740" s="118">
        <v>2</v>
      </c>
    </row>
    <row r="741" spans="2:72" s="35" customFormat="1" ht="16.5" hidden="1" customHeight="1" x14ac:dyDescent="0.4">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4">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4">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4">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4">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4">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4">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4">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4">
      <c r="B749" s="80">
        <v>458</v>
      </c>
      <c r="C749" s="81" t="s">
        <v>76</v>
      </c>
      <c r="D749" s="82" t="s">
        <v>77</v>
      </c>
      <c r="E749" s="82" t="s">
        <v>557</v>
      </c>
      <c r="F749" s="82" t="s">
        <v>616</v>
      </c>
      <c r="G749" s="82" t="s">
        <v>1368</v>
      </c>
      <c r="H749" s="83" t="s">
        <v>1369</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1247</v>
      </c>
      <c r="BT749" s="98">
        <v>3</v>
      </c>
    </row>
    <row r="750" spans="2:72" s="35" customFormat="1" ht="16.5" hidden="1" customHeight="1" thickBot="1" x14ac:dyDescent="0.4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4">
      <c r="B751" s="80">
        <v>612</v>
      </c>
      <c r="C751" s="81" t="s">
        <v>76</v>
      </c>
      <c r="D751" s="82" t="s">
        <v>77</v>
      </c>
      <c r="E751" s="82" t="s">
        <v>726</v>
      </c>
      <c r="F751" s="82" t="s">
        <v>1352</v>
      </c>
      <c r="G751" s="82" t="s">
        <v>1370</v>
      </c>
      <c r="H751" s="83" t="s">
        <v>728</v>
      </c>
      <c r="I751" s="83"/>
      <c r="J751" s="83"/>
      <c r="K751" s="83"/>
      <c r="L751" s="83" t="s">
        <v>1371</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1372</v>
      </c>
      <c r="BT751" s="98">
        <v>3</v>
      </c>
    </row>
    <row r="752" spans="2:72" s="35" customFormat="1" ht="16.5" hidden="1" customHeight="1" x14ac:dyDescent="0.4">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4">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4">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4">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4">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4">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4">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4">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4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4">
      <c r="B761" s="80">
        <v>622</v>
      </c>
      <c r="C761" s="81" t="s">
        <v>76</v>
      </c>
      <c r="D761" s="82" t="s">
        <v>77</v>
      </c>
      <c r="E761" s="82" t="s">
        <v>726</v>
      </c>
      <c r="F761" s="82" t="s">
        <v>1354</v>
      </c>
      <c r="G761" s="82" t="s">
        <v>1373</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1372</v>
      </c>
      <c r="BT761" s="98">
        <v>3</v>
      </c>
    </row>
    <row r="762" spans="2:72" s="35" customFormat="1" ht="16.5" hidden="1" customHeight="1" x14ac:dyDescent="0.4">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4">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4">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4">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4">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4">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4">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4">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4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45">
      <c r="B771" s="147">
        <v>632</v>
      </c>
      <c r="C771" s="148" t="s">
        <v>76</v>
      </c>
      <c r="D771" s="149" t="s">
        <v>77</v>
      </c>
      <c r="E771" s="149" t="s">
        <v>726</v>
      </c>
      <c r="F771" s="149" t="s">
        <v>1350</v>
      </c>
      <c r="G771" s="149" t="s">
        <v>1374</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1375</v>
      </c>
      <c r="BT771" s="98">
        <v>2</v>
      </c>
    </row>
    <row r="772" spans="2:72" s="35" customFormat="1" ht="16.5" hidden="1" customHeight="1" thickBot="1" x14ac:dyDescent="0.4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1375</v>
      </c>
      <c r="BT772" s="118">
        <v>2</v>
      </c>
    </row>
    <row r="773" spans="2:72" s="35" customFormat="1" ht="16.5" hidden="1" customHeight="1" thickBot="1" x14ac:dyDescent="0.4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1375</v>
      </c>
      <c r="BT773" s="118">
        <v>2</v>
      </c>
    </row>
    <row r="774" spans="2:72" s="35" customFormat="1" ht="16.5" hidden="1" customHeight="1" thickBot="1" x14ac:dyDescent="0.4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1375</v>
      </c>
      <c r="BT774" s="118">
        <v>2</v>
      </c>
    </row>
    <row r="775" spans="2:72" s="35" customFormat="1" ht="16.5" hidden="1" customHeight="1" thickBot="1" x14ac:dyDescent="0.4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1375</v>
      </c>
      <c r="BT775" s="118">
        <v>2</v>
      </c>
    </row>
    <row r="776" spans="2:72" s="35" customFormat="1" ht="16.5" hidden="1" customHeight="1" thickBot="1" x14ac:dyDescent="0.4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1375</v>
      </c>
      <c r="BT776" s="118">
        <v>2</v>
      </c>
    </row>
    <row r="777" spans="2:72" s="35" customFormat="1" ht="16.5" hidden="1" customHeight="1" thickBot="1" x14ac:dyDescent="0.4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1375</v>
      </c>
      <c r="BT777" s="118">
        <v>2</v>
      </c>
    </row>
    <row r="778" spans="2:72" s="35" customFormat="1" ht="16.5" hidden="1" customHeight="1" thickBot="1" x14ac:dyDescent="0.4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1375</v>
      </c>
      <c r="BT778" s="118">
        <v>2</v>
      </c>
    </row>
    <row r="779" spans="2:72" s="35" customFormat="1" ht="16.5" hidden="1" customHeight="1" thickBot="1" x14ac:dyDescent="0.4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1375</v>
      </c>
      <c r="BT779" s="118">
        <v>2</v>
      </c>
    </row>
    <row r="780" spans="2:72" s="35" customFormat="1" ht="16.5" hidden="1" customHeight="1" x14ac:dyDescent="0.4">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1375</v>
      </c>
      <c r="BT780" s="135">
        <v>2</v>
      </c>
    </row>
    <row r="781" spans="2:72" s="35" customFormat="1" ht="16.5" hidden="1" customHeight="1" x14ac:dyDescent="0.4">
      <c r="B781" s="80">
        <v>642</v>
      </c>
      <c r="C781" s="81" t="s">
        <v>76</v>
      </c>
      <c r="D781" s="82" t="s">
        <v>77</v>
      </c>
      <c r="E781" s="82" t="s">
        <v>726</v>
      </c>
      <c r="F781" s="82" t="s">
        <v>781</v>
      </c>
      <c r="G781" s="82" t="s">
        <v>1376</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1377</v>
      </c>
      <c r="BT781" s="98">
        <v>1</v>
      </c>
    </row>
    <row r="782" spans="2:72" s="35" customFormat="1" ht="16.5" hidden="1" customHeight="1" x14ac:dyDescent="0.4">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hidden="1" customHeight="1" x14ac:dyDescent="0.4">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hidden="1" customHeight="1" x14ac:dyDescent="0.4">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hidden="1" customHeight="1" x14ac:dyDescent="0.4">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hidden="1" customHeight="1" x14ac:dyDescent="0.4">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hidden="1" customHeight="1" x14ac:dyDescent="0.4">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hidden="1" customHeight="1" x14ac:dyDescent="0.4">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hidden="1" customHeight="1" x14ac:dyDescent="0.4">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hidden="1" customHeight="1" x14ac:dyDescent="0.4">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hidden="1" customHeight="1" x14ac:dyDescent="0.4">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hidden="1" customHeight="1" x14ac:dyDescent="0.4">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hidden="1" customHeight="1" x14ac:dyDescent="0.4">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hidden="1" customHeight="1" x14ac:dyDescent="0.4">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hidden="1" customHeight="1" x14ac:dyDescent="0.4">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hidden="1" customHeight="1" thickBot="1" x14ac:dyDescent="0.4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4">
      <c r="B797" s="80">
        <v>458</v>
      </c>
      <c r="C797" s="81" t="s">
        <v>76</v>
      </c>
      <c r="D797" s="82" t="s">
        <v>77</v>
      </c>
      <c r="E797" s="82" t="s">
        <v>557</v>
      </c>
      <c r="F797" s="82" t="s">
        <v>781</v>
      </c>
      <c r="G797" s="82" t="s">
        <v>1378</v>
      </c>
      <c r="H797" s="83" t="s">
        <v>1379</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1247</v>
      </c>
      <c r="BT797" s="98">
        <v>3</v>
      </c>
    </row>
    <row r="798" spans="2:72" s="35" customFormat="1" ht="16.5" hidden="1" customHeight="1" thickBot="1" x14ac:dyDescent="0.4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45">
      <c r="B799" s="80">
        <v>658</v>
      </c>
      <c r="C799" s="81" t="s">
        <v>76</v>
      </c>
      <c r="D799" s="82" t="s">
        <v>77</v>
      </c>
      <c r="E799" s="82" t="s">
        <v>726</v>
      </c>
      <c r="F799" s="82" t="s">
        <v>1380</v>
      </c>
      <c r="G799" s="82" t="s">
        <v>1381</v>
      </c>
      <c r="H799" s="83" t="s">
        <v>1382</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1383</v>
      </c>
      <c r="BT799" s="98">
        <v>1</v>
      </c>
    </row>
    <row r="800" spans="2:72" s="35" customFormat="1" ht="16.5" hidden="1" customHeight="1" thickBot="1" x14ac:dyDescent="0.4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4">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4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4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4">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4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4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4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4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4">
      <c r="B809" s="119">
        <v>685</v>
      </c>
      <c r="C809" s="81" t="s">
        <v>76</v>
      </c>
      <c r="D809" s="82" t="s">
        <v>77</v>
      </c>
      <c r="E809" s="82" t="s">
        <v>593</v>
      </c>
      <c r="F809" s="82" t="s">
        <v>646</v>
      </c>
      <c r="G809" s="82" t="s">
        <v>799</v>
      </c>
      <c r="H809" s="83" t="s">
        <v>1384</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1343</v>
      </c>
      <c r="BH809" s="95"/>
      <c r="BI809" s="95"/>
      <c r="BJ809" s="95" t="s">
        <v>1321</v>
      </c>
      <c r="BK809" s="95" t="s">
        <v>1385</v>
      </c>
      <c r="BL809" s="95"/>
      <c r="BM809" s="95"/>
      <c r="BN809" s="95">
        <v>4009</v>
      </c>
      <c r="BO809" s="95" t="s">
        <v>1125</v>
      </c>
      <c r="BP809" s="95" t="s">
        <v>567</v>
      </c>
      <c r="BQ809" s="89" t="s">
        <v>1174</v>
      </c>
      <c r="BR809" s="96" t="s">
        <v>1342</v>
      </c>
      <c r="BS809" s="97" t="s">
        <v>1179</v>
      </c>
      <c r="BT809" s="98">
        <v>1</v>
      </c>
    </row>
    <row r="810" spans="2:72" s="35" customFormat="1" ht="16.5" hidden="1" customHeight="1" thickBot="1" x14ac:dyDescent="0.4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1174</v>
      </c>
      <c r="BR810" s="133" t="s">
        <v>1342</v>
      </c>
      <c r="BS810" s="134"/>
      <c r="BT810" s="135"/>
    </row>
    <row r="811" spans="2:72" s="35" customFormat="1" ht="16.5" hidden="1" customHeight="1" x14ac:dyDescent="0.4">
      <c r="B811" s="119">
        <v>685</v>
      </c>
      <c r="C811" s="81" t="s">
        <v>76</v>
      </c>
      <c r="D811" s="82" t="s">
        <v>77</v>
      </c>
      <c r="E811" s="82" t="s">
        <v>140</v>
      </c>
      <c r="F811" s="82" t="s">
        <v>1386</v>
      </c>
      <c r="G811" s="82" t="s">
        <v>1387</v>
      </c>
      <c r="H811" s="83" t="s">
        <v>1388</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1343</v>
      </c>
      <c r="BH811" s="95"/>
      <c r="BI811" s="95"/>
      <c r="BJ811" s="95" t="s">
        <v>1321</v>
      </c>
      <c r="BK811" s="95" t="s">
        <v>1389</v>
      </c>
      <c r="BL811" s="95"/>
      <c r="BM811" s="95"/>
      <c r="BN811" s="95">
        <v>4009</v>
      </c>
      <c r="BO811" s="95" t="s">
        <v>1125</v>
      </c>
      <c r="BP811" s="95" t="s">
        <v>567</v>
      </c>
      <c r="BQ811" s="89" t="s">
        <v>1174</v>
      </c>
      <c r="BR811" s="96" t="s">
        <v>1342</v>
      </c>
      <c r="BS811" s="97" t="s">
        <v>1179</v>
      </c>
      <c r="BT811" s="98">
        <v>1</v>
      </c>
    </row>
    <row r="812" spans="2:72" s="35" customFormat="1" ht="16.5" hidden="1" customHeight="1" thickBot="1" x14ac:dyDescent="0.4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1174</v>
      </c>
      <c r="BR812" s="133" t="s">
        <v>1342</v>
      </c>
      <c r="BS812" s="134"/>
      <c r="BT812" s="135"/>
    </row>
    <row r="813" spans="2:72" s="35" customFormat="1" ht="16.5" hidden="1" customHeight="1" x14ac:dyDescent="0.4">
      <c r="B813" s="119">
        <v>685</v>
      </c>
      <c r="C813" s="81" t="s">
        <v>76</v>
      </c>
      <c r="D813" s="82" t="s">
        <v>77</v>
      </c>
      <c r="E813" s="82" t="s">
        <v>140</v>
      </c>
      <c r="F813" s="82" t="s">
        <v>825</v>
      </c>
      <c r="G813" s="82" t="s">
        <v>1390</v>
      </c>
      <c r="H813" s="83" t="s">
        <v>1391</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1343</v>
      </c>
      <c r="BH813" s="95"/>
      <c r="BI813" s="95"/>
      <c r="BJ813" s="95" t="s">
        <v>1321</v>
      </c>
      <c r="BK813" s="95" t="s">
        <v>1389</v>
      </c>
      <c r="BL813" s="95"/>
      <c r="BM813" s="95"/>
      <c r="BN813" s="95">
        <v>4009</v>
      </c>
      <c r="BO813" s="95" t="s">
        <v>1125</v>
      </c>
      <c r="BP813" s="95" t="s">
        <v>567</v>
      </c>
      <c r="BQ813" s="89" t="s">
        <v>1174</v>
      </c>
      <c r="BR813" s="96" t="s">
        <v>1342</v>
      </c>
      <c r="BS813" s="97" t="s">
        <v>1179</v>
      </c>
      <c r="BT813" s="98">
        <v>1</v>
      </c>
    </row>
    <row r="814" spans="2:72" s="35" customFormat="1" ht="16.5" hidden="1" customHeight="1" thickBot="1" x14ac:dyDescent="0.4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1174</v>
      </c>
      <c r="BR814" s="133" t="s">
        <v>1342</v>
      </c>
      <c r="BS814" s="134"/>
      <c r="BT814" s="135"/>
    </row>
    <row r="815" spans="2:72" s="35" customFormat="1" ht="16.5" hidden="1" customHeight="1" x14ac:dyDescent="0.4">
      <c r="B815" s="119">
        <v>668</v>
      </c>
      <c r="C815" s="81" t="s">
        <v>76</v>
      </c>
      <c r="D815" s="82" t="s">
        <v>77</v>
      </c>
      <c r="E815" s="82" t="s">
        <v>726</v>
      </c>
      <c r="F815" s="82" t="s">
        <v>783</v>
      </c>
      <c r="G815" s="82" t="s">
        <v>1392</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1393</v>
      </c>
      <c r="BT815" s="98">
        <v>1</v>
      </c>
    </row>
    <row r="816" spans="2:72" s="35" customFormat="1" ht="16.5" hidden="1" customHeight="1" x14ac:dyDescent="0.4">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hidden="1" customHeight="1" x14ac:dyDescent="0.4">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hidden="1" customHeight="1" x14ac:dyDescent="0.4">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hidden="1" customHeight="1" x14ac:dyDescent="0.4">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hidden="1" customHeight="1" x14ac:dyDescent="0.4">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hidden="1" customHeight="1" x14ac:dyDescent="0.4">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1360</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1361</v>
      </c>
      <c r="BT821" s="118">
        <v>2</v>
      </c>
    </row>
    <row r="822" spans="2:72" s="35" customFormat="1" ht="16.5" hidden="1" customHeight="1" x14ac:dyDescent="0.4">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hidden="1" customHeight="1" x14ac:dyDescent="0.4">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hidden="1" customHeight="1" x14ac:dyDescent="0.4">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hidden="1" customHeight="1" x14ac:dyDescent="0.4">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hidden="1" customHeight="1" x14ac:dyDescent="0.4">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hidden="1" customHeight="1" x14ac:dyDescent="0.4">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hidden="1" customHeight="1" x14ac:dyDescent="0.4">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hidden="1" customHeight="1" x14ac:dyDescent="0.4">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hidden="1" customHeight="1" x14ac:dyDescent="0.4">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hidden="1" customHeight="1" thickBot="1" x14ac:dyDescent="0.4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45">
      <c r="B832" s="119">
        <v>684</v>
      </c>
      <c r="C832" s="120"/>
      <c r="D832" s="121"/>
      <c r="E832" s="121"/>
      <c r="F832" s="121"/>
      <c r="G832" s="121"/>
      <c r="H832" s="122"/>
      <c r="I832" s="122"/>
      <c r="J832" s="122" t="s">
        <v>1394</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1395</v>
      </c>
      <c r="BT832" s="135">
        <v>1</v>
      </c>
    </row>
    <row r="833" spans="2:72" s="35" customFormat="1" ht="16.5" hidden="1" customHeight="1" x14ac:dyDescent="0.4">
      <c r="B833" s="80">
        <v>458</v>
      </c>
      <c r="C833" s="81" t="s">
        <v>76</v>
      </c>
      <c r="D833" s="82" t="s">
        <v>77</v>
      </c>
      <c r="E833" s="82" t="s">
        <v>557</v>
      </c>
      <c r="F833" s="82" t="s">
        <v>783</v>
      </c>
      <c r="G833" s="82" t="s">
        <v>1396</v>
      </c>
      <c r="H833" s="83" t="s">
        <v>1397</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1247</v>
      </c>
      <c r="BT833" s="98">
        <v>3</v>
      </c>
    </row>
    <row r="834" spans="2:72" s="35" customFormat="1" ht="16.5" hidden="1" customHeight="1" thickBot="1" x14ac:dyDescent="0.4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4">
      <c r="B835" s="119">
        <v>685</v>
      </c>
      <c r="C835" s="81" t="s">
        <v>76</v>
      </c>
      <c r="D835" s="82" t="s">
        <v>77</v>
      </c>
      <c r="E835" s="82" t="s">
        <v>593</v>
      </c>
      <c r="F835" s="82" t="s">
        <v>619</v>
      </c>
      <c r="G835" s="82" t="s">
        <v>795</v>
      </c>
      <c r="H835" s="83" t="s">
        <v>1398</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1343</v>
      </c>
      <c r="BH835" s="95"/>
      <c r="BI835" s="95"/>
      <c r="BJ835" s="95" t="s">
        <v>1321</v>
      </c>
      <c r="BK835" s="95" t="s">
        <v>1399</v>
      </c>
      <c r="BL835" s="95"/>
      <c r="BM835" s="95"/>
      <c r="BN835" s="95">
        <v>4009</v>
      </c>
      <c r="BO835" s="95" t="s">
        <v>1125</v>
      </c>
      <c r="BP835" s="95" t="s">
        <v>567</v>
      </c>
      <c r="BQ835" s="89" t="s">
        <v>1174</v>
      </c>
      <c r="BR835" s="96" t="s">
        <v>1342</v>
      </c>
      <c r="BS835" s="97" t="s">
        <v>1179</v>
      </c>
      <c r="BT835" s="98">
        <v>1</v>
      </c>
    </row>
    <row r="836" spans="2:72" s="35" customFormat="1" ht="16.5" hidden="1" customHeight="1" thickBot="1" x14ac:dyDescent="0.4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1174</v>
      </c>
      <c r="BR836" s="133" t="s">
        <v>1342</v>
      </c>
      <c r="BS836" s="134"/>
      <c r="BT836" s="135"/>
    </row>
    <row r="837" spans="2:72" s="35" customFormat="1" ht="16.5" hidden="1" customHeight="1" x14ac:dyDescent="0.4">
      <c r="B837" s="119">
        <v>685</v>
      </c>
      <c r="C837" s="81" t="s">
        <v>76</v>
      </c>
      <c r="D837" s="82" t="s">
        <v>77</v>
      </c>
      <c r="E837" s="82" t="s">
        <v>140</v>
      </c>
      <c r="F837" s="82" t="s">
        <v>783</v>
      </c>
      <c r="G837" s="82" t="s">
        <v>1400</v>
      </c>
      <c r="H837" s="83" t="s">
        <v>1401</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1343</v>
      </c>
      <c r="BH837" s="95"/>
      <c r="BI837" s="95"/>
      <c r="BJ837" s="95" t="s">
        <v>1402</v>
      </c>
      <c r="BK837" s="95" t="s">
        <v>1403</v>
      </c>
      <c r="BL837" s="95"/>
      <c r="BM837" s="95"/>
      <c r="BN837" s="95">
        <v>4009</v>
      </c>
      <c r="BO837" s="95" t="s">
        <v>1125</v>
      </c>
      <c r="BP837" s="95" t="s">
        <v>567</v>
      </c>
      <c r="BQ837" s="89" t="s">
        <v>1174</v>
      </c>
      <c r="BR837" s="96" t="s">
        <v>1342</v>
      </c>
      <c r="BS837" s="97" t="s">
        <v>1179</v>
      </c>
      <c r="BT837" s="98">
        <v>1</v>
      </c>
    </row>
    <row r="838" spans="2:72" s="35" customFormat="1" ht="16.5" hidden="1" customHeight="1" thickBot="1" x14ac:dyDescent="0.4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1174</v>
      </c>
      <c r="BR838" s="133" t="s">
        <v>1342</v>
      </c>
      <c r="BS838" s="134"/>
      <c r="BT838" s="135"/>
    </row>
    <row r="839" spans="2:72" s="35" customFormat="1" ht="16.5" hidden="1" customHeight="1" x14ac:dyDescent="0.4">
      <c r="B839" s="119">
        <v>685</v>
      </c>
      <c r="C839" s="81" t="s">
        <v>76</v>
      </c>
      <c r="D839" s="82" t="s">
        <v>77</v>
      </c>
      <c r="E839" s="82" t="s">
        <v>140</v>
      </c>
      <c r="F839" s="82" t="s">
        <v>786</v>
      </c>
      <c r="G839" s="82" t="s">
        <v>1404</v>
      </c>
      <c r="H839" s="83" t="s">
        <v>1405</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1343</v>
      </c>
      <c r="BH839" s="95"/>
      <c r="BI839" s="95"/>
      <c r="BJ839" s="95" t="s">
        <v>1402</v>
      </c>
      <c r="BK839" s="95" t="s">
        <v>1403</v>
      </c>
      <c r="BL839" s="95"/>
      <c r="BM839" s="95"/>
      <c r="BN839" s="95">
        <v>4009</v>
      </c>
      <c r="BO839" s="95" t="s">
        <v>1125</v>
      </c>
      <c r="BP839" s="95" t="s">
        <v>567</v>
      </c>
      <c r="BQ839" s="89" t="s">
        <v>1174</v>
      </c>
      <c r="BR839" s="96" t="s">
        <v>1342</v>
      </c>
      <c r="BS839" s="97" t="s">
        <v>1179</v>
      </c>
      <c r="BT839" s="98">
        <v>1</v>
      </c>
    </row>
    <row r="840" spans="2:72" s="35" customFormat="1" ht="16.5" hidden="1" customHeight="1" thickBot="1" x14ac:dyDescent="0.4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1174</v>
      </c>
      <c r="BR840" s="133" t="s">
        <v>1342</v>
      </c>
      <c r="BS840" s="134"/>
      <c r="BT840" s="135"/>
    </row>
    <row r="841" spans="2:72" s="35" customFormat="1" ht="16.5" hidden="1" customHeight="1" x14ac:dyDescent="0.4">
      <c r="B841" s="119">
        <v>685</v>
      </c>
      <c r="C841" s="81" t="s">
        <v>76</v>
      </c>
      <c r="D841" s="82" t="s">
        <v>77</v>
      </c>
      <c r="E841" s="82" t="s">
        <v>140</v>
      </c>
      <c r="F841" s="82" t="s">
        <v>836</v>
      </c>
      <c r="G841" s="82" t="s">
        <v>1406</v>
      </c>
      <c r="H841" s="83" t="s">
        <v>1407</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1343</v>
      </c>
      <c r="BH841" s="95"/>
      <c r="BI841" s="95"/>
      <c r="BJ841" s="95" t="s">
        <v>1321</v>
      </c>
      <c r="BK841" s="95" t="s">
        <v>1344</v>
      </c>
      <c r="BL841" s="95"/>
      <c r="BM841" s="95"/>
      <c r="BN841" s="95">
        <v>4009</v>
      </c>
      <c r="BO841" s="95" t="s">
        <v>1125</v>
      </c>
      <c r="BP841" s="95" t="s">
        <v>567</v>
      </c>
      <c r="BQ841" s="89" t="s">
        <v>1174</v>
      </c>
      <c r="BR841" s="96" t="s">
        <v>1342</v>
      </c>
      <c r="BS841" s="97" t="s">
        <v>1179</v>
      </c>
      <c r="BT841" s="98">
        <v>1</v>
      </c>
    </row>
    <row r="842" spans="2:72" s="35" customFormat="1" ht="16.5" hidden="1" customHeight="1" thickBot="1" x14ac:dyDescent="0.4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1174</v>
      </c>
      <c r="BR842" s="133" t="s">
        <v>1342</v>
      </c>
      <c r="BS842" s="134"/>
      <c r="BT842" s="135"/>
    </row>
    <row r="843" spans="2:72" s="35" customFormat="1" ht="16.5" hidden="1" customHeight="1" x14ac:dyDescent="0.4">
      <c r="B843" s="119">
        <v>687</v>
      </c>
      <c r="C843" s="81" t="s">
        <v>76</v>
      </c>
      <c r="D843" s="82" t="s">
        <v>77</v>
      </c>
      <c r="E843" s="82" t="s">
        <v>726</v>
      </c>
      <c r="F843" s="82" t="s">
        <v>1350</v>
      </c>
      <c r="G843" s="82" t="s">
        <v>1408</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1166</v>
      </c>
      <c r="BT843" s="98">
        <v>3</v>
      </c>
    </row>
    <row r="844" spans="2:72" s="35" customFormat="1" ht="16.5" hidden="1" customHeight="1" x14ac:dyDescent="0.4">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hidden="1" customHeight="1" x14ac:dyDescent="0.4">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hidden="1" customHeight="1" x14ac:dyDescent="0.4">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hidden="1" customHeight="1" x14ac:dyDescent="0.4">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hidden="1" customHeight="1" x14ac:dyDescent="0.4">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hidden="1" customHeight="1" x14ac:dyDescent="0.4">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1360</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1361</v>
      </c>
      <c r="BT849" s="118">
        <v>2</v>
      </c>
    </row>
    <row r="850" spans="2:72" s="35" customFormat="1" ht="16.5" hidden="1" customHeight="1" x14ac:dyDescent="0.4">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hidden="1" customHeight="1" x14ac:dyDescent="0.4">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hidden="1" customHeight="1" x14ac:dyDescent="0.4">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hidden="1" customHeight="1" x14ac:dyDescent="0.4">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hidden="1" customHeight="1" x14ac:dyDescent="0.4">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hidden="1" customHeight="1" x14ac:dyDescent="0.4">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hidden="1" customHeight="1" x14ac:dyDescent="0.4">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hidden="1" customHeight="1" x14ac:dyDescent="0.4">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hidden="1" customHeight="1" x14ac:dyDescent="0.4">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hidden="1" customHeight="1" thickBot="1" x14ac:dyDescent="0.4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4">
      <c r="B860" s="80">
        <v>458</v>
      </c>
      <c r="C860" s="81" t="s">
        <v>76</v>
      </c>
      <c r="D860" s="82" t="s">
        <v>77</v>
      </c>
      <c r="E860" s="82" t="s">
        <v>557</v>
      </c>
      <c r="F860" s="82" t="s">
        <v>1350</v>
      </c>
      <c r="G860" s="82" t="s">
        <v>1409</v>
      </c>
      <c r="H860" s="83" t="s">
        <v>1410</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1247</v>
      </c>
      <c r="BT860" s="98">
        <v>3</v>
      </c>
    </row>
    <row r="861" spans="2:72" s="35" customFormat="1" ht="16.5" hidden="1" customHeight="1" thickBot="1" x14ac:dyDescent="0.4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hidden="1" customHeight="1" x14ac:dyDescent="0.4">
      <c r="B862" s="119">
        <v>703</v>
      </c>
      <c r="C862" s="81" t="s">
        <v>76</v>
      </c>
      <c r="D862" s="82" t="s">
        <v>77</v>
      </c>
      <c r="E862" s="82" t="s">
        <v>726</v>
      </c>
      <c r="F862" s="82" t="s">
        <v>1411</v>
      </c>
      <c r="G862" s="82" t="s">
        <v>1412</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1166</v>
      </c>
      <c r="BT862" s="98">
        <v>3</v>
      </c>
    </row>
    <row r="863" spans="2:72" s="35" customFormat="1" ht="16.5" hidden="1" customHeight="1" x14ac:dyDescent="0.4">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hidden="1" customHeight="1" x14ac:dyDescent="0.4">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hidden="1" customHeight="1" x14ac:dyDescent="0.4">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hidden="1" customHeight="1" x14ac:dyDescent="0.4">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hidden="1" customHeight="1" x14ac:dyDescent="0.4">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hidden="1" customHeight="1" x14ac:dyDescent="0.4">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1360</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1361</v>
      </c>
      <c r="BT868" s="118">
        <v>2</v>
      </c>
    </row>
    <row r="869" spans="2:72" s="35" customFormat="1" ht="16.5" hidden="1" customHeight="1" x14ac:dyDescent="0.4">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hidden="1" customHeight="1" x14ac:dyDescent="0.4">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hidden="1" customHeight="1" x14ac:dyDescent="0.4">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hidden="1" customHeight="1" x14ac:dyDescent="0.4">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hidden="1" customHeight="1" x14ac:dyDescent="0.4">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hidden="1" customHeight="1" x14ac:dyDescent="0.4">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hidden="1" customHeight="1" x14ac:dyDescent="0.4">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hidden="1" customHeight="1" x14ac:dyDescent="0.4">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hidden="1" customHeight="1" x14ac:dyDescent="0.4">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hidden="1" customHeight="1" thickBot="1" x14ac:dyDescent="0.4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4">
      <c r="B879" s="80">
        <v>458</v>
      </c>
      <c r="C879" s="81" t="s">
        <v>76</v>
      </c>
      <c r="D879" s="82" t="s">
        <v>77</v>
      </c>
      <c r="E879" s="82" t="s">
        <v>557</v>
      </c>
      <c r="F879" s="82" t="s">
        <v>1411</v>
      </c>
      <c r="G879" s="82" t="s">
        <v>1413</v>
      </c>
      <c r="H879" s="83" t="s">
        <v>1414</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1247</v>
      </c>
      <c r="BT879" s="98">
        <v>3</v>
      </c>
    </row>
    <row r="880" spans="2:72" s="35" customFormat="1" ht="16.5" hidden="1" customHeight="1" thickBot="1" x14ac:dyDescent="0.4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4">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1321</v>
      </c>
      <c r="BK881" s="95" t="s">
        <v>1399</v>
      </c>
      <c r="BL881" s="95"/>
      <c r="BM881" s="95"/>
      <c r="BN881" s="95">
        <v>4009</v>
      </c>
      <c r="BO881" s="95" t="s">
        <v>1125</v>
      </c>
      <c r="BP881" s="95" t="s">
        <v>567</v>
      </c>
      <c r="BQ881" s="89" t="s">
        <v>1174</v>
      </c>
      <c r="BR881" s="96" t="s">
        <v>1342</v>
      </c>
      <c r="BS881" s="97" t="s">
        <v>1345</v>
      </c>
      <c r="BT881" s="98">
        <v>1</v>
      </c>
    </row>
    <row r="882" spans="2:72" s="35" customFormat="1" ht="16.5" hidden="1" customHeight="1" thickBot="1" x14ac:dyDescent="0.4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1174</v>
      </c>
      <c r="BR882" s="133" t="s">
        <v>1342</v>
      </c>
      <c r="BS882" s="134"/>
      <c r="BT882" s="135"/>
    </row>
    <row r="883" spans="2:72" s="35" customFormat="1" ht="16.5" hidden="1" customHeight="1" x14ac:dyDescent="0.4">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1321</v>
      </c>
      <c r="BK883" s="95" t="s">
        <v>1399</v>
      </c>
      <c r="BL883" s="95"/>
      <c r="BM883" s="95"/>
      <c r="BN883" s="95">
        <v>4009</v>
      </c>
      <c r="BO883" s="95" t="s">
        <v>1125</v>
      </c>
      <c r="BP883" s="95" t="s">
        <v>567</v>
      </c>
      <c r="BQ883" s="89" t="s">
        <v>1174</v>
      </c>
      <c r="BR883" s="96" t="s">
        <v>1342</v>
      </c>
      <c r="BS883" s="97" t="s">
        <v>1345</v>
      </c>
      <c r="BT883" s="98">
        <v>1</v>
      </c>
    </row>
    <row r="884" spans="2:72" s="35" customFormat="1" ht="16.5" hidden="1" customHeight="1" thickBot="1" x14ac:dyDescent="0.4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1174</v>
      </c>
      <c r="BR884" s="133" t="s">
        <v>1342</v>
      </c>
      <c r="BS884" s="134"/>
      <c r="BT884" s="135"/>
    </row>
    <row r="885" spans="2:72" s="35" customFormat="1" ht="16.5" hidden="1" customHeight="1" x14ac:dyDescent="0.4">
      <c r="B885" s="119">
        <v>723</v>
      </c>
      <c r="C885" s="81" t="s">
        <v>76</v>
      </c>
      <c r="D885" s="82" t="s">
        <v>77</v>
      </c>
      <c r="E885" s="82" t="s">
        <v>726</v>
      </c>
      <c r="F885" s="82" t="s">
        <v>1415</v>
      </c>
      <c r="G885" s="82" t="s">
        <v>1416</v>
      </c>
      <c r="H885" s="83" t="s">
        <v>753</v>
      </c>
      <c r="I885" s="83"/>
      <c r="J885" s="83"/>
      <c r="K885" s="83"/>
      <c r="L885" s="83" t="s">
        <v>1417</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1372</v>
      </c>
      <c r="BT885" s="98">
        <v>3</v>
      </c>
    </row>
    <row r="886" spans="2:72" s="35" customFormat="1" ht="16.5" hidden="1" customHeight="1" x14ac:dyDescent="0.4">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hidden="1" customHeight="1" x14ac:dyDescent="0.4">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hidden="1" customHeight="1" x14ac:dyDescent="0.4">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hidden="1" customHeight="1" x14ac:dyDescent="0.4">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hidden="1" customHeight="1" x14ac:dyDescent="0.4">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hidden="1" customHeight="1" x14ac:dyDescent="0.4">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hidden="1" customHeight="1" x14ac:dyDescent="0.4">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hidden="1" customHeight="1" x14ac:dyDescent="0.4">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hidden="1" customHeight="1" x14ac:dyDescent="0.4">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hidden="1" customHeight="1" x14ac:dyDescent="0.4">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hidden="1" customHeight="1" x14ac:dyDescent="0.4">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hidden="1" customHeight="1" x14ac:dyDescent="0.4">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hidden="1" customHeight="1" x14ac:dyDescent="0.4">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hidden="1" customHeight="1" x14ac:dyDescent="0.4">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hidden="1" customHeight="1" thickBot="1" x14ac:dyDescent="0.4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4">
      <c r="B901" s="80">
        <v>458</v>
      </c>
      <c r="C901" s="81" t="s">
        <v>76</v>
      </c>
      <c r="D901" s="82" t="s">
        <v>77</v>
      </c>
      <c r="E901" s="82" t="s">
        <v>557</v>
      </c>
      <c r="F901" s="82" t="s">
        <v>1415</v>
      </c>
      <c r="G901" s="82" t="s">
        <v>1418</v>
      </c>
      <c r="H901" s="83" t="s">
        <v>1419</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1247</v>
      </c>
      <c r="BT901" s="98">
        <v>3</v>
      </c>
    </row>
    <row r="902" spans="2:72" s="35" customFormat="1" ht="16.5" hidden="1" customHeight="1" thickBot="1" x14ac:dyDescent="0.4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4">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1174</v>
      </c>
      <c r="BR903" s="96" t="s">
        <v>1342</v>
      </c>
      <c r="BS903" s="97"/>
      <c r="BT903" s="98"/>
    </row>
    <row r="904" spans="2:72" s="35" customFormat="1" ht="16.5" hidden="1" customHeight="1" thickBot="1" x14ac:dyDescent="0.4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1174</v>
      </c>
      <c r="BR904" s="133" t="s">
        <v>1342</v>
      </c>
      <c r="BS904" s="134"/>
      <c r="BT904" s="135"/>
    </row>
    <row r="905" spans="2:72" s="35" customFormat="1" ht="16.5" hidden="1" customHeight="1" x14ac:dyDescent="0.4">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1174</v>
      </c>
      <c r="BR905" s="96"/>
      <c r="BS905" s="97"/>
      <c r="BT905" s="98"/>
    </row>
    <row r="906" spans="2:72" s="35" customFormat="1" ht="16.5" hidden="1" customHeight="1" thickBot="1" x14ac:dyDescent="0.4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1174</v>
      </c>
      <c r="BR906" s="133"/>
      <c r="BS906" s="134"/>
      <c r="BT906" s="135"/>
    </row>
    <row r="907" spans="2:72" s="35" customFormat="1" ht="16.5" hidden="1" customHeight="1" x14ac:dyDescent="0.4">
      <c r="B907" s="119">
        <v>743</v>
      </c>
      <c r="C907" s="81" t="s">
        <v>76</v>
      </c>
      <c r="D907" s="82" t="s">
        <v>77</v>
      </c>
      <c r="E907" s="82" t="s">
        <v>726</v>
      </c>
      <c r="F907" s="82" t="s">
        <v>599</v>
      </c>
      <c r="G907" s="82" t="s">
        <v>1420</v>
      </c>
      <c r="H907" s="83" t="s">
        <v>760</v>
      </c>
      <c r="I907" s="83"/>
      <c r="J907" s="83" t="s">
        <v>1359</v>
      </c>
      <c r="K907" s="83"/>
      <c r="L907" s="83" t="s">
        <v>1421</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1422</v>
      </c>
      <c r="BT907" s="98">
        <v>3</v>
      </c>
    </row>
    <row r="908" spans="2:72" s="35" customFormat="1" ht="16.5" hidden="1" customHeight="1" x14ac:dyDescent="0.4">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4">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4">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4">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4">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4">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4">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4">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4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4">
      <c r="B917" s="119">
        <v>753</v>
      </c>
      <c r="C917" s="81" t="s">
        <v>76</v>
      </c>
      <c r="D917" s="82" t="s">
        <v>77</v>
      </c>
      <c r="E917" s="82" t="s">
        <v>726</v>
      </c>
      <c r="F917" s="82" t="s">
        <v>571</v>
      </c>
      <c r="G917" s="82" t="s">
        <v>1423</v>
      </c>
      <c r="H917" s="83" t="s">
        <v>762</v>
      </c>
      <c r="I917" s="83"/>
      <c r="J917" s="83" t="s">
        <v>1359</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1424</v>
      </c>
      <c r="BT917" s="98">
        <v>3</v>
      </c>
    </row>
    <row r="918" spans="2:72" s="35" customFormat="1" ht="16.5" hidden="1" customHeight="1" x14ac:dyDescent="0.4">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4">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4">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4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4">
      <c r="B922" s="119">
        <v>758</v>
      </c>
      <c r="C922" s="81" t="s">
        <v>76</v>
      </c>
      <c r="D922" s="82" t="s">
        <v>77</v>
      </c>
      <c r="E922" s="82" t="s">
        <v>763</v>
      </c>
      <c r="F922" s="82" t="s">
        <v>630</v>
      </c>
      <c r="G922" s="82" t="s">
        <v>764</v>
      </c>
      <c r="H922" s="83" t="s">
        <v>765</v>
      </c>
      <c r="I922" s="83"/>
      <c r="J922" s="83" t="s">
        <v>1359</v>
      </c>
      <c r="K922" s="83"/>
      <c r="L922" s="83" t="s">
        <v>1425</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4">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4">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4">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4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customHeight="1" x14ac:dyDescent="0.4">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1174</v>
      </c>
      <c r="BR927" s="96"/>
      <c r="BS927" s="97"/>
      <c r="BT927" s="98"/>
    </row>
    <row r="928" spans="2:72" s="35" customFormat="1" ht="16.5" customHeight="1" x14ac:dyDescent="0.4">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1174</v>
      </c>
      <c r="BR928" s="116"/>
      <c r="BS928" s="117"/>
      <c r="BT928" s="118"/>
    </row>
    <row r="929" spans="2:72" s="35" customFormat="1" ht="16.5" customHeight="1" thickBot="1" x14ac:dyDescent="0.4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1174</v>
      </c>
      <c r="BR929" s="133"/>
      <c r="BS929" s="134"/>
      <c r="BT929" s="135"/>
    </row>
    <row r="930" spans="2:72" s="35" customFormat="1" ht="16.5" customHeight="1" x14ac:dyDescent="0.4">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1174</v>
      </c>
      <c r="BR930" s="96"/>
      <c r="BS930" s="97"/>
      <c r="BT930" s="98"/>
    </row>
    <row r="931" spans="2:72" s="35" customFormat="1" ht="16.5" customHeight="1" x14ac:dyDescent="0.4">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1174</v>
      </c>
      <c r="BR931" s="116"/>
      <c r="BS931" s="117"/>
      <c r="BT931" s="118"/>
    </row>
    <row r="932" spans="2:72" s="35" customFormat="1" ht="16.5" customHeight="1" x14ac:dyDescent="0.4">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1174</v>
      </c>
      <c r="BR932" s="133"/>
      <c r="BS932" s="134"/>
      <c r="BT932" s="135"/>
    </row>
    <row r="933" spans="2:72" s="35" customFormat="1" ht="16.5" hidden="1" customHeight="1" x14ac:dyDescent="0.4">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1321</v>
      </c>
      <c r="BK933" s="95" t="s">
        <v>1426</v>
      </c>
      <c r="BL933" s="95"/>
      <c r="BM933" s="95" t="s">
        <v>772</v>
      </c>
      <c r="BN933" s="95">
        <v>4010</v>
      </c>
      <c r="BO933" s="95" t="s">
        <v>1125</v>
      </c>
      <c r="BP933" s="95" t="s">
        <v>567</v>
      </c>
      <c r="BQ933" s="89" t="s">
        <v>1174</v>
      </c>
      <c r="BR933" s="96"/>
      <c r="BS933" s="97" t="s">
        <v>1345</v>
      </c>
      <c r="BT933" s="98">
        <v>1</v>
      </c>
    </row>
    <row r="934" spans="2:72" s="35" customFormat="1" ht="16.5" hidden="1" customHeight="1" thickBot="1" x14ac:dyDescent="0.45">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1174</v>
      </c>
      <c r="BR934" s="133"/>
      <c r="BS934" s="134"/>
      <c r="BT934" s="135"/>
    </row>
    <row r="935" spans="2:72" s="35" customFormat="1" ht="16.5" hidden="1" customHeight="1" x14ac:dyDescent="0.4">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1321</v>
      </c>
      <c r="BK935" s="95" t="s">
        <v>1426</v>
      </c>
      <c r="BL935" s="95"/>
      <c r="BM935" s="95" t="s">
        <v>772</v>
      </c>
      <c r="BN935" s="95">
        <v>4010</v>
      </c>
      <c r="BO935" s="95" t="s">
        <v>1125</v>
      </c>
      <c r="BP935" s="95" t="s">
        <v>567</v>
      </c>
      <c r="BQ935" s="89" t="s">
        <v>1174</v>
      </c>
      <c r="BR935" s="96"/>
      <c r="BS935" s="97" t="s">
        <v>1345</v>
      </c>
      <c r="BT935" s="98">
        <v>1</v>
      </c>
    </row>
    <row r="936" spans="2:72" s="35" customFormat="1" ht="16.5" hidden="1" customHeight="1" thickBot="1" x14ac:dyDescent="0.45">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1174</v>
      </c>
      <c r="BR936" s="133"/>
      <c r="BS936" s="134"/>
      <c r="BT936" s="135"/>
    </row>
    <row r="937" spans="2:72" s="35" customFormat="1" ht="16.5" hidden="1" customHeight="1" x14ac:dyDescent="0.4">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1427</v>
      </c>
      <c r="BT937" s="98">
        <v>1</v>
      </c>
    </row>
    <row r="938" spans="2:72" s="35" customFormat="1" ht="16.5" hidden="1" customHeight="1" thickBot="1" x14ac:dyDescent="0.45">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1427</v>
      </c>
      <c r="BT939" s="98">
        <v>1</v>
      </c>
    </row>
    <row r="940" spans="2:72" s="35" customFormat="1" ht="16.5" hidden="1" customHeight="1" thickBot="1" x14ac:dyDescent="0.45">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1343</v>
      </c>
      <c r="BH941" s="95"/>
      <c r="BI941" s="95"/>
      <c r="BJ941" s="95" t="s">
        <v>1321</v>
      </c>
      <c r="BK941" s="95" t="s">
        <v>1428</v>
      </c>
      <c r="BL941" s="95"/>
      <c r="BM941" s="95" t="s">
        <v>772</v>
      </c>
      <c r="BN941" s="95">
        <v>4010</v>
      </c>
      <c r="BO941" s="95" t="s">
        <v>1125</v>
      </c>
      <c r="BP941" s="95" t="s">
        <v>144</v>
      </c>
      <c r="BQ941" s="89" t="s">
        <v>1174</v>
      </c>
      <c r="BR941" s="96"/>
      <c r="BS941" s="97" t="s">
        <v>1345</v>
      </c>
      <c r="BT941" s="98">
        <v>1</v>
      </c>
    </row>
    <row r="942" spans="2:72" s="35" customFormat="1" ht="16.5" hidden="1" customHeight="1" thickBot="1" x14ac:dyDescent="0.45">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1174</v>
      </c>
      <c r="BR942" s="133"/>
      <c r="BS942" s="134"/>
      <c r="BT942" s="135"/>
    </row>
    <row r="943" spans="2:72" s="35" customFormat="1" ht="16.5" hidden="1" customHeight="1" x14ac:dyDescent="0.4">
      <c r="B943" s="119">
        <v>779</v>
      </c>
      <c r="C943" s="81" t="s">
        <v>76</v>
      </c>
      <c r="D943" s="82" t="s">
        <v>77</v>
      </c>
      <c r="E943" s="82" t="s">
        <v>192</v>
      </c>
      <c r="F943" s="82" t="s">
        <v>781</v>
      </c>
      <c r="G943" s="82" t="s">
        <v>782</v>
      </c>
      <c r="H943" s="83" t="s">
        <v>1429</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1343</v>
      </c>
      <c r="BH943" s="95"/>
      <c r="BI943" s="95"/>
      <c r="BJ943" s="95" t="s">
        <v>1321</v>
      </c>
      <c r="BK943" s="95" t="s">
        <v>1428</v>
      </c>
      <c r="BL943" s="95"/>
      <c r="BM943" s="95" t="s">
        <v>772</v>
      </c>
      <c r="BN943" s="95">
        <v>4010</v>
      </c>
      <c r="BO943" s="95" t="s">
        <v>1125</v>
      </c>
      <c r="BP943" s="95" t="s">
        <v>144</v>
      </c>
      <c r="BQ943" s="89" t="s">
        <v>1174</v>
      </c>
      <c r="BR943" s="96"/>
      <c r="BS943" s="97" t="s">
        <v>1304</v>
      </c>
      <c r="BT943" s="98">
        <v>2</v>
      </c>
    </row>
    <row r="944" spans="2:72" s="35" customFormat="1" ht="16.5" hidden="1" customHeight="1" thickBot="1" x14ac:dyDescent="0.45">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1174</v>
      </c>
      <c r="BR944" s="133"/>
      <c r="BS944" s="134"/>
      <c r="BT944" s="135"/>
    </row>
    <row r="945" spans="2:72" s="35" customFormat="1" ht="16.5" hidden="1" customHeight="1" x14ac:dyDescent="0.4">
      <c r="B945" s="119">
        <v>779</v>
      </c>
      <c r="C945" s="81" t="s">
        <v>76</v>
      </c>
      <c r="D945" s="82" t="s">
        <v>77</v>
      </c>
      <c r="E945" s="82" t="s">
        <v>192</v>
      </c>
      <c r="F945" s="82"/>
      <c r="G945" s="82" t="s">
        <v>1430</v>
      </c>
      <c r="H945" s="83" t="s">
        <v>1431</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1343</v>
      </c>
      <c r="BH945" s="95"/>
      <c r="BI945" s="95"/>
      <c r="BJ945" s="95" t="s">
        <v>1321</v>
      </c>
      <c r="BK945" s="95" t="s">
        <v>1426</v>
      </c>
      <c r="BL945" s="95"/>
      <c r="BM945" s="95" t="s">
        <v>772</v>
      </c>
      <c r="BN945" s="95">
        <v>4010</v>
      </c>
      <c r="BO945" s="95" t="s">
        <v>1125</v>
      </c>
      <c r="BP945" s="95" t="s">
        <v>144</v>
      </c>
      <c r="BQ945" s="89" t="s">
        <v>1174</v>
      </c>
      <c r="BR945" s="96"/>
      <c r="BS945" s="97" t="s">
        <v>1179</v>
      </c>
      <c r="BT945" s="98">
        <v>2</v>
      </c>
    </row>
    <row r="946" spans="2:72" s="35" customFormat="1" ht="16.5" hidden="1" customHeight="1" thickBot="1" x14ac:dyDescent="0.45">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1174</v>
      </c>
      <c r="BR946" s="133"/>
      <c r="BS946" s="134"/>
      <c r="BT946" s="135"/>
    </row>
    <row r="947" spans="2:72" s="35" customFormat="1" ht="16.5" hidden="1" customHeight="1" x14ac:dyDescent="0.4">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1320</v>
      </c>
      <c r="BH947" s="95"/>
      <c r="BI947" s="95"/>
      <c r="BJ947" s="95" t="s">
        <v>1321</v>
      </c>
      <c r="BK947" s="95" t="s">
        <v>1432</v>
      </c>
      <c r="BL947" s="95"/>
      <c r="BM947" s="95" t="s">
        <v>772</v>
      </c>
      <c r="BN947" s="95">
        <v>4010</v>
      </c>
      <c r="BO947" s="95" t="s">
        <v>1125</v>
      </c>
      <c r="BP947" s="95" t="s">
        <v>144</v>
      </c>
      <c r="BQ947" s="89" t="s">
        <v>1174</v>
      </c>
      <c r="BR947" s="96"/>
      <c r="BS947" s="97" t="s">
        <v>1433</v>
      </c>
      <c r="BT947" s="98">
        <v>2</v>
      </c>
    </row>
    <row r="948" spans="2:72" s="35" customFormat="1" ht="16.5" hidden="1" customHeight="1" thickBot="1" x14ac:dyDescent="0.45">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1174</v>
      </c>
      <c r="BR948" s="133"/>
      <c r="BS948" s="134"/>
      <c r="BT948" s="135"/>
    </row>
    <row r="949" spans="2:72" s="35" customFormat="1" ht="16.5" hidden="1" customHeight="1" x14ac:dyDescent="0.4">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1320</v>
      </c>
      <c r="BH949" s="95"/>
      <c r="BI949" s="95"/>
      <c r="BJ949" s="95" t="s">
        <v>1321</v>
      </c>
      <c r="BK949" s="95" t="s">
        <v>1432</v>
      </c>
      <c r="BL949" s="95"/>
      <c r="BM949" s="95" t="s">
        <v>772</v>
      </c>
      <c r="BN949" s="95">
        <v>4010</v>
      </c>
      <c r="BO949" s="95" t="s">
        <v>1125</v>
      </c>
      <c r="BP949" s="95" t="s">
        <v>144</v>
      </c>
      <c r="BQ949" s="89" t="s">
        <v>1174</v>
      </c>
      <c r="BR949" s="96"/>
      <c r="BS949" s="97" t="s">
        <v>1433</v>
      </c>
      <c r="BT949" s="98">
        <v>2</v>
      </c>
    </row>
    <row r="950" spans="2:72" s="35" customFormat="1" ht="16.5" hidden="1" customHeight="1" thickBot="1" x14ac:dyDescent="0.45">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1174</v>
      </c>
      <c r="BR950" s="133"/>
      <c r="BS950" s="134"/>
      <c r="BT950" s="135"/>
    </row>
    <row r="951" spans="2:72" s="35" customFormat="1" ht="16.5" hidden="1" customHeight="1" x14ac:dyDescent="0.4">
      <c r="B951" s="119">
        <v>785</v>
      </c>
      <c r="C951" s="81" t="s">
        <v>76</v>
      </c>
      <c r="D951" s="82" t="s">
        <v>77</v>
      </c>
      <c r="E951" s="82" t="s">
        <v>111</v>
      </c>
      <c r="F951" s="82" t="s">
        <v>602</v>
      </c>
      <c r="G951" s="82" t="s">
        <v>789</v>
      </c>
      <c r="H951" s="83" t="s">
        <v>1434</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1280</v>
      </c>
      <c r="AP951" s="88"/>
      <c r="AQ951" s="89"/>
      <c r="AR951" s="89">
        <v>1</v>
      </c>
      <c r="AS951" s="90"/>
      <c r="AT951" s="88"/>
      <c r="AU951" s="89"/>
      <c r="AV951" s="89"/>
      <c r="AW951" s="90"/>
      <c r="AX951" s="91"/>
      <c r="AY951" s="92"/>
      <c r="AZ951" s="92"/>
      <c r="BA951" s="93"/>
      <c r="BB951" s="91"/>
      <c r="BC951" s="92"/>
      <c r="BD951" s="92"/>
      <c r="BE951" s="93"/>
      <c r="BF951" s="94" t="s">
        <v>1435</v>
      </c>
      <c r="BG951" s="95"/>
      <c r="BH951" s="95"/>
      <c r="BI951" s="95"/>
      <c r="BJ951" s="95" t="s">
        <v>1436</v>
      </c>
      <c r="BK951" s="95" t="s">
        <v>1437</v>
      </c>
      <c r="BL951" s="95"/>
      <c r="BM951" s="95" t="s">
        <v>772</v>
      </c>
      <c r="BN951" s="95">
        <v>4010</v>
      </c>
      <c r="BO951" s="95" t="s">
        <v>1122</v>
      </c>
      <c r="BP951" s="95" t="s">
        <v>684</v>
      </c>
      <c r="BQ951" s="89" t="s">
        <v>1174</v>
      </c>
      <c r="BR951" s="96"/>
      <c r="BS951" s="97" t="s">
        <v>1345</v>
      </c>
      <c r="BT951" s="98">
        <v>1</v>
      </c>
    </row>
    <row r="952" spans="2:72" s="35" customFormat="1" ht="16.5" hidden="1" customHeight="1" thickBot="1" x14ac:dyDescent="0.45">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1438</v>
      </c>
      <c r="BG952" s="132"/>
      <c r="BH952" s="132"/>
      <c r="BI952" s="132">
        <v>240</v>
      </c>
      <c r="BJ952" s="132" t="s">
        <v>1436</v>
      </c>
      <c r="BK952" s="132" t="s">
        <v>1439</v>
      </c>
      <c r="BL952" s="132"/>
      <c r="BM952" s="132"/>
      <c r="BN952" s="132"/>
      <c r="BO952" s="132" t="s">
        <v>1122</v>
      </c>
      <c r="BP952" s="132"/>
      <c r="BQ952" s="72" t="s">
        <v>1174</v>
      </c>
      <c r="BR952" s="133"/>
      <c r="BS952" s="134"/>
      <c r="BT952" s="135"/>
    </row>
    <row r="953" spans="2:72" s="35" customFormat="1" ht="16.5" hidden="1" customHeight="1" x14ac:dyDescent="0.4">
      <c r="B953" s="183">
        <v>785</v>
      </c>
      <c r="C953" s="148" t="s">
        <v>76</v>
      </c>
      <c r="D953" s="149" t="s">
        <v>77</v>
      </c>
      <c r="E953" s="149" t="s">
        <v>111</v>
      </c>
      <c r="F953" s="149" t="s">
        <v>580</v>
      </c>
      <c r="G953" s="149" t="s">
        <v>1440</v>
      </c>
      <c r="H953" s="150" t="s">
        <v>1441</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1280</v>
      </c>
      <c r="AP953" s="156"/>
      <c r="AQ953" s="157"/>
      <c r="AR953" s="157">
        <v>1</v>
      </c>
      <c r="AS953" s="158"/>
      <c r="AT953" s="156"/>
      <c r="AU953" s="157"/>
      <c r="AV953" s="157"/>
      <c r="AW953" s="158"/>
      <c r="AX953" s="159"/>
      <c r="AY953" s="160"/>
      <c r="AZ953" s="160"/>
      <c r="BA953" s="161"/>
      <c r="BB953" s="159"/>
      <c r="BC953" s="160"/>
      <c r="BD953" s="160"/>
      <c r="BE953" s="161"/>
      <c r="BF953" s="162" t="s">
        <v>1435</v>
      </c>
      <c r="BG953" s="163"/>
      <c r="BH953" s="163"/>
      <c r="BI953" s="163"/>
      <c r="BJ953" s="163" t="s">
        <v>1436</v>
      </c>
      <c r="BK953" s="163" t="s">
        <v>1437</v>
      </c>
      <c r="BL953" s="163"/>
      <c r="BM953" s="163" t="s">
        <v>772</v>
      </c>
      <c r="BN953" s="163">
        <v>4010</v>
      </c>
      <c r="BO953" s="163" t="s">
        <v>1122</v>
      </c>
      <c r="BP953" s="163" t="s">
        <v>684</v>
      </c>
      <c r="BQ953" s="157"/>
      <c r="BR953" s="164"/>
      <c r="BS953" s="97" t="s">
        <v>1442</v>
      </c>
      <c r="BT953" s="98">
        <v>2</v>
      </c>
    </row>
    <row r="954" spans="2:72" s="35" customFormat="1" ht="16.5" hidden="1" customHeight="1" thickBot="1" x14ac:dyDescent="0.45">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1438</v>
      </c>
      <c r="BG954" s="199"/>
      <c r="BH954" s="199"/>
      <c r="BI954" s="199">
        <v>240</v>
      </c>
      <c r="BJ954" s="199" t="s">
        <v>1436</v>
      </c>
      <c r="BK954" s="199" t="s">
        <v>1439</v>
      </c>
      <c r="BL954" s="199"/>
      <c r="BM954" s="199"/>
      <c r="BN954" s="199"/>
      <c r="BO954" s="199" t="s">
        <v>1122</v>
      </c>
      <c r="BP954" s="199"/>
      <c r="BQ954" s="193"/>
      <c r="BR954" s="200"/>
      <c r="BS954" s="134"/>
      <c r="BT954" s="135"/>
    </row>
    <row r="955" spans="2:72" s="35" customFormat="1" ht="16.5" hidden="1" customHeight="1" thickBot="1" x14ac:dyDescent="0.45">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1280</v>
      </c>
      <c r="AP955" s="88"/>
      <c r="AQ955" s="89"/>
      <c r="AR955" s="89">
        <v>1</v>
      </c>
      <c r="AS955" s="90"/>
      <c r="AT955" s="88"/>
      <c r="AU955" s="89"/>
      <c r="AV955" s="89"/>
      <c r="AW955" s="90"/>
      <c r="AX955" s="91"/>
      <c r="AY955" s="92"/>
      <c r="AZ955" s="92"/>
      <c r="BA955" s="93"/>
      <c r="BB955" s="91"/>
      <c r="BC955" s="92"/>
      <c r="BD955" s="92"/>
      <c r="BE955" s="93"/>
      <c r="BF955" s="94" t="s">
        <v>1435</v>
      </c>
      <c r="BG955" s="95"/>
      <c r="BH955" s="95"/>
      <c r="BI955" s="95"/>
      <c r="BJ955" s="95" t="s">
        <v>1443</v>
      </c>
      <c r="BK955" s="95" t="s">
        <v>1444</v>
      </c>
      <c r="BL955" s="95"/>
      <c r="BM955" s="95" t="s">
        <v>772</v>
      </c>
      <c r="BN955" s="95">
        <v>4010</v>
      </c>
      <c r="BO955" s="95" t="s">
        <v>1122</v>
      </c>
      <c r="BP955" s="95" t="s">
        <v>684</v>
      </c>
      <c r="BQ955" s="89" t="s">
        <v>1174</v>
      </c>
      <c r="BR955" s="96"/>
      <c r="BS955" s="97" t="s">
        <v>1345</v>
      </c>
      <c r="BT955" s="98">
        <v>1</v>
      </c>
    </row>
    <row r="956" spans="2:72" s="35" customFormat="1" ht="16.5" hidden="1" customHeight="1" thickBot="1" x14ac:dyDescent="0.45">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1438</v>
      </c>
      <c r="BG956" s="132"/>
      <c r="BH956" s="132"/>
      <c r="BI956" s="132">
        <v>240</v>
      </c>
      <c r="BJ956" s="95" t="s">
        <v>1443</v>
      </c>
      <c r="BK956" s="132" t="s">
        <v>1439</v>
      </c>
      <c r="BL956" s="132"/>
      <c r="BM956" s="132"/>
      <c r="BN956" s="132"/>
      <c r="BO956" s="132" t="s">
        <v>1122</v>
      </c>
      <c r="BP956" s="132"/>
      <c r="BQ956" s="72" t="s">
        <v>1174</v>
      </c>
      <c r="BR956" s="133"/>
      <c r="BS956" s="134"/>
      <c r="BT956" s="135"/>
    </row>
    <row r="957" spans="2:72" s="35" customFormat="1" ht="16.5" hidden="1" customHeight="1" x14ac:dyDescent="0.4">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1343</v>
      </c>
      <c r="BH957" s="95"/>
      <c r="BI957" s="95"/>
      <c r="BJ957" s="95" t="s">
        <v>1321</v>
      </c>
      <c r="BK957" s="95" t="s">
        <v>1399</v>
      </c>
      <c r="BL957" s="95"/>
      <c r="BM957" s="95" t="s">
        <v>772</v>
      </c>
      <c r="BN957" s="95">
        <v>4010</v>
      </c>
      <c r="BO957" s="95" t="s">
        <v>1125</v>
      </c>
      <c r="BP957" s="95" t="s">
        <v>567</v>
      </c>
      <c r="BQ957" s="89" t="s">
        <v>1174</v>
      </c>
      <c r="BR957" s="96"/>
      <c r="BS957" s="97" t="s">
        <v>1445</v>
      </c>
      <c r="BT957" s="98">
        <v>3</v>
      </c>
    </row>
    <row r="958" spans="2:72" s="35" customFormat="1" ht="16.5" hidden="1" customHeight="1" thickBot="1" x14ac:dyDescent="0.45">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1174</v>
      </c>
      <c r="BR958" s="133"/>
      <c r="BS958" s="134"/>
      <c r="BT958" s="135"/>
    </row>
    <row r="959" spans="2:72" s="35" customFormat="1" ht="16.5" hidden="1" customHeight="1" x14ac:dyDescent="0.4">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1343</v>
      </c>
      <c r="BH959" s="95"/>
      <c r="BI959" s="95"/>
      <c r="BJ959" s="95" t="s">
        <v>1321</v>
      </c>
      <c r="BK959" s="95" t="s">
        <v>1399</v>
      </c>
      <c r="BL959" s="95"/>
      <c r="BM959" s="95" t="s">
        <v>772</v>
      </c>
      <c r="BN959" s="95">
        <v>4010</v>
      </c>
      <c r="BO959" s="95" t="s">
        <v>1125</v>
      </c>
      <c r="BP959" s="95" t="s">
        <v>567</v>
      </c>
      <c r="BQ959" s="89" t="s">
        <v>1174</v>
      </c>
      <c r="BR959" s="96"/>
      <c r="BS959" s="97" t="s">
        <v>1345</v>
      </c>
      <c r="BT959" s="98">
        <v>1</v>
      </c>
    </row>
    <row r="960" spans="2:72" s="35" customFormat="1" ht="16.5" hidden="1" customHeight="1" thickBot="1" x14ac:dyDescent="0.45">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1174</v>
      </c>
      <c r="BR960" s="133"/>
      <c r="BS960" s="134"/>
      <c r="BT960" s="135"/>
    </row>
    <row r="961" spans="2:72" s="35" customFormat="1" ht="16.5" hidden="1" customHeight="1" x14ac:dyDescent="0.4">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1343</v>
      </c>
      <c r="BH961" s="95"/>
      <c r="BI961" s="95"/>
      <c r="BJ961" s="95" t="s">
        <v>1321</v>
      </c>
      <c r="BK961" s="95" t="s">
        <v>1428</v>
      </c>
      <c r="BL961" s="95"/>
      <c r="BM961" s="95" t="s">
        <v>772</v>
      </c>
      <c r="BN961" s="95">
        <v>4010</v>
      </c>
      <c r="BO961" s="95" t="s">
        <v>1125</v>
      </c>
      <c r="BP961" s="95" t="s">
        <v>567</v>
      </c>
      <c r="BQ961" s="89" t="s">
        <v>1174</v>
      </c>
      <c r="BR961" s="96"/>
      <c r="BS961" s="97" t="s">
        <v>1343</v>
      </c>
      <c r="BT961" s="98">
        <v>2</v>
      </c>
    </row>
    <row r="962" spans="2:72" s="35" customFormat="1" ht="16.5" hidden="1" customHeight="1" thickBot="1" x14ac:dyDescent="0.45">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1174</v>
      </c>
      <c r="BR962" s="133"/>
      <c r="BS962" s="134"/>
      <c r="BT962" s="135"/>
    </row>
    <row r="963" spans="2:72" s="35" customFormat="1" ht="16.5" hidden="1" customHeight="1" x14ac:dyDescent="0.4">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1343</v>
      </c>
      <c r="BH963" s="95"/>
      <c r="BI963" s="95"/>
      <c r="BJ963" s="95" t="s">
        <v>1321</v>
      </c>
      <c r="BK963" s="95" t="s">
        <v>1399</v>
      </c>
      <c r="BL963" s="95"/>
      <c r="BM963" s="95" t="s">
        <v>772</v>
      </c>
      <c r="BN963" s="95">
        <v>4010</v>
      </c>
      <c r="BO963" s="95" t="s">
        <v>1125</v>
      </c>
      <c r="BP963" s="95" t="s">
        <v>567</v>
      </c>
      <c r="BQ963" s="89" t="s">
        <v>1174</v>
      </c>
      <c r="BR963" s="96"/>
      <c r="BS963" s="97" t="s">
        <v>1345</v>
      </c>
      <c r="BT963" s="98">
        <v>1</v>
      </c>
    </row>
    <row r="964" spans="2:72" s="35" customFormat="1" ht="16.5" hidden="1" customHeight="1" thickBot="1" x14ac:dyDescent="0.45">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1174</v>
      </c>
      <c r="BR964" s="133"/>
      <c r="BS964" s="134"/>
      <c r="BT964" s="135"/>
    </row>
    <row r="965" spans="2:72" s="35" customFormat="1" ht="16.5" hidden="1" customHeight="1" x14ac:dyDescent="0.4">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1343</v>
      </c>
      <c r="BH965" s="95"/>
      <c r="BI965" s="95"/>
      <c r="BJ965" s="95" t="s">
        <v>1321</v>
      </c>
      <c r="BK965" s="95" t="s">
        <v>1399</v>
      </c>
      <c r="BL965" s="95"/>
      <c r="BM965" s="95" t="s">
        <v>772</v>
      </c>
      <c r="BN965" s="95">
        <v>4010</v>
      </c>
      <c r="BO965" s="95" t="s">
        <v>1125</v>
      </c>
      <c r="BP965" s="95" t="s">
        <v>567</v>
      </c>
      <c r="BQ965" s="89" t="s">
        <v>1174</v>
      </c>
      <c r="BR965" s="96"/>
      <c r="BS965" s="97" t="s">
        <v>1345</v>
      </c>
      <c r="BT965" s="98">
        <v>1</v>
      </c>
    </row>
    <row r="966" spans="2:72" s="35" customFormat="1" ht="16.5" hidden="1" customHeight="1" thickBot="1" x14ac:dyDescent="0.45">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1174</v>
      </c>
      <c r="BR966" s="133"/>
      <c r="BS966" s="134"/>
      <c r="BT966" s="135"/>
    </row>
    <row r="967" spans="2:72" s="35" customFormat="1" ht="16.5" hidden="1" customHeight="1" x14ac:dyDescent="0.4">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1343</v>
      </c>
      <c r="BH967" s="95"/>
      <c r="BI967" s="95"/>
      <c r="BJ967" s="95" t="s">
        <v>1321</v>
      </c>
      <c r="BK967" s="95" t="s">
        <v>1428</v>
      </c>
      <c r="BL967" s="95"/>
      <c r="BM967" s="95" t="s">
        <v>772</v>
      </c>
      <c r="BN967" s="95">
        <v>4010</v>
      </c>
      <c r="BO967" s="95" t="s">
        <v>1125</v>
      </c>
      <c r="BP967" s="95" t="s">
        <v>567</v>
      </c>
      <c r="BQ967" s="89" t="s">
        <v>1174</v>
      </c>
      <c r="BR967" s="96"/>
      <c r="BS967" s="97" t="s">
        <v>1343</v>
      </c>
      <c r="BT967" s="98">
        <v>2</v>
      </c>
    </row>
    <row r="968" spans="2:72" s="35" customFormat="1" ht="16.5" hidden="1" customHeight="1" thickBot="1" x14ac:dyDescent="0.45">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1174</v>
      </c>
      <c r="BR968" s="133"/>
      <c r="BS968" s="134"/>
      <c r="BT968" s="135"/>
    </row>
    <row r="969" spans="2:72" s="35" customFormat="1" ht="16.5" hidden="1" customHeight="1" x14ac:dyDescent="0.4">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1174</v>
      </c>
      <c r="BR969" s="96"/>
      <c r="BS969" s="97"/>
      <c r="BT969" s="98"/>
    </row>
    <row r="970" spans="2:72" s="35" customFormat="1" ht="16.5" hidden="1" customHeight="1" thickBot="1" x14ac:dyDescent="0.45">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1174</v>
      </c>
      <c r="BR970" s="133"/>
      <c r="BS970" s="134"/>
      <c r="BT970" s="135"/>
    </row>
    <row r="971" spans="2:72" s="35" customFormat="1" ht="16.5" hidden="1" customHeight="1" x14ac:dyDescent="0.4">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1174</v>
      </c>
      <c r="BR971" s="96"/>
      <c r="BS971" s="97"/>
      <c r="BT971" s="98"/>
    </row>
    <row r="972" spans="2:72" s="35" customFormat="1" ht="16.5" hidden="1" customHeight="1" thickBot="1" x14ac:dyDescent="0.45">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1174</v>
      </c>
      <c r="BR972" s="133"/>
      <c r="BS972" s="134"/>
      <c r="BT972" s="135"/>
    </row>
    <row r="973" spans="2:72" s="35" customFormat="1" ht="16.5" hidden="1" customHeight="1" x14ac:dyDescent="0.4">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1174</v>
      </c>
      <c r="BR973" s="96"/>
      <c r="BS973" s="97"/>
      <c r="BT973" s="98"/>
    </row>
    <row r="974" spans="2:72" s="35" customFormat="1" ht="16.5" hidden="1" customHeight="1" thickBot="1" x14ac:dyDescent="0.45">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1174</v>
      </c>
      <c r="BR974" s="133"/>
      <c r="BS974" s="134"/>
      <c r="BT974" s="135"/>
    </row>
    <row r="975" spans="2:72" s="35" customFormat="1" ht="16.5" hidden="1" customHeight="1" x14ac:dyDescent="0.4">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1174</v>
      </c>
      <c r="BR975" s="96"/>
      <c r="BS975" s="97"/>
      <c r="BT975" s="98"/>
    </row>
    <row r="976" spans="2:72" s="35" customFormat="1" ht="16.5" hidden="1" customHeight="1" thickBot="1" x14ac:dyDescent="0.45">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1174</v>
      </c>
      <c r="BR976" s="133"/>
      <c r="BS976" s="134"/>
      <c r="BT976" s="135"/>
    </row>
    <row r="977" spans="2:72" s="35" customFormat="1" ht="16.5" hidden="1" customHeight="1" x14ac:dyDescent="0.4">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1194</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1185</v>
      </c>
      <c r="BK977" s="95" t="s">
        <v>1446</v>
      </c>
      <c r="BL977" s="95"/>
      <c r="BM977" s="95"/>
      <c r="BN977" s="95">
        <v>4010</v>
      </c>
      <c r="BO977" s="95" t="s">
        <v>1122</v>
      </c>
      <c r="BP977" s="95" t="s">
        <v>677</v>
      </c>
      <c r="BQ977" s="89" t="s">
        <v>1174</v>
      </c>
      <c r="BR977" s="96"/>
      <c r="BS977" s="97"/>
      <c r="BT977" s="98"/>
    </row>
    <row r="978" spans="2:72" s="35" customFormat="1" ht="16.5" hidden="1" customHeight="1" thickBot="1" x14ac:dyDescent="0.45">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1174</v>
      </c>
      <c r="BR978" s="133"/>
      <c r="BS978" s="134"/>
      <c r="BT978" s="135"/>
    </row>
    <row r="979" spans="2:72" s="35" customFormat="1" ht="16.5" hidden="1" customHeight="1" x14ac:dyDescent="0.4">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1194</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1185</v>
      </c>
      <c r="BK979" s="95" t="s">
        <v>1446</v>
      </c>
      <c r="BL979" s="95"/>
      <c r="BM979" s="95"/>
      <c r="BN979" s="95">
        <v>4010</v>
      </c>
      <c r="BO979" s="95" t="s">
        <v>1122</v>
      </c>
      <c r="BP979" s="95" t="s">
        <v>677</v>
      </c>
      <c r="BQ979" s="89" t="s">
        <v>1174</v>
      </c>
      <c r="BR979" s="96"/>
      <c r="BS979" s="97"/>
      <c r="BT979" s="98"/>
    </row>
    <row r="980" spans="2:72" s="35" customFormat="1" ht="16.5" hidden="1" customHeight="1" thickBot="1" x14ac:dyDescent="0.45">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1174</v>
      </c>
      <c r="BR980" s="133"/>
      <c r="BS980" s="134"/>
      <c r="BT980" s="135"/>
    </row>
    <row r="981" spans="2:72" s="35" customFormat="1" ht="16.5" hidden="1" customHeight="1" x14ac:dyDescent="0.4">
      <c r="B981" s="119">
        <v>813</v>
      </c>
      <c r="C981" s="81" t="s">
        <v>76</v>
      </c>
      <c r="D981" s="82" t="s">
        <v>77</v>
      </c>
      <c r="E981" s="82" t="s">
        <v>133</v>
      </c>
      <c r="F981" s="82" t="s">
        <v>602</v>
      </c>
      <c r="G981" s="82" t="s">
        <v>1447</v>
      </c>
      <c r="H981" s="83" t="s">
        <v>1448</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1449</v>
      </c>
      <c r="BT981" s="98">
        <v>1</v>
      </c>
    </row>
    <row r="982" spans="2:72" s="35" customFormat="1" ht="16.5" hidden="1" customHeight="1" x14ac:dyDescent="0.4">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45">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
      <c r="B991" s="119">
        <v>823</v>
      </c>
      <c r="C991" s="81" t="s">
        <v>76</v>
      </c>
      <c r="D991" s="82" t="s">
        <v>77</v>
      </c>
      <c r="E991" s="82" t="s">
        <v>140</v>
      </c>
      <c r="F991" s="82" t="s">
        <v>610</v>
      </c>
      <c r="G991" s="82" t="s">
        <v>777</v>
      </c>
      <c r="H991" s="83" t="s">
        <v>1450</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1451</v>
      </c>
      <c r="BK991" s="95" t="s">
        <v>1399</v>
      </c>
      <c r="BL991" s="95"/>
      <c r="BM991" s="95"/>
      <c r="BN991" s="95">
        <v>4010</v>
      </c>
      <c r="BO991" s="95" t="s">
        <v>1125</v>
      </c>
      <c r="BP991" s="95"/>
      <c r="BQ991" s="89" t="s">
        <v>1174</v>
      </c>
      <c r="BR991" s="96"/>
      <c r="BS991" s="97" t="s">
        <v>1179</v>
      </c>
      <c r="BT991" s="98">
        <v>1</v>
      </c>
    </row>
    <row r="992" spans="2:72" s="35" customFormat="1" ht="16.5" hidden="1" customHeight="1" thickBot="1" x14ac:dyDescent="0.45">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1174</v>
      </c>
      <c r="BR992" s="133"/>
      <c r="BS992" s="134"/>
      <c r="BT992" s="135"/>
    </row>
    <row r="993" spans="2:72" s="35" customFormat="1" ht="16.5" hidden="1" customHeight="1" x14ac:dyDescent="0.4">
      <c r="B993" s="119">
        <v>825</v>
      </c>
      <c r="C993" s="81" t="s">
        <v>76</v>
      </c>
      <c r="D993" s="82" t="s">
        <v>77</v>
      </c>
      <c r="E993" s="82" t="s">
        <v>140</v>
      </c>
      <c r="F993" s="82" t="s">
        <v>627</v>
      </c>
      <c r="G993" s="82" t="s">
        <v>1452</v>
      </c>
      <c r="H993" s="83" t="s">
        <v>1453</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1451</v>
      </c>
      <c r="BK993" s="95" t="s">
        <v>1399</v>
      </c>
      <c r="BL993" s="95"/>
      <c r="BM993" s="95"/>
      <c r="BN993" s="95">
        <v>4010</v>
      </c>
      <c r="BO993" s="95" t="s">
        <v>1125</v>
      </c>
      <c r="BP993" s="95"/>
      <c r="BQ993" s="89" t="s">
        <v>1174</v>
      </c>
      <c r="BR993" s="96"/>
      <c r="BS993" s="97" t="s">
        <v>1179</v>
      </c>
      <c r="BT993" s="98">
        <v>1</v>
      </c>
    </row>
    <row r="994" spans="2:72" s="35" customFormat="1" ht="16.5" hidden="1" customHeight="1" thickBot="1" x14ac:dyDescent="0.45">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1174</v>
      </c>
      <c r="BR994" s="133"/>
      <c r="BS994" s="134"/>
      <c r="BT994" s="135"/>
    </row>
    <row r="995" spans="2:72" s="35" customFormat="1" ht="16.5" hidden="1" customHeight="1" thickBot="1" x14ac:dyDescent="0.45">
      <c r="B995" s="119">
        <v>827</v>
      </c>
      <c r="C995" s="205"/>
      <c r="D995" s="206" t="s">
        <v>77</v>
      </c>
      <c r="E995" s="206" t="s">
        <v>1054</v>
      </c>
      <c r="F995" s="206" t="s">
        <v>599</v>
      </c>
      <c r="G995" s="206" t="s">
        <v>1055</v>
      </c>
      <c r="H995" s="207" t="s">
        <v>1454</v>
      </c>
      <c r="I995" s="207"/>
      <c r="J995" s="207" t="s">
        <v>1455</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1456</v>
      </c>
      <c r="BT995" s="223">
        <v>1</v>
      </c>
    </row>
    <row r="996" spans="2:72" s="35" customFormat="1" ht="16.5" hidden="1" customHeight="1" x14ac:dyDescent="0.4">
      <c r="B996" s="119">
        <v>828</v>
      </c>
      <c r="C996" s="224" t="s">
        <v>76</v>
      </c>
      <c r="D996" s="225" t="s">
        <v>77</v>
      </c>
      <c r="E996" s="225" t="s">
        <v>818</v>
      </c>
      <c r="F996" s="225" t="s">
        <v>602</v>
      </c>
      <c r="G996" s="225" t="s">
        <v>819</v>
      </c>
      <c r="H996" s="226" t="s">
        <v>820</v>
      </c>
      <c r="I996" s="226"/>
      <c r="J996" s="226" t="s">
        <v>1457</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1458</v>
      </c>
      <c r="BT996" s="241">
        <v>1</v>
      </c>
    </row>
    <row r="997" spans="2:72" s="35" customFormat="1" ht="16.5" hidden="1" customHeight="1" thickBot="1" x14ac:dyDescent="0.45">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1459</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1460</v>
      </c>
      <c r="BI997" s="115"/>
      <c r="BJ997" s="115"/>
      <c r="BK997" s="115"/>
      <c r="BL997" s="115"/>
      <c r="BM997" s="115"/>
      <c r="BN997" s="115"/>
      <c r="BO997" s="115"/>
      <c r="BP997" s="115"/>
      <c r="BQ997" s="109"/>
      <c r="BR997" s="116"/>
      <c r="BS997" s="117" t="s">
        <v>1247</v>
      </c>
      <c r="BT997" s="118">
        <v>1</v>
      </c>
    </row>
    <row r="998" spans="2:72" s="35" customFormat="1" ht="16.5" hidden="1" customHeight="1" x14ac:dyDescent="0.4">
      <c r="B998" s="119">
        <v>829</v>
      </c>
      <c r="C998" s="81" t="s">
        <v>76</v>
      </c>
      <c r="D998" s="82" t="s">
        <v>77</v>
      </c>
      <c r="E998" s="82" t="s">
        <v>726</v>
      </c>
      <c r="F998" s="82" t="s">
        <v>580</v>
      </c>
      <c r="G998" s="82" t="s">
        <v>1461</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45">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
      <c r="B1003" s="119">
        <v>834</v>
      </c>
      <c r="C1003" s="81" t="s">
        <v>76</v>
      </c>
      <c r="D1003" s="82" t="s">
        <v>77</v>
      </c>
      <c r="E1003" s="82" t="s">
        <v>726</v>
      </c>
      <c r="F1003" s="82" t="s">
        <v>619</v>
      </c>
      <c r="G1003" s="82" t="s">
        <v>1462</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1463</v>
      </c>
      <c r="BT1003" s="98">
        <v>1</v>
      </c>
    </row>
    <row r="1004" spans="2:72" s="35" customFormat="1" ht="16.5" hidden="1" customHeight="1" x14ac:dyDescent="0.4">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hidden="1" customHeight="1" x14ac:dyDescent="0.4">
      <c r="B1010" s="119">
        <v>841</v>
      </c>
      <c r="C1010" s="81" t="s">
        <v>76</v>
      </c>
      <c r="D1010" s="82" t="s">
        <v>77</v>
      </c>
      <c r="E1010" s="82" t="s">
        <v>726</v>
      </c>
      <c r="F1010" s="82" t="s">
        <v>825</v>
      </c>
      <c r="G1010" s="82" t="s">
        <v>1464</v>
      </c>
      <c r="H1010" s="83" t="s">
        <v>827</v>
      </c>
      <c r="I1010" s="83"/>
      <c r="J1010" s="83"/>
      <c r="K1010" s="83"/>
      <c r="L1010" s="83">
        <v>22</v>
      </c>
      <c r="M1010" s="83" t="s">
        <v>1465</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1175</v>
      </c>
      <c r="BT1010" s="98">
        <v>1</v>
      </c>
    </row>
    <row r="1011" spans="2:72" s="35" customFormat="1" ht="16.5" hidden="1" customHeight="1" x14ac:dyDescent="0.4">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hidden="1" customHeight="1" x14ac:dyDescent="0.4">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hidden="1" customHeight="1" x14ac:dyDescent="0.4">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hidden="1" customHeight="1" x14ac:dyDescent="0.4">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hidden="1" customHeight="1" x14ac:dyDescent="0.4">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hidden="1" customHeight="1" x14ac:dyDescent="0.4">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1360</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1361</v>
      </c>
      <c r="BT1016" s="118">
        <v>2</v>
      </c>
    </row>
    <row r="1017" spans="2:72" s="35" customFormat="1" ht="16.5" hidden="1" customHeight="1" x14ac:dyDescent="0.4">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hidden="1" customHeight="1" x14ac:dyDescent="0.4">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hidden="1" customHeight="1" x14ac:dyDescent="0.4">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hidden="1" customHeight="1" x14ac:dyDescent="0.4">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hidden="1" customHeight="1" x14ac:dyDescent="0.4">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hidden="1" customHeight="1" x14ac:dyDescent="0.4">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hidden="1" customHeight="1" x14ac:dyDescent="0.4">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hidden="1" customHeight="1" x14ac:dyDescent="0.4">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hidden="1" customHeight="1" x14ac:dyDescent="0.4">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hidden="1" customHeight="1" thickBot="1" x14ac:dyDescent="0.45">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hidden="1" customHeight="1" x14ac:dyDescent="0.4">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1175</v>
      </c>
      <c r="BT1027" s="98">
        <v>1</v>
      </c>
    </row>
    <row r="1028" spans="2:72" s="35" customFormat="1" ht="16.5" hidden="1" customHeight="1" x14ac:dyDescent="0.4">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hidden="1" customHeight="1" x14ac:dyDescent="0.4">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hidden="1" customHeight="1" x14ac:dyDescent="0.4">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hidden="1" customHeight="1" x14ac:dyDescent="0.4">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hidden="1" customHeight="1" x14ac:dyDescent="0.4">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hidden="1" customHeight="1" x14ac:dyDescent="0.4">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1360</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1361</v>
      </c>
      <c r="BT1033" s="118">
        <v>2</v>
      </c>
    </row>
    <row r="1034" spans="2:72" s="35" customFormat="1" ht="16.5" hidden="1" customHeight="1" x14ac:dyDescent="0.4">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hidden="1" customHeight="1" x14ac:dyDescent="0.4">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hidden="1" customHeight="1" x14ac:dyDescent="0.4">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hidden="1" customHeight="1" x14ac:dyDescent="0.4">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hidden="1" customHeight="1" x14ac:dyDescent="0.4">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hidden="1" customHeight="1" x14ac:dyDescent="0.4">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hidden="1" customHeight="1" x14ac:dyDescent="0.4">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hidden="1" customHeight="1" x14ac:dyDescent="0.4">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hidden="1" customHeight="1" x14ac:dyDescent="0.4">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hidden="1" customHeight="1" thickBot="1" x14ac:dyDescent="0.45">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
      <c r="B1044" s="119">
        <v>873</v>
      </c>
      <c r="C1044" s="81" t="s">
        <v>76</v>
      </c>
      <c r="D1044" s="82" t="s">
        <v>77</v>
      </c>
      <c r="E1044" s="82" t="s">
        <v>726</v>
      </c>
      <c r="F1044" s="82" t="s">
        <v>786</v>
      </c>
      <c r="G1044" s="82" t="s">
        <v>1466</v>
      </c>
      <c r="H1044" s="83" t="s">
        <v>1467</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1449</v>
      </c>
      <c r="BT1044" s="98">
        <v>1</v>
      </c>
    </row>
    <row r="1045" spans="2:72" s="35" customFormat="1" ht="16.5" hidden="1" customHeight="1" x14ac:dyDescent="0.4">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45">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
      <c r="B1048" s="119">
        <v>877</v>
      </c>
      <c r="C1048" s="81" t="s">
        <v>76</v>
      </c>
      <c r="D1048" s="82" t="s">
        <v>77</v>
      </c>
      <c r="E1048" s="82" t="s">
        <v>726</v>
      </c>
      <c r="F1048" s="82" t="s">
        <v>646</v>
      </c>
      <c r="G1048" s="82" t="s">
        <v>1468</v>
      </c>
      <c r="H1048" s="83" t="s">
        <v>831</v>
      </c>
      <c r="I1048" s="83"/>
      <c r="J1048" s="83" t="s">
        <v>1469</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1470</v>
      </c>
      <c r="BT1048" s="98">
        <v>3</v>
      </c>
    </row>
    <row r="1049" spans="2:72" s="35" customFormat="1" ht="16.5" hidden="1" customHeight="1" x14ac:dyDescent="0.4">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45">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
      <c r="B1052" s="119">
        <v>881</v>
      </c>
      <c r="C1052" s="81" t="s">
        <v>76</v>
      </c>
      <c r="D1052" s="82" t="s">
        <v>77</v>
      </c>
      <c r="E1052" s="82" t="s">
        <v>192</v>
      </c>
      <c r="F1052" s="82" t="s">
        <v>1386</v>
      </c>
      <c r="G1052" s="82" t="s">
        <v>1471</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1472</v>
      </c>
      <c r="BK1052" s="95" t="s">
        <v>1473</v>
      </c>
      <c r="BL1052" s="95" t="s">
        <v>772</v>
      </c>
      <c r="BM1052" s="95"/>
      <c r="BN1052" s="95">
        <v>4010</v>
      </c>
      <c r="BO1052" s="95" t="s">
        <v>1125</v>
      </c>
      <c r="BP1052" s="95"/>
      <c r="BQ1052" s="89" t="s">
        <v>1174</v>
      </c>
      <c r="BR1052" s="96"/>
      <c r="BS1052" s="97" t="s">
        <v>1166</v>
      </c>
      <c r="BT1052" s="98">
        <v>3</v>
      </c>
    </row>
    <row r="1053" spans="2:72" s="35" customFormat="1" ht="16.5" hidden="1" customHeight="1" thickBot="1" x14ac:dyDescent="0.45">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1174</v>
      </c>
      <c r="BR1053" s="133"/>
      <c r="BS1053" s="134"/>
      <c r="BT1053" s="135"/>
    </row>
    <row r="1054" spans="2:72" s="35" customFormat="1" ht="16.5" hidden="1" customHeight="1" thickBot="1" x14ac:dyDescent="0.4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1474</v>
      </c>
      <c r="BT1054" s="223">
        <v>1</v>
      </c>
    </row>
    <row r="1055" spans="2:72" s="35" customFormat="1" ht="16.5" hidden="1" customHeight="1" x14ac:dyDescent="0.4">
      <c r="B1055" s="119">
        <v>884</v>
      </c>
      <c r="C1055" s="81" t="s">
        <v>76</v>
      </c>
      <c r="D1055" s="82" t="s">
        <v>77</v>
      </c>
      <c r="E1055" s="82" t="s">
        <v>726</v>
      </c>
      <c r="F1055" s="82" t="s">
        <v>836</v>
      </c>
      <c r="G1055" s="82" t="s">
        <v>1475</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1175</v>
      </c>
      <c r="BT1055" s="98">
        <v>1</v>
      </c>
    </row>
    <row r="1056" spans="2:72" s="35" customFormat="1" ht="16.5" hidden="1" customHeight="1" x14ac:dyDescent="0.4">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hidden="1" customHeight="1" x14ac:dyDescent="0.4">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hidden="1" customHeight="1" x14ac:dyDescent="0.4">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hidden="1" customHeight="1" x14ac:dyDescent="0.4">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hidden="1" customHeight="1" x14ac:dyDescent="0.4">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hidden="1" customHeight="1" x14ac:dyDescent="0.4">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1360</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1361</v>
      </c>
      <c r="BT1061" s="118">
        <v>2</v>
      </c>
    </row>
    <row r="1062" spans="2:72" s="35" customFormat="1" ht="16.5" hidden="1" customHeight="1" x14ac:dyDescent="0.4">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hidden="1" customHeight="1" x14ac:dyDescent="0.4">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hidden="1" customHeight="1" x14ac:dyDescent="0.4">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hidden="1" customHeight="1" x14ac:dyDescent="0.4">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hidden="1" customHeight="1" x14ac:dyDescent="0.4">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hidden="1" customHeight="1" x14ac:dyDescent="0.4">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hidden="1" customHeight="1" x14ac:dyDescent="0.4">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hidden="1" customHeight="1" x14ac:dyDescent="0.4">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hidden="1" customHeight="1" x14ac:dyDescent="0.4">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hidden="1" customHeight="1" thickBot="1" x14ac:dyDescent="0.45">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hidden="1" customHeight="1" x14ac:dyDescent="0.4">
      <c r="B1072" s="119">
        <v>900</v>
      </c>
      <c r="C1072" s="81" t="s">
        <v>76</v>
      </c>
      <c r="D1072" s="82" t="s">
        <v>77</v>
      </c>
      <c r="E1072" s="82" t="s">
        <v>726</v>
      </c>
      <c r="F1072" s="82" t="s">
        <v>839</v>
      </c>
      <c r="G1072" s="82" t="s">
        <v>1476</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1175</v>
      </c>
      <c r="BT1072" s="98">
        <v>1</v>
      </c>
    </row>
    <row r="1073" spans="2:72" s="35" customFormat="1" ht="16.5" hidden="1" customHeight="1" x14ac:dyDescent="0.4">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hidden="1" customHeight="1" x14ac:dyDescent="0.4">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hidden="1" customHeight="1" x14ac:dyDescent="0.4">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hidden="1" customHeight="1" x14ac:dyDescent="0.4">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hidden="1" customHeight="1" x14ac:dyDescent="0.4">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hidden="1" customHeight="1" x14ac:dyDescent="0.4">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1360</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1361</v>
      </c>
      <c r="BT1078" s="118">
        <v>2</v>
      </c>
    </row>
    <row r="1079" spans="2:72" s="35" customFormat="1" ht="16.5" hidden="1" customHeight="1" x14ac:dyDescent="0.4">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hidden="1" customHeight="1" x14ac:dyDescent="0.4">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hidden="1" customHeight="1" x14ac:dyDescent="0.4">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hidden="1" customHeight="1" x14ac:dyDescent="0.4">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hidden="1" customHeight="1" x14ac:dyDescent="0.4">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hidden="1" customHeight="1" x14ac:dyDescent="0.4">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hidden="1" customHeight="1" x14ac:dyDescent="0.4">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hidden="1" customHeight="1" x14ac:dyDescent="0.4">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hidden="1" customHeight="1" x14ac:dyDescent="0.4">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hidden="1" customHeight="1" thickBot="1" x14ac:dyDescent="0.45">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
      <c r="B1089" s="119">
        <v>916</v>
      </c>
      <c r="C1089" s="81" t="s">
        <v>76</v>
      </c>
      <c r="D1089" s="82" t="s">
        <v>77</v>
      </c>
      <c r="E1089" s="82" t="s">
        <v>726</v>
      </c>
      <c r="F1089" s="82" t="s">
        <v>665</v>
      </c>
      <c r="G1089" s="82" t="s">
        <v>1477</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1175</v>
      </c>
      <c r="BT1089" s="98">
        <v>1</v>
      </c>
    </row>
    <row r="1090" spans="2:72" s="35" customFormat="1" ht="16.5" hidden="1" customHeight="1" x14ac:dyDescent="0.4">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45">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hidden="1" customHeight="1" x14ac:dyDescent="0.4">
      <c r="B1093" s="119">
        <v>920</v>
      </c>
      <c r="C1093" s="81" t="s">
        <v>76</v>
      </c>
      <c r="D1093" s="82" t="s">
        <v>77</v>
      </c>
      <c r="E1093" s="82" t="s">
        <v>726</v>
      </c>
      <c r="F1093" s="82" t="s">
        <v>844</v>
      </c>
      <c r="G1093" s="82" t="s">
        <v>1478</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1175</v>
      </c>
      <c r="BT1093" s="98">
        <v>1</v>
      </c>
    </row>
    <row r="1094" spans="2:72" s="35" customFormat="1" ht="16.5" hidden="1" customHeight="1" x14ac:dyDescent="0.4">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hidden="1" customHeight="1" x14ac:dyDescent="0.4">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hidden="1" customHeight="1" x14ac:dyDescent="0.4">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hidden="1" customHeight="1" x14ac:dyDescent="0.4">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hidden="1" customHeight="1" x14ac:dyDescent="0.4">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hidden="1" customHeight="1" x14ac:dyDescent="0.4">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1360</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1361</v>
      </c>
      <c r="BT1099" s="118">
        <v>2</v>
      </c>
    </row>
    <row r="1100" spans="2:72" s="35" customFormat="1" ht="16.5" hidden="1" customHeight="1" x14ac:dyDescent="0.4">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hidden="1" customHeight="1" x14ac:dyDescent="0.4">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hidden="1" customHeight="1" x14ac:dyDescent="0.4">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hidden="1" customHeight="1" x14ac:dyDescent="0.4">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hidden="1" customHeight="1" x14ac:dyDescent="0.4">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hidden="1" customHeight="1" x14ac:dyDescent="0.4">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hidden="1" customHeight="1" x14ac:dyDescent="0.4">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hidden="1" customHeight="1" x14ac:dyDescent="0.4">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hidden="1" customHeight="1" x14ac:dyDescent="0.4">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hidden="1" customHeight="1" thickBot="1" x14ac:dyDescent="0.45">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
      <c r="B1110" s="119">
        <v>936</v>
      </c>
      <c r="C1110" s="81" t="s">
        <v>76</v>
      </c>
      <c r="D1110" s="82" t="s">
        <v>77</v>
      </c>
      <c r="E1110" s="82" t="s">
        <v>726</v>
      </c>
      <c r="F1110" s="82" t="s">
        <v>610</v>
      </c>
      <c r="G1110" s="82" t="s">
        <v>1479</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1175</v>
      </c>
      <c r="BT1110" s="98">
        <v>1</v>
      </c>
    </row>
    <row r="1111" spans="2:72" s="35" customFormat="1" ht="16.5" hidden="1" customHeight="1" x14ac:dyDescent="0.4">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45">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
      <c r="B1114" s="119">
        <v>940</v>
      </c>
      <c r="C1114" s="81" t="s">
        <v>76</v>
      </c>
      <c r="D1114" s="82" t="s">
        <v>77</v>
      </c>
      <c r="E1114" s="82" t="s">
        <v>726</v>
      </c>
      <c r="F1114" s="82" t="s">
        <v>749</v>
      </c>
      <c r="G1114" s="82" t="s">
        <v>1480</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1175</v>
      </c>
      <c r="BT1114" s="98">
        <v>1</v>
      </c>
    </row>
    <row r="1115" spans="2:72" s="35" customFormat="1" ht="16.5" hidden="1" customHeight="1" x14ac:dyDescent="0.4">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45">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
      <c r="B1124" s="119">
        <v>950</v>
      </c>
      <c r="C1124" s="81" t="s">
        <v>76</v>
      </c>
      <c r="D1124" s="82" t="s">
        <v>77</v>
      </c>
      <c r="E1124" s="82" t="s">
        <v>726</v>
      </c>
      <c r="F1124" s="82" t="s">
        <v>627</v>
      </c>
      <c r="G1124" s="82" t="s">
        <v>1481</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1175</v>
      </c>
      <c r="BT1124" s="98">
        <v>1</v>
      </c>
    </row>
    <row r="1125" spans="2:72" s="35" customFormat="1" ht="16.5" hidden="1" customHeight="1" x14ac:dyDescent="0.4">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45">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1174</v>
      </c>
      <c r="BR1134" s="96"/>
      <c r="BS1134" s="97"/>
      <c r="BT1134" s="98"/>
    </row>
    <row r="1135" spans="2:72" s="35" customFormat="1" ht="16.5" hidden="1" customHeight="1" thickBot="1" x14ac:dyDescent="0.45">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1174</v>
      </c>
      <c r="BR1135" s="133"/>
      <c r="BS1135" s="134"/>
      <c r="BT1135" s="135"/>
    </row>
    <row r="1136" spans="2:72" s="35" customFormat="1" ht="16.5" hidden="1" customHeight="1" x14ac:dyDescent="0.4">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1174</v>
      </c>
      <c r="BR1136" s="96"/>
      <c r="BS1136" s="97"/>
      <c r="BT1136" s="98"/>
    </row>
    <row r="1137" spans="2:72" s="35" customFormat="1" ht="16.5" hidden="1" customHeight="1" thickBot="1" x14ac:dyDescent="0.45">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1174</v>
      </c>
      <c r="BR1137" s="133"/>
      <c r="BS1137" s="134"/>
      <c r="BT1137" s="135"/>
    </row>
    <row r="1138" spans="2:72" s="35" customFormat="1" ht="16.5" hidden="1" customHeight="1" x14ac:dyDescent="0.4">
      <c r="B1138" s="119">
        <v>964</v>
      </c>
      <c r="C1138" s="81" t="s">
        <v>76</v>
      </c>
      <c r="D1138" s="82" t="s">
        <v>77</v>
      </c>
      <c r="E1138" s="82" t="s">
        <v>192</v>
      </c>
      <c r="F1138" s="82" t="s">
        <v>859</v>
      </c>
      <c r="G1138" s="82" t="s">
        <v>860</v>
      </c>
      <c r="H1138" s="83" t="s">
        <v>861</v>
      </c>
      <c r="I1138" s="83"/>
      <c r="J1138" s="83" t="s">
        <v>1482</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1174</v>
      </c>
      <c r="BR1138" s="96"/>
      <c r="BS1138" s="97"/>
      <c r="BT1138" s="98"/>
    </row>
    <row r="1139" spans="2:72" s="35" customFormat="1" ht="16.5" hidden="1" customHeight="1" thickBot="1" x14ac:dyDescent="0.45">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1174</v>
      </c>
      <c r="BR1139" s="133"/>
      <c r="BS1139" s="134"/>
      <c r="BT1139" s="135"/>
    </row>
    <row r="1140" spans="2:72" s="35" customFormat="1" ht="16.5" hidden="1" customHeight="1" x14ac:dyDescent="0.4">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45">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45">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1280</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1174</v>
      </c>
      <c r="BR1144" s="96"/>
      <c r="BS1144" s="97"/>
      <c r="BT1144" s="98"/>
    </row>
    <row r="1145" spans="2:72" s="35" customFormat="1" ht="16.5" hidden="1" customHeight="1" thickBot="1" x14ac:dyDescent="0.45">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1174</v>
      </c>
      <c r="BR1145" s="133"/>
      <c r="BS1145" s="134"/>
      <c r="BT1145" s="135"/>
    </row>
    <row r="1146" spans="2:72" s="35" customFormat="1" ht="16.5" hidden="1" customHeight="1" x14ac:dyDescent="0.4">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45">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45">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45">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45">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
      <c r="B1154" s="119">
        <v>980</v>
      </c>
      <c r="C1154" s="81" t="s">
        <v>76</v>
      </c>
      <c r="D1154" s="82" t="s">
        <v>77</v>
      </c>
      <c r="E1154" s="82" t="s">
        <v>129</v>
      </c>
      <c r="F1154" s="82" t="s">
        <v>530</v>
      </c>
      <c r="G1154" s="82" t="s">
        <v>886</v>
      </c>
      <c r="H1154" s="83" t="s">
        <v>1483</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1194</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1174</v>
      </c>
      <c r="BR1154" s="96"/>
      <c r="BS1154" s="97"/>
      <c r="BT1154" s="98"/>
    </row>
    <row r="1155" spans="2:72" s="35" customFormat="1" ht="16.5" hidden="1" customHeight="1" thickBot="1" x14ac:dyDescent="0.45">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1174</v>
      </c>
      <c r="BR1155" s="133"/>
      <c r="BS1155" s="134"/>
      <c r="BT1155" s="135"/>
    </row>
    <row r="1156" spans="2:72" s="35" customFormat="1" ht="16.5" hidden="1" customHeight="1" x14ac:dyDescent="0.4">
      <c r="B1156" s="119">
        <v>980</v>
      </c>
      <c r="C1156" s="81" t="s">
        <v>76</v>
      </c>
      <c r="D1156" s="82" t="s">
        <v>77</v>
      </c>
      <c r="E1156" s="82" t="s">
        <v>129</v>
      </c>
      <c r="F1156" s="82" t="s">
        <v>1484</v>
      </c>
      <c r="G1156" s="82" t="s">
        <v>1485</v>
      </c>
      <c r="H1156" s="83" t="s">
        <v>1486</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1194</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1174</v>
      </c>
      <c r="BR1156" s="96"/>
      <c r="BS1156" s="97" t="s">
        <v>1487</v>
      </c>
      <c r="BT1156" s="98">
        <v>3</v>
      </c>
    </row>
    <row r="1157" spans="2:72" s="35" customFormat="1" ht="16.5" hidden="1" customHeight="1" thickBot="1" x14ac:dyDescent="0.45">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1174</v>
      </c>
      <c r="BR1157" s="133"/>
      <c r="BS1157" s="134"/>
      <c r="BT1157" s="135"/>
    </row>
    <row r="1158" spans="2:72" s="35" customFormat="1" ht="16.5" hidden="1" customHeight="1" x14ac:dyDescent="0.4">
      <c r="B1158" s="119">
        <v>980</v>
      </c>
      <c r="C1158" s="81" t="s">
        <v>76</v>
      </c>
      <c r="D1158" s="82" t="s">
        <v>77</v>
      </c>
      <c r="E1158" s="82" t="s">
        <v>129</v>
      </c>
      <c r="F1158" s="82" t="s">
        <v>1488</v>
      </c>
      <c r="G1158" s="82" t="s">
        <v>1489</v>
      </c>
      <c r="H1158" s="83" t="s">
        <v>1490</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1194</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1174</v>
      </c>
      <c r="BR1158" s="96"/>
      <c r="BS1158" s="97" t="s">
        <v>1487</v>
      </c>
      <c r="BT1158" s="98">
        <v>3</v>
      </c>
    </row>
    <row r="1159" spans="2:72" s="35" customFormat="1" ht="16.5" hidden="1" customHeight="1" thickBot="1" x14ac:dyDescent="0.45">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1174</v>
      </c>
      <c r="BR1159" s="133"/>
      <c r="BS1159" s="134"/>
      <c r="BT1159" s="135"/>
    </row>
    <row r="1160" spans="2:72" s="35" customFormat="1" ht="16.5" hidden="1" customHeight="1" x14ac:dyDescent="0.4">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1194</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1174</v>
      </c>
      <c r="BR1160" s="96"/>
      <c r="BS1160" s="97"/>
      <c r="BT1160" s="98"/>
    </row>
    <row r="1161" spans="2:72" s="35" customFormat="1" ht="16.5" hidden="1" customHeight="1" thickBot="1" x14ac:dyDescent="0.45">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1174</v>
      </c>
      <c r="BR1161" s="133"/>
      <c r="BS1161" s="134"/>
      <c r="BT1161" s="135"/>
    </row>
    <row r="1162" spans="2:72" s="35" customFormat="1" ht="16.5" hidden="1" customHeight="1" x14ac:dyDescent="0.4">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1194</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1174</v>
      </c>
      <c r="BR1162" s="96"/>
      <c r="BS1162" s="97"/>
      <c r="BT1162" s="98"/>
    </row>
    <row r="1163" spans="2:72" s="35" customFormat="1" ht="16.5" hidden="1" customHeight="1" thickBot="1" x14ac:dyDescent="0.45">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1174</v>
      </c>
      <c r="BR1163" s="133"/>
      <c r="BS1163" s="134"/>
      <c r="BT1163" s="135"/>
    </row>
    <row r="1164" spans="2:72" s="35" customFormat="1" ht="16.5" hidden="1" customHeight="1" x14ac:dyDescent="0.4">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1194</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1185</v>
      </c>
      <c r="BK1164" s="95" t="s">
        <v>1275</v>
      </c>
      <c r="BL1164" s="95" t="s">
        <v>1276</v>
      </c>
      <c r="BM1164" s="95"/>
      <c r="BN1164" s="95">
        <v>4011</v>
      </c>
      <c r="BO1164" s="95" t="s">
        <v>1122</v>
      </c>
      <c r="BP1164" s="95" t="s">
        <v>446</v>
      </c>
      <c r="BQ1164" s="89" t="s">
        <v>1174</v>
      </c>
      <c r="BR1164" s="96"/>
      <c r="BS1164" s="97"/>
      <c r="BT1164" s="98"/>
    </row>
    <row r="1165" spans="2:72" s="35" customFormat="1" ht="16.5" hidden="1" customHeight="1" thickBot="1" x14ac:dyDescent="0.45">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1174</v>
      </c>
      <c r="BR1165" s="133"/>
      <c r="BS1165" s="134"/>
      <c r="BT1165" s="135"/>
    </row>
    <row r="1166" spans="2:72" s="35" customFormat="1" ht="16.5" hidden="1" customHeight="1" x14ac:dyDescent="0.4">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45">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45">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
      <c r="B1170" s="119">
        <v>992</v>
      </c>
      <c r="C1170" s="81" t="s">
        <v>76</v>
      </c>
      <c r="D1170" s="82" t="s">
        <v>77</v>
      </c>
      <c r="E1170" s="82" t="s">
        <v>763</v>
      </c>
      <c r="F1170" s="82" t="s">
        <v>877</v>
      </c>
      <c r="G1170" s="82" t="s">
        <v>900</v>
      </c>
      <c r="H1170" s="83" t="s">
        <v>901</v>
      </c>
      <c r="I1170" s="83"/>
      <c r="J1170" s="83" t="s">
        <v>1491</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45">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
      <c r="B1173" s="119">
        <v>995</v>
      </c>
      <c r="C1173" s="81" t="s">
        <v>76</v>
      </c>
      <c r="D1173" s="82" t="s">
        <v>77</v>
      </c>
      <c r="E1173" s="82" t="s">
        <v>763</v>
      </c>
      <c r="F1173" s="82" t="s">
        <v>880</v>
      </c>
      <c r="G1173" s="82" t="s">
        <v>904</v>
      </c>
      <c r="H1173" s="83" t="s">
        <v>905</v>
      </c>
      <c r="I1173" s="83"/>
      <c r="J1173" s="83" t="s">
        <v>1491</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45">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45">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45">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45">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45">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45">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
      <c r="B1186" s="119">
        <v>1008</v>
      </c>
      <c r="C1186" s="81" t="s">
        <v>76</v>
      </c>
      <c r="D1186" s="82" t="s">
        <v>77</v>
      </c>
      <c r="E1186" s="82" t="s">
        <v>726</v>
      </c>
      <c r="F1186" s="82" t="s">
        <v>681</v>
      </c>
      <c r="G1186" s="82" t="s">
        <v>918</v>
      </c>
      <c r="H1186" s="83" t="s">
        <v>919</v>
      </c>
      <c r="I1186" s="83"/>
      <c r="J1186" s="83" t="s">
        <v>1491</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45">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
      <c r="B1190" s="119">
        <v>1012</v>
      </c>
      <c r="C1190" s="81" t="s">
        <v>76</v>
      </c>
      <c r="D1190" s="82" t="s">
        <v>77</v>
      </c>
      <c r="E1190" s="82" t="s">
        <v>726</v>
      </c>
      <c r="F1190" s="82" t="s">
        <v>920</v>
      </c>
      <c r="G1190" s="82" t="s">
        <v>921</v>
      </c>
      <c r="H1190" s="83" t="s">
        <v>922</v>
      </c>
      <c r="I1190" s="83"/>
      <c r="J1190" s="83" t="s">
        <v>1491</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45">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
      <c r="B1194" s="119">
        <v>1016</v>
      </c>
      <c r="C1194" s="81" t="s">
        <v>76</v>
      </c>
      <c r="D1194" s="82" t="s">
        <v>77</v>
      </c>
      <c r="E1194" s="82" t="s">
        <v>726</v>
      </c>
      <c r="F1194" s="82" t="s">
        <v>923</v>
      </c>
      <c r="G1194" s="82" t="s">
        <v>924</v>
      </c>
      <c r="H1194" s="83" t="s">
        <v>925</v>
      </c>
      <c r="I1194" s="83"/>
      <c r="J1194" s="83" t="s">
        <v>1491</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45">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
      <c r="B1198" s="119">
        <v>1020</v>
      </c>
      <c r="C1198" s="81" t="s">
        <v>76</v>
      </c>
      <c r="D1198" s="82" t="s">
        <v>77</v>
      </c>
      <c r="E1198" s="82" t="s">
        <v>726</v>
      </c>
      <c r="F1198" s="82" t="s">
        <v>687</v>
      </c>
      <c r="G1198" s="82" t="s">
        <v>926</v>
      </c>
      <c r="H1198" s="83" t="s">
        <v>927</v>
      </c>
      <c r="I1198" s="83"/>
      <c r="J1198" s="83" t="s">
        <v>1491</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45">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
      <c r="B1202" s="119">
        <v>1024</v>
      </c>
      <c r="C1202" s="81" t="s">
        <v>76</v>
      </c>
      <c r="D1202" s="82" t="s">
        <v>77</v>
      </c>
      <c r="E1202" s="82" t="s">
        <v>763</v>
      </c>
      <c r="F1202" s="82" t="s">
        <v>910</v>
      </c>
      <c r="G1202" s="82" t="s">
        <v>1113</v>
      </c>
      <c r="H1202" s="83" t="s">
        <v>1114</v>
      </c>
      <c r="I1202" s="83"/>
      <c r="J1202" s="83" t="s">
        <v>1491</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45">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
      <c r="B1206" s="119">
        <v>1028</v>
      </c>
      <c r="C1206" s="81" t="s">
        <v>76</v>
      </c>
      <c r="D1206" s="82" t="s">
        <v>77</v>
      </c>
      <c r="E1206" s="82" t="s">
        <v>763</v>
      </c>
      <c r="F1206" s="82" t="s">
        <v>1115</v>
      </c>
      <c r="G1206" s="82" t="s">
        <v>1116</v>
      </c>
      <c r="H1206" s="83" t="s">
        <v>1117</v>
      </c>
      <c r="I1206" s="83"/>
      <c r="J1206" s="83" t="s">
        <v>1491</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45">
      <c r="B1210" s="119">
        <v>1032</v>
      </c>
      <c r="C1210" s="242" t="s">
        <v>76</v>
      </c>
      <c r="D1210" s="243" t="s">
        <v>77</v>
      </c>
      <c r="E1210" s="243" t="s">
        <v>928</v>
      </c>
      <c r="F1210" s="243" t="s">
        <v>910</v>
      </c>
      <c r="G1210" s="243" t="s">
        <v>929</v>
      </c>
      <c r="H1210" s="244" t="s">
        <v>930</v>
      </c>
      <c r="I1210" s="244"/>
      <c r="J1210" s="83" t="s">
        <v>1491</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45">
      <c r="B1211" s="119">
        <v>1033</v>
      </c>
      <c r="C1211" s="205" t="s">
        <v>76</v>
      </c>
      <c r="D1211" s="206" t="s">
        <v>77</v>
      </c>
      <c r="E1211" s="206" t="s">
        <v>928</v>
      </c>
      <c r="F1211" s="206" t="s">
        <v>931</v>
      </c>
      <c r="G1211" s="206" t="s">
        <v>932</v>
      </c>
      <c r="H1211" s="207" t="s">
        <v>933</v>
      </c>
      <c r="I1211" s="207"/>
      <c r="J1211" s="83" t="s">
        <v>1491</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45">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
      <c r="B1227" s="119">
        <v>1049</v>
      </c>
      <c r="C1227" s="81" t="s">
        <v>76</v>
      </c>
      <c r="D1227" s="82" t="s">
        <v>77</v>
      </c>
      <c r="E1227" s="82" t="s">
        <v>726</v>
      </c>
      <c r="F1227" s="82" t="s">
        <v>880</v>
      </c>
      <c r="G1227" s="82" t="s">
        <v>951</v>
      </c>
      <c r="H1227" s="83" t="s">
        <v>952</v>
      </c>
      <c r="I1227" s="83"/>
      <c r="J1227" s="83" t="s">
        <v>1491</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45">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
      <c r="B1236" s="119">
        <v>1058</v>
      </c>
      <c r="C1236" s="81" t="s">
        <v>76</v>
      </c>
      <c r="D1236" s="82" t="s">
        <v>77</v>
      </c>
      <c r="E1236" s="82" t="s">
        <v>726</v>
      </c>
      <c r="F1236" s="82" t="s">
        <v>877</v>
      </c>
      <c r="G1236" s="82" t="s">
        <v>953</v>
      </c>
      <c r="H1236" s="83" t="s">
        <v>954</v>
      </c>
      <c r="I1236" s="83"/>
      <c r="J1236" s="83" t="s">
        <v>1491</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45">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
      <c r="B1245" s="119">
        <v>1067</v>
      </c>
      <c r="C1245" s="81" t="s">
        <v>76</v>
      </c>
      <c r="D1245" s="82" t="s">
        <v>77</v>
      </c>
      <c r="E1245" s="82" t="s">
        <v>726</v>
      </c>
      <c r="F1245" s="82" t="s">
        <v>874</v>
      </c>
      <c r="G1245" s="82" t="s">
        <v>955</v>
      </c>
      <c r="H1245" s="83" t="s">
        <v>956</v>
      </c>
      <c r="I1245" s="83"/>
      <c r="J1245" s="83" t="s">
        <v>1491</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45">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
      <c r="B1254" s="119">
        <v>1076</v>
      </c>
      <c r="C1254" s="81" t="s">
        <v>76</v>
      </c>
      <c r="D1254" s="82" t="s">
        <v>77</v>
      </c>
      <c r="E1254" s="82" t="s">
        <v>763</v>
      </c>
      <c r="F1254" s="82" t="s">
        <v>874</v>
      </c>
      <c r="G1254" s="82" t="s">
        <v>957</v>
      </c>
      <c r="H1254" s="83" t="s">
        <v>958</v>
      </c>
      <c r="I1254" s="83"/>
      <c r="J1254" s="83" t="s">
        <v>1491</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45">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45">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
      <c r="B1259" s="119">
        <v>1081</v>
      </c>
      <c r="C1259" s="81" t="s">
        <v>76</v>
      </c>
      <c r="D1259" s="82" t="s">
        <v>77</v>
      </c>
      <c r="E1259" s="82" t="s">
        <v>726</v>
      </c>
      <c r="F1259" s="82" t="s">
        <v>883</v>
      </c>
      <c r="G1259" s="82" t="s">
        <v>961</v>
      </c>
      <c r="H1259" s="83" t="s">
        <v>962</v>
      </c>
      <c r="I1259" s="83"/>
      <c r="J1259" s="83" t="s">
        <v>1491</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
      <c r="B1268" s="119">
        <v>1090</v>
      </c>
      <c r="C1268" s="81" t="s">
        <v>76</v>
      </c>
      <c r="D1268" s="82" t="s">
        <v>77</v>
      </c>
      <c r="E1268" s="82" t="s">
        <v>763</v>
      </c>
      <c r="F1268" s="82" t="s">
        <v>883</v>
      </c>
      <c r="G1268" s="82" t="s">
        <v>963</v>
      </c>
      <c r="H1268" s="83" t="s">
        <v>964</v>
      </c>
      <c r="I1268" s="83"/>
      <c r="J1268" s="83" t="s">
        <v>1491</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45">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45">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1145</v>
      </c>
      <c r="BP1273" s="95"/>
      <c r="BQ1273" s="89"/>
      <c r="BR1273" s="96"/>
      <c r="BS1273" s="97" t="s">
        <v>1234</v>
      </c>
      <c r="BT1273" s="98">
        <v>2</v>
      </c>
    </row>
    <row r="1274" spans="2:72" s="35" customFormat="1" ht="16.5" hidden="1" customHeight="1" x14ac:dyDescent="0.4">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1144</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1145</v>
      </c>
      <c r="BP1274" s="115"/>
      <c r="BQ1274" s="109"/>
      <c r="BR1274" s="116"/>
      <c r="BS1274" s="117" t="s">
        <v>1234</v>
      </c>
      <c r="BT1274" s="118">
        <v>2</v>
      </c>
    </row>
    <row r="1275" spans="2:72" s="35" customFormat="1" ht="16.5" hidden="1" customHeight="1" x14ac:dyDescent="0.4">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1144</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1145</v>
      </c>
      <c r="BP1275" s="115"/>
      <c r="BQ1275" s="109"/>
      <c r="BR1275" s="116"/>
      <c r="BS1275" s="117" t="s">
        <v>1234</v>
      </c>
      <c r="BT1275" s="118">
        <v>2</v>
      </c>
    </row>
    <row r="1276" spans="2:72" s="35" customFormat="1" ht="16.5" hidden="1" customHeight="1" x14ac:dyDescent="0.4">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1144</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1145</v>
      </c>
      <c r="BP1276" s="115"/>
      <c r="BQ1276" s="109"/>
      <c r="BR1276" s="116"/>
      <c r="BS1276" s="117" t="s">
        <v>1234</v>
      </c>
      <c r="BT1276" s="118">
        <v>2</v>
      </c>
    </row>
    <row r="1277" spans="2:72" s="35" customFormat="1" ht="16.5" hidden="1" customHeight="1" x14ac:dyDescent="0.4">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1144</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1145</v>
      </c>
      <c r="BP1277" s="115"/>
      <c r="BQ1277" s="109"/>
      <c r="BR1277" s="116"/>
      <c r="BS1277" s="117" t="s">
        <v>1234</v>
      </c>
      <c r="BT1277" s="118">
        <v>2</v>
      </c>
    </row>
    <row r="1278" spans="2:72" s="35" customFormat="1" ht="16.5" hidden="1" customHeight="1" x14ac:dyDescent="0.4">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1144</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1145</v>
      </c>
      <c r="BP1278" s="115"/>
      <c r="BQ1278" s="109"/>
      <c r="BR1278" s="116"/>
      <c r="BS1278" s="117" t="s">
        <v>1234</v>
      </c>
      <c r="BT1278" s="118">
        <v>2</v>
      </c>
    </row>
    <row r="1279" spans="2:72" s="35" customFormat="1" ht="16.5" hidden="1" customHeight="1" thickBot="1" x14ac:dyDescent="0.45">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1144</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1145</v>
      </c>
      <c r="BP1279" s="132"/>
      <c r="BQ1279" s="72"/>
      <c r="BR1279" s="133"/>
      <c r="BS1279" s="117" t="s">
        <v>1234</v>
      </c>
      <c r="BT1279" s="118">
        <v>2</v>
      </c>
    </row>
    <row r="1280" spans="2:72" s="35" customFormat="1" ht="16.5" hidden="1" customHeight="1" x14ac:dyDescent="0.4">
      <c r="B1280" s="119">
        <v>1101</v>
      </c>
      <c r="C1280" s="81" t="s">
        <v>76</v>
      </c>
      <c r="D1280" s="82" t="s">
        <v>77</v>
      </c>
      <c r="E1280" s="82" t="s">
        <v>726</v>
      </c>
      <c r="F1280" s="82" t="s">
        <v>457</v>
      </c>
      <c r="G1280" s="82" t="s">
        <v>1492</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1313</v>
      </c>
      <c r="BN1280" s="95">
        <v>4011</v>
      </c>
      <c r="BO1280" s="95" t="s">
        <v>1120</v>
      </c>
      <c r="BP1280" s="95"/>
      <c r="BQ1280" s="89"/>
      <c r="BR1280" s="96"/>
      <c r="BS1280" s="97" t="s">
        <v>1314</v>
      </c>
      <c r="BT1280" s="98">
        <v>1</v>
      </c>
    </row>
    <row r="1281" spans="2:72" s="35" customFormat="1" ht="16.5" hidden="1" customHeight="1" x14ac:dyDescent="0.4">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
      <c r="B1293" s="80">
        <v>458</v>
      </c>
      <c r="C1293" s="81" t="s">
        <v>76</v>
      </c>
      <c r="D1293" s="82" t="s">
        <v>77</v>
      </c>
      <c r="E1293" s="82" t="s">
        <v>557</v>
      </c>
      <c r="F1293" s="82" t="s">
        <v>1493</v>
      </c>
      <c r="G1293" s="82" t="s">
        <v>1494</v>
      </c>
      <c r="H1293" s="83" t="s">
        <v>1495</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1206</v>
      </c>
      <c r="BR1293" s="96"/>
      <c r="BS1293" s="97" t="s">
        <v>1247</v>
      </c>
      <c r="BT1293" s="98">
        <v>2</v>
      </c>
    </row>
    <row r="1294" spans="2:72" s="35" customFormat="1" ht="16.5" hidden="1" customHeight="1" thickBot="1" x14ac:dyDescent="0.4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1317</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1206</v>
      </c>
      <c r="BR1294" s="133"/>
      <c r="BS1294" s="142" t="s">
        <v>1247</v>
      </c>
      <c r="BT1294" s="135">
        <v>2</v>
      </c>
    </row>
    <row r="1295" spans="2:72" s="35" customFormat="1" ht="16.5" hidden="1" customHeight="1" x14ac:dyDescent="0.4">
      <c r="B1295" s="80">
        <v>458</v>
      </c>
      <c r="C1295" s="81" t="s">
        <v>76</v>
      </c>
      <c r="D1295" s="82" t="s">
        <v>77</v>
      </c>
      <c r="E1295" s="82" t="s">
        <v>593</v>
      </c>
      <c r="F1295" s="82" t="s">
        <v>457</v>
      </c>
      <c r="G1295" s="82" t="s">
        <v>1496</v>
      </c>
      <c r="H1295" s="83" t="s">
        <v>1497</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1320</v>
      </c>
      <c r="BH1295" s="95"/>
      <c r="BI1295" s="95" t="s">
        <v>862</v>
      </c>
      <c r="BJ1295" s="95" t="s">
        <v>1321</v>
      </c>
      <c r="BK1295" s="95" t="s">
        <v>1322</v>
      </c>
      <c r="BL1295" s="95"/>
      <c r="BM1295" s="95"/>
      <c r="BN1295" s="95">
        <v>4008</v>
      </c>
      <c r="BO1295" s="95"/>
      <c r="BP1295" s="95"/>
      <c r="BQ1295" s="89" t="s">
        <v>1174</v>
      </c>
      <c r="BR1295" s="96"/>
      <c r="BS1295" s="144" t="s">
        <v>1247</v>
      </c>
      <c r="BT1295" s="98">
        <v>3</v>
      </c>
    </row>
    <row r="1296" spans="2:72" s="35" customFormat="1" ht="16.5" hidden="1" customHeight="1" thickBot="1" x14ac:dyDescent="0.45">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1323</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1174</v>
      </c>
      <c r="BR1296" s="133"/>
      <c r="BS1296" s="146" t="s">
        <v>1247</v>
      </c>
      <c r="BT1296" s="135">
        <v>3</v>
      </c>
    </row>
    <row r="1297" spans="2:72" s="35" customFormat="1" ht="16.5" hidden="1" customHeight="1" x14ac:dyDescent="0.4">
      <c r="B1297" s="80">
        <v>458</v>
      </c>
      <c r="C1297" s="81" t="s">
        <v>76</v>
      </c>
      <c r="D1297" s="82" t="s">
        <v>77</v>
      </c>
      <c r="E1297" s="82"/>
      <c r="F1297" s="82"/>
      <c r="G1297" s="82" t="s">
        <v>77</v>
      </c>
      <c r="H1297" s="83" t="s">
        <v>1498</v>
      </c>
      <c r="I1297" s="83"/>
      <c r="J1297" s="83" t="s">
        <v>1499</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1500</v>
      </c>
      <c r="BT1297" s="98">
        <v>3</v>
      </c>
    </row>
    <row r="1298" spans="2:72" s="35" customFormat="1" ht="16.5" hidden="1" customHeight="1" thickBot="1" x14ac:dyDescent="0.4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1501</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1500</v>
      </c>
      <c r="BT1298" s="135">
        <v>3</v>
      </c>
    </row>
    <row r="1299" spans="2:72" s="35" customFormat="1" ht="16.5" hidden="1" customHeight="1" x14ac:dyDescent="0.4">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1502</v>
      </c>
      <c r="BK1299" s="95"/>
      <c r="BL1299" s="95"/>
      <c r="BM1299" s="95"/>
      <c r="BN1299" s="95">
        <v>4012</v>
      </c>
      <c r="BO1299" s="95" t="s">
        <v>1124</v>
      </c>
      <c r="BP1299" s="95" t="s">
        <v>326</v>
      </c>
      <c r="BQ1299" s="89" t="s">
        <v>1174</v>
      </c>
      <c r="BR1299" s="96"/>
      <c r="BS1299" s="144" t="s">
        <v>1503</v>
      </c>
      <c r="BT1299" s="98">
        <v>1</v>
      </c>
    </row>
    <row r="1300" spans="2:72" s="35" customFormat="1" ht="16.5" hidden="1" customHeight="1" thickBot="1" x14ac:dyDescent="0.45">
      <c r="B1300" s="119">
        <v>1115</v>
      </c>
      <c r="C1300" s="120"/>
      <c r="D1300" s="121"/>
      <c r="E1300" s="121"/>
      <c r="F1300" s="121"/>
      <c r="G1300" s="121"/>
      <c r="H1300" s="122"/>
      <c r="I1300" s="122"/>
      <c r="J1300" s="122" t="s">
        <v>1204</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1174</v>
      </c>
      <c r="BR1300" s="133"/>
      <c r="BS1300" s="146" t="s">
        <v>1503</v>
      </c>
      <c r="BT1300" s="135">
        <v>1</v>
      </c>
    </row>
    <row r="1301" spans="2:72" s="35" customFormat="1" ht="16.5" hidden="1" customHeight="1" x14ac:dyDescent="0.4">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1343</v>
      </c>
      <c r="BH1301" s="95"/>
      <c r="BI1301" s="95"/>
      <c r="BJ1301" s="95" t="s">
        <v>1502</v>
      </c>
      <c r="BK1301" s="95" t="s">
        <v>1504</v>
      </c>
      <c r="BL1301" s="95"/>
      <c r="BM1301" s="95"/>
      <c r="BN1301" s="95">
        <v>4012</v>
      </c>
      <c r="BO1301" s="95" t="s">
        <v>1125</v>
      </c>
      <c r="BP1301" s="95"/>
      <c r="BQ1301" s="89" t="s">
        <v>1174</v>
      </c>
      <c r="BR1301" s="96"/>
      <c r="BS1301" s="97" t="s">
        <v>1345</v>
      </c>
      <c r="BT1301" s="98">
        <v>1</v>
      </c>
    </row>
    <row r="1302" spans="2:72" s="35" customFormat="1" ht="16.5" hidden="1" customHeight="1" thickBot="1" x14ac:dyDescent="0.45">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1174</v>
      </c>
      <c r="BR1302" s="133"/>
      <c r="BS1302" s="134"/>
      <c r="BT1302" s="135"/>
    </row>
    <row r="1303" spans="2:72" s="35" customFormat="1" ht="16.5" hidden="1" customHeight="1" x14ac:dyDescent="0.4">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1343</v>
      </c>
      <c r="BH1303" s="95"/>
      <c r="BI1303" s="95"/>
      <c r="BJ1303" s="95" t="s">
        <v>1502</v>
      </c>
      <c r="BK1303" s="95" t="s">
        <v>1504</v>
      </c>
      <c r="BL1303" s="95"/>
      <c r="BM1303" s="95"/>
      <c r="BN1303" s="95">
        <v>4012</v>
      </c>
      <c r="BO1303" s="95" t="s">
        <v>1125</v>
      </c>
      <c r="BP1303" s="95"/>
      <c r="BQ1303" s="89" t="s">
        <v>1174</v>
      </c>
      <c r="BR1303" s="96"/>
      <c r="BS1303" s="97" t="s">
        <v>1345</v>
      </c>
      <c r="BT1303" s="98">
        <v>1</v>
      </c>
    </row>
    <row r="1304" spans="2:72" s="35" customFormat="1" ht="16.5" hidden="1" customHeight="1" thickBot="1" x14ac:dyDescent="0.45">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1174</v>
      </c>
      <c r="BR1304" s="133"/>
      <c r="BS1304" s="134"/>
      <c r="BT1304" s="135"/>
    </row>
    <row r="1305" spans="2:72" s="35" customFormat="1" ht="16.5" hidden="1" customHeight="1" x14ac:dyDescent="0.4">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1502</v>
      </c>
      <c r="BK1305" s="95"/>
      <c r="BL1305" s="95"/>
      <c r="BM1305" s="95"/>
      <c r="BN1305" s="95">
        <v>4012</v>
      </c>
      <c r="BO1305" s="95" t="s">
        <v>1124</v>
      </c>
      <c r="BP1305" s="95" t="s">
        <v>326</v>
      </c>
      <c r="BQ1305" s="89" t="s">
        <v>1174</v>
      </c>
      <c r="BR1305" s="96"/>
      <c r="BS1305" s="144" t="s">
        <v>1503</v>
      </c>
      <c r="BT1305" s="98">
        <v>1</v>
      </c>
    </row>
    <row r="1306" spans="2:72" s="35" customFormat="1" ht="16.5" hidden="1" customHeight="1" thickBot="1" x14ac:dyDescent="0.45">
      <c r="B1306" s="119">
        <v>1121</v>
      </c>
      <c r="C1306" s="120"/>
      <c r="D1306" s="121"/>
      <c r="E1306" s="121"/>
      <c r="F1306" s="121"/>
      <c r="G1306" s="121"/>
      <c r="H1306" s="122"/>
      <c r="I1306" s="122"/>
      <c r="J1306" s="122" t="s">
        <v>1204</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1174</v>
      </c>
      <c r="BR1306" s="133"/>
      <c r="BS1306" s="146" t="s">
        <v>1503</v>
      </c>
      <c r="BT1306" s="135">
        <v>1</v>
      </c>
    </row>
    <row r="1307" spans="2:72" s="35" customFormat="1" ht="16.5" hidden="1" customHeight="1" x14ac:dyDescent="0.4">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1343</v>
      </c>
      <c r="BH1307" s="95"/>
      <c r="BI1307" s="95"/>
      <c r="BJ1307" s="95" t="s">
        <v>1502</v>
      </c>
      <c r="BK1307" s="95" t="s">
        <v>1504</v>
      </c>
      <c r="BL1307" s="95"/>
      <c r="BM1307" s="95"/>
      <c r="BN1307" s="95">
        <v>4012</v>
      </c>
      <c r="BO1307" s="95" t="s">
        <v>1125</v>
      </c>
      <c r="BP1307" s="95"/>
      <c r="BQ1307" s="89" t="s">
        <v>1174</v>
      </c>
      <c r="BR1307" s="96"/>
      <c r="BS1307" s="97" t="s">
        <v>1345</v>
      </c>
      <c r="BT1307" s="98">
        <v>1</v>
      </c>
    </row>
    <row r="1308" spans="2:72" s="35" customFormat="1" ht="16.5" hidden="1" customHeight="1" thickBot="1" x14ac:dyDescent="0.45">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1174</v>
      </c>
      <c r="BR1308" s="133"/>
      <c r="BS1308" s="134"/>
      <c r="BT1308" s="135"/>
    </row>
    <row r="1309" spans="2:72" s="35" customFormat="1" ht="16.5" hidden="1" customHeight="1" x14ac:dyDescent="0.4">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1343</v>
      </c>
      <c r="BH1309" s="95"/>
      <c r="BI1309" s="95"/>
      <c r="BJ1309" s="95" t="s">
        <v>1502</v>
      </c>
      <c r="BK1309" s="95" t="s">
        <v>1504</v>
      </c>
      <c r="BL1309" s="95"/>
      <c r="BM1309" s="95"/>
      <c r="BN1309" s="95">
        <v>4012</v>
      </c>
      <c r="BO1309" s="95" t="s">
        <v>1125</v>
      </c>
      <c r="BP1309" s="95"/>
      <c r="BQ1309" s="89" t="s">
        <v>1174</v>
      </c>
      <c r="BR1309" s="96"/>
      <c r="BS1309" s="97" t="s">
        <v>1345</v>
      </c>
      <c r="BT1309" s="98">
        <v>1</v>
      </c>
    </row>
    <row r="1310" spans="2:72" s="35" customFormat="1" ht="16.5" hidden="1" customHeight="1" thickBot="1" x14ac:dyDescent="0.45">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1174</v>
      </c>
      <c r="BR1310" s="133"/>
      <c r="BS1310" s="134"/>
      <c r="BT1310" s="135"/>
    </row>
    <row r="1311" spans="2:72" s="35" customFormat="1" ht="16.5" hidden="1" customHeight="1" x14ac:dyDescent="0.4">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1502</v>
      </c>
      <c r="BK1311" s="95"/>
      <c r="BL1311" s="95"/>
      <c r="BM1311" s="95"/>
      <c r="BN1311" s="95">
        <v>4012</v>
      </c>
      <c r="BO1311" s="95" t="s">
        <v>1124</v>
      </c>
      <c r="BP1311" s="95" t="s">
        <v>326</v>
      </c>
      <c r="BQ1311" s="89" t="s">
        <v>1174</v>
      </c>
      <c r="BR1311" s="96"/>
      <c r="BS1311" s="144" t="s">
        <v>1503</v>
      </c>
      <c r="BT1311" s="98">
        <v>1</v>
      </c>
    </row>
    <row r="1312" spans="2:72" s="35" customFormat="1" ht="16.5" hidden="1" customHeight="1" thickBot="1" x14ac:dyDescent="0.45">
      <c r="B1312" s="119">
        <v>1127</v>
      </c>
      <c r="C1312" s="120"/>
      <c r="D1312" s="121"/>
      <c r="E1312" s="121"/>
      <c r="F1312" s="121"/>
      <c r="G1312" s="121"/>
      <c r="H1312" s="122"/>
      <c r="I1312" s="122"/>
      <c r="J1312" s="122" t="s">
        <v>1204</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1174</v>
      </c>
      <c r="BR1312" s="133"/>
      <c r="BS1312" s="146" t="s">
        <v>1503</v>
      </c>
      <c r="BT1312" s="135">
        <v>1</v>
      </c>
    </row>
    <row r="1313" spans="2:72" s="35" customFormat="1" ht="16.5" hidden="1" customHeight="1" x14ac:dyDescent="0.4">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1343</v>
      </c>
      <c r="BH1313" s="95"/>
      <c r="BI1313" s="95"/>
      <c r="BJ1313" s="95" t="s">
        <v>1502</v>
      </c>
      <c r="BK1313" s="95" t="s">
        <v>1504</v>
      </c>
      <c r="BL1313" s="95"/>
      <c r="BM1313" s="95"/>
      <c r="BN1313" s="95">
        <v>4012</v>
      </c>
      <c r="BO1313" s="95" t="s">
        <v>1125</v>
      </c>
      <c r="BP1313" s="95"/>
      <c r="BQ1313" s="89" t="s">
        <v>1174</v>
      </c>
      <c r="BR1313" s="96"/>
      <c r="BS1313" s="97" t="s">
        <v>1345</v>
      </c>
      <c r="BT1313" s="98">
        <v>1</v>
      </c>
    </row>
    <row r="1314" spans="2:72" s="35" customFormat="1" ht="16.5" hidden="1" customHeight="1" thickBot="1" x14ac:dyDescent="0.45">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1174</v>
      </c>
      <c r="BR1314" s="133"/>
      <c r="BS1314" s="134"/>
      <c r="BT1314" s="135"/>
    </row>
    <row r="1315" spans="2:72" s="35" customFormat="1" ht="16.5" hidden="1" customHeight="1" x14ac:dyDescent="0.4">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1343</v>
      </c>
      <c r="BH1315" s="95"/>
      <c r="BI1315" s="95"/>
      <c r="BJ1315" s="95" t="s">
        <v>1502</v>
      </c>
      <c r="BK1315" s="95" t="s">
        <v>1504</v>
      </c>
      <c r="BL1315" s="95"/>
      <c r="BM1315" s="95"/>
      <c r="BN1315" s="95">
        <v>4012</v>
      </c>
      <c r="BO1315" s="95" t="s">
        <v>1125</v>
      </c>
      <c r="BP1315" s="95"/>
      <c r="BQ1315" s="89" t="s">
        <v>1174</v>
      </c>
      <c r="BR1315" s="96"/>
      <c r="BS1315" s="97" t="s">
        <v>1345</v>
      </c>
      <c r="BT1315" s="98">
        <v>1</v>
      </c>
    </row>
    <row r="1316" spans="2:72" s="35" customFormat="1" ht="16.5" hidden="1" customHeight="1" thickBot="1" x14ac:dyDescent="0.45">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1174</v>
      </c>
      <c r="BR1316" s="133"/>
      <c r="BS1316" s="134"/>
      <c r="BT1316" s="135"/>
    </row>
    <row r="1317" spans="2:72" s="35" customFormat="1" ht="16.5" hidden="1" customHeight="1" x14ac:dyDescent="0.4">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1143</v>
      </c>
      <c r="BP1317" s="95" t="s">
        <v>997</v>
      </c>
      <c r="BQ1317" s="89" t="s">
        <v>1174</v>
      </c>
      <c r="BR1317" s="96"/>
      <c r="BS1317" s="97"/>
      <c r="BT1317" s="98"/>
    </row>
    <row r="1318" spans="2:72" s="35" customFormat="1" ht="16.5" hidden="1" customHeight="1" x14ac:dyDescent="0.4">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1143</v>
      </c>
      <c r="BP1318" s="115"/>
      <c r="BQ1318" s="116" t="s">
        <v>1174</v>
      </c>
      <c r="BR1318" s="116"/>
      <c r="BS1318" s="117"/>
      <c r="BT1318" s="118"/>
    </row>
    <row r="1319" spans="2:72" s="35" customFormat="1" ht="16.5" hidden="1" customHeight="1" thickBot="1" x14ac:dyDescent="0.45">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1143</v>
      </c>
      <c r="BP1319" s="132"/>
      <c r="BQ1319" s="72" t="s">
        <v>1174</v>
      </c>
      <c r="BR1319" s="133"/>
      <c r="BS1319" s="134"/>
      <c r="BT1319" s="135"/>
    </row>
    <row r="1320" spans="2:72" s="35" customFormat="1" ht="16.5" hidden="1" customHeight="1" x14ac:dyDescent="0.4">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1174</v>
      </c>
      <c r="BR1320" s="96"/>
      <c r="BS1320" s="97"/>
      <c r="BT1320" s="98"/>
    </row>
    <row r="1321" spans="2:72" s="35" customFormat="1" ht="16.5" hidden="1" customHeight="1" thickBot="1" x14ac:dyDescent="0.45">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1174</v>
      </c>
      <c r="BR1321" s="133"/>
      <c r="BS1321" s="134"/>
      <c r="BT1321" s="135"/>
    </row>
    <row r="1322" spans="2:72" s="35" customFormat="1" ht="16.5" hidden="1" customHeight="1" x14ac:dyDescent="0.4">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1174</v>
      </c>
      <c r="BR1322" s="96"/>
      <c r="BS1322" s="97"/>
      <c r="BT1322" s="98"/>
    </row>
    <row r="1323" spans="2:72" s="35" customFormat="1" ht="16.5" hidden="1" customHeight="1" thickBot="1" x14ac:dyDescent="0.45">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1174</v>
      </c>
      <c r="BR1323" s="133"/>
      <c r="BS1323" s="134"/>
      <c r="BT1323" s="135"/>
    </row>
    <row r="1324" spans="2:72" s="35" customFormat="1" ht="16.5" hidden="1" customHeight="1" x14ac:dyDescent="0.4">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1174</v>
      </c>
      <c r="BR1324" s="96"/>
      <c r="BS1324" s="97"/>
      <c r="BT1324" s="98"/>
    </row>
    <row r="1325" spans="2:72" s="35" customFormat="1" ht="16.5" hidden="1" customHeight="1" thickBot="1" x14ac:dyDescent="0.45">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1174</v>
      </c>
      <c r="BR1325" s="133"/>
      <c r="BS1325" s="134"/>
      <c r="BT1325" s="135"/>
    </row>
    <row r="1326" spans="2:72" s="35" customFormat="1" ht="16.5" hidden="1" customHeight="1" x14ac:dyDescent="0.4">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1174</v>
      </c>
      <c r="BR1326" s="96"/>
      <c r="BS1326" s="97"/>
      <c r="BT1326" s="98"/>
    </row>
    <row r="1327" spans="2:72" s="35" customFormat="1" ht="16.5" hidden="1" customHeight="1" thickBot="1" x14ac:dyDescent="0.45">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1174</v>
      </c>
      <c r="BR1327" s="133"/>
      <c r="BS1327" s="134"/>
      <c r="BT1327" s="135"/>
    </row>
    <row r="1328" spans="2:72" s="35" customFormat="1" ht="16.5" hidden="1" customHeight="1" x14ac:dyDescent="0.4">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1174</v>
      </c>
      <c r="BR1328" s="96"/>
      <c r="BS1328" s="97"/>
      <c r="BT1328" s="98"/>
    </row>
    <row r="1329" spans="2:72" s="35" customFormat="1" ht="16.5" hidden="1" customHeight="1" thickBot="1" x14ac:dyDescent="0.45">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1174</v>
      </c>
      <c r="BR1329" s="133"/>
      <c r="BS1329" s="134"/>
      <c r="BT1329" s="135"/>
    </row>
    <row r="1330" spans="2:72" s="35" customFormat="1" ht="16.5" hidden="1" customHeight="1" x14ac:dyDescent="0.4">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1174</v>
      </c>
      <c r="BR1330" s="96"/>
      <c r="BS1330" s="97" t="s">
        <v>1166</v>
      </c>
      <c r="BT1330" s="98">
        <v>3</v>
      </c>
    </row>
    <row r="1331" spans="2:72" s="35" customFormat="1" ht="16.5" hidden="1" customHeight="1" thickBot="1" x14ac:dyDescent="0.45">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1174</v>
      </c>
      <c r="BR1331" s="133"/>
      <c r="BS1331" s="134"/>
      <c r="BT1331" s="135"/>
    </row>
    <row r="1332" spans="2:72" s="35" customFormat="1" ht="16.5" hidden="1" customHeight="1" x14ac:dyDescent="0.4">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1174</v>
      </c>
      <c r="BR1332" s="96"/>
      <c r="BS1332" s="97"/>
      <c r="BT1332" s="98"/>
    </row>
    <row r="1333" spans="2:72" s="35" customFormat="1" ht="16.5" hidden="1" customHeight="1" thickBot="1" x14ac:dyDescent="0.45">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1174</v>
      </c>
      <c r="BR1333" s="133"/>
      <c r="BS1333" s="134"/>
      <c r="BT1333" s="135"/>
    </row>
    <row r="1334" spans="2:72" s="35" customFormat="1" ht="16.5" hidden="1" customHeight="1" x14ac:dyDescent="0.4">
      <c r="B1334" s="119">
        <v>1149</v>
      </c>
      <c r="C1334" s="81" t="s">
        <v>76</v>
      </c>
      <c r="D1334" s="82" t="s">
        <v>77</v>
      </c>
      <c r="E1334" s="82" t="s">
        <v>140</v>
      </c>
      <c r="F1334" s="82" t="s">
        <v>1505</v>
      </c>
      <c r="G1334" s="82" t="s">
        <v>1506</v>
      </c>
      <c r="H1334" s="83" t="s">
        <v>1507</v>
      </c>
      <c r="I1334" s="83"/>
      <c r="J1334" s="83" t="s">
        <v>1508</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1174</v>
      </c>
      <c r="BR1334" s="96"/>
      <c r="BS1334" s="97" t="s">
        <v>1166</v>
      </c>
      <c r="BT1334" s="98">
        <v>3</v>
      </c>
    </row>
    <row r="1335" spans="2:72" s="35" customFormat="1" ht="16.5" hidden="1" customHeight="1" thickBot="1" x14ac:dyDescent="0.45">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1174</v>
      </c>
      <c r="BR1335" s="133"/>
      <c r="BS1335" s="134"/>
      <c r="BT1335" s="135"/>
    </row>
    <row r="1336" spans="2:72" s="35" customFormat="1" ht="16.5" hidden="1" customHeight="1" x14ac:dyDescent="0.4">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1174</v>
      </c>
      <c r="BR1336" s="96"/>
      <c r="BS1336" s="97"/>
      <c r="BT1336" s="98"/>
    </row>
    <row r="1337" spans="2:72" s="35" customFormat="1" ht="16.5" hidden="1" customHeight="1" thickBot="1" x14ac:dyDescent="0.45">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1174</v>
      </c>
      <c r="BR1337" s="133"/>
      <c r="BS1337" s="134"/>
      <c r="BT1337" s="135"/>
    </row>
    <row r="1338" spans="2:72" s="35" customFormat="1" ht="16.5" hidden="1" customHeight="1" x14ac:dyDescent="0.4">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1174</v>
      </c>
      <c r="BR1338" s="96"/>
      <c r="BS1338" s="97"/>
      <c r="BT1338" s="98"/>
    </row>
    <row r="1339" spans="2:72" s="35" customFormat="1" ht="16.5" hidden="1" customHeight="1" thickBot="1" x14ac:dyDescent="0.45">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1174</v>
      </c>
      <c r="BR1339" s="133"/>
      <c r="BS1339" s="134"/>
      <c r="BT1339" s="135"/>
    </row>
    <row r="1340" spans="2:72" s="35" customFormat="1" ht="16.5" hidden="1" customHeight="1" x14ac:dyDescent="0.4">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1174</v>
      </c>
      <c r="BR1340" s="96"/>
      <c r="BS1340" s="97"/>
      <c r="BT1340" s="98"/>
    </row>
    <row r="1341" spans="2:72" s="35" customFormat="1" ht="16.5" hidden="1" customHeight="1" thickBot="1" x14ac:dyDescent="0.45">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1174</v>
      </c>
      <c r="BR1341" s="133"/>
      <c r="BS1341" s="134"/>
      <c r="BT1341" s="135"/>
    </row>
    <row r="1342" spans="2:72" s="35" customFormat="1" ht="16.5" hidden="1" customHeight="1" x14ac:dyDescent="0.4">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1280</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1174</v>
      </c>
      <c r="BR1342" s="96"/>
      <c r="BS1342" s="97"/>
      <c r="BT1342" s="98"/>
    </row>
    <row r="1343" spans="2:72" s="35" customFormat="1" ht="16.5" hidden="1" customHeight="1" thickBot="1" x14ac:dyDescent="0.45">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1174</v>
      </c>
      <c r="BR1343" s="133"/>
      <c r="BS1343" s="134"/>
      <c r="BT1343" s="135"/>
    </row>
    <row r="1344" spans="2:72" s="35" customFormat="1" ht="16.5" hidden="1" customHeight="1" x14ac:dyDescent="0.4">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1183</v>
      </c>
      <c r="AP1344" s="88"/>
      <c r="AQ1344" s="89"/>
      <c r="AR1344" s="89">
        <v>1</v>
      </c>
      <c r="AS1344" s="90"/>
      <c r="AT1344" s="88"/>
      <c r="AU1344" s="89"/>
      <c r="AV1344" s="89"/>
      <c r="AW1344" s="90"/>
      <c r="AX1344" s="91"/>
      <c r="AY1344" s="92"/>
      <c r="AZ1344" s="92"/>
      <c r="BA1344" s="93"/>
      <c r="BB1344" s="91"/>
      <c r="BC1344" s="92"/>
      <c r="BD1344" s="92"/>
      <c r="BE1344" s="93"/>
      <c r="BF1344" s="94" t="s">
        <v>1184</v>
      </c>
      <c r="BG1344" s="95"/>
      <c r="BH1344" s="95"/>
      <c r="BI1344" s="95"/>
      <c r="BJ1344" s="95" t="s">
        <v>1185</v>
      </c>
      <c r="BK1344" s="95" t="s">
        <v>1509</v>
      </c>
      <c r="BL1344" s="95" t="s">
        <v>1187</v>
      </c>
      <c r="BM1344" s="95"/>
      <c r="BN1344" s="95">
        <v>4012</v>
      </c>
      <c r="BO1344" s="95" t="s">
        <v>1122</v>
      </c>
      <c r="BP1344" s="95" t="s">
        <v>109</v>
      </c>
      <c r="BQ1344" s="89" t="s">
        <v>1174</v>
      </c>
      <c r="BR1344" s="96"/>
      <c r="BS1344" s="97"/>
      <c r="BT1344" s="98"/>
    </row>
    <row r="1345" spans="2:72" s="35" customFormat="1" ht="16.5" hidden="1" customHeight="1" thickBot="1" x14ac:dyDescent="0.45">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1174</v>
      </c>
      <c r="BR1345" s="133"/>
      <c r="BS1345" s="134"/>
      <c r="BT1345" s="135"/>
    </row>
    <row r="1346" spans="2:72" s="35" customFormat="1" ht="16.5" hidden="1" customHeight="1" x14ac:dyDescent="0.4">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1174</v>
      </c>
      <c r="BR1346" s="96"/>
      <c r="BS1346" s="97"/>
      <c r="BT1346" s="98"/>
    </row>
    <row r="1347" spans="2:72" s="35" customFormat="1" ht="16.5" hidden="1" customHeight="1" thickBot="1" x14ac:dyDescent="0.45">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1174</v>
      </c>
      <c r="BR1347" s="133"/>
      <c r="BS1347" s="134"/>
      <c r="BT1347" s="135"/>
    </row>
    <row r="1348" spans="2:72" s="35" customFormat="1" ht="16.5" hidden="1" customHeight="1" x14ac:dyDescent="0.4">
      <c r="B1348" s="80">
        <v>1153</v>
      </c>
      <c r="C1348" s="81" t="s">
        <v>76</v>
      </c>
      <c r="D1348" s="82" t="s">
        <v>77</v>
      </c>
      <c r="E1348" s="82" t="s">
        <v>726</v>
      </c>
      <c r="F1348" s="82" t="s">
        <v>979</v>
      </c>
      <c r="G1348" s="82" t="s">
        <v>1510</v>
      </c>
      <c r="H1348" s="83" t="s">
        <v>1511</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1449</v>
      </c>
      <c r="BT1348" s="98">
        <v>2</v>
      </c>
    </row>
    <row r="1349" spans="2:72" s="35" customFormat="1" ht="16.5" hidden="1" customHeight="1" x14ac:dyDescent="0.4">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1144</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1449</v>
      </c>
      <c r="BT1349" s="118">
        <v>2</v>
      </c>
    </row>
    <row r="1350" spans="2:72" s="35" customFormat="1" ht="16.5" hidden="1" customHeight="1" x14ac:dyDescent="0.4">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1144</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1449</v>
      </c>
      <c r="BT1350" s="118">
        <v>2</v>
      </c>
    </row>
    <row r="1351" spans="2:72" s="35" customFormat="1" ht="16.5" hidden="1" customHeight="1" x14ac:dyDescent="0.4">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1144</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1449</v>
      </c>
      <c r="BT1351" s="118">
        <v>2</v>
      </c>
    </row>
    <row r="1352" spans="2:72" s="35" customFormat="1" ht="16.5" hidden="1" customHeight="1" x14ac:dyDescent="0.4">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1144</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1449</v>
      </c>
      <c r="BT1352" s="118">
        <v>2</v>
      </c>
    </row>
    <row r="1353" spans="2:72" s="35" customFormat="1" ht="16.5" hidden="1" customHeight="1" x14ac:dyDescent="0.4">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1144</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1449</v>
      </c>
      <c r="BT1353" s="118">
        <v>2</v>
      </c>
    </row>
    <row r="1354" spans="2:72" s="35" customFormat="1" ht="16.5" hidden="1" customHeight="1" x14ac:dyDescent="0.4">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1144</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1449</v>
      </c>
      <c r="BT1354" s="118">
        <v>2</v>
      </c>
    </row>
    <row r="1355" spans="2:72" s="35" customFormat="1" ht="16.5" hidden="1" customHeight="1" x14ac:dyDescent="0.4">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1144</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1449</v>
      </c>
      <c r="BT1355" s="118">
        <v>2</v>
      </c>
    </row>
    <row r="1356" spans="2:72" s="35" customFormat="1" ht="16.5" hidden="1" customHeight="1" x14ac:dyDescent="0.4">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1144</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1449</v>
      </c>
      <c r="BT1356" s="118">
        <v>2</v>
      </c>
    </row>
    <row r="1357" spans="2:72" s="35" customFormat="1" ht="16.5" hidden="1" customHeight="1" thickBot="1" x14ac:dyDescent="0.45">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1144</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1449</v>
      </c>
      <c r="BT1357" s="135">
        <v>2</v>
      </c>
    </row>
    <row r="1358" spans="2:72" s="35" customFormat="1" ht="16.5" hidden="1" customHeight="1" x14ac:dyDescent="0.4">
      <c r="B1358" s="80">
        <v>1151</v>
      </c>
      <c r="C1358" s="81" t="s">
        <v>76</v>
      </c>
      <c r="D1358" s="82" t="s">
        <v>77</v>
      </c>
      <c r="E1358" s="82" t="s">
        <v>593</v>
      </c>
      <c r="F1358" s="82" t="s">
        <v>979</v>
      </c>
      <c r="G1358" s="82" t="s">
        <v>1512</v>
      </c>
      <c r="H1358" s="83" t="s">
        <v>1513</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1174</v>
      </c>
      <c r="BR1358" s="96"/>
      <c r="BS1358" s="97" t="s">
        <v>1179</v>
      </c>
      <c r="BT1358" s="98">
        <v>2</v>
      </c>
    </row>
    <row r="1359" spans="2:72" s="35" customFormat="1" ht="16.5" hidden="1" customHeight="1" thickBot="1" x14ac:dyDescent="0.4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1174</v>
      </c>
      <c r="BR1359" s="133"/>
      <c r="BS1359" s="142" t="s">
        <v>1179</v>
      </c>
      <c r="BT1359" s="135">
        <v>2</v>
      </c>
    </row>
    <row r="1360" spans="2:72" s="35" customFormat="1" ht="16.5" hidden="1" customHeight="1" x14ac:dyDescent="0.4">
      <c r="B1360" s="119">
        <v>1163</v>
      </c>
      <c r="C1360" s="81" t="s">
        <v>76</v>
      </c>
      <c r="D1360" s="82" t="s">
        <v>77</v>
      </c>
      <c r="E1360" s="82" t="s">
        <v>726</v>
      </c>
      <c r="F1360" s="82" t="s">
        <v>859</v>
      </c>
      <c r="G1360" s="82" t="s">
        <v>1514</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1166</v>
      </c>
      <c r="BT1360" s="98">
        <v>2</v>
      </c>
    </row>
    <row r="1361" spans="2:72" s="35" customFormat="1" ht="16.5" hidden="1" customHeight="1" x14ac:dyDescent="0.4">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hidden="1" customHeight="1" x14ac:dyDescent="0.4">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hidden="1" customHeight="1" x14ac:dyDescent="0.4">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hidden="1" customHeight="1" x14ac:dyDescent="0.4">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hidden="1" customHeight="1" x14ac:dyDescent="0.4">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hidden="1" customHeight="1" x14ac:dyDescent="0.4">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1360</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1361</v>
      </c>
      <c r="BT1366" s="118">
        <v>2</v>
      </c>
    </row>
    <row r="1367" spans="2:72" s="35" customFormat="1" ht="16.5" hidden="1" customHeight="1" x14ac:dyDescent="0.4">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hidden="1" customHeight="1" x14ac:dyDescent="0.4">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hidden="1" customHeight="1" x14ac:dyDescent="0.4">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hidden="1" customHeight="1" x14ac:dyDescent="0.4">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hidden="1" customHeight="1" x14ac:dyDescent="0.4">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hidden="1" customHeight="1" x14ac:dyDescent="0.4">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hidden="1" customHeight="1" x14ac:dyDescent="0.4">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hidden="1" customHeight="1" x14ac:dyDescent="0.4">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hidden="1" customHeight="1" x14ac:dyDescent="0.4">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hidden="1" customHeight="1" x14ac:dyDescent="0.4">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1343</v>
      </c>
      <c r="BH1377" s="95"/>
      <c r="BI1377" s="95"/>
      <c r="BJ1377" s="95" t="s">
        <v>1451</v>
      </c>
      <c r="BK1377" s="95" t="s">
        <v>1399</v>
      </c>
      <c r="BL1377" s="95"/>
      <c r="BM1377" s="95"/>
      <c r="BN1377" s="95">
        <v>4012</v>
      </c>
      <c r="BO1377" s="95" t="s">
        <v>1125</v>
      </c>
      <c r="BP1377" s="95" t="s">
        <v>567</v>
      </c>
      <c r="BQ1377" s="89" t="s">
        <v>1174</v>
      </c>
      <c r="BR1377" s="96"/>
      <c r="BS1377" s="97" t="s">
        <v>1345</v>
      </c>
      <c r="BT1377" s="98">
        <v>1</v>
      </c>
    </row>
    <row r="1378" spans="1:72" s="37" customFormat="1" ht="16.5" hidden="1" customHeight="1" thickBot="1" x14ac:dyDescent="0.35">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1174</v>
      </c>
      <c r="BR1378" s="133"/>
      <c r="BS1378" s="134"/>
      <c r="BT1378" s="135"/>
    </row>
    <row r="1379" spans="1:72" s="36" customFormat="1" ht="16.5" hidden="1" customHeight="1" x14ac:dyDescent="0.3">
      <c r="B1379" s="119">
        <v>1179</v>
      </c>
      <c r="C1379" s="81" t="s">
        <v>76</v>
      </c>
      <c r="D1379" s="82" t="s">
        <v>77</v>
      </c>
      <c r="E1379" s="82" t="s">
        <v>140</v>
      </c>
      <c r="F1379" s="82" t="s">
        <v>859</v>
      </c>
      <c r="G1379" s="82" t="s">
        <v>1012</v>
      </c>
      <c r="H1379" s="83" t="s">
        <v>1515</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1343</v>
      </c>
      <c r="BH1379" s="95"/>
      <c r="BI1379" s="95"/>
      <c r="BJ1379" s="95" t="s">
        <v>1451</v>
      </c>
      <c r="BK1379" s="95" t="s">
        <v>1344</v>
      </c>
      <c r="BL1379" s="95"/>
      <c r="BM1379" s="95"/>
      <c r="BN1379" s="95">
        <v>4012</v>
      </c>
      <c r="BO1379" s="95" t="s">
        <v>1125</v>
      </c>
      <c r="BP1379" s="95" t="s">
        <v>567</v>
      </c>
      <c r="BQ1379" s="89" t="s">
        <v>1174</v>
      </c>
      <c r="BR1379" s="96"/>
      <c r="BS1379" s="97" t="s">
        <v>1179</v>
      </c>
      <c r="BT1379" s="98">
        <v>1</v>
      </c>
    </row>
    <row r="1380" spans="1:72" s="36" customFormat="1" ht="16.5" hidden="1" customHeight="1" thickBot="1" x14ac:dyDescent="0.35">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1174</v>
      </c>
      <c r="BR1380" s="133"/>
      <c r="BS1380" s="134"/>
      <c r="BT1380" s="135"/>
    </row>
    <row r="1381" spans="1:72" s="36" customFormat="1" ht="16.5" hidden="1" customHeight="1" x14ac:dyDescent="0.3">
      <c r="B1381" s="119">
        <v>741</v>
      </c>
      <c r="C1381" s="81" t="s">
        <v>76</v>
      </c>
      <c r="D1381" s="82" t="s">
        <v>77</v>
      </c>
      <c r="E1381" s="82" t="s">
        <v>754</v>
      </c>
      <c r="F1381" s="82" t="s">
        <v>141</v>
      </c>
      <c r="G1381" s="82" t="s">
        <v>1516</v>
      </c>
      <c r="H1381" s="83" t="s">
        <v>1517</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1174</v>
      </c>
      <c r="BR1381" s="96"/>
      <c r="BS1381" s="97" t="s">
        <v>1179</v>
      </c>
      <c r="BT1381" s="98">
        <v>2</v>
      </c>
    </row>
    <row r="1382" spans="1:72" s="36" customFormat="1" ht="16.5" hidden="1" customHeight="1" thickBot="1" x14ac:dyDescent="0.35">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1174</v>
      </c>
      <c r="BR1382" s="133"/>
      <c r="BS1382" s="134"/>
      <c r="BT1382" s="135"/>
    </row>
    <row r="1383" spans="1:72" s="36" customFormat="1" ht="16.5" hidden="1" customHeight="1" x14ac:dyDescent="0.3">
      <c r="B1383" s="119">
        <v>1181</v>
      </c>
      <c r="C1383" s="81" t="s">
        <v>76</v>
      </c>
      <c r="D1383" s="82" t="s">
        <v>77</v>
      </c>
      <c r="E1383" s="82" t="s">
        <v>726</v>
      </c>
      <c r="F1383" s="82" t="s">
        <v>894</v>
      </c>
      <c r="G1383" s="82" t="s">
        <v>1029</v>
      </c>
      <c r="H1383" s="83" t="s">
        <v>1118</v>
      </c>
      <c r="I1383" s="83"/>
      <c r="J1383" s="83"/>
      <c r="K1383" s="83"/>
      <c r="L1383" s="83"/>
      <c r="M1383" s="83" t="s">
        <v>1173</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1518</v>
      </c>
      <c r="BT1383" s="98">
        <v>1</v>
      </c>
    </row>
    <row r="1384" spans="1:72" s="36" customFormat="1" ht="16.5" hidden="1" customHeight="1" x14ac:dyDescent="0.3">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1144</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3">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1144</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3">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1144</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3">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1144</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3">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1144</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3">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1144</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3">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1144</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3">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1144</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35">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1144</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3">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1174</v>
      </c>
      <c r="BR1393" s="96"/>
      <c r="BS1393" s="97"/>
      <c r="BT1393" s="98"/>
    </row>
    <row r="1394" spans="2:72" s="36" customFormat="1" ht="16.5" hidden="1" customHeight="1" thickBot="1" x14ac:dyDescent="0.35">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1174</v>
      </c>
      <c r="BR1394" s="133"/>
      <c r="BS1394" s="134"/>
      <c r="BT1394" s="135"/>
    </row>
    <row r="1395" spans="2:72" s="36" customFormat="1" ht="16.5" hidden="1" customHeight="1" x14ac:dyDescent="0.3">
      <c r="B1395" s="119">
        <v>1193</v>
      </c>
      <c r="C1395" s="81" t="s">
        <v>76</v>
      </c>
      <c r="D1395" s="82" t="s">
        <v>77</v>
      </c>
      <c r="E1395" s="82" t="s">
        <v>726</v>
      </c>
      <c r="F1395" s="82" t="s">
        <v>897</v>
      </c>
      <c r="G1395" s="82" t="s">
        <v>1035</v>
      </c>
      <c r="H1395" s="83" t="s">
        <v>1036</v>
      </c>
      <c r="I1395" s="83"/>
      <c r="J1395" s="83"/>
      <c r="K1395" s="83"/>
      <c r="L1395" s="83"/>
      <c r="M1395" s="83" t="s">
        <v>1173</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1518</v>
      </c>
      <c r="BT1395" s="98">
        <v>1</v>
      </c>
    </row>
    <row r="1396" spans="2:72" s="36" customFormat="1" ht="16.5" hidden="1" customHeight="1" x14ac:dyDescent="0.3">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3">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3">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1174</v>
      </c>
      <c r="BR1405" s="96"/>
      <c r="BS1405" s="97"/>
      <c r="BT1405" s="98"/>
    </row>
    <row r="1406" spans="2:72" ht="16.5" hidden="1" customHeight="1" thickBot="1" x14ac:dyDescent="0.45">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1174</v>
      </c>
      <c r="BR1406" s="133"/>
      <c r="BS1406" s="134"/>
      <c r="BT1406" s="135"/>
    </row>
    <row r="1407" spans="2:72" ht="16.5" hidden="1" customHeight="1" x14ac:dyDescent="0.4">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1174</v>
      </c>
      <c r="BR1407" s="96"/>
      <c r="BS1407" s="97"/>
      <c r="BT1407" s="98"/>
    </row>
    <row r="1408" spans="2:72" ht="16.5" hidden="1" customHeight="1" thickBot="1" x14ac:dyDescent="0.45">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1174</v>
      </c>
      <c r="BR1408" s="133"/>
      <c r="BS1408" s="134"/>
      <c r="BT1408" s="135"/>
    </row>
    <row r="1409" spans="2:72" ht="16.5" hidden="1" customHeight="1" x14ac:dyDescent="0.4">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1174</v>
      </c>
      <c r="BR1409" s="96"/>
      <c r="BS1409" s="97"/>
      <c r="BT1409" s="98"/>
    </row>
    <row r="1410" spans="2:72" ht="16.5" hidden="1" customHeight="1" thickBot="1" x14ac:dyDescent="0.45">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1174</v>
      </c>
      <c r="BR1410" s="133"/>
      <c r="BS1410" s="134"/>
      <c r="BT1410" s="135"/>
    </row>
    <row r="1411" spans="2:72" ht="16.5" hidden="1" customHeight="1" x14ac:dyDescent="0.4">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1519</v>
      </c>
      <c r="BT1411" s="98">
        <v>1</v>
      </c>
    </row>
    <row r="1412" spans="2:72" ht="16.5" hidden="1" customHeight="1" thickBot="1" x14ac:dyDescent="0.45">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1519</v>
      </c>
      <c r="BT1412" s="135">
        <v>1</v>
      </c>
    </row>
    <row r="1413" spans="2:72" ht="16.5" hidden="1" customHeight="1" x14ac:dyDescent="0.4">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1519</v>
      </c>
      <c r="BT1413" s="98">
        <v>1</v>
      </c>
    </row>
    <row r="1414" spans="2:72" ht="16.5" hidden="1" customHeight="1" thickBot="1" x14ac:dyDescent="0.45">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1519</v>
      </c>
      <c r="BT1414" s="135">
        <v>1</v>
      </c>
    </row>
    <row r="1415" spans="2:72" ht="16.5" hidden="1" customHeight="1" x14ac:dyDescent="0.4">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1194</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1185</v>
      </c>
      <c r="BK1415" s="95" t="s">
        <v>1195</v>
      </c>
      <c r="BL1415" s="95" t="s">
        <v>1196</v>
      </c>
      <c r="BM1415" s="95"/>
      <c r="BN1415" s="95">
        <v>4012</v>
      </c>
      <c r="BO1415" s="95" t="s">
        <v>1122</v>
      </c>
      <c r="BP1415" s="95" t="s">
        <v>132</v>
      </c>
      <c r="BQ1415" s="89" t="s">
        <v>1174</v>
      </c>
      <c r="BR1415" s="96"/>
      <c r="BS1415" s="97"/>
      <c r="BT1415" s="98"/>
    </row>
    <row r="1416" spans="2:72" ht="16.5" hidden="1" customHeight="1" thickBot="1" x14ac:dyDescent="0.45">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1174</v>
      </c>
      <c r="BR1416" s="133"/>
      <c r="BS1416" s="134"/>
      <c r="BT1416" s="135"/>
    </row>
    <row r="1417" spans="2:72" ht="16.5" hidden="1" customHeight="1" x14ac:dyDescent="0.4">
      <c r="B1417" s="119">
        <v>1215</v>
      </c>
      <c r="C1417" s="81" t="s">
        <v>76</v>
      </c>
      <c r="D1417" s="82" t="s">
        <v>77</v>
      </c>
      <c r="E1417" s="82" t="s">
        <v>726</v>
      </c>
      <c r="F1417" s="82" t="s">
        <v>1520</v>
      </c>
      <c r="G1417" s="82" t="s">
        <v>1521</v>
      </c>
      <c r="H1417" s="83" t="s">
        <v>1048</v>
      </c>
      <c r="I1417" s="83"/>
      <c r="J1417" s="83"/>
      <c r="K1417" s="83"/>
      <c r="L1417" s="83" t="s">
        <v>1522</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1523</v>
      </c>
      <c r="BN1417" s="95">
        <v>4012</v>
      </c>
      <c r="BO1417" s="95" t="s">
        <v>1135</v>
      </c>
      <c r="BP1417" s="95"/>
      <c r="BQ1417" s="89"/>
      <c r="BR1417" s="96"/>
      <c r="BS1417" s="97" t="s">
        <v>1372</v>
      </c>
      <c r="BT1417" s="98">
        <v>3</v>
      </c>
    </row>
    <row r="1418" spans="2:72" ht="16.5" hidden="1" customHeight="1" x14ac:dyDescent="0.4">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45">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
      <c r="B1422" s="119">
        <v>1220</v>
      </c>
      <c r="C1422" s="81" t="s">
        <v>76</v>
      </c>
      <c r="D1422" s="82" t="s">
        <v>77</v>
      </c>
      <c r="E1422" s="82" t="s">
        <v>726</v>
      </c>
      <c r="F1422" s="82" t="s">
        <v>976</v>
      </c>
      <c r="G1422" s="82" t="s">
        <v>1524</v>
      </c>
      <c r="H1422" s="83" t="s">
        <v>1119</v>
      </c>
      <c r="I1422" s="83"/>
      <c r="J1422" s="83"/>
      <c r="K1422" s="83"/>
      <c r="L1422" s="83" t="s">
        <v>1425</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1145</v>
      </c>
      <c r="BP1422" s="95"/>
      <c r="BQ1422" s="89"/>
      <c r="BR1422" s="96"/>
      <c r="BS1422" s="97" t="s">
        <v>1518</v>
      </c>
      <c r="BT1422" s="98">
        <v>1</v>
      </c>
    </row>
    <row r="1423" spans="2:72" ht="16.5" hidden="1" customHeight="1" x14ac:dyDescent="0.4">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1144</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1145</v>
      </c>
      <c r="BP1423" s="115"/>
      <c r="BQ1423" s="109"/>
      <c r="BR1423" s="116"/>
      <c r="BS1423" s="117"/>
      <c r="BT1423" s="118"/>
    </row>
    <row r="1424" spans="2:72" ht="16.5" hidden="1" customHeight="1" x14ac:dyDescent="0.4">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1144</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1145</v>
      </c>
      <c r="BP1424" s="115"/>
      <c r="BQ1424" s="109"/>
      <c r="BR1424" s="116"/>
      <c r="BS1424" s="117"/>
      <c r="BT1424" s="118"/>
    </row>
    <row r="1425" spans="2:72" ht="16.5" hidden="1" customHeight="1" x14ac:dyDescent="0.4">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1144</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1145</v>
      </c>
      <c r="BP1425" s="115"/>
      <c r="BQ1425" s="109"/>
      <c r="BR1425" s="116"/>
      <c r="BS1425" s="117"/>
      <c r="BT1425" s="118"/>
    </row>
    <row r="1426" spans="2:72" ht="16.5" hidden="1" customHeight="1" x14ac:dyDescent="0.4">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1144</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1145</v>
      </c>
      <c r="BP1426" s="115"/>
      <c r="BQ1426" s="109"/>
      <c r="BR1426" s="116"/>
      <c r="BS1426" s="117"/>
      <c r="BT1426" s="118"/>
    </row>
    <row r="1427" spans="2:72" ht="16.5" hidden="1" customHeight="1" x14ac:dyDescent="0.4">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1144</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1145</v>
      </c>
      <c r="BP1427" s="115"/>
      <c r="BQ1427" s="109"/>
      <c r="BR1427" s="116"/>
      <c r="BS1427" s="117"/>
      <c r="BT1427" s="118"/>
    </row>
    <row r="1428" spans="2:72" ht="16.5" hidden="1" customHeight="1" thickBot="1" x14ac:dyDescent="0.45">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1144</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1145</v>
      </c>
      <c r="BP1428" s="132"/>
      <c r="BQ1428" s="72"/>
      <c r="BR1428" s="133"/>
      <c r="BS1428" s="134"/>
      <c r="BT1428" s="135"/>
    </row>
    <row r="1429" spans="2:72" ht="16.5" hidden="1" customHeight="1" x14ac:dyDescent="0.4">
      <c r="B1429" s="119">
        <v>1227</v>
      </c>
      <c r="C1429" s="81" t="s">
        <v>76</v>
      </c>
      <c r="D1429" s="82" t="s">
        <v>77</v>
      </c>
      <c r="E1429" s="82" t="s">
        <v>726</v>
      </c>
      <c r="F1429" s="82" t="s">
        <v>1525</v>
      </c>
      <c r="G1429" s="82" t="s">
        <v>1526</v>
      </c>
      <c r="H1429" s="83" t="s">
        <v>1050</v>
      </c>
      <c r="I1429" s="83"/>
      <c r="J1429" s="83" t="s">
        <v>1527</v>
      </c>
      <c r="K1429" s="83"/>
      <c r="L1429" s="83" t="s">
        <v>1528</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1166</v>
      </c>
      <c r="BT1429" s="98">
        <v>2</v>
      </c>
    </row>
    <row r="1430" spans="2:72" ht="16.5" hidden="1" customHeight="1" x14ac:dyDescent="0.4">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45">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
      <c r="B1434" s="119">
        <v>1232</v>
      </c>
      <c r="C1434" s="242" t="s">
        <v>76</v>
      </c>
      <c r="D1434" s="243" t="s">
        <v>77</v>
      </c>
      <c r="E1434" s="243" t="s">
        <v>1051</v>
      </c>
      <c r="F1434" s="243" t="s">
        <v>79</v>
      </c>
      <c r="G1434" s="243" t="s">
        <v>1052</v>
      </c>
      <c r="H1434" s="244" t="s">
        <v>1053</v>
      </c>
      <c r="I1434" s="244"/>
      <c r="J1434" s="244" t="s">
        <v>1529</v>
      </c>
      <c r="K1434" s="244"/>
      <c r="L1434" s="244" t="s">
        <v>1530</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1474</v>
      </c>
      <c r="BT1434" s="258">
        <v>1</v>
      </c>
    </row>
    <row r="1435" spans="2:72" ht="16.5" hidden="1" customHeight="1" x14ac:dyDescent="0.4">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1531</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1532</v>
      </c>
      <c r="BT1435" s="118">
        <v>1</v>
      </c>
    </row>
    <row r="1436" spans="2:72" ht="16.5" hidden="1" customHeight="1" x14ac:dyDescent="0.4">
      <c r="B1436" s="119">
        <v>1237</v>
      </c>
      <c r="C1436" s="100"/>
      <c r="D1436" s="101"/>
      <c r="E1436" s="101"/>
      <c r="F1436" s="101"/>
      <c r="G1436" s="101"/>
      <c r="H1436" s="102"/>
      <c r="I1436" s="102"/>
      <c r="J1436" s="102" t="s">
        <v>1533</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1532</v>
      </c>
      <c r="BT1436" s="118">
        <v>1</v>
      </c>
    </row>
    <row r="1437" spans="2:72" ht="16.5" hidden="1" customHeight="1" x14ac:dyDescent="0.4">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1534</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1532</v>
      </c>
      <c r="BT1437" s="118">
        <v>1</v>
      </c>
    </row>
    <row r="1438" spans="2:72" ht="16.5" hidden="1" customHeight="1" x14ac:dyDescent="0.4">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1360</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1532</v>
      </c>
      <c r="BT1438" s="118">
        <v>1</v>
      </c>
    </row>
    <row r="1439" spans="2:72" ht="16.5" hidden="1" customHeight="1" x14ac:dyDescent="0.4">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1535</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1532</v>
      </c>
      <c r="BT1439" s="118">
        <v>1</v>
      </c>
    </row>
    <row r="1440" spans="2:72" ht="16.5" hidden="1" customHeight="1" thickBot="1" x14ac:dyDescent="0.45">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1536</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1537</v>
      </c>
      <c r="BI1440" s="115"/>
      <c r="BJ1440" s="115"/>
      <c r="BK1440" s="115"/>
      <c r="BL1440" s="115"/>
      <c r="BM1440" s="115"/>
      <c r="BN1440" s="115"/>
      <c r="BO1440" s="115" t="s">
        <v>1140</v>
      </c>
      <c r="BP1440" s="115"/>
      <c r="BQ1440" s="109"/>
      <c r="BR1440" s="116"/>
      <c r="BS1440" s="117" t="s">
        <v>1532</v>
      </c>
      <c r="BT1440" s="118">
        <v>1</v>
      </c>
    </row>
    <row r="1441" spans="2:72" ht="16.5" hidden="1" customHeight="1" thickBot="1" x14ac:dyDescent="0.45">
      <c r="B1441" s="119">
        <v>1233</v>
      </c>
      <c r="C1441" s="205" t="s">
        <v>76</v>
      </c>
      <c r="D1441" s="206" t="s">
        <v>77</v>
      </c>
      <c r="E1441" s="206" t="s">
        <v>1054</v>
      </c>
      <c r="F1441" s="206" t="s">
        <v>599</v>
      </c>
      <c r="G1441" s="206" t="s">
        <v>1055</v>
      </c>
      <c r="H1441" s="207" t="s">
        <v>1056</v>
      </c>
      <c r="I1441" s="207"/>
      <c r="J1441" s="207"/>
      <c r="K1441" s="207"/>
      <c r="L1441" s="207"/>
      <c r="M1441" s="207" t="s">
        <v>1538</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4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1146</v>
      </c>
      <c r="BP1443" s="95"/>
      <c r="BQ1443" s="89"/>
      <c r="BR1443" s="96"/>
      <c r="BS1443" s="97"/>
      <c r="BT1443" s="98"/>
    </row>
    <row r="1444" spans="2:72" ht="16.5" hidden="1" customHeight="1" x14ac:dyDescent="0.4">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1146</v>
      </c>
      <c r="BP1444" s="115"/>
      <c r="BQ1444" s="109"/>
      <c r="BR1444" s="116"/>
      <c r="BS1444" s="117"/>
      <c r="BT1444" s="118"/>
    </row>
    <row r="1445" spans="2:72" ht="16.5" hidden="1" customHeight="1" x14ac:dyDescent="0.4">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1146</v>
      </c>
      <c r="BP1445" s="115"/>
      <c r="BQ1445" s="109"/>
      <c r="BR1445" s="116"/>
      <c r="BS1445" s="117"/>
      <c r="BT1445" s="118"/>
    </row>
    <row r="1446" spans="2:72" ht="16.5" hidden="1" customHeight="1" x14ac:dyDescent="0.4">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1146</v>
      </c>
      <c r="BP1446" s="115"/>
      <c r="BQ1446" s="109"/>
      <c r="BR1446" s="116"/>
      <c r="BS1446" s="117"/>
      <c r="BT1446" s="118"/>
    </row>
    <row r="1447" spans="2:72" ht="16.5" hidden="1" customHeight="1" x14ac:dyDescent="0.4">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1146</v>
      </c>
      <c r="BP1447" s="115"/>
      <c r="BQ1447" s="109"/>
      <c r="BR1447" s="116"/>
      <c r="BS1447" s="117"/>
      <c r="BT1447" s="118"/>
    </row>
    <row r="1448" spans="2:72" ht="16.5" hidden="1" customHeight="1" x14ac:dyDescent="0.4">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1146</v>
      </c>
      <c r="BP1448" s="115"/>
      <c r="BQ1448" s="109"/>
      <c r="BR1448" s="116"/>
      <c r="BS1448" s="117"/>
      <c r="BT1448" s="118"/>
    </row>
    <row r="1449" spans="2:72" ht="16.5" hidden="1" customHeight="1" x14ac:dyDescent="0.4">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1146</v>
      </c>
      <c r="BP1449" s="115"/>
      <c r="BQ1449" s="109"/>
      <c r="BR1449" s="116"/>
      <c r="BS1449" s="117"/>
      <c r="BT1449" s="118"/>
    </row>
    <row r="1450" spans="2:72" ht="16.5" hidden="1" customHeight="1" x14ac:dyDescent="0.4">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1146</v>
      </c>
      <c r="BP1450" s="115"/>
      <c r="BQ1450" s="109"/>
      <c r="BR1450" s="116"/>
      <c r="BS1450" s="117"/>
      <c r="BT1450" s="118"/>
    </row>
    <row r="1451" spans="2:72" ht="16.5" hidden="1" customHeight="1" x14ac:dyDescent="0.4">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1146</v>
      </c>
      <c r="BP1451" s="115"/>
      <c r="BQ1451" s="109"/>
      <c r="BR1451" s="116"/>
      <c r="BS1451" s="117"/>
      <c r="BT1451" s="118"/>
    </row>
    <row r="1452" spans="2:72" ht="16.5" hidden="1" customHeight="1" x14ac:dyDescent="0.4">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1146</v>
      </c>
      <c r="BP1452" s="115"/>
      <c r="BQ1452" s="109"/>
      <c r="BR1452" s="116"/>
      <c r="BS1452" s="117"/>
      <c r="BT1452" s="118"/>
    </row>
    <row r="1453" spans="2:72" ht="16.5" hidden="1" customHeight="1" x14ac:dyDescent="0.4">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1146</v>
      </c>
      <c r="BP1453" s="115"/>
      <c r="BQ1453" s="109"/>
      <c r="BR1453" s="116"/>
      <c r="BS1453" s="117"/>
      <c r="BT1453" s="118"/>
    </row>
    <row r="1454" spans="2:72" ht="16.5" hidden="1" customHeight="1" x14ac:dyDescent="0.4">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1146</v>
      </c>
      <c r="BP1454" s="115"/>
      <c r="BQ1454" s="109"/>
      <c r="BR1454" s="116"/>
      <c r="BS1454" s="117"/>
      <c r="BT1454" s="118"/>
    </row>
    <row r="1455" spans="2:72" ht="16.5" hidden="1" customHeight="1" x14ac:dyDescent="0.4">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1146</v>
      </c>
      <c r="BP1455" s="115"/>
      <c r="BQ1455" s="109"/>
      <c r="BR1455" s="116"/>
      <c r="BS1455" s="117"/>
      <c r="BT1455" s="118"/>
    </row>
    <row r="1456" spans="2:72" ht="16.5" hidden="1" customHeight="1" x14ac:dyDescent="0.4">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1146</v>
      </c>
      <c r="BP1456" s="115"/>
      <c r="BQ1456" s="109"/>
      <c r="BR1456" s="116"/>
      <c r="BS1456" s="117"/>
      <c r="BT1456" s="118"/>
    </row>
    <row r="1457" spans="2:72" ht="16.5" hidden="1" customHeight="1" x14ac:dyDescent="0.4">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1146</v>
      </c>
      <c r="BP1457" s="115"/>
      <c r="BQ1457" s="109"/>
      <c r="BR1457" s="116"/>
      <c r="BS1457" s="117"/>
      <c r="BT1457" s="118"/>
    </row>
    <row r="1458" spans="2:72" ht="16.5" hidden="1" customHeight="1" x14ac:dyDescent="0.4">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1146</v>
      </c>
      <c r="BP1458" s="115"/>
      <c r="BQ1458" s="109"/>
      <c r="BR1458" s="116"/>
      <c r="BS1458" s="117"/>
      <c r="BT1458" s="118"/>
    </row>
    <row r="1459" spans="2:72" ht="16.5" hidden="1" customHeight="1" x14ac:dyDescent="0.4">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1146</v>
      </c>
      <c r="BP1459" s="115"/>
      <c r="BQ1459" s="109"/>
      <c r="BR1459" s="116"/>
      <c r="BS1459" s="117"/>
      <c r="BT1459" s="118"/>
    </row>
    <row r="1460" spans="2:72" ht="16.5" hidden="1" customHeight="1" x14ac:dyDescent="0.4">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1146</v>
      </c>
      <c r="BP1460" s="115"/>
      <c r="BQ1460" s="109"/>
      <c r="BR1460" s="116"/>
      <c r="BS1460" s="117"/>
      <c r="BT1460" s="118"/>
    </row>
    <row r="1461" spans="2:72" ht="16.5" hidden="1" customHeight="1" x14ac:dyDescent="0.4">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1146</v>
      </c>
      <c r="BP1461" s="115"/>
      <c r="BQ1461" s="109"/>
      <c r="BR1461" s="116"/>
      <c r="BS1461" s="117"/>
      <c r="BT1461" s="118"/>
    </row>
    <row r="1462" spans="2:72" ht="16.5" hidden="1" customHeight="1" x14ac:dyDescent="0.4">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1146</v>
      </c>
      <c r="BP1462" s="115"/>
      <c r="BQ1462" s="109"/>
      <c r="BR1462" s="116"/>
      <c r="BS1462" s="117"/>
      <c r="BT1462" s="118"/>
    </row>
    <row r="1463" spans="2:72" ht="16.5" hidden="1" customHeight="1" x14ac:dyDescent="0.4">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1146</v>
      </c>
      <c r="BP1463" s="115"/>
      <c r="BQ1463" s="109"/>
      <c r="BR1463" s="116"/>
      <c r="BS1463" s="117"/>
      <c r="BT1463" s="118"/>
    </row>
    <row r="1464" spans="2:72" ht="16.5" hidden="1" customHeight="1" x14ac:dyDescent="0.4">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1146</v>
      </c>
      <c r="BP1464" s="115"/>
      <c r="BQ1464" s="109"/>
      <c r="BR1464" s="116"/>
      <c r="BS1464" s="117"/>
      <c r="BT1464" s="118"/>
    </row>
    <row r="1465" spans="2:72" ht="16.5" hidden="1" customHeight="1" x14ac:dyDescent="0.4">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1146</v>
      </c>
      <c r="BP1465" s="115"/>
      <c r="BQ1465" s="109"/>
      <c r="BR1465" s="116"/>
      <c r="BS1465" s="117"/>
      <c r="BT1465" s="118"/>
    </row>
    <row r="1466" spans="2:72" ht="16.5" hidden="1" customHeight="1" x14ac:dyDescent="0.4">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1146</v>
      </c>
      <c r="BP1466" s="115"/>
      <c r="BQ1466" s="109"/>
      <c r="BR1466" s="116"/>
      <c r="BS1466" s="117"/>
      <c r="BT1466" s="118"/>
    </row>
    <row r="1467" spans="2:72" ht="16.5" hidden="1" customHeight="1" x14ac:dyDescent="0.4">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1146</v>
      </c>
      <c r="BP1467" s="115"/>
      <c r="BQ1467" s="109"/>
      <c r="BR1467" s="116"/>
      <c r="BS1467" s="117"/>
      <c r="BT1467" s="118"/>
    </row>
    <row r="1468" spans="2:72" ht="16.5" hidden="1" customHeight="1" x14ac:dyDescent="0.4">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1146</v>
      </c>
      <c r="BP1468" s="115"/>
      <c r="BQ1468" s="109"/>
      <c r="BR1468" s="116"/>
      <c r="BS1468" s="117"/>
      <c r="BT1468" s="118"/>
    </row>
    <row r="1469" spans="2:72" ht="16.5" hidden="1" customHeight="1" x14ac:dyDescent="0.4">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1146</v>
      </c>
      <c r="BP1469" s="115"/>
      <c r="BQ1469" s="109"/>
      <c r="BR1469" s="116"/>
      <c r="BS1469" s="117"/>
      <c r="BT1469" s="118"/>
    </row>
    <row r="1470" spans="2:72" ht="16.5" hidden="1" customHeight="1" x14ac:dyDescent="0.4">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1146</v>
      </c>
      <c r="BP1470" s="115"/>
      <c r="BQ1470" s="109"/>
      <c r="BR1470" s="116"/>
      <c r="BS1470" s="117"/>
      <c r="BT1470" s="118"/>
    </row>
    <row r="1471" spans="2:72" ht="16.5" hidden="1" customHeight="1" x14ac:dyDescent="0.4">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1146</v>
      </c>
      <c r="BP1471" s="115"/>
      <c r="BQ1471" s="109"/>
      <c r="BR1471" s="116"/>
      <c r="BS1471" s="117"/>
      <c r="BT1471" s="118"/>
    </row>
    <row r="1472" spans="2:72" ht="16.5" hidden="1" customHeight="1" x14ac:dyDescent="0.4">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1146</v>
      </c>
      <c r="BP1472" s="115"/>
      <c r="BQ1472" s="109"/>
      <c r="BR1472" s="116"/>
      <c r="BS1472" s="117"/>
      <c r="BT1472" s="118"/>
    </row>
    <row r="1473" spans="2:72" ht="16.5" hidden="1" customHeight="1" x14ac:dyDescent="0.4">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1146</v>
      </c>
      <c r="BP1473" s="115"/>
      <c r="BQ1473" s="109"/>
      <c r="BR1473" s="116"/>
      <c r="BS1473" s="117"/>
      <c r="BT1473" s="118"/>
    </row>
    <row r="1474" spans="2:72" ht="16.5" hidden="1" customHeight="1" x14ac:dyDescent="0.4">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1146</v>
      </c>
      <c r="BP1474" s="115"/>
      <c r="BQ1474" s="109"/>
      <c r="BR1474" s="116"/>
      <c r="BS1474" s="117"/>
      <c r="BT1474" s="118"/>
    </row>
    <row r="1475" spans="2:72" ht="16.5" hidden="1" customHeight="1" x14ac:dyDescent="0.4">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1146</v>
      </c>
      <c r="BP1475" s="115"/>
      <c r="BQ1475" s="109"/>
      <c r="BR1475" s="116"/>
      <c r="BS1475" s="117"/>
      <c r="BT1475" s="118"/>
    </row>
    <row r="1476" spans="2:72" ht="16.5" hidden="1" customHeight="1" thickBot="1" x14ac:dyDescent="0.45">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1146</v>
      </c>
      <c r="BP1476" s="132"/>
      <c r="BQ1476" s="72"/>
      <c r="BR1476" s="133"/>
      <c r="BS1476" s="134"/>
      <c r="BT1476" s="135"/>
    </row>
    <row r="1477" spans="2:72" ht="16.5" hidden="1" customHeight="1" x14ac:dyDescent="0.4">
      <c r="B1477" s="119">
        <v>1269</v>
      </c>
      <c r="C1477" s="81" t="s">
        <v>76</v>
      </c>
      <c r="D1477" s="82" t="s">
        <v>77</v>
      </c>
      <c r="E1477" s="82" t="s">
        <v>726</v>
      </c>
      <c r="F1477" s="82" t="s">
        <v>440</v>
      </c>
      <c r="G1477" s="82" t="s">
        <v>1079</v>
      </c>
      <c r="H1477" s="83" t="s">
        <v>1074</v>
      </c>
      <c r="I1477" s="83"/>
      <c r="J1477" s="83" t="s">
        <v>1539</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1147</v>
      </c>
      <c r="BP1477" s="95"/>
      <c r="BQ1477" s="89" t="s">
        <v>1174</v>
      </c>
      <c r="BR1477" s="96"/>
      <c r="BS1477" s="144" t="s">
        <v>1540</v>
      </c>
      <c r="BT1477" s="98">
        <v>3</v>
      </c>
    </row>
    <row r="1478" spans="2:72" ht="16.5" hidden="1" customHeight="1" x14ac:dyDescent="0.4">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1147</v>
      </c>
      <c r="BP1478" s="115"/>
      <c r="BQ1478" s="109" t="s">
        <v>1174</v>
      </c>
      <c r="BR1478" s="116"/>
      <c r="BS1478" s="117"/>
      <c r="BT1478" s="118"/>
    </row>
    <row r="1479" spans="2:72" ht="16.5" hidden="1" customHeight="1" x14ac:dyDescent="0.4">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1147</v>
      </c>
      <c r="BP1479" s="115"/>
      <c r="BQ1479" s="109" t="s">
        <v>1174</v>
      </c>
      <c r="BR1479" s="116"/>
      <c r="BS1479" s="117"/>
      <c r="BT1479" s="118"/>
    </row>
    <row r="1480" spans="2:72" ht="16.5" hidden="1" customHeight="1" x14ac:dyDescent="0.4">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1147</v>
      </c>
      <c r="BP1480" s="115"/>
      <c r="BQ1480" s="109" t="s">
        <v>1174</v>
      </c>
      <c r="BR1480" s="116"/>
      <c r="BS1480" s="117"/>
      <c r="BT1480" s="118"/>
    </row>
    <row r="1481" spans="2:72" ht="16.5" hidden="1" customHeight="1" x14ac:dyDescent="0.4">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1147</v>
      </c>
      <c r="BP1481" s="115"/>
      <c r="BQ1481" s="109" t="s">
        <v>1174</v>
      </c>
      <c r="BR1481" s="116"/>
      <c r="BS1481" s="117"/>
      <c r="BT1481" s="118"/>
    </row>
    <row r="1482" spans="2:72" ht="16.5" hidden="1" customHeight="1" thickBot="1" x14ac:dyDescent="0.45">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1147</v>
      </c>
      <c r="BP1482" s="132"/>
      <c r="BQ1482" s="72" t="s">
        <v>1174</v>
      </c>
      <c r="BR1482" s="133"/>
      <c r="BS1482" s="134"/>
      <c r="BT1482" s="135"/>
    </row>
    <row r="1483" spans="2:72" ht="16.5" hidden="1" customHeight="1" x14ac:dyDescent="0.4">
      <c r="B1483" s="119">
        <v>1275</v>
      </c>
      <c r="C1483" s="81" t="s">
        <v>76</v>
      </c>
      <c r="D1483" s="82" t="s">
        <v>77</v>
      </c>
      <c r="E1483" s="82" t="s">
        <v>726</v>
      </c>
      <c r="F1483" s="82" t="s">
        <v>449</v>
      </c>
      <c r="G1483" s="82" t="s">
        <v>1098</v>
      </c>
      <c r="H1483" s="83" t="s">
        <v>1080</v>
      </c>
      <c r="I1483" s="83"/>
      <c r="J1483" s="83" t="s">
        <v>1539</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1147</v>
      </c>
      <c r="BP1483" s="95"/>
      <c r="BQ1483" s="89" t="s">
        <v>1174</v>
      </c>
      <c r="BR1483" s="96"/>
      <c r="BS1483" s="144" t="s">
        <v>1540</v>
      </c>
      <c r="BT1483" s="98">
        <v>3</v>
      </c>
    </row>
    <row r="1484" spans="2:72" ht="16.5" hidden="1" customHeight="1" x14ac:dyDescent="0.4">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1147</v>
      </c>
      <c r="BP1484" s="115"/>
      <c r="BQ1484" s="109" t="s">
        <v>1174</v>
      </c>
      <c r="BR1484" s="116"/>
      <c r="BS1484" s="117"/>
      <c r="BT1484" s="118"/>
    </row>
    <row r="1485" spans="2:72" ht="16.5" hidden="1" customHeight="1" x14ac:dyDescent="0.4">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1147</v>
      </c>
      <c r="BP1485" s="115"/>
      <c r="BQ1485" s="109" t="s">
        <v>1174</v>
      </c>
      <c r="BR1485" s="116"/>
      <c r="BS1485" s="117"/>
      <c r="BT1485" s="118"/>
    </row>
    <row r="1486" spans="2:72" ht="16.5" hidden="1" customHeight="1" x14ac:dyDescent="0.4">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1147</v>
      </c>
      <c r="BP1486" s="115"/>
      <c r="BQ1486" s="109" t="s">
        <v>1174</v>
      </c>
      <c r="BR1486" s="116"/>
      <c r="BS1486" s="117"/>
      <c r="BT1486" s="118"/>
    </row>
    <row r="1487" spans="2:72" ht="16.5" hidden="1" customHeight="1" x14ac:dyDescent="0.4">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1147</v>
      </c>
      <c r="BP1487" s="115"/>
      <c r="BQ1487" s="109" t="s">
        <v>1174</v>
      </c>
      <c r="BR1487" s="116"/>
      <c r="BS1487" s="117"/>
      <c r="BT1487" s="118"/>
    </row>
    <row r="1488" spans="2:72" ht="16.5" hidden="1" customHeight="1" thickBot="1" x14ac:dyDescent="0.45">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1147</v>
      </c>
      <c r="BP1488" s="132"/>
      <c r="BQ1488" s="72" t="s">
        <v>1174</v>
      </c>
      <c r="BR1488" s="133"/>
      <c r="BS1488" s="134"/>
      <c r="BT1488" s="135"/>
    </row>
    <row r="1489" spans="2:72" ht="16.5" hidden="1" customHeight="1" thickBot="1" x14ac:dyDescent="0.45">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1541</v>
      </c>
      <c r="BT1489" s="258">
        <v>1</v>
      </c>
    </row>
    <row r="1490" spans="2:72" ht="16.5" hidden="1" customHeight="1" thickBot="1" x14ac:dyDescent="0.45">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1541</v>
      </c>
      <c r="BT1490" s="258">
        <v>1</v>
      </c>
    </row>
    <row r="1491" spans="2:72" ht="16.5" hidden="1" customHeight="1" x14ac:dyDescent="0.4">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1183</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1185</v>
      </c>
      <c r="BK1491" s="95" t="s">
        <v>1186</v>
      </c>
      <c r="BL1491" s="95" t="s">
        <v>1187</v>
      </c>
      <c r="BM1491" s="95"/>
      <c r="BN1491" s="95">
        <v>4014</v>
      </c>
      <c r="BO1491" s="95" t="s">
        <v>1122</v>
      </c>
      <c r="BP1491" s="95" t="s">
        <v>425</v>
      </c>
      <c r="BQ1491" s="89" t="s">
        <v>1174</v>
      </c>
      <c r="BR1491" s="96"/>
      <c r="BS1491" s="97"/>
      <c r="BT1491" s="98"/>
    </row>
    <row r="1492" spans="2:72" ht="16.5" hidden="1" customHeight="1" thickBot="1" x14ac:dyDescent="0.45">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1174</v>
      </c>
      <c r="BR1492" s="133"/>
      <c r="BS1492" s="134"/>
      <c r="BT1492" s="135"/>
    </row>
    <row r="1493" spans="2:72" ht="16.5" hidden="1" customHeight="1" thickBot="1" x14ac:dyDescent="0.45">
      <c r="B1493" s="119">
        <v>1283</v>
      </c>
      <c r="C1493" s="81" t="s">
        <v>76</v>
      </c>
      <c r="D1493" s="82" t="s">
        <v>77</v>
      </c>
      <c r="E1493" s="82" t="s">
        <v>105</v>
      </c>
      <c r="F1493" s="82" t="s">
        <v>440</v>
      </c>
      <c r="G1493" s="82" t="s">
        <v>441</v>
      </c>
      <c r="H1493" s="83" t="s">
        <v>1542</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1183</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1185</v>
      </c>
      <c r="BK1493" s="95" t="s">
        <v>1186</v>
      </c>
      <c r="BL1493" s="95" t="s">
        <v>1187</v>
      </c>
      <c r="BM1493" s="95"/>
      <c r="BN1493" s="95">
        <v>4014</v>
      </c>
      <c r="BO1493" s="95" t="s">
        <v>1122</v>
      </c>
      <c r="BP1493" s="95" t="s">
        <v>425</v>
      </c>
      <c r="BQ1493" s="89" t="s">
        <v>1174</v>
      </c>
      <c r="BR1493" s="96"/>
      <c r="BS1493" s="97" t="s">
        <v>1179</v>
      </c>
      <c r="BT1493" s="98">
        <v>3</v>
      </c>
    </row>
    <row r="1494" spans="2:72" ht="16.5" hidden="1" customHeight="1" thickBot="1" x14ac:dyDescent="0.45">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1174</v>
      </c>
      <c r="BR1494" s="133"/>
      <c r="BS1494" s="97" t="s">
        <v>1179</v>
      </c>
      <c r="BT1494" s="135">
        <v>3</v>
      </c>
    </row>
    <row r="1495" spans="2:72" ht="16.5" hidden="1" customHeight="1" thickBot="1" x14ac:dyDescent="0.45">
      <c r="B1495" s="119">
        <v>1283</v>
      </c>
      <c r="C1495" s="81" t="s">
        <v>76</v>
      </c>
      <c r="D1495" s="82" t="s">
        <v>77</v>
      </c>
      <c r="E1495" s="82" t="s">
        <v>129</v>
      </c>
      <c r="F1495" s="82" t="s">
        <v>1543</v>
      </c>
      <c r="G1495" s="82" t="s">
        <v>1544</v>
      </c>
      <c r="H1495" s="83" t="s">
        <v>1545</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1194</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1187</v>
      </c>
      <c r="BM1495" s="95"/>
      <c r="BN1495" s="95">
        <v>4014</v>
      </c>
      <c r="BO1495" s="95" t="s">
        <v>1122</v>
      </c>
      <c r="BP1495" s="95" t="s">
        <v>446</v>
      </c>
      <c r="BQ1495" s="89" t="s">
        <v>1174</v>
      </c>
      <c r="BR1495" s="96"/>
      <c r="BS1495" s="97" t="s">
        <v>1179</v>
      </c>
      <c r="BT1495" s="98">
        <v>3</v>
      </c>
    </row>
    <row r="1496" spans="2:72" ht="16.5" hidden="1" customHeight="1" thickBot="1" x14ac:dyDescent="0.45">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1174</v>
      </c>
      <c r="BR1496" s="133"/>
      <c r="BS1496" s="97" t="s">
        <v>1179</v>
      </c>
      <c r="BT1496" s="135">
        <v>3</v>
      </c>
    </row>
    <row r="1497" spans="2:72" ht="16.5" hidden="1" customHeight="1" x14ac:dyDescent="0.4">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1174</v>
      </c>
      <c r="BR1497" s="96"/>
      <c r="BS1497" s="97"/>
      <c r="BT1497" s="98"/>
    </row>
    <row r="1498" spans="2:72" ht="16.5" hidden="1" customHeight="1" thickBot="1" x14ac:dyDescent="0.45">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1174</v>
      </c>
      <c r="BR1498" s="133"/>
      <c r="BS1498" s="134"/>
      <c r="BT1498" s="135"/>
    </row>
    <row r="1499" spans="2:72" ht="16.5" hidden="1" customHeight="1" x14ac:dyDescent="0.4">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1185</v>
      </c>
      <c r="BK1499" s="95" t="s">
        <v>1546</v>
      </c>
      <c r="BL1499" s="95" t="s">
        <v>1547</v>
      </c>
      <c r="BM1499" s="95"/>
      <c r="BN1499" s="95">
        <v>4014</v>
      </c>
      <c r="BO1499" s="95" t="s">
        <v>1122</v>
      </c>
      <c r="BP1499" s="95" t="s">
        <v>1094</v>
      </c>
      <c r="BQ1499" s="89" t="s">
        <v>1174</v>
      </c>
      <c r="BR1499" s="96"/>
      <c r="BS1499" s="97"/>
      <c r="BT1499" s="98"/>
    </row>
    <row r="1500" spans="2:72" ht="16.5" hidden="1" customHeight="1" thickBot="1" x14ac:dyDescent="0.45">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1174</v>
      </c>
      <c r="BR1500" s="133"/>
      <c r="BS1500" s="134"/>
      <c r="BT1500" s="135"/>
    </row>
    <row r="1501" spans="2:72" ht="16.5" hidden="1" customHeight="1" x14ac:dyDescent="0.4">
      <c r="B1501" s="119">
        <v>1289</v>
      </c>
      <c r="C1501" s="81" t="s">
        <v>76</v>
      </c>
      <c r="D1501" s="82" t="s">
        <v>77</v>
      </c>
      <c r="E1501" s="82" t="s">
        <v>726</v>
      </c>
      <c r="F1501" s="82" t="s">
        <v>437</v>
      </c>
      <c r="G1501" s="82" t="s">
        <v>1095</v>
      </c>
      <c r="H1501" s="83" t="s">
        <v>1096</v>
      </c>
      <c r="I1501" s="83"/>
      <c r="J1501" s="83"/>
      <c r="K1501" s="83"/>
      <c r="L1501" s="83" t="s">
        <v>1548</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1145</v>
      </c>
      <c r="BP1501" s="95"/>
      <c r="BQ1501" s="89"/>
      <c r="BR1501" s="96"/>
      <c r="BS1501" s="97" t="s">
        <v>1541</v>
      </c>
      <c r="BT1501" s="98">
        <v>1</v>
      </c>
    </row>
    <row r="1502" spans="2:72" ht="16.5" hidden="1" customHeight="1" x14ac:dyDescent="0.4">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1145</v>
      </c>
      <c r="BP1502" s="115"/>
      <c r="BQ1502" s="109"/>
      <c r="BR1502" s="116"/>
      <c r="BS1502" s="117"/>
      <c r="BT1502" s="118"/>
    </row>
    <row r="1503" spans="2:72" ht="16.5" hidden="1" customHeight="1" x14ac:dyDescent="0.4">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1145</v>
      </c>
      <c r="BP1503" s="115"/>
      <c r="BQ1503" s="109"/>
      <c r="BR1503" s="116"/>
      <c r="BS1503" s="117"/>
      <c r="BT1503" s="118"/>
    </row>
    <row r="1504" spans="2:72" ht="16.5" hidden="1" customHeight="1" x14ac:dyDescent="0.4">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1145</v>
      </c>
      <c r="BP1504" s="115"/>
      <c r="BQ1504" s="109"/>
      <c r="BR1504" s="116"/>
      <c r="BS1504" s="117"/>
      <c r="BT1504" s="118"/>
    </row>
    <row r="1505" spans="2:72" ht="16.5" hidden="1" customHeight="1" x14ac:dyDescent="0.4">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1145</v>
      </c>
      <c r="BP1505" s="115"/>
      <c r="BQ1505" s="109"/>
      <c r="BR1505" s="116"/>
      <c r="BS1505" s="117"/>
      <c r="BT1505" s="118"/>
    </row>
    <row r="1506" spans="2:72" ht="16.5" hidden="1" customHeight="1" x14ac:dyDescent="0.4">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1145</v>
      </c>
      <c r="BP1506" s="115"/>
      <c r="BQ1506" s="109"/>
      <c r="BR1506" s="116"/>
      <c r="BS1506" s="117"/>
      <c r="BT1506" s="118"/>
    </row>
    <row r="1507" spans="2:72" ht="16.5" hidden="1" customHeight="1" thickBot="1" x14ac:dyDescent="0.45">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1145</v>
      </c>
      <c r="BP1507" s="132"/>
      <c r="BQ1507" s="72"/>
      <c r="BR1507" s="133"/>
      <c r="BS1507" s="134"/>
      <c r="BT1507" s="135"/>
    </row>
    <row r="1508" spans="2:72" ht="16.5" hidden="1" customHeight="1" x14ac:dyDescent="0.4">
      <c r="B1508" s="119">
        <v>1296</v>
      </c>
      <c r="C1508" s="81" t="s">
        <v>76</v>
      </c>
      <c r="D1508" s="82" t="s">
        <v>77</v>
      </c>
      <c r="E1508" s="82" t="s">
        <v>726</v>
      </c>
      <c r="F1508" s="82" t="s">
        <v>440</v>
      </c>
      <c r="G1508" s="82" t="s">
        <v>1079</v>
      </c>
      <c r="H1508" s="83" t="s">
        <v>1097</v>
      </c>
      <c r="I1508" s="83"/>
      <c r="J1508" s="83"/>
      <c r="K1508" s="83"/>
      <c r="L1508" s="83" t="s">
        <v>1548</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1145</v>
      </c>
      <c r="BP1508" s="95"/>
      <c r="BQ1508" s="89"/>
      <c r="BR1508" s="96"/>
      <c r="BS1508" s="97" t="s">
        <v>1541</v>
      </c>
      <c r="BT1508" s="98">
        <v>1</v>
      </c>
    </row>
    <row r="1509" spans="2:72" ht="16.5" hidden="1" customHeight="1" x14ac:dyDescent="0.4">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1145</v>
      </c>
      <c r="BP1509" s="115"/>
      <c r="BQ1509" s="109"/>
      <c r="BR1509" s="116"/>
      <c r="BS1509" s="117"/>
      <c r="BT1509" s="118"/>
    </row>
    <row r="1510" spans="2:72" ht="16.5" hidden="1" customHeight="1" x14ac:dyDescent="0.4">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1145</v>
      </c>
      <c r="BP1510" s="115"/>
      <c r="BQ1510" s="109"/>
      <c r="BR1510" s="116"/>
      <c r="BS1510" s="117"/>
      <c r="BT1510" s="118"/>
    </row>
    <row r="1511" spans="2:72" ht="16.5" hidden="1" customHeight="1" x14ac:dyDescent="0.4">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1145</v>
      </c>
      <c r="BP1511" s="115"/>
      <c r="BQ1511" s="109"/>
      <c r="BR1511" s="116"/>
      <c r="BS1511" s="117"/>
      <c r="BT1511" s="118"/>
    </row>
    <row r="1512" spans="2:72" ht="16.5" hidden="1" customHeight="1" x14ac:dyDescent="0.4">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1145</v>
      </c>
      <c r="BP1512" s="115"/>
      <c r="BQ1512" s="109"/>
      <c r="BR1512" s="116"/>
      <c r="BS1512" s="117"/>
      <c r="BT1512" s="118"/>
    </row>
    <row r="1513" spans="2:72" ht="16.5" hidden="1" customHeight="1" x14ac:dyDescent="0.4">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1145</v>
      </c>
      <c r="BP1513" s="115"/>
      <c r="BQ1513" s="109"/>
      <c r="BR1513" s="116"/>
      <c r="BS1513" s="117"/>
      <c r="BT1513" s="118"/>
    </row>
    <row r="1514" spans="2:72" ht="16.5" hidden="1" customHeight="1" thickBot="1" x14ac:dyDescent="0.45">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1145</v>
      </c>
      <c r="BP1514" s="132"/>
      <c r="BQ1514" s="72"/>
      <c r="BR1514" s="133"/>
      <c r="BS1514" s="134"/>
      <c r="BT1514" s="135"/>
    </row>
    <row r="1515" spans="2:72" ht="16.5" hidden="1" customHeight="1" x14ac:dyDescent="0.4">
      <c r="B1515" s="119">
        <v>1303</v>
      </c>
      <c r="C1515" s="81" t="s">
        <v>76</v>
      </c>
      <c r="D1515" s="82" t="s">
        <v>77</v>
      </c>
      <c r="E1515" s="82" t="s">
        <v>726</v>
      </c>
      <c r="F1515" s="82" t="s">
        <v>449</v>
      </c>
      <c r="G1515" s="82" t="s">
        <v>1098</v>
      </c>
      <c r="H1515" s="83" t="s">
        <v>1099</v>
      </c>
      <c r="I1515" s="83"/>
      <c r="J1515" s="83"/>
      <c r="K1515" s="83"/>
      <c r="L1515" s="83" t="s">
        <v>1548</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1145</v>
      </c>
      <c r="BP1515" s="95"/>
      <c r="BQ1515" s="89"/>
      <c r="BR1515" s="96"/>
      <c r="BS1515" s="97" t="s">
        <v>1541</v>
      </c>
      <c r="BT1515" s="98">
        <v>1</v>
      </c>
    </row>
    <row r="1516" spans="2:72" ht="16.5" hidden="1" customHeight="1" x14ac:dyDescent="0.4">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1145</v>
      </c>
      <c r="BP1516" s="115"/>
      <c r="BQ1516" s="109"/>
      <c r="BR1516" s="116"/>
      <c r="BS1516" s="117"/>
      <c r="BT1516" s="118"/>
    </row>
    <row r="1517" spans="2:72" ht="16.5" hidden="1" customHeight="1" x14ac:dyDescent="0.4">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1145</v>
      </c>
      <c r="BP1517" s="115"/>
      <c r="BQ1517" s="109"/>
      <c r="BR1517" s="116"/>
      <c r="BS1517" s="117"/>
      <c r="BT1517" s="118"/>
    </row>
    <row r="1518" spans="2:72" ht="16.5" hidden="1" customHeight="1" x14ac:dyDescent="0.4">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1145</v>
      </c>
      <c r="BP1518" s="115"/>
      <c r="BQ1518" s="109"/>
      <c r="BR1518" s="116"/>
      <c r="BS1518" s="117"/>
      <c r="BT1518" s="118"/>
    </row>
    <row r="1519" spans="2:72" ht="16.5" hidden="1" customHeight="1" x14ac:dyDescent="0.4">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1145</v>
      </c>
      <c r="BP1519" s="115"/>
      <c r="BQ1519" s="109"/>
      <c r="BR1519" s="116"/>
      <c r="BS1519" s="117"/>
      <c r="BT1519" s="118"/>
    </row>
    <row r="1520" spans="2:72" ht="16.5" hidden="1" customHeight="1" x14ac:dyDescent="0.4">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1145</v>
      </c>
      <c r="BP1520" s="115"/>
      <c r="BQ1520" s="109"/>
      <c r="BR1520" s="116"/>
      <c r="BS1520" s="117"/>
      <c r="BT1520" s="118"/>
    </row>
    <row r="1521" spans="2:72" ht="16.5" hidden="1" customHeight="1" x14ac:dyDescent="0.4">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1145</v>
      </c>
      <c r="BP1521" s="132"/>
      <c r="BQ1521" s="72"/>
      <c r="BR1521" s="133"/>
      <c r="BS1521" s="134"/>
      <c r="BT1521" s="135"/>
    </row>
    <row r="1522" spans="2:72" ht="16.5" hidden="1" customHeight="1" x14ac:dyDescent="0.4">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1148</v>
      </c>
      <c r="BP1522" s="95"/>
      <c r="BQ1522" s="89" t="s">
        <v>1174</v>
      </c>
      <c r="BR1522" s="96"/>
      <c r="BS1522" s="97" t="s">
        <v>1549</v>
      </c>
      <c r="BT1522" s="98">
        <v>3</v>
      </c>
    </row>
    <row r="1523" spans="2:72" ht="16.5" hidden="1" customHeight="1" x14ac:dyDescent="0.4">
      <c r="B1523" s="119">
        <v>1311</v>
      </c>
      <c r="C1523" s="100"/>
      <c r="D1523" s="101"/>
      <c r="E1523" s="101"/>
      <c r="F1523" s="101"/>
      <c r="G1523" s="101" t="s">
        <v>1550</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1148</v>
      </c>
      <c r="BP1523" s="115"/>
      <c r="BQ1523" s="109" t="s">
        <v>1174</v>
      </c>
      <c r="BR1523" s="116"/>
      <c r="BS1523" s="117" t="s">
        <v>1551</v>
      </c>
      <c r="BT1523" s="118">
        <v>3</v>
      </c>
    </row>
    <row r="1524" spans="2:72" ht="16.5" hidden="1" customHeight="1" thickBot="1" x14ac:dyDescent="0.45">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1148</v>
      </c>
      <c r="BP1524" s="132"/>
      <c r="BQ1524" s="72" t="s">
        <v>1174</v>
      </c>
      <c r="BR1524" s="133"/>
      <c r="BS1524" s="134"/>
      <c r="BT1524" s="135"/>
    </row>
    <row r="1525" spans="2:72" ht="16.5" hidden="1" customHeight="1" x14ac:dyDescent="0.4">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1148</v>
      </c>
      <c r="BP1525" s="95"/>
      <c r="BQ1525" s="89" t="s">
        <v>1174</v>
      </c>
      <c r="BR1525" s="96"/>
      <c r="BS1525" s="97" t="s">
        <v>1549</v>
      </c>
      <c r="BT1525" s="98">
        <v>3</v>
      </c>
    </row>
    <row r="1526" spans="2:72" ht="16.5" hidden="1" customHeight="1" x14ac:dyDescent="0.4">
      <c r="B1526" s="119">
        <v>1314</v>
      </c>
      <c r="C1526" s="100"/>
      <c r="D1526" s="101"/>
      <c r="E1526" s="101"/>
      <c r="F1526" s="101"/>
      <c r="G1526" s="101" t="s">
        <v>1552</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1148</v>
      </c>
      <c r="BP1526" s="115"/>
      <c r="BQ1526" s="109" t="s">
        <v>1174</v>
      </c>
      <c r="BR1526" s="116"/>
      <c r="BS1526" s="117" t="s">
        <v>1551</v>
      </c>
      <c r="BT1526" s="118">
        <v>3</v>
      </c>
    </row>
    <row r="1527" spans="2:72" ht="16.5" hidden="1" customHeight="1" thickBot="1" x14ac:dyDescent="0.45">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1148</v>
      </c>
      <c r="BP1527" s="132"/>
      <c r="BQ1527" s="72" t="s">
        <v>1174</v>
      </c>
      <c r="BR1527" s="133"/>
      <c r="BS1527" s="134"/>
      <c r="BT1527" s="135"/>
    </row>
    <row r="1528" spans="2:72" ht="16.5" hidden="1" customHeight="1" x14ac:dyDescent="0.4">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1148</v>
      </c>
      <c r="BP1528" s="95"/>
      <c r="BQ1528" s="89" t="s">
        <v>1174</v>
      </c>
      <c r="BR1528" s="96"/>
      <c r="BS1528" s="97" t="s">
        <v>1549</v>
      </c>
      <c r="BT1528" s="98">
        <v>3</v>
      </c>
    </row>
    <row r="1529" spans="2:72" ht="16.5" hidden="1" customHeight="1" x14ac:dyDescent="0.4">
      <c r="B1529" s="119">
        <v>1317</v>
      </c>
      <c r="C1529" s="100"/>
      <c r="D1529" s="101"/>
      <c r="E1529" s="101"/>
      <c r="F1529" s="101"/>
      <c r="G1529" s="101" t="s">
        <v>1553</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1148</v>
      </c>
      <c r="BP1529" s="115"/>
      <c r="BQ1529" s="109" t="s">
        <v>1174</v>
      </c>
      <c r="BR1529" s="116"/>
      <c r="BS1529" s="117" t="s">
        <v>1551</v>
      </c>
      <c r="BT1529" s="118">
        <v>3</v>
      </c>
    </row>
    <row r="1530" spans="2:72" ht="16.5" hidden="1" customHeight="1" thickBot="1" x14ac:dyDescent="0.45">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1148</v>
      </c>
      <c r="BP1530" s="132"/>
      <c r="BQ1530" s="72" t="s">
        <v>1174</v>
      </c>
      <c r="BR1530" s="133"/>
      <c r="BS1530" s="134"/>
      <c r="BT1530" s="135"/>
    </row>
    <row r="1531" spans="2:72" ht="16.5" hidden="1" customHeight="1" x14ac:dyDescent="0.4">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1234</v>
      </c>
      <c r="BT1531" s="98">
        <v>2</v>
      </c>
    </row>
    <row r="1532" spans="2:72" ht="16.5" hidden="1" customHeight="1" x14ac:dyDescent="0.4">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45">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1234</v>
      </c>
      <c r="BT1536" s="98">
        <v>2</v>
      </c>
    </row>
    <row r="1537" spans="2:72" ht="16.5" hidden="1" customHeight="1" x14ac:dyDescent="0.4">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BN12:BP12"/>
    <mergeCell ref="BQ12:BR12"/>
    <mergeCell ref="BS12:BT12"/>
    <mergeCell ref="AH13:AL13"/>
    <mergeCell ref="AT12:AW12"/>
    <mergeCell ref="AX12:BA12"/>
    <mergeCell ref="BB12:BE12"/>
    <mergeCell ref="BF12:BI12"/>
    <mergeCell ref="BJ12:BK12"/>
    <mergeCell ref="AM12:AO12"/>
    <mergeCell ref="AP12:AS12"/>
    <mergeCell ref="AM6:AN6"/>
    <mergeCell ref="AO6:AR6"/>
    <mergeCell ref="AM7:AN7"/>
    <mergeCell ref="AO7:AR7"/>
    <mergeCell ref="AM2:AN2"/>
    <mergeCell ref="AO2:AR2"/>
    <mergeCell ref="AM3:AN3"/>
    <mergeCell ref="AO3:AR3"/>
    <mergeCell ref="AM4:AN4"/>
    <mergeCell ref="AO4:AR4"/>
    <mergeCell ref="AM5:AN5"/>
    <mergeCell ref="AO5:AR5"/>
    <mergeCell ref="AO8:AR8"/>
    <mergeCell ref="AM9:AN9"/>
    <mergeCell ref="AO9:AR9"/>
    <mergeCell ref="AM10:AN10"/>
    <mergeCell ref="AO10:AR10"/>
    <mergeCell ref="C12:J12"/>
    <mergeCell ref="L12:T12"/>
    <mergeCell ref="U12:AB12"/>
    <mergeCell ref="AC12:AL12"/>
    <mergeCell ref="AM8:AN8"/>
  </mergeCells>
  <phoneticPr fontId="6" type="noConversion"/>
  <pageMargins left="0.23622047244094491" right="0.23622047244094491" top="1.0616666666666668" bottom="0.74803149606299213" header="0.31496062992125984" footer="0.31496062992125984"/>
  <pageSetup paperSize="8" scale="24"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A74F5-5955-404E-A5D0-86960C6E6995}">
  <dimension ref="A1:K13"/>
  <sheetViews>
    <sheetView workbookViewId="0"/>
  </sheetViews>
  <sheetFormatPr defaultRowHeight="15" x14ac:dyDescent="0.4"/>
  <cols>
    <col min="1" max="1" width="20.1796875" bestFit="1" customWidth="1"/>
    <col min="2" max="2" width="35.6328125" bestFit="1" customWidth="1"/>
  </cols>
  <sheetData>
    <row r="1" spans="1:11" x14ac:dyDescent="0.4">
      <c r="A1" t="str" cm="1">
        <f t="array" ref="A1:K1">[1]!_IO_CABINETS[#Headers]</f>
        <v>TAG</v>
      </c>
      <c r="B1" t="str">
        <v>DESCRIPTION</v>
      </c>
      <c r="C1" t="str">
        <v>DEVICE_COUNT</v>
      </c>
      <c r="D1" t="str">
        <v>DO</v>
      </c>
      <c r="E1" t="str">
        <v>DI</v>
      </c>
      <c r="F1" t="str">
        <v>AO</v>
      </c>
      <c r="G1" t="str">
        <v>AI</v>
      </c>
      <c r="H1" t="str">
        <v>SDO</v>
      </c>
      <c r="I1" t="str">
        <v>SDI</v>
      </c>
      <c r="J1" t="str">
        <v>SAO</v>
      </c>
      <c r="K1" t="str">
        <v>SAI</v>
      </c>
    </row>
    <row r="2" spans="1:11" x14ac:dyDescent="0.4">
      <c r="A2" t="str" cm="1">
        <f t="array" ref="A2:K13">[1]!_IO_CABINETS[#Data]</f>
        <v>KPA_FLOORX_IO</v>
      </c>
      <c r="B2" t="str">
        <v>KPA NON ASSIGNED IO</v>
      </c>
      <c r="C2">
        <v>485</v>
      </c>
      <c r="D2" t="str">
        <v>TBA</v>
      </c>
      <c r="E2" t="str">
        <v>TBA</v>
      </c>
      <c r="F2" t="str">
        <v>TBA</v>
      </c>
      <c r="G2" t="str">
        <v>TBA</v>
      </c>
      <c r="H2" t="str">
        <v>TBA</v>
      </c>
      <c r="I2" t="str">
        <v>TBA</v>
      </c>
      <c r="J2" t="str">
        <v>TBA</v>
      </c>
      <c r="K2" t="str">
        <v>TBA</v>
      </c>
    </row>
    <row r="3" spans="1:11" x14ac:dyDescent="0.4">
      <c r="A3" t="str">
        <v>KPA_FLOOR0_IO</v>
      </c>
      <c r="B3" t="str">
        <v xml:space="preserve">KPA LEVEL 0 REMOTE IO CABINET </v>
      </c>
      <c r="C3">
        <v>0</v>
      </c>
      <c r="D3" t="str">
        <v>TBA</v>
      </c>
      <c r="E3" t="str">
        <v>TBA</v>
      </c>
      <c r="F3" t="str">
        <v>TBA</v>
      </c>
      <c r="G3" t="str">
        <v>TBA</v>
      </c>
      <c r="H3" t="str">
        <v>TBA</v>
      </c>
      <c r="I3" t="str">
        <v>TBA</v>
      </c>
      <c r="J3" t="str">
        <v>TBA</v>
      </c>
      <c r="K3" t="str">
        <v>TBA</v>
      </c>
    </row>
    <row r="4" spans="1:11" x14ac:dyDescent="0.4">
      <c r="A4" t="str">
        <v>KPA_FLOOR1_IO</v>
      </c>
      <c r="B4" t="str">
        <v xml:space="preserve">KPA LEVEL 1 REMOTE IO CABINET </v>
      </c>
      <c r="C4">
        <v>0</v>
      </c>
      <c r="D4" t="str">
        <v>TBA</v>
      </c>
      <c r="E4" t="str">
        <v>TBA</v>
      </c>
      <c r="F4" t="str">
        <v>TBA</v>
      </c>
      <c r="G4" t="str">
        <v>TBA</v>
      </c>
      <c r="H4" t="str">
        <v>TBA</v>
      </c>
      <c r="I4" t="str">
        <v>TBA</v>
      </c>
      <c r="J4" t="str">
        <v>TBA</v>
      </c>
      <c r="K4" t="str">
        <v>TBA</v>
      </c>
    </row>
    <row r="5" spans="1:11" x14ac:dyDescent="0.4">
      <c r="A5" t="str">
        <v>KPA_FLOOR2_IO</v>
      </c>
      <c r="B5" t="str">
        <v xml:space="preserve">KPA LEVEL 2 REMOTE IO CABINET </v>
      </c>
      <c r="C5">
        <v>0</v>
      </c>
      <c r="D5" t="str">
        <v>TBA</v>
      </c>
      <c r="E5" t="str">
        <v>TBA</v>
      </c>
      <c r="F5" t="str">
        <v>TBA</v>
      </c>
      <c r="G5" t="str">
        <v>TBA</v>
      </c>
      <c r="H5" t="str">
        <v>TBA</v>
      </c>
      <c r="I5" t="str">
        <v>TBA</v>
      </c>
      <c r="J5" t="str">
        <v>TBA</v>
      </c>
      <c r="K5" t="str">
        <v>TBA</v>
      </c>
    </row>
    <row r="6" spans="1:11" x14ac:dyDescent="0.4">
      <c r="A6" t="str">
        <v>KPA_FLOOR3_IO</v>
      </c>
      <c r="B6" t="str">
        <v xml:space="preserve">KPA LEVEL 3 REMOTE IO CABINET </v>
      </c>
      <c r="C6">
        <v>0</v>
      </c>
      <c r="D6" t="str">
        <v>TBA</v>
      </c>
      <c r="E6" t="str">
        <v>TBA</v>
      </c>
      <c r="F6" t="str">
        <v>TBA</v>
      </c>
      <c r="G6" t="str">
        <v>TBA</v>
      </c>
      <c r="H6" t="str">
        <v>TBA</v>
      </c>
      <c r="I6" t="str">
        <v>TBA</v>
      </c>
      <c r="J6" t="str">
        <v>TBA</v>
      </c>
      <c r="K6" t="str">
        <v>TBA</v>
      </c>
    </row>
    <row r="7" spans="1:11" x14ac:dyDescent="0.4">
      <c r="A7" t="str">
        <v>KPA_FLOOR4_IO</v>
      </c>
      <c r="B7" t="str">
        <v xml:space="preserve">KPA LEVEL 4 REMOTE IO CABINET </v>
      </c>
      <c r="C7">
        <v>0</v>
      </c>
      <c r="D7" t="str">
        <v>TBA</v>
      </c>
      <c r="E7" t="str">
        <v>TBA</v>
      </c>
      <c r="F7" t="str">
        <v>TBA</v>
      </c>
      <c r="G7" t="str">
        <v>TBA</v>
      </c>
      <c r="H7" t="str">
        <v>TBA</v>
      </c>
      <c r="I7" t="str">
        <v>TBA</v>
      </c>
      <c r="J7" t="str">
        <v>TBA</v>
      </c>
      <c r="K7" t="str">
        <v>TBA</v>
      </c>
    </row>
    <row r="8" spans="1:11" x14ac:dyDescent="0.4">
      <c r="A8" t="str">
        <v>KPA_FUEL_STATION_IO</v>
      </c>
      <c r="B8" t="str">
        <v>KPA FUEL STATION REMOTE IO CABINET</v>
      </c>
      <c r="C8">
        <v>132</v>
      </c>
      <c r="D8" t="str">
        <v>TBA</v>
      </c>
      <c r="E8" t="str">
        <v>TBA</v>
      </c>
      <c r="F8" t="str">
        <v>TBA</v>
      </c>
      <c r="G8" t="str">
        <v>TBA</v>
      </c>
      <c r="H8" t="str">
        <v>TBA</v>
      </c>
      <c r="I8" t="str">
        <v>TBA</v>
      </c>
      <c r="J8" t="str">
        <v>TBA</v>
      </c>
      <c r="K8" t="str">
        <v>TBA</v>
      </c>
    </row>
    <row r="9" spans="1:11" x14ac:dyDescent="0.4">
      <c r="A9" t="str">
        <v>KPA_MCC</v>
      </c>
      <c r="B9" t="str">
        <v>KPA REMOTE IO INTERNAL TO MCC</v>
      </c>
      <c r="C9">
        <v>0</v>
      </c>
      <c r="D9" t="str">
        <v>TBA</v>
      </c>
      <c r="E9" t="str">
        <v>TBA</v>
      </c>
      <c r="F9" t="str">
        <v>TBA</v>
      </c>
      <c r="G9" t="str">
        <v>TBA</v>
      </c>
      <c r="H9" t="str">
        <v>TBA</v>
      </c>
      <c r="I9" t="str">
        <v>TBA</v>
      </c>
      <c r="J9" t="str">
        <v>TBA</v>
      </c>
      <c r="K9" t="str">
        <v>TBA</v>
      </c>
    </row>
    <row r="10" spans="1:11" x14ac:dyDescent="0.4">
      <c r="A10" t="str">
        <v>KPA_PLC</v>
      </c>
      <c r="B10" t="str">
        <v>KPA PLC CABINET</v>
      </c>
      <c r="C10">
        <v>87</v>
      </c>
      <c r="D10" t="str">
        <v>TBA</v>
      </c>
      <c r="E10" t="str">
        <v>TBA</v>
      </c>
      <c r="F10" t="str">
        <v>TBA</v>
      </c>
      <c r="G10" t="str">
        <v>TBA</v>
      </c>
      <c r="H10" t="str">
        <v>TBA</v>
      </c>
      <c r="I10" t="str">
        <v>TBA</v>
      </c>
      <c r="J10" t="str">
        <v>TBA</v>
      </c>
      <c r="K10" t="str">
        <v>TBA</v>
      </c>
    </row>
    <row r="11" spans="1:11" x14ac:dyDescent="0.4">
      <c r="A11" t="str">
        <v>ESP_PLC</v>
      </c>
      <c r="B11" t="str">
        <v>ESP PLC CABINET</v>
      </c>
      <c r="C11">
        <v>8</v>
      </c>
      <c r="D11" t="str">
        <v>TBA</v>
      </c>
      <c r="E11" t="str">
        <v>TBA</v>
      </c>
      <c r="F11" t="str">
        <v>TBA</v>
      </c>
      <c r="G11" t="str">
        <v>TBA</v>
      </c>
      <c r="H11" t="str">
        <v>TBA</v>
      </c>
      <c r="I11" t="str">
        <v>TBA</v>
      </c>
      <c r="J11" t="str">
        <v>TBA</v>
      </c>
      <c r="K11" t="str">
        <v>TBA</v>
      </c>
    </row>
    <row r="12" spans="1:11" x14ac:dyDescent="0.4">
      <c r="A12" t="str">
        <v>ESP_MCC</v>
      </c>
      <c r="B12" t="str">
        <v>ESP REMOTE IO INTERNAL TO MCC</v>
      </c>
      <c r="C12">
        <v>0</v>
      </c>
      <c r="D12" t="str">
        <v>TBA</v>
      </c>
      <c r="E12" t="str">
        <v>TBA</v>
      </c>
      <c r="F12" t="str">
        <v>TBA</v>
      </c>
      <c r="G12" t="str">
        <v>TBA</v>
      </c>
      <c r="H12" t="str">
        <v>TBA</v>
      </c>
      <c r="I12" t="str">
        <v>TBA</v>
      </c>
      <c r="J12" t="str">
        <v>TBA</v>
      </c>
      <c r="K12" t="str">
        <v>TBA</v>
      </c>
    </row>
    <row r="13" spans="1:11" x14ac:dyDescent="0.4">
      <c r="A13">
        <v>0</v>
      </c>
      <c r="B13">
        <v>0</v>
      </c>
      <c r="C13">
        <v>0</v>
      </c>
      <c r="D13">
        <v>0</v>
      </c>
      <c r="E13">
        <v>0</v>
      </c>
      <c r="F13">
        <v>0</v>
      </c>
      <c r="G13">
        <v>0</v>
      </c>
      <c r="H13">
        <v>0</v>
      </c>
      <c r="I13">
        <v>0</v>
      </c>
      <c r="J13">
        <v>0</v>
      </c>
      <c r="K1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1"/>
  </sheetPr>
  <dimension ref="A1:B4"/>
  <sheetViews>
    <sheetView workbookViewId="0">
      <selection activeCell="B10" sqref="B10"/>
    </sheetView>
  </sheetViews>
  <sheetFormatPr defaultColWidth="0" defaultRowHeight="15" x14ac:dyDescent="0.4"/>
  <cols>
    <col min="1" max="1" width="12.1796875" bestFit="1" customWidth="1"/>
    <col min="2" max="2" width="42.54296875" style="263" bestFit="1" customWidth="1"/>
    <col min="3" max="16384" width="8.90625" hidden="1"/>
  </cols>
  <sheetData>
    <row r="1" spans="1:2" x14ac:dyDescent="0.4">
      <c r="A1" t="s">
        <v>1565</v>
      </c>
      <c r="B1" s="263" t="s">
        <v>1566</v>
      </c>
    </row>
    <row r="2" spans="1:2" x14ac:dyDescent="0.4">
      <c r="A2" t="s">
        <v>1564</v>
      </c>
      <c r="B2" s="263">
        <v>38025</v>
      </c>
    </row>
    <row r="3" spans="1:2" x14ac:dyDescent="0.4">
      <c r="A3" t="s">
        <v>2528</v>
      </c>
      <c r="B3" s="263" t="s">
        <v>2529</v>
      </c>
    </row>
    <row r="4" spans="1:2" x14ac:dyDescent="0.4">
      <c r="A4" t="s">
        <v>2530</v>
      </c>
      <c r="B4" s="263" t="s">
        <v>2531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0B3C4A-8EAF-435B-A956-9E7103BAD5F3}">
  <ds:schemaRefs>
    <ds:schemaRef ds:uri="http://schemas.microsoft.com/DataMashup"/>
  </ds:schemaRefs>
</ds:datastoreItem>
</file>

<file path=customXml/itemProps3.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customXml/itemProps4.xml><?xml version="1.0" encoding="utf-8"?>
<ds:datastoreItem xmlns:ds="http://schemas.openxmlformats.org/officeDocument/2006/customXml" ds:itemID="{1D711460-40C7-4281-96F2-AE01CD189E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PROTOTYPE_FIELDS</vt:lpstr>
      <vt:lpstr>TAG_DATA</vt:lpstr>
      <vt:lpstr>Z_DRAWING</vt:lpstr>
      <vt:lpstr>X_PANEL</vt:lpstr>
      <vt:lpstr>P_IO</vt:lpstr>
      <vt:lpstr>D_DEVICES</vt:lpstr>
      <vt:lpstr>prototype V6 spec</vt:lpstr>
      <vt:lpstr>C_CABLE</vt:lpstr>
      <vt:lpstr>MSIO</vt:lpstr>
      <vt:lpstr>Sheet1</vt:lpstr>
      <vt:lpstr>_Parameters</vt:lpstr>
      <vt:lpstr>dwgCategory</vt:lpstr>
      <vt:lpstr>fieldList</vt:lpstr>
      <vt:lpstr>jobNumber</vt:lpstr>
      <vt:lpstr>protoPath</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2020-05-14T05:28:23Z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