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tores" sheetId="2" r:id="rId5"/>
    <sheet state="visible" name="RFS ou RFC" sheetId="3" r:id="rId6"/>
    <sheet state="visible" name="Fatores" sheetId="4" r:id="rId7"/>
    <sheet state="visible" name="dadoshistoricos" sheetId="5" r:id="rId8"/>
  </sheets>
  <definedNames>
    <definedName name="ITEC">Fatores!$E$22</definedName>
    <definedName localSheetId="2" name="_Toc112831755">'RFS ou RFC'!$B$13</definedName>
    <definedName name="PTA">Atores!$D$10</definedName>
    <definedName name="FCAMB">Fatores!$G$36</definedName>
    <definedName name="PTUC">'RFS ou RFC'!$D$10</definedName>
    <definedName name="Atores">Atores!$B$13:$C$15</definedName>
    <definedName name="UC">'RFS ou RFC'!$A$12:$C$37</definedName>
    <definedName name="FCTEC">Fatores!$E$22</definedName>
    <definedName name="CUC">'RFS ou RFC'!$D$13:$D$37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Ator Simples:
Representa um outro sistema com Interface definida de Programas.</t>
      </text>
    </comment>
    <comment authorId="0" ref="B8">
      <text>
        <t xml:space="preserve">Ator Médio:
Representa um outro sistema que  interage através de protocolos ou quando há interação humana através de terminal.</t>
      </text>
    </comment>
    <comment authorId="0" ref="B9">
      <text>
        <t xml:space="preserve">Ator Complexo:
É uma pessoa que interage através de Interface
Gráfica ou página Web.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UC Simples:
Tem até 3 Entidades</t>
      </text>
    </comment>
    <comment authorId="0" ref="B8">
      <text>
        <t xml:space="preserve">UC Médio:
Tem de 3 a 5 Entidades.</t>
      </text>
    </comment>
    <comment authorId="0" ref="B9">
      <text>
        <t xml:space="preserve">UC Complexo:
Acima de 5 entidades.</t>
      </text>
    </comment>
    <comment authorId="0" ref="D12">
      <text>
        <t xml:space="preserve">Fórmula para Identificar de forma automática a complexidade do UC:
=SE(C13&lt;4;"Simples";(SE(C13&gt;7;"Complexo";"Médio")))</t>
      </text>
    </comment>
  </commentList>
</comments>
</file>

<file path=xl/sharedStrings.xml><?xml version="1.0" encoding="utf-8"?>
<sst xmlns="http://schemas.openxmlformats.org/spreadsheetml/2006/main" count="242" uniqueCount="201">
  <si>
    <t>Estimativa de Esforço de Projeto baseado em                                                                Pontos de Caso de Uso (vs 1.1)</t>
  </si>
  <si>
    <t>Projeto:</t>
  </si>
  <si>
    <t>Doação de Animais</t>
  </si>
  <si>
    <t>Responsável:</t>
  </si>
  <si>
    <t xml:space="preserve">Davi Oliveira Teixeira </t>
  </si>
  <si>
    <t>Data: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</si>
  <si>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</si>
  <si>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</si>
  <si>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</si>
  <si>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</si>
  <si>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</si>
  <si>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</si>
  <si>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</si>
  <si>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</si>
  <si>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</si>
  <si>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</si>
  <si>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</si>
  <si>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</si>
  <si>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</si>
  <si>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</si>
  <si>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</si>
  <si>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</si>
  <si>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</si>
  <si>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</si>
  <si>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</si>
  <si>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</si>
  <si>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</si>
  <si>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</si>
  <si>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</si>
  <si>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</si>
  <si>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</si>
  <si>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</si>
  <si>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</si>
  <si>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</si>
  <si>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</si>
  <si>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</si>
  <si>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</si>
  <si>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</si>
  <si>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Administrador</t>
  </si>
  <si>
    <t>Usuário Comum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</si>
  <si>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</si>
  <si>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</si>
  <si>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</si>
  <si>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</si>
  <si>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</si>
  <si>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</si>
  <si>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</si>
  <si>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</si>
  <si>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Discriminar Transações(opcional)</t>
  </si>
  <si>
    <t>[RFC01]</t>
  </si>
  <si>
    <t>Manter Usuários</t>
  </si>
  <si>
    <t>Usuários</t>
  </si>
  <si>
    <t>[RFC02]</t>
  </si>
  <si>
    <t>Manter Animais</t>
  </si>
  <si>
    <t>Animais</t>
  </si>
  <si>
    <t>[RFC03]</t>
  </si>
  <si>
    <t>Manter Doações</t>
  </si>
  <si>
    <t>Doações</t>
  </si>
  <si>
    <t>[RFC04]</t>
  </si>
  <si>
    <t>Manter Agenda de visitas</t>
  </si>
  <si>
    <t>Agenda de visitas</t>
  </si>
  <si>
    <t>[RFC05]</t>
  </si>
  <si>
    <t>Manter Prontuário dos Animais</t>
  </si>
  <si>
    <t>Prontuário</t>
  </si>
  <si>
    <t>[RFC06]</t>
  </si>
  <si>
    <t>Manter Patrocínio</t>
  </si>
  <si>
    <t>Patrocínio</t>
  </si>
  <si>
    <t>[RFS01]</t>
  </si>
  <si>
    <t>Cadastrar Usuários</t>
  </si>
  <si>
    <t>Cadasto usuário, Cargo</t>
  </si>
  <si>
    <t>[RFS02]</t>
  </si>
  <si>
    <t>Consultar Usuários</t>
  </si>
  <si>
    <t>Consulta usuário</t>
  </si>
  <si>
    <t>[RFS03]</t>
  </si>
  <si>
    <t>Alterar Usuário</t>
  </si>
  <si>
    <t>Altera usuário</t>
  </si>
  <si>
    <t>[RFS04]</t>
  </si>
  <si>
    <t>Remover Usuário</t>
  </si>
  <si>
    <t>Remove usuário</t>
  </si>
  <si>
    <t>[RFS05]</t>
  </si>
  <si>
    <t>Cadastrar Animais</t>
  </si>
  <si>
    <t>Cadastra Animais, Porte</t>
  </si>
  <si>
    <t>[RFS06]</t>
  </si>
  <si>
    <t xml:space="preserve">Consultar Animais </t>
  </si>
  <si>
    <t>Consulta Animais</t>
  </si>
  <si>
    <t>[RFS07]</t>
  </si>
  <si>
    <t>Alterar animais</t>
  </si>
  <si>
    <t>Altera Animais</t>
  </si>
  <si>
    <t>[RFS08]</t>
  </si>
  <si>
    <t>Remover animais</t>
  </si>
  <si>
    <t>Remove Animal</t>
  </si>
  <si>
    <t>[RFS09]</t>
  </si>
  <si>
    <t>Cadastrar Agenda de visitas</t>
  </si>
  <si>
    <t xml:space="preserve">Cadastrar Agenda </t>
  </si>
  <si>
    <t>[RFS10]</t>
  </si>
  <si>
    <t xml:space="preserve"> Consultar Agenda de visitas</t>
  </si>
  <si>
    <t>Consulta Agenda</t>
  </si>
  <si>
    <t>[RFS11]</t>
  </si>
  <si>
    <t xml:space="preserve"> Alterar Agenda de visitas</t>
  </si>
  <si>
    <t>Aletera Agenda</t>
  </si>
  <si>
    <t>[RFS12]</t>
  </si>
  <si>
    <t>Remover Agenda de visitas</t>
  </si>
  <si>
    <t xml:space="preserve">Remove Agenda </t>
  </si>
  <si>
    <t>[RFS13]</t>
  </si>
  <si>
    <t>Cadastrar doação de produtos</t>
  </si>
  <si>
    <t>Cadastra Doação</t>
  </si>
  <si>
    <t>[RFS14]</t>
  </si>
  <si>
    <t xml:space="preserve"> Consultar doações de produtos</t>
  </si>
  <si>
    <t>Consulta Doação</t>
  </si>
  <si>
    <t>[RFS15]</t>
  </si>
  <si>
    <t>Cadastrar prontuário de um novo animal</t>
  </si>
  <si>
    <t>Cadastra Prontuário, doenças</t>
  </si>
  <si>
    <t>[RFS16]</t>
  </si>
  <si>
    <t>Consultar prontuário do animal</t>
  </si>
  <si>
    <t>Consulta Prontuário, doenças, vacinas</t>
  </si>
  <si>
    <t>[RFS17]</t>
  </si>
  <si>
    <t>Alterar prontuário do animal</t>
  </si>
  <si>
    <t>Altera Prontuário</t>
  </si>
  <si>
    <t>[RFS18]</t>
  </si>
  <si>
    <t>Remover prontuário do animal</t>
  </si>
  <si>
    <t>Remove Prontuário</t>
  </si>
  <si>
    <t>[RFS19]</t>
  </si>
  <si>
    <t>Cadastrar Patrocínio</t>
  </si>
  <si>
    <t>Cadastra Patrocínio</t>
  </si>
  <si>
    <t>[RFS20]</t>
  </si>
  <si>
    <t>Consultar Patrocínio</t>
  </si>
  <si>
    <t>Consulta Patrocínio</t>
  </si>
  <si>
    <t>[RFS21]</t>
  </si>
  <si>
    <t>Alterar Patrocínio</t>
  </si>
  <si>
    <t>Altera Patrocínio</t>
  </si>
  <si>
    <t>[RFS22]</t>
  </si>
  <si>
    <t>Remover Patrocínio</t>
  </si>
  <si>
    <t>Remove Patrocínio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</si>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</sst>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/mm/yyyy"/>
    <numFmt numFmtId="165" formatCode="0.0%"/>
    <numFmt numFmtId="166" formatCode="0.0"/>
    <numFmt numFmtId="167" formatCode="&quot;UC&quot;00#"/>
  </numFmts>
  <fonts count="14">
    <font>
      <sz val="10.0"/>
      <color rgb="FF000000"/>
      <name val="Arial"/>
    </font>
    <font>
      <sz val="10.0"/>
      <color theme="1"/>
      <name val="Arial"/>
    </font>
    <font>
      <b/>
      <sz val="12.0"/>
      <color theme="1"/>
      <name val="Arial"/>
    </font>
    <font/>
    <font>
      <sz val="12.0"/>
      <color theme="1"/>
      <name val="Arial"/>
    </font>
    <font>
      <b/>
      <sz val="10.0"/>
      <color theme="1"/>
      <name val="Arial"/>
    </font>
    <font>
      <sz val="10.0"/>
      <color rgb="FF0000FF"/>
      <name val="Arial"/>
    </font>
    <font>
      <sz val="10.0"/>
      <color rgb="FFFF0000"/>
      <name val="Arial"/>
    </font>
    <font>
      <u/>
      <sz val="10.0"/>
      <color theme="1"/>
      <name val="Arial"/>
    </font>
    <font>
      <sz val="12.0"/>
      <color rgb="FF000000"/>
      <name val="Arial"/>
    </font>
    <font>
      <b/>
      <i/>
      <sz val="14.0"/>
      <color theme="1"/>
      <name val="Arial"/>
    </font>
    <font>
      <b/>
      <i/>
      <sz val="12.0"/>
      <color theme="1"/>
      <name val="Arial"/>
    </font>
    <font>
      <b/>
      <sz val="10.0"/>
      <color rgb="FFFFFFFF"/>
      <name val="Arial"/>
    </font>
    <font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333399"/>
      </patternFill>
    </fill>
    <fill>
      <patternFill patternType="solid">
        <fgColor rgb="FF003366"/>
        <bgColor rgb="FF003366"/>
      </patternFill>
    </fill>
  </fills>
  <borders count="74">
    <border/>
    <border>
      <left/>
      <right/>
      <top/>
      <bottom/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bottom style="medium">
        <color rgb="FF000000"/>
      </bottom>
    </border>
    <border>
      <bottom style="medium">
        <color rgb="FF000000"/>
      </bottom>
    </border>
    <border>
      <right/>
      <bottom style="medium">
        <color rgb="FF000000"/>
      </bottom>
    </border>
    <border>
      <left/>
      <top/>
      <bottom/>
    </border>
    <border>
      <right/>
      <top/>
      <bottom/>
    </border>
    <border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 style="double">
        <color rgb="FF000000"/>
      </bottom>
    </border>
    <border>
      <top/>
      <bottom style="double">
        <color rgb="FF000000"/>
      </bottom>
    </border>
    <border>
      <right/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center" wrapText="0"/>
    </xf>
    <xf borderId="2" fillId="2" fontId="2" numFmtId="49" xfId="0" applyAlignment="1" applyBorder="1" applyFont="1" applyNumberForma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left" shrinkToFit="0" vertical="center" wrapText="0"/>
    </xf>
    <xf borderId="9" fillId="0" fontId="3" numFmtId="0" xfId="0" applyBorder="1" applyFont="1"/>
    <xf borderId="8" fillId="2" fontId="4" numFmtId="0" xfId="0" applyAlignment="1" applyBorder="1" applyFont="1">
      <alignment horizontal="left" readingOrder="0" shrinkToFit="0" vertical="center" wrapText="0"/>
    </xf>
    <xf borderId="10" fillId="0" fontId="3" numFmtId="0" xfId="0" applyBorder="1" applyFont="1"/>
    <xf borderId="8" fillId="2" fontId="5" numFmtId="0" xfId="0" applyAlignment="1" applyBorder="1" applyFont="1">
      <alignment horizontal="left" shrinkToFit="0" vertical="center" wrapText="0"/>
    </xf>
    <xf borderId="8" fillId="2" fontId="1" numFmtId="0" xfId="0" applyAlignment="1" applyBorder="1" applyFont="1">
      <alignment horizontal="left" readingOrder="0" shrinkToFit="0" vertical="center" wrapText="0"/>
    </xf>
    <xf borderId="8" fillId="2" fontId="5" numFmtId="0" xfId="0" applyAlignment="1" applyBorder="1" applyFont="1">
      <alignment horizontal="left" shrinkToFit="0" vertical="bottom" wrapText="0"/>
    </xf>
    <xf borderId="1" fillId="2" fontId="1" numFmtId="164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vertical="center" wrapText="0"/>
    </xf>
    <xf borderId="1" fillId="2" fontId="6" numFmtId="0" xfId="0" applyAlignment="1" applyBorder="1" applyFont="1">
      <alignment shrinkToFit="0" vertical="bottom" wrapText="0"/>
    </xf>
    <xf borderId="8" fillId="2" fontId="7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11" fillId="3" fontId="5" numFmtId="0" xfId="0" applyAlignment="1" applyBorder="1" applyFill="1" applyFont="1">
      <alignment horizontal="center" shrinkToFit="0" vertical="bottom" wrapText="0"/>
    </xf>
    <xf borderId="12" fillId="0" fontId="3" numFmtId="0" xfId="0" applyBorder="1" applyFont="1"/>
    <xf borderId="13" fillId="0" fontId="3" numFmtId="0" xfId="0" applyBorder="1" applyFont="1"/>
    <xf borderId="11" fillId="3" fontId="5" numFmtId="0" xfId="0" applyAlignment="1" applyBorder="1" applyFont="1">
      <alignment horizontal="left" shrinkToFit="0" vertical="bottom" wrapText="0"/>
    </xf>
    <xf borderId="14" fillId="0" fontId="3" numFmtId="0" xfId="0" applyBorder="1" applyFont="1"/>
    <xf borderId="15" fillId="3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horizontal="left" shrinkToFit="0" vertical="bottom" wrapText="0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center" shrinkToFit="0" vertical="bottom" wrapText="0"/>
    </xf>
    <xf borderId="20" fillId="2" fontId="1" numFmtId="2" xfId="0" applyAlignment="1" applyBorder="1" applyFont="1" applyNumberFormat="1">
      <alignment horizontal="center" shrinkToFit="0" vertical="bottom" wrapText="0"/>
    </xf>
    <xf borderId="21" fillId="0" fontId="1" numFmtId="165" xfId="0" applyAlignment="1" applyBorder="1" applyFont="1" applyNumberFormat="1">
      <alignment horizontal="center" shrinkToFit="0" vertical="bottom" wrapText="0"/>
    </xf>
    <xf borderId="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horizontal="left" shrinkToFit="0" vertical="bottom" wrapText="0"/>
    </xf>
    <xf borderId="23" fillId="0" fontId="3" numFmtId="0" xfId="0" applyBorder="1" applyFont="1"/>
    <xf borderId="24" fillId="0" fontId="3" numFmtId="0" xfId="0" applyBorder="1" applyFont="1"/>
    <xf borderId="25" fillId="2" fontId="1" numFmtId="166" xfId="0" applyAlignment="1" applyBorder="1" applyFont="1" applyNumberFormat="1">
      <alignment horizontal="center" shrinkToFit="0" vertical="bottom" wrapText="0"/>
    </xf>
    <xf borderId="26" fillId="2" fontId="1" numFmtId="0" xfId="0" applyAlignment="1" applyBorder="1" applyFont="1">
      <alignment horizontal="left" shrinkToFit="0" vertical="bottom" wrapText="0"/>
    </xf>
    <xf borderId="27" fillId="0" fontId="3" numFmtId="0" xfId="0" applyBorder="1" applyFont="1"/>
    <xf borderId="28" fillId="0" fontId="3" numFmtId="0" xfId="0" applyBorder="1" applyFont="1"/>
    <xf borderId="29" fillId="2" fontId="1" numFmtId="2" xfId="0" applyAlignment="1" applyBorder="1" applyFont="1" applyNumberFormat="1">
      <alignment horizontal="center" shrinkToFit="0" vertical="bottom" wrapText="0"/>
    </xf>
    <xf borderId="30" fillId="0" fontId="1" numFmtId="165" xfId="0" applyAlignment="1" applyBorder="1" applyFont="1" applyNumberFormat="1">
      <alignment horizontal="center" shrinkToFit="0" vertical="bottom" wrapText="0"/>
    </xf>
    <xf borderId="31" fillId="2" fontId="1" numFmtId="0" xfId="0" applyAlignment="1" applyBorder="1" applyFont="1">
      <alignment horizontal="left" shrinkToFit="0" vertical="bottom" wrapText="0"/>
    </xf>
    <xf borderId="32" fillId="0" fontId="3" numFmtId="0" xfId="0" applyBorder="1" applyFont="1"/>
    <xf borderId="33" fillId="0" fontId="3" numFmtId="0" xfId="0" applyBorder="1" applyFont="1"/>
    <xf borderId="30" fillId="0" fontId="1" numFmtId="10" xfId="0" applyAlignment="1" applyBorder="1" applyFont="1" applyNumberFormat="1">
      <alignment horizontal="center" shrinkToFit="0" vertical="bottom" wrapText="0"/>
    </xf>
    <xf borderId="8" fillId="2" fontId="1" numFmtId="0" xfId="0" applyAlignment="1" applyBorder="1" applyFont="1">
      <alignment horizontal="left" shrinkToFit="0" vertical="bottom" wrapText="0"/>
    </xf>
    <xf borderId="34" fillId="2" fontId="1" numFmtId="0" xfId="0" applyAlignment="1" applyBorder="1" applyFont="1">
      <alignment horizontal="left" shrinkToFit="0" vertical="bottom" wrapText="0"/>
    </xf>
    <xf borderId="35" fillId="0" fontId="3" numFmtId="0" xfId="0" applyBorder="1" applyFont="1"/>
    <xf borderId="36" fillId="0" fontId="3" numFmtId="0" xfId="0" applyBorder="1" applyFont="1"/>
    <xf borderId="37" fillId="2" fontId="5" numFmtId="0" xfId="0" applyAlignment="1" applyBorder="1" applyFont="1">
      <alignment shrinkToFit="0" vertical="bottom" wrapText="0"/>
    </xf>
    <xf borderId="22" fillId="2" fontId="5" numFmtId="0" xfId="0" applyAlignment="1" applyBorder="1" applyFont="1">
      <alignment horizontal="center" shrinkToFit="0" vertical="bottom" wrapText="0"/>
    </xf>
    <xf borderId="38" fillId="2" fontId="5" numFmtId="166" xfId="0" applyAlignment="1" applyBorder="1" applyFont="1" applyNumberFormat="1">
      <alignment horizontal="center" shrinkToFit="0" vertical="bottom" wrapText="0"/>
    </xf>
    <xf borderId="39" fillId="2" fontId="8" numFmtId="165" xfId="0" applyAlignment="1" applyBorder="1" applyFont="1" applyNumberFormat="1">
      <alignment horizontal="center" shrinkToFit="0" vertical="bottom" wrapText="0"/>
    </xf>
    <xf borderId="8" fillId="2" fontId="1" numFmtId="0" xfId="0" applyAlignment="1" applyBorder="1" applyFont="1">
      <alignment horizontal="left" shrinkToFit="0" vertical="bottom" wrapText="1"/>
    </xf>
    <xf borderId="40" fillId="2" fontId="2" numFmtId="0" xfId="0" applyAlignment="1" applyBorder="1" applyFont="1">
      <alignment horizontal="center" shrinkToFit="0" vertical="bottom" wrapText="0"/>
    </xf>
    <xf borderId="41" fillId="0" fontId="3" numFmtId="0" xfId="0" applyBorder="1" applyFont="1"/>
    <xf borderId="42" fillId="0" fontId="3" numFmtId="0" xfId="0" applyBorder="1" applyFont="1"/>
    <xf borderId="1" fillId="2" fontId="2" numFmtId="0" xfId="0" applyAlignment="1" applyBorder="1" applyFont="1">
      <alignment shrinkToFit="0" vertical="bottom" wrapText="0"/>
    </xf>
    <xf borderId="43" fillId="2" fontId="5" numFmtId="0" xfId="0" applyAlignment="1" applyBorder="1" applyFont="1">
      <alignment shrinkToFit="0" vertical="bottom" wrapText="0"/>
    </xf>
    <xf borderId="44" fillId="2" fontId="5" numFmtId="0" xfId="0" applyAlignment="1" applyBorder="1" applyFont="1">
      <alignment horizontal="center" shrinkToFit="0" vertical="bottom" wrapText="0"/>
    </xf>
    <xf borderId="15" fillId="2" fontId="5" numFmtId="0" xfId="0" applyAlignment="1" applyBorder="1" applyFont="1">
      <alignment shrinkToFit="0" vertical="bottom" wrapText="0"/>
    </xf>
    <xf borderId="45" fillId="2" fontId="1" numFmtId="0" xfId="0" applyAlignment="1" applyBorder="1" applyFont="1">
      <alignment horizontal="center" shrinkToFit="0" vertical="bottom" wrapText="0"/>
    </xf>
    <xf borderId="46" fillId="2" fontId="1" numFmtId="0" xfId="0" applyAlignment="1" applyBorder="1" applyFont="1">
      <alignment horizontal="center" shrinkToFit="0" vertical="bottom" wrapText="0"/>
    </xf>
    <xf borderId="47" fillId="2" fontId="1" numFmtId="0" xfId="0" applyAlignment="1" applyBorder="1" applyFont="1">
      <alignment horizontal="center" shrinkToFit="0" vertical="bottom" wrapText="0"/>
    </xf>
    <xf borderId="48" fillId="2" fontId="1" numFmtId="0" xfId="0" applyAlignment="1" applyBorder="1" applyFont="1">
      <alignment horizontal="center" shrinkToFit="0" vertical="bottom" wrapText="0"/>
    </xf>
    <xf borderId="49" fillId="2" fontId="1" numFmtId="0" xfId="0" applyAlignment="1" applyBorder="1" applyFont="1">
      <alignment horizontal="center" shrinkToFit="0" vertical="bottom" wrapText="0"/>
    </xf>
    <xf borderId="50" fillId="2" fontId="1" numFmtId="0" xfId="0" applyAlignment="1" applyBorder="1" applyFont="1">
      <alignment horizontal="center" shrinkToFit="0" vertical="bottom" wrapText="0"/>
    </xf>
    <xf borderId="51" fillId="2" fontId="1" numFmtId="0" xfId="0" applyAlignment="1" applyBorder="1" applyFont="1">
      <alignment horizontal="center" shrinkToFit="0" vertical="bottom" wrapText="0"/>
    </xf>
    <xf borderId="52" fillId="2" fontId="1" numFmtId="0" xfId="0" applyAlignment="1" applyBorder="1" applyFont="1">
      <alignment horizontal="center" shrinkToFit="0" vertical="bottom" wrapText="0"/>
    </xf>
    <xf borderId="25" fillId="2" fontId="1" numFmtId="0" xfId="0" applyAlignment="1" applyBorder="1" applyFont="1">
      <alignment horizontal="center" shrinkToFit="0" vertical="bottom" wrapText="0"/>
    </xf>
    <xf borderId="53" fillId="2" fontId="5" numFmtId="0" xfId="0" applyAlignment="1" applyBorder="1" applyFont="1">
      <alignment shrinkToFit="0" vertical="bottom" wrapText="0"/>
    </xf>
    <xf borderId="54" fillId="2" fontId="5" numFmtId="0" xfId="0" applyAlignment="1" applyBorder="1" applyFont="1">
      <alignment horizontal="center" shrinkToFit="0" vertical="bottom" wrapText="0"/>
    </xf>
    <xf borderId="49" fillId="2" fontId="5" numFmtId="0" xfId="0" applyAlignment="1" applyBorder="1" applyFont="1">
      <alignment shrinkToFit="0" vertical="bottom" wrapText="0"/>
    </xf>
    <xf borderId="49" fillId="2" fontId="1" numFmtId="0" xfId="0" applyAlignment="1" applyBorder="1" applyFont="1">
      <alignment readingOrder="0" shrinkToFit="0" vertical="bottom" wrapText="0"/>
    </xf>
    <xf borderId="49" fillId="2" fontId="1" numFmtId="0" xfId="0" applyAlignment="1" applyBorder="1" applyFont="1">
      <alignment horizontal="center" readingOrder="0" shrinkToFit="0" vertical="bottom" wrapText="0"/>
    </xf>
    <xf borderId="49" fillId="2" fontId="5" numFmtId="0" xfId="0" applyAlignment="1" applyBorder="1" applyFont="1">
      <alignment horizontal="center" shrinkToFit="0" vertical="bottom" wrapText="0"/>
    </xf>
    <xf borderId="43" fillId="2" fontId="5" numFmtId="0" xfId="0" applyAlignment="1" applyBorder="1" applyFont="1">
      <alignment horizontal="center" shrinkToFit="0" vertical="bottom" wrapText="0"/>
    </xf>
    <xf borderId="15" fillId="2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55" fillId="2" fontId="1" numFmtId="0" xfId="0" applyAlignment="1" applyBorder="1" applyFont="1">
      <alignment horizontal="center" shrinkToFit="0" vertical="bottom" wrapText="0"/>
    </xf>
    <xf borderId="56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57" fillId="2" fontId="1" numFmtId="0" xfId="0" applyAlignment="1" applyBorder="1" applyFont="1">
      <alignment horizontal="center" shrinkToFit="0" vertical="bottom" wrapText="0"/>
    </xf>
    <xf borderId="58" fillId="2" fontId="5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59" fillId="2" fontId="5" numFmtId="0" xfId="0" applyAlignment="1" applyBorder="1" applyFont="1">
      <alignment shrinkToFit="0" vertical="bottom" wrapText="0"/>
    </xf>
    <xf borderId="60" fillId="2" fontId="5" numFmtId="0" xfId="0" applyAlignment="1" applyBorder="1" applyFont="1">
      <alignment shrinkToFit="0" vertical="bottom" wrapText="0"/>
    </xf>
    <xf borderId="60" fillId="2" fontId="5" numFmtId="0" xfId="0" applyAlignment="1" applyBorder="1" applyFont="1">
      <alignment horizontal="left" shrinkToFit="0" vertical="bottom" wrapText="0"/>
    </xf>
    <xf borderId="61" fillId="2" fontId="5" numFmtId="0" xfId="0" applyAlignment="1" applyBorder="1" applyFont="1">
      <alignment shrinkToFit="0" vertical="bottom" wrapText="0"/>
    </xf>
    <xf borderId="0" fillId="0" fontId="9" numFmtId="167" xfId="0" applyAlignment="1" applyFont="1" applyNumberFormat="1">
      <alignment readingOrder="0"/>
    </xf>
    <xf borderId="0" fillId="0" fontId="9" numFmtId="0" xfId="0" applyAlignment="1" applyFont="1">
      <alignment readingOrder="0"/>
    </xf>
    <xf borderId="46" fillId="2" fontId="1" numFmtId="0" xfId="0" applyAlignment="1" applyBorder="1" applyFont="1">
      <alignment horizontal="center" readingOrder="0" shrinkToFit="0" vertical="bottom" wrapText="0"/>
    </xf>
    <xf borderId="46" fillId="2" fontId="1" numFmtId="0" xfId="0" applyAlignment="1" applyBorder="1" applyFont="1">
      <alignment readingOrder="0" shrinkToFit="0" vertical="bottom" wrapText="0"/>
    </xf>
    <xf borderId="46" fillId="2" fontId="4" numFmtId="167" xfId="0" applyAlignment="1" applyBorder="1" applyFont="1" applyNumberFormat="1">
      <alignment readingOrder="0" shrinkToFit="0" vertical="bottom" wrapText="0"/>
    </xf>
    <xf borderId="0" fillId="0" fontId="9" numFmtId="0" xfId="0" applyAlignment="1" applyFont="1">
      <alignment horizontal="left" readingOrder="0" vertical="center"/>
    </xf>
    <xf borderId="49" fillId="0" fontId="9" numFmtId="0" xfId="0" applyAlignment="1" applyBorder="1" applyFont="1">
      <alignment readingOrder="0"/>
    </xf>
    <xf borderId="49" fillId="2" fontId="4" numFmtId="167" xfId="0" applyAlignment="1" applyBorder="1" applyFont="1" applyNumberFormat="1">
      <alignment readingOrder="0" shrinkToFit="0" vertical="bottom" wrapText="0"/>
    </xf>
    <xf borderId="62" fillId="3" fontId="5" numFmtId="0" xfId="0" applyAlignment="1" applyBorder="1" applyFont="1">
      <alignment horizontal="left" shrinkToFit="0" vertical="bottom" wrapText="0"/>
    </xf>
    <xf borderId="49" fillId="4" fontId="5" numFmtId="0" xfId="0" applyAlignment="1" applyBorder="1" applyFill="1" applyFont="1">
      <alignment horizontal="center" shrinkToFit="0" vertical="bottom" wrapText="0"/>
    </xf>
    <xf borderId="49" fillId="4" fontId="5" numFmtId="0" xfId="0" applyAlignment="1" applyBorder="1" applyFont="1">
      <alignment shrinkToFit="0" vertical="bottom" wrapText="0"/>
    </xf>
    <xf borderId="49" fillId="2" fontId="1" numFmtId="0" xfId="0" applyAlignment="1" applyBorder="1" applyFont="1">
      <alignment shrinkToFit="0" vertical="bottom" wrapText="0"/>
    </xf>
    <xf borderId="62" fillId="2" fontId="5" numFmtId="0" xfId="0" applyAlignment="1" applyBorder="1" applyFont="1">
      <alignment horizontal="right" shrinkToFit="0" vertical="bottom" wrapText="0"/>
    </xf>
    <xf borderId="9" fillId="2" fontId="1" numFmtId="0" xfId="0" applyAlignment="1" applyBorder="1" applyFont="1">
      <alignment shrinkToFit="0" vertical="bottom" wrapText="0"/>
    </xf>
    <xf borderId="63" fillId="0" fontId="3" numFmtId="0" xfId="0" applyBorder="1" applyFont="1"/>
    <xf borderId="64" fillId="3" fontId="1" numFmtId="0" xfId="0" applyAlignment="1" applyBorder="1" applyFont="1">
      <alignment shrinkToFit="0" vertical="bottom" wrapText="0"/>
    </xf>
    <xf borderId="65" fillId="3" fontId="1" numFmtId="0" xfId="0" applyAlignment="1" applyBorder="1" applyFont="1">
      <alignment shrinkToFit="0" vertical="bottom" wrapText="0"/>
    </xf>
    <xf borderId="46" fillId="4" fontId="5" numFmtId="0" xfId="0" applyAlignment="1" applyBorder="1" applyFont="1">
      <alignment horizontal="center" shrinkToFit="0" vertical="bottom" wrapText="0"/>
    </xf>
    <xf borderId="66" fillId="4" fontId="5" numFmtId="0" xfId="0" applyAlignment="1" applyBorder="1" applyFont="1">
      <alignment horizontal="left" shrinkToFit="0" vertical="bottom" wrapText="0"/>
    </xf>
    <xf borderId="62" fillId="2" fontId="1" numFmtId="0" xfId="0" applyAlignment="1" applyBorder="1" applyFont="1">
      <alignment horizontal="left" shrinkToFit="0" vertical="bottom" wrapText="0"/>
    </xf>
    <xf borderId="40" fillId="2" fontId="10" numFmtId="0" xfId="0" applyAlignment="1" applyBorder="1" applyFont="1">
      <alignment horizontal="center" shrinkToFit="0" vertical="bottom" wrapText="0"/>
    </xf>
    <xf borderId="1" fillId="2" fontId="11" numFmtId="0" xfId="0" applyAlignment="1" applyBorder="1" applyFont="1">
      <alignment shrinkToFit="0" vertical="bottom" wrapText="0"/>
    </xf>
    <xf borderId="67" fillId="5" fontId="12" numFmtId="0" xfId="0" applyAlignment="1" applyBorder="1" applyFill="1" applyFont="1">
      <alignment shrinkToFit="0" vertical="bottom" wrapText="0"/>
    </xf>
    <xf borderId="68" fillId="5" fontId="12" numFmtId="0" xfId="0" applyAlignment="1" applyBorder="1" applyFont="1">
      <alignment shrinkToFit="0" vertical="bottom" wrapText="0"/>
    </xf>
    <xf borderId="69" fillId="5" fontId="12" numFmtId="0" xfId="0" applyAlignment="1" applyBorder="1" applyFont="1">
      <alignment shrinkToFit="0" vertical="bottom" wrapText="0"/>
    </xf>
    <xf borderId="70" fillId="5" fontId="12" numFmtId="0" xfId="0" applyAlignment="1" applyBorder="1" applyFont="1">
      <alignment shrinkToFit="0" vertical="bottom" wrapText="0"/>
    </xf>
    <xf borderId="55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horizontal="center" shrinkToFit="0" vertical="bottom" wrapText="0"/>
    </xf>
    <xf borderId="19" fillId="2" fontId="1" numFmtId="166" xfId="0" applyAlignment="1" applyBorder="1" applyFont="1" applyNumberFormat="1">
      <alignment horizontal="center" shrinkToFit="0" vertical="bottom" wrapText="0"/>
    </xf>
    <xf borderId="71" fillId="2" fontId="1" numFmtId="0" xfId="0" applyAlignment="1" applyBorder="1" applyFont="1">
      <alignment horizontal="center" shrinkToFit="0" vertical="bottom" wrapText="0"/>
    </xf>
    <xf borderId="49" fillId="0" fontId="1" numFmtId="0" xfId="0" applyAlignment="1" applyBorder="1" applyFont="1">
      <alignment horizontal="center" shrinkToFit="0" vertical="bottom" wrapText="0"/>
    </xf>
    <xf borderId="48" fillId="2" fontId="1" numFmtId="0" xfId="0" applyAlignment="1" applyBorder="1" applyFont="1">
      <alignment shrinkToFit="0" vertical="bottom" wrapText="0"/>
    </xf>
    <xf borderId="50" fillId="2" fontId="1" numFmtId="166" xfId="0" applyAlignment="1" applyBorder="1" applyFont="1" applyNumberFormat="1">
      <alignment horizontal="center" shrinkToFit="0" vertical="bottom" wrapText="0"/>
    </xf>
    <xf borderId="51" fillId="2" fontId="1" numFmtId="0" xfId="0" applyAlignment="1" applyBorder="1" applyFont="1">
      <alignment shrinkToFit="0" vertical="bottom" wrapText="0"/>
    </xf>
    <xf borderId="38" fillId="2" fontId="1" numFmtId="0" xfId="0" applyAlignment="1" applyBorder="1" applyFont="1">
      <alignment horizontal="center" shrinkToFit="0" vertical="bottom" wrapText="0"/>
    </xf>
    <xf borderId="44" fillId="2" fontId="1" numFmtId="0" xfId="0" applyAlignment="1" applyBorder="1" applyFont="1">
      <alignment horizontal="center" shrinkToFit="0" vertical="bottom" wrapText="0"/>
    </xf>
    <xf borderId="15" fillId="2" fontId="1" numFmtId="0" xfId="0" applyAlignment="1" applyBorder="1" applyFont="1">
      <alignment horizontal="center" shrinkToFit="0" vertical="bottom" wrapText="0"/>
    </xf>
    <xf borderId="72" fillId="6" fontId="12" numFmtId="0" xfId="0" applyAlignment="1" applyBorder="1" applyFill="1" applyFont="1">
      <alignment horizontal="center" shrinkToFit="0" vertical="bottom" wrapText="0"/>
    </xf>
    <xf borderId="54" fillId="5" fontId="12" numFmtId="166" xfId="0" applyAlignment="1" applyBorder="1" applyFont="1" applyNumberFormat="1">
      <alignment horizontal="center" readingOrder="0" shrinkToFit="0" vertical="bottom" wrapText="0"/>
    </xf>
    <xf borderId="73" fillId="5" fontId="12" numFmtId="0" xfId="0" applyAlignment="1" applyBorder="1" applyFont="1">
      <alignment shrinkToFit="0" vertical="bottom" wrapText="0"/>
    </xf>
    <xf borderId="73" fillId="5" fontId="13" numFmtId="0" xfId="0" applyAlignment="1" applyBorder="1" applyFont="1">
      <alignment shrinkToFit="0" vertical="bottom" wrapText="0"/>
    </xf>
    <xf borderId="54" fillId="5" fontId="12" numFmtId="0" xfId="0" applyAlignment="1" applyBorder="1" applyFont="1">
      <alignment horizontal="center" shrinkToFit="0" vertical="bottom" wrapText="0"/>
    </xf>
    <xf borderId="54" fillId="5" fontId="12" numFmtId="165" xfId="0" applyAlignment="1" applyBorder="1" applyFont="1" applyNumberFormat="1">
      <alignment horizontal="center" shrinkToFit="0" vertical="bottom" wrapText="0"/>
    </xf>
    <xf borderId="1" fillId="2" fontId="5" numFmtId="165" xfId="0" applyAlignment="1" applyBorder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6.29"/>
    <col customWidth="1" min="2" max="3" width="9.14"/>
    <col customWidth="1" min="4" max="4" width="17.71"/>
    <col customWidth="1" min="5" max="8" width="9.14"/>
    <col customWidth="1" min="9" max="9" width="11.57"/>
    <col customWidth="1" min="10" max="10" width="10.57"/>
    <col customWidth="1" min="11" max="13" width="9.14"/>
    <col customWidth="1" min="14" max="26" width="8.71"/>
  </cols>
  <sheetData>
    <row r="1" ht="12.75" customHeight="1"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2"/>
      <c r="B3" s="3" t="s">
        <v>0</v>
      </c>
      <c r="C3" s="4"/>
      <c r="D3" s="4"/>
      <c r="E3" s="4"/>
      <c r="F3" s="4"/>
      <c r="G3" s="4"/>
      <c r="H3" s="4"/>
      <c r="I3" s="4"/>
      <c r="J3" s="5"/>
      <c r="K3" s="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2"/>
      <c r="B4" s="6"/>
      <c r="C4" s="7"/>
      <c r="D4" s="7"/>
      <c r="E4" s="7"/>
      <c r="F4" s="7"/>
      <c r="G4" s="7"/>
      <c r="H4" s="7"/>
      <c r="I4" s="7"/>
      <c r="J4" s="8"/>
      <c r="K4" s="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9" t="s">
        <v>1</v>
      </c>
      <c r="C6" s="10"/>
      <c r="D6" s="11" t="s">
        <v>2</v>
      </c>
      <c r="E6" s="12"/>
      <c r="F6" s="12"/>
      <c r="G6" s="12"/>
      <c r="H6" s="12"/>
      <c r="I6" s="1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13" t="s">
        <v>3</v>
      </c>
      <c r="C7" s="10"/>
      <c r="D7" s="14" t="s">
        <v>4</v>
      </c>
      <c r="E7" s="12"/>
      <c r="F7" s="12"/>
      <c r="G7" s="12"/>
      <c r="H7" s="12"/>
      <c r="I7" s="1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5" t="s">
        <v>5</v>
      </c>
      <c r="C8" s="10"/>
      <c r="D8" s="16">
        <v>44396.0</v>
      </c>
      <c r="E8" s="17"/>
      <c r="F8" s="13"/>
      <c r="G8" s="10"/>
      <c r="H8" s="17"/>
      <c r="I8" s="1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C9" s="18"/>
      <c r="D9" s="19"/>
      <c r="E9" s="12"/>
      <c r="F9" s="12"/>
      <c r="G9" s="12"/>
      <c r="H9" s="12"/>
      <c r="I9" s="10"/>
      <c r="J9" s="2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1" t="s">
        <v>6</v>
      </c>
      <c r="C12" s="22"/>
      <c r="D12" s="22"/>
      <c r="E12" s="23"/>
      <c r="G12" s="24" t="s">
        <v>7</v>
      </c>
      <c r="H12" s="22"/>
      <c r="I12" s="25"/>
      <c r="J12" s="26" t="s">
        <v>8</v>
      </c>
      <c r="K12" s="26" t="s">
        <v>9</v>
      </c>
      <c r="M12" s="27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8" t="s">
        <v>10</v>
      </c>
      <c r="C13" s="29"/>
      <c r="D13" s="30"/>
      <c r="E13" s="31">
        <f>(Atores!D10+'RFS ou RFC'!D10)*Fatores!E22*Fatores!G36</f>
        <v>61.89725</v>
      </c>
      <c r="G13" s="28" t="s">
        <v>11</v>
      </c>
      <c r="H13" s="29"/>
      <c r="I13" s="30"/>
      <c r="J13" s="32">
        <f t="shared" ref="J13:J20" si="1">$E$13*$E$14*K13</f>
        <v>8.665615</v>
      </c>
      <c r="K13" s="33">
        <f>dadoshistoricos!E31</f>
        <v>0.04666666667</v>
      </c>
      <c r="M13" s="3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35" t="s">
        <v>12</v>
      </c>
      <c r="C14" s="36"/>
      <c r="D14" s="37"/>
      <c r="E14" s="38">
        <v>3.0</v>
      </c>
      <c r="G14" s="39" t="s">
        <v>13</v>
      </c>
      <c r="H14" s="40"/>
      <c r="I14" s="41"/>
      <c r="J14" s="42">
        <f t="shared" si="1"/>
        <v>30.53597667</v>
      </c>
      <c r="K14" s="43">
        <f>dadoshistoricos!F31*0.8</f>
        <v>0.1644444444</v>
      </c>
      <c r="M14" s="3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44"/>
      <c r="C15" s="45"/>
      <c r="D15" s="46"/>
      <c r="G15" s="39" t="s">
        <v>14</v>
      </c>
      <c r="H15" s="40"/>
      <c r="I15" s="41"/>
      <c r="J15" s="42">
        <f t="shared" si="1"/>
        <v>7.633994167</v>
      </c>
      <c r="K15" s="47">
        <f>dadoshistoricos!F31*0.2</f>
        <v>0.04111111111</v>
      </c>
      <c r="M15" s="3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8"/>
      <c r="C16" s="12"/>
      <c r="D16" s="10"/>
      <c r="G16" s="39" t="s">
        <v>15</v>
      </c>
      <c r="H16" s="40"/>
      <c r="I16" s="41"/>
      <c r="J16" s="42">
        <f t="shared" si="1"/>
        <v>12.37945</v>
      </c>
      <c r="K16" s="47">
        <f>dadoshistoricos!G31</f>
        <v>0.06666666667</v>
      </c>
      <c r="L16" s="34"/>
      <c r="M16" s="34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G17" s="49" t="s">
        <v>16</v>
      </c>
      <c r="H17" s="50"/>
      <c r="I17" s="51"/>
      <c r="J17" s="42">
        <f t="shared" si="1"/>
        <v>103.1620833</v>
      </c>
      <c r="K17" s="47">
        <f>dadoshistoricos!H31</f>
        <v>0.5555555556</v>
      </c>
      <c r="L17" s="34"/>
      <c r="M17" s="27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G18" s="49" t="s">
        <v>17</v>
      </c>
      <c r="H18" s="50"/>
      <c r="I18" s="51"/>
      <c r="J18" s="42">
        <f t="shared" si="1"/>
        <v>4.126483333</v>
      </c>
      <c r="K18" s="47">
        <f>dadoshistoricos!I31</f>
        <v>0.02222222222</v>
      </c>
      <c r="L18" s="3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E19" s="34"/>
      <c r="F19" s="34"/>
      <c r="G19" s="49" t="s">
        <v>18</v>
      </c>
      <c r="H19" s="50"/>
      <c r="I19" s="51"/>
      <c r="J19" s="42">
        <f t="shared" si="1"/>
        <v>12.58577417</v>
      </c>
      <c r="K19" s="47">
        <f>dadoshistoricos!J31</f>
        <v>0.06777777778</v>
      </c>
      <c r="L19" s="3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52" t="s">
        <v>19</v>
      </c>
      <c r="C20" s="52"/>
      <c r="D20" s="52"/>
      <c r="E20" s="52"/>
      <c r="F20" s="52"/>
      <c r="G20" s="49" t="s">
        <v>20</v>
      </c>
      <c r="H20" s="50"/>
      <c r="I20" s="51"/>
      <c r="J20" s="42">
        <f t="shared" si="1"/>
        <v>6.602373333</v>
      </c>
      <c r="K20" s="47">
        <f>dadoshistoricos!K31</f>
        <v>0.03555555556</v>
      </c>
      <c r="L20" s="3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G21" s="53" t="s">
        <v>21</v>
      </c>
      <c r="H21" s="36"/>
      <c r="I21" s="37"/>
      <c r="J21" s="54">
        <f t="shared" ref="J21:K21" si="2">SUM(J13:J20)</f>
        <v>185.69175</v>
      </c>
      <c r="K21" s="55">
        <f t="shared" si="2"/>
        <v>1</v>
      </c>
      <c r="L21" s="34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8" t="s">
        <v>22</v>
      </c>
      <c r="C22" s="12"/>
      <c r="D22" s="12"/>
      <c r="E22" s="12"/>
      <c r="F22" s="12"/>
      <c r="G22" s="12"/>
      <c r="H22" s="12"/>
      <c r="I22" s="12"/>
      <c r="J22" s="10"/>
      <c r="K22" s="1"/>
      <c r="L22" s="3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56" t="s">
        <v>23</v>
      </c>
      <c r="C23" s="12"/>
      <c r="D23" s="12"/>
      <c r="E23" s="12"/>
      <c r="F23" s="12"/>
      <c r="G23" s="12"/>
      <c r="H23" s="12"/>
      <c r="I23" s="12"/>
      <c r="J23" s="10"/>
      <c r="K23" s="1"/>
      <c r="L23" s="3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4" t="s">
        <v>24</v>
      </c>
      <c r="K24" s="1"/>
      <c r="L24" s="3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4" t="s">
        <v>25</v>
      </c>
      <c r="K25" s="1"/>
      <c r="L25" s="3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K26" s="1"/>
      <c r="L26" s="3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4" t="s">
        <v>26</v>
      </c>
      <c r="K27" s="1"/>
      <c r="L27" s="3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56" t="s">
        <v>27</v>
      </c>
      <c r="C28" s="12"/>
      <c r="D28" s="12"/>
      <c r="E28" s="12"/>
      <c r="F28" s="12"/>
      <c r="G28" s="12"/>
      <c r="H28" s="12"/>
      <c r="I28" s="12"/>
      <c r="J28" s="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23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:J4"/>
    <mergeCell ref="B6:C6"/>
    <mergeCell ref="D6:I6"/>
    <mergeCell ref="B7:C7"/>
    <mergeCell ref="D7:I7"/>
    <mergeCell ref="F8:G8"/>
    <mergeCell ref="D9:I9"/>
    <mergeCell ref="G14:I14"/>
    <mergeCell ref="G15:I15"/>
    <mergeCell ref="G17:I17"/>
    <mergeCell ref="G18:I18"/>
    <mergeCell ref="G19:I19"/>
    <mergeCell ref="G20:I20"/>
    <mergeCell ref="G21:I21"/>
    <mergeCell ref="B16:D16"/>
    <mergeCell ref="G16:I16"/>
    <mergeCell ref="B22:J22"/>
    <mergeCell ref="B23:J23"/>
    <mergeCell ref="B28:J28"/>
    <mergeCell ref="B8:C8"/>
    <mergeCell ref="B12:E12"/>
    <mergeCell ref="G12:I12"/>
    <mergeCell ref="B13:D13"/>
    <mergeCell ref="G13:I13"/>
    <mergeCell ref="B14:D14"/>
    <mergeCell ref="B15:D15"/>
  </mergeCells>
  <printOptions/>
  <pageMargins bottom="0.984027777777778" footer="0.0" header="0.0" left="0.39375" right="0.39375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9.71"/>
    <col customWidth="1" min="3" max="3" width="16.71"/>
    <col customWidth="1" min="4" max="4" width="12.71"/>
    <col customWidth="1" min="5" max="5" width="9.14"/>
    <col customWidth="1" min="6" max="6" width="17.86"/>
    <col customWidth="1" min="7" max="7" width="4.71"/>
    <col customWidth="1" min="8" max="12" width="9.14"/>
    <col customWidth="1" min="13" max="26" width="8.71"/>
  </cols>
  <sheetData>
    <row r="1" ht="12.75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34"/>
      <c r="B2" s="57" t="s">
        <v>28</v>
      </c>
      <c r="C2" s="58"/>
      <c r="D2" s="59"/>
      <c r="E2" s="60"/>
      <c r="F2" s="34"/>
      <c r="G2" s="34"/>
      <c r="H2" s="34"/>
      <c r="I2" s="34"/>
      <c r="J2" s="34"/>
      <c r="K2" s="34"/>
      <c r="L2" s="3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34"/>
      <c r="B6" s="61" t="s">
        <v>29</v>
      </c>
      <c r="C6" s="62" t="s">
        <v>30</v>
      </c>
      <c r="D6" s="63" t="s">
        <v>31</v>
      </c>
      <c r="E6" s="34"/>
      <c r="F6" s="34"/>
      <c r="G6" s="34"/>
      <c r="H6" s="34"/>
      <c r="I6" s="34"/>
      <c r="J6" s="34"/>
      <c r="K6" s="34"/>
      <c r="L6" s="3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34"/>
      <c r="B7" s="64" t="s">
        <v>32</v>
      </c>
      <c r="C7" s="65">
        <v>1.0</v>
      </c>
      <c r="D7" s="66">
        <f>COUNTIF(Atores,B7)</f>
        <v>0</v>
      </c>
      <c r="E7" s="34"/>
      <c r="F7" s="34"/>
      <c r="G7" s="34"/>
      <c r="H7" s="34"/>
      <c r="I7" s="34"/>
      <c r="J7" s="34"/>
      <c r="K7" s="34"/>
      <c r="L7" s="3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34"/>
      <c r="B8" s="67" t="s">
        <v>33</v>
      </c>
      <c r="C8" s="68">
        <v>2.0</v>
      </c>
      <c r="D8" s="69">
        <f>COUNTIF(Atores,B8)</f>
        <v>0</v>
      </c>
      <c r="E8" s="34"/>
      <c r="F8" s="34"/>
      <c r="G8" s="34"/>
      <c r="H8" s="34"/>
      <c r="I8" s="34"/>
      <c r="J8" s="34"/>
      <c r="K8" s="34"/>
      <c r="L8" s="3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4"/>
      <c r="B9" s="70" t="s">
        <v>34</v>
      </c>
      <c r="C9" s="71">
        <v>3.0</v>
      </c>
      <c r="D9" s="72">
        <f>COUNTIF(Atores,B9)</f>
        <v>2</v>
      </c>
      <c r="E9" s="34"/>
      <c r="F9" s="34"/>
      <c r="G9" s="34"/>
      <c r="H9" s="34"/>
      <c r="I9" s="34"/>
      <c r="J9" s="34"/>
      <c r="K9" s="34"/>
      <c r="L9" s="3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34"/>
      <c r="B10" s="34"/>
      <c r="C10" s="73" t="s">
        <v>35</v>
      </c>
      <c r="D10" s="74">
        <f>(C7*D7)+(C8*D8)+(C9*D9)</f>
        <v>6</v>
      </c>
      <c r="E10" s="34"/>
      <c r="F10" s="34"/>
      <c r="G10" s="34"/>
      <c r="H10" s="34"/>
      <c r="I10" s="34"/>
      <c r="J10" s="34"/>
      <c r="K10" s="34"/>
      <c r="L10" s="3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75" t="s">
        <v>36</v>
      </c>
      <c r="C13" s="75" t="s">
        <v>37</v>
      </c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76" t="s">
        <v>38</v>
      </c>
      <c r="C14" s="77" t="s">
        <v>34</v>
      </c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76" t="s">
        <v>39</v>
      </c>
      <c r="C15" s="77" t="s">
        <v>34</v>
      </c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78" t="s">
        <v>40</v>
      </c>
      <c r="C16" s="78">
        <f>D10</f>
        <v>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">
    <mergeCell ref="B2:D2"/>
  </mergeCells>
  <dataValidations>
    <dataValidation type="list" allowBlank="1" showErrorMessage="1" sqref="C14:C15">
      <formula1>"Simples,Médio,Complexo"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43.86"/>
    <col customWidth="1" min="3" max="3" width="16.71"/>
    <col customWidth="1" min="4" max="4" width="18.14"/>
    <col customWidth="1" min="5" max="5" width="81.29"/>
    <col customWidth="1" min="6" max="6" width="9.43"/>
    <col customWidth="1" min="7" max="7" width="72.0"/>
    <col customWidth="1" min="8" max="14" width="9.14"/>
    <col customWidth="1" hidden="1" min="15" max="15" width="8.71"/>
    <col customWidth="1" min="16" max="26" width="8.71"/>
  </cols>
  <sheetData>
    <row r="1" ht="12.75" customHeight="1">
      <c r="A1" s="34"/>
      <c r="B1" s="34"/>
      <c r="C1" s="34"/>
      <c r="D1" s="34"/>
      <c r="E1" s="34"/>
      <c r="I1" s="1"/>
      <c r="J1" s="1"/>
      <c r="K1" s="1"/>
      <c r="L1" s="1"/>
      <c r="M1" s="1"/>
      <c r="N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B2" s="57" t="s">
        <v>41</v>
      </c>
      <c r="C2" s="58"/>
      <c r="D2" s="59"/>
      <c r="E2" s="60"/>
      <c r="F2" s="60"/>
      <c r="G2" s="60"/>
      <c r="I2" s="1"/>
      <c r="J2" s="1"/>
      <c r="K2" s="1"/>
      <c r="L2" s="1"/>
      <c r="M2" s="1"/>
      <c r="N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F3" s="1"/>
      <c r="G3" s="1"/>
      <c r="I3" s="1"/>
      <c r="J3" s="1"/>
      <c r="K3" s="1"/>
      <c r="L3" s="1"/>
      <c r="M3" s="1"/>
      <c r="N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F4" s="1"/>
      <c r="G4" s="1"/>
      <c r="I4" s="1"/>
      <c r="J4" s="1"/>
      <c r="K4" s="1"/>
      <c r="L4" s="1"/>
      <c r="M4" s="1"/>
      <c r="N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F5" s="1"/>
      <c r="G5" s="1"/>
      <c r="I5" s="1"/>
      <c r="J5" s="1"/>
      <c r="K5" s="1"/>
      <c r="L5" s="1"/>
      <c r="M5" s="1"/>
      <c r="N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B6" s="79" t="s">
        <v>42</v>
      </c>
      <c r="C6" s="62" t="s">
        <v>30</v>
      </c>
      <c r="D6" s="80" t="s">
        <v>43</v>
      </c>
      <c r="E6" s="81"/>
      <c r="F6" s="1"/>
      <c r="G6" s="1"/>
      <c r="I6" s="1"/>
      <c r="J6" s="1"/>
      <c r="K6" s="1"/>
      <c r="L6" s="1"/>
      <c r="M6" s="1"/>
      <c r="N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B7" s="82" t="s">
        <v>32</v>
      </c>
      <c r="C7" s="83">
        <v>3.0</v>
      </c>
      <c r="D7" s="31">
        <f>COUNTIF(CUC,B7)</f>
        <v>23</v>
      </c>
      <c r="E7" s="84"/>
      <c r="F7" s="1"/>
      <c r="G7" s="1"/>
      <c r="I7" s="1"/>
      <c r="J7" s="1"/>
      <c r="K7" s="1"/>
      <c r="L7" s="1"/>
      <c r="M7" s="1"/>
      <c r="N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B8" s="67" t="s">
        <v>33</v>
      </c>
      <c r="C8" s="68">
        <v>4.0</v>
      </c>
      <c r="D8" s="66">
        <f>COUNTIF(CUC,B8)</f>
        <v>2</v>
      </c>
      <c r="E8" s="84"/>
      <c r="F8" s="1"/>
      <c r="G8" s="1"/>
      <c r="I8" s="1"/>
      <c r="J8" s="1"/>
      <c r="K8" s="1"/>
      <c r="L8" s="1"/>
      <c r="M8" s="1"/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B9" s="70" t="s">
        <v>34</v>
      </c>
      <c r="C9" s="85">
        <v>5.0</v>
      </c>
      <c r="D9" s="66">
        <f>COUNTIF(CUC,B9)</f>
        <v>0</v>
      </c>
      <c r="E9" s="84"/>
      <c r="F9" s="1"/>
      <c r="G9" s="1"/>
      <c r="I9" s="1"/>
      <c r="J9" s="1"/>
      <c r="K9" s="1"/>
      <c r="L9" s="1"/>
      <c r="M9" s="1"/>
      <c r="N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C10" s="74" t="s">
        <v>44</v>
      </c>
      <c r="D10" s="86">
        <f>(C7*D7)+(C8*D8)+(C9*D9)</f>
        <v>77</v>
      </c>
      <c r="F10" s="1"/>
      <c r="G10" s="1"/>
      <c r="I10" s="1"/>
      <c r="J10" s="1"/>
      <c r="K10" s="1"/>
      <c r="L10" s="1"/>
      <c r="M10" s="1"/>
      <c r="N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87"/>
      <c r="B11" s="12"/>
      <c r="C11" s="10"/>
      <c r="F11" s="1"/>
      <c r="G11" s="1"/>
      <c r="I11" s="1"/>
      <c r="J11" s="1"/>
      <c r="K11" s="1"/>
      <c r="L11" s="1"/>
      <c r="M11" s="1"/>
      <c r="N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88" t="s">
        <v>45</v>
      </c>
      <c r="B12" s="89" t="s">
        <v>46</v>
      </c>
      <c r="C12" s="90" t="s">
        <v>47</v>
      </c>
      <c r="D12" s="89" t="s">
        <v>37</v>
      </c>
      <c r="E12" s="91" t="s">
        <v>48</v>
      </c>
      <c r="F12" s="1"/>
      <c r="G12" s="1"/>
      <c r="I12" s="1"/>
      <c r="J12" s="1"/>
      <c r="K12" s="1"/>
      <c r="L12" s="1"/>
      <c r="M12" s="1"/>
      <c r="N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92" t="s">
        <v>49</v>
      </c>
      <c r="B13" s="93" t="s">
        <v>50</v>
      </c>
      <c r="C13" s="94">
        <v>1.0</v>
      </c>
      <c r="D13" s="65" t="str">
        <f>IF(C13&lt;4,"Simples",(IF(C13&gt;5,"Complexo","Médio")))</f>
        <v>Simples</v>
      </c>
      <c r="E13" s="95" t="s">
        <v>51</v>
      </c>
      <c r="F13" s="1"/>
      <c r="G13" s="1"/>
      <c r="I13" s="1"/>
      <c r="J13" s="1"/>
      <c r="K13" s="1"/>
      <c r="L13" s="1"/>
      <c r="M13" s="1"/>
      <c r="N13" s="1"/>
      <c r="O13" s="34">
        <v>1.0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96" t="s">
        <v>52</v>
      </c>
      <c r="B14" s="97" t="s">
        <v>53</v>
      </c>
      <c r="C14" s="94">
        <v>1.0</v>
      </c>
      <c r="D14" s="94" t="s">
        <v>32</v>
      </c>
      <c r="E14" s="95" t="s">
        <v>54</v>
      </c>
      <c r="F14" s="1"/>
      <c r="G14" s="1"/>
      <c r="I14" s="1"/>
      <c r="J14" s="1"/>
      <c r="K14" s="1"/>
      <c r="L14" s="1"/>
      <c r="M14" s="1"/>
      <c r="N14" s="1"/>
      <c r="O14" s="34">
        <v>4.0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96" t="s">
        <v>55</v>
      </c>
      <c r="B15" s="97" t="s">
        <v>56</v>
      </c>
      <c r="C15" s="94">
        <v>1.0</v>
      </c>
      <c r="D15" s="94" t="s">
        <v>32</v>
      </c>
      <c r="E15" s="95" t="s">
        <v>57</v>
      </c>
      <c r="F15" s="1"/>
      <c r="G15" s="1"/>
      <c r="I15" s="1"/>
      <c r="J15" s="1"/>
      <c r="K15" s="1"/>
      <c r="L15" s="1"/>
      <c r="M15" s="1"/>
      <c r="N15" s="1"/>
      <c r="O15" s="34">
        <v>5.0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96" t="s">
        <v>58</v>
      </c>
      <c r="B16" s="97" t="s">
        <v>59</v>
      </c>
      <c r="C16" s="94">
        <v>1.0</v>
      </c>
      <c r="D16" s="94" t="s">
        <v>32</v>
      </c>
      <c r="E16" s="95" t="s">
        <v>60</v>
      </c>
      <c r="F16" s="1"/>
      <c r="G16" s="1"/>
      <c r="H16" s="34"/>
      <c r="I16" s="1"/>
      <c r="J16" s="1"/>
      <c r="K16" s="1"/>
      <c r="L16" s="1"/>
      <c r="M16" s="1"/>
      <c r="N16" s="1"/>
      <c r="O16" s="34">
        <v>6.0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96" t="s">
        <v>61</v>
      </c>
      <c r="B17" s="97" t="s">
        <v>62</v>
      </c>
      <c r="C17" s="94">
        <v>1.0</v>
      </c>
      <c r="D17" s="94" t="s">
        <v>32</v>
      </c>
      <c r="E17" s="95" t="s">
        <v>63</v>
      </c>
      <c r="F17" s="1"/>
      <c r="G17" s="1"/>
      <c r="H17" s="34"/>
      <c r="I17" s="1"/>
      <c r="J17" s="1"/>
      <c r="K17" s="1"/>
      <c r="L17" s="1"/>
      <c r="M17" s="1"/>
      <c r="N17" s="1"/>
      <c r="O17" s="34">
        <v>7.0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96" t="s">
        <v>64</v>
      </c>
      <c r="B18" s="97" t="s">
        <v>65</v>
      </c>
      <c r="C18" s="94">
        <v>1.0</v>
      </c>
      <c r="D18" s="94" t="s">
        <v>32</v>
      </c>
      <c r="E18" s="95" t="s">
        <v>66</v>
      </c>
      <c r="F18" s="1"/>
      <c r="G18" s="1"/>
      <c r="H18" s="34"/>
      <c r="I18" s="1"/>
      <c r="J18" s="1"/>
      <c r="K18" s="1"/>
      <c r="L18" s="1"/>
      <c r="M18" s="1"/>
      <c r="N18" s="1"/>
      <c r="O18" s="34">
        <v>8.0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96" t="s">
        <v>67</v>
      </c>
      <c r="B19" s="97" t="s">
        <v>68</v>
      </c>
      <c r="C19" s="94">
        <v>2.0</v>
      </c>
      <c r="D19" s="94" t="s">
        <v>33</v>
      </c>
      <c r="E19" s="95" t="s">
        <v>69</v>
      </c>
      <c r="F19" s="1"/>
      <c r="G19" s="1"/>
      <c r="H19" s="34"/>
      <c r="I19" s="1"/>
      <c r="J19" s="1"/>
      <c r="K19" s="1"/>
      <c r="L19" s="1"/>
      <c r="M19" s="1"/>
      <c r="N19" s="1"/>
      <c r="O19" s="34">
        <v>9.0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96" t="s">
        <v>70</v>
      </c>
      <c r="B20" s="97" t="s">
        <v>71</v>
      </c>
      <c r="C20" s="94">
        <v>1.0</v>
      </c>
      <c r="D20" s="94" t="s">
        <v>32</v>
      </c>
      <c r="E20" s="95" t="s">
        <v>72</v>
      </c>
      <c r="F20" s="1"/>
      <c r="G20" s="1"/>
      <c r="H20" s="34"/>
      <c r="I20" s="1"/>
      <c r="J20" s="1"/>
      <c r="K20" s="1"/>
      <c r="L20" s="1"/>
      <c r="M20" s="1"/>
      <c r="N20" s="1"/>
      <c r="O20" s="34">
        <v>10.0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96" t="s">
        <v>73</v>
      </c>
      <c r="B21" s="97" t="s">
        <v>74</v>
      </c>
      <c r="C21" s="94">
        <v>1.0</v>
      </c>
      <c r="D21" s="94" t="s">
        <v>32</v>
      </c>
      <c r="E21" s="95" t="s">
        <v>75</v>
      </c>
      <c r="F21" s="1"/>
      <c r="G21" s="1"/>
      <c r="H21" s="1"/>
      <c r="I21" s="1"/>
      <c r="J21" s="1"/>
      <c r="K21" s="1"/>
      <c r="L21" s="1"/>
      <c r="M21" s="1"/>
      <c r="N21" s="1"/>
      <c r="O21" s="34">
        <v>11.0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96" t="s">
        <v>76</v>
      </c>
      <c r="B22" s="97" t="s">
        <v>77</v>
      </c>
      <c r="C22" s="94">
        <v>1.0</v>
      </c>
      <c r="D22" s="94" t="s">
        <v>32</v>
      </c>
      <c r="E22" s="95" t="s">
        <v>78</v>
      </c>
      <c r="F22" s="1"/>
      <c r="G22" s="1"/>
      <c r="H22" s="1"/>
      <c r="I22" s="1"/>
      <c r="J22" s="1"/>
      <c r="K22" s="1"/>
      <c r="L22" s="1"/>
      <c r="M22" s="1"/>
      <c r="N22" s="1"/>
      <c r="O22" s="34">
        <v>12.0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96" t="s">
        <v>79</v>
      </c>
      <c r="B23" s="97" t="s">
        <v>80</v>
      </c>
      <c r="C23" s="94">
        <v>2.0</v>
      </c>
      <c r="D23" s="94" t="s">
        <v>32</v>
      </c>
      <c r="E23" s="95" t="s">
        <v>81</v>
      </c>
      <c r="F23" s="1"/>
      <c r="G23" s="1"/>
      <c r="H23" s="1"/>
      <c r="I23" s="1"/>
      <c r="J23" s="1"/>
      <c r="K23" s="1"/>
      <c r="L23" s="1"/>
      <c r="M23" s="1"/>
      <c r="N23" s="1"/>
      <c r="O23" s="34">
        <v>13.0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96" t="s">
        <v>82</v>
      </c>
      <c r="B24" s="97" t="s">
        <v>83</v>
      </c>
      <c r="C24" s="94">
        <v>1.0</v>
      </c>
      <c r="D24" s="94" t="s">
        <v>32</v>
      </c>
      <c r="E24" s="95" t="s">
        <v>84</v>
      </c>
      <c r="F24" s="1"/>
      <c r="G24" s="1"/>
      <c r="H24" s="1"/>
      <c r="I24" s="1"/>
      <c r="J24" s="1"/>
      <c r="K24" s="1"/>
      <c r="L24" s="1"/>
      <c r="M24" s="1"/>
      <c r="N24" s="1"/>
      <c r="O24" s="34">
        <v>14.0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96" t="s">
        <v>85</v>
      </c>
      <c r="B25" s="97" t="s">
        <v>86</v>
      </c>
      <c r="C25" s="94">
        <v>1.0</v>
      </c>
      <c r="D25" s="94" t="s">
        <v>32</v>
      </c>
      <c r="E25" s="95" t="s">
        <v>87</v>
      </c>
      <c r="F25" s="1"/>
      <c r="G25" s="1"/>
      <c r="H25" s="1"/>
      <c r="I25" s="1"/>
      <c r="J25" s="1"/>
      <c r="K25" s="1"/>
      <c r="L25" s="1"/>
      <c r="M25" s="1"/>
      <c r="N25" s="1"/>
      <c r="O25" s="34">
        <v>15.0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96" t="s">
        <v>88</v>
      </c>
      <c r="B26" s="97" t="s">
        <v>89</v>
      </c>
      <c r="C26" s="94">
        <v>1.0</v>
      </c>
      <c r="D26" s="94" t="s">
        <v>32</v>
      </c>
      <c r="E26" s="95" t="s">
        <v>90</v>
      </c>
      <c r="F26" s="1"/>
      <c r="G26" s="1"/>
      <c r="H26" s="1"/>
      <c r="I26" s="1"/>
      <c r="J26" s="1"/>
      <c r="K26" s="1"/>
      <c r="L26" s="1"/>
      <c r="M26" s="1"/>
      <c r="N26" s="1"/>
      <c r="O26" s="34">
        <v>16.0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96" t="s">
        <v>91</v>
      </c>
      <c r="B27" s="97" t="s">
        <v>92</v>
      </c>
      <c r="C27" s="94">
        <v>1.0</v>
      </c>
      <c r="D27" s="94" t="s">
        <v>32</v>
      </c>
      <c r="E27" s="95" t="s">
        <v>93</v>
      </c>
      <c r="F27" s="1"/>
      <c r="G27" s="1"/>
      <c r="H27" s="1"/>
      <c r="I27" s="1"/>
      <c r="J27" s="1"/>
      <c r="K27" s="1"/>
      <c r="L27" s="1"/>
      <c r="M27" s="1"/>
      <c r="N27" s="1"/>
      <c r="O27" s="34">
        <v>17.0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96" t="s">
        <v>94</v>
      </c>
      <c r="B28" s="97" t="s">
        <v>95</v>
      </c>
      <c r="C28" s="94">
        <v>1.0</v>
      </c>
      <c r="D28" s="94" t="s">
        <v>32</v>
      </c>
      <c r="E28" s="95" t="s">
        <v>96</v>
      </c>
      <c r="F28" s="1"/>
      <c r="G28" s="1"/>
      <c r="H28" s="1"/>
      <c r="I28" s="1"/>
      <c r="J28" s="1"/>
      <c r="K28" s="1"/>
      <c r="L28" s="1"/>
      <c r="M28" s="1"/>
      <c r="N28" s="1"/>
      <c r="O28" s="34">
        <v>18.0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96" t="s">
        <v>97</v>
      </c>
      <c r="B29" s="97" t="s">
        <v>98</v>
      </c>
      <c r="C29" s="94">
        <v>1.0</v>
      </c>
      <c r="D29" s="94" t="s">
        <v>32</v>
      </c>
      <c r="E29" s="95" t="s">
        <v>99</v>
      </c>
      <c r="F29" s="1"/>
      <c r="G29" s="1"/>
      <c r="H29" s="1"/>
      <c r="I29" s="1"/>
      <c r="J29" s="1"/>
      <c r="K29" s="1"/>
      <c r="L29" s="1"/>
      <c r="M29" s="1"/>
      <c r="N29" s="1"/>
      <c r="O29" s="34">
        <v>19.0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96" t="s">
        <v>100</v>
      </c>
      <c r="B30" s="97" t="s">
        <v>101</v>
      </c>
      <c r="C30" s="94">
        <v>1.0</v>
      </c>
      <c r="D30" s="94" t="s">
        <v>32</v>
      </c>
      <c r="E30" s="95" t="s">
        <v>102</v>
      </c>
      <c r="F30" s="1"/>
      <c r="G30" s="1"/>
      <c r="H30" s="1"/>
      <c r="I30" s="1"/>
      <c r="J30" s="1"/>
      <c r="K30" s="1"/>
      <c r="L30" s="1"/>
      <c r="M30" s="1"/>
      <c r="N30" s="1"/>
      <c r="O30" s="34">
        <v>21.0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96" t="s">
        <v>103</v>
      </c>
      <c r="B31" s="97" t="s">
        <v>104</v>
      </c>
      <c r="C31" s="94">
        <v>1.0</v>
      </c>
      <c r="D31" s="94" t="s">
        <v>32</v>
      </c>
      <c r="E31" s="95" t="s">
        <v>105</v>
      </c>
      <c r="F31" s="1"/>
      <c r="G31" s="1"/>
      <c r="H31" s="1"/>
      <c r="I31" s="1"/>
      <c r="J31" s="1"/>
      <c r="K31" s="1"/>
      <c r="L31" s="1"/>
      <c r="M31" s="1"/>
      <c r="N31" s="1"/>
      <c r="O31" s="34">
        <v>22.0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96" t="s">
        <v>106</v>
      </c>
      <c r="B32" s="97" t="s">
        <v>107</v>
      </c>
      <c r="C32" s="94">
        <v>1.0</v>
      </c>
      <c r="D32" s="94" t="s">
        <v>32</v>
      </c>
      <c r="E32" s="95" t="s">
        <v>108</v>
      </c>
      <c r="F32" s="1"/>
      <c r="G32" s="1"/>
      <c r="H32" s="1"/>
      <c r="I32" s="1"/>
      <c r="J32" s="1"/>
      <c r="K32" s="1"/>
      <c r="L32" s="1"/>
      <c r="M32" s="1"/>
      <c r="N32" s="1"/>
      <c r="O32" s="34">
        <v>23.0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96" t="s">
        <v>109</v>
      </c>
      <c r="B33" s="97" t="s">
        <v>110</v>
      </c>
      <c r="C33" s="94">
        <v>2.0</v>
      </c>
      <c r="D33" s="94" t="s">
        <v>32</v>
      </c>
      <c r="E33" s="95" t="s">
        <v>111</v>
      </c>
      <c r="F33" s="1"/>
      <c r="G33" s="1"/>
      <c r="H33" s="1"/>
      <c r="I33" s="1"/>
      <c r="J33" s="1"/>
      <c r="K33" s="1"/>
      <c r="L33" s="1"/>
      <c r="M33" s="1"/>
      <c r="N33" s="1"/>
      <c r="O33" s="34">
        <v>24.0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96" t="s">
        <v>112</v>
      </c>
      <c r="B34" s="97" t="s">
        <v>113</v>
      </c>
      <c r="C34" s="94">
        <v>3.0</v>
      </c>
      <c r="D34" s="94" t="s">
        <v>33</v>
      </c>
      <c r="E34" s="95" t="s">
        <v>114</v>
      </c>
      <c r="F34" s="1"/>
      <c r="G34" s="1"/>
      <c r="H34" s="1"/>
      <c r="I34" s="1"/>
      <c r="J34" s="1"/>
      <c r="K34" s="1"/>
      <c r="L34" s="1"/>
      <c r="M34" s="1"/>
      <c r="N34" s="1"/>
      <c r="O34" s="34">
        <v>25.0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96" t="s">
        <v>115</v>
      </c>
      <c r="B35" s="97" t="s">
        <v>116</v>
      </c>
      <c r="C35" s="94">
        <v>1.0</v>
      </c>
      <c r="D35" s="94" t="s">
        <v>32</v>
      </c>
      <c r="E35" s="95" t="s">
        <v>117</v>
      </c>
      <c r="F35" s="1"/>
      <c r="G35" s="1"/>
      <c r="H35" s="1"/>
      <c r="I35" s="1"/>
      <c r="J35" s="1"/>
      <c r="K35" s="1"/>
      <c r="L35" s="1"/>
      <c r="M35" s="1"/>
      <c r="N35" s="1"/>
      <c r="O35" s="34">
        <v>26.0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96" t="s">
        <v>118</v>
      </c>
      <c r="B36" s="97" t="s">
        <v>119</v>
      </c>
      <c r="C36" s="94">
        <v>1.0</v>
      </c>
      <c r="D36" s="94" t="s">
        <v>32</v>
      </c>
      <c r="E36" s="95" t="s">
        <v>120</v>
      </c>
      <c r="F36" s="1"/>
      <c r="G36" s="1"/>
      <c r="H36" s="1"/>
      <c r="I36" s="1"/>
      <c r="J36" s="1"/>
      <c r="K36" s="1"/>
      <c r="L36" s="1"/>
      <c r="M36" s="1"/>
      <c r="N36" s="1"/>
      <c r="O36" s="34">
        <v>27.0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96" t="s">
        <v>121</v>
      </c>
      <c r="B37" s="97" t="s">
        <v>122</v>
      </c>
      <c r="C37" s="94">
        <v>1.0</v>
      </c>
      <c r="D37" s="94" t="s">
        <v>32</v>
      </c>
      <c r="E37" s="95" t="s">
        <v>123</v>
      </c>
      <c r="F37" s="1"/>
      <c r="G37" s="1"/>
      <c r="H37" s="1"/>
      <c r="I37" s="1"/>
      <c r="J37" s="1"/>
      <c r="K37" s="1"/>
      <c r="L37" s="1"/>
      <c r="M37" s="1"/>
      <c r="N37" s="1"/>
      <c r="O37" s="34">
        <v>28.0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96" t="s">
        <v>124</v>
      </c>
      <c r="B38" s="98" t="s">
        <v>125</v>
      </c>
      <c r="C38" s="94">
        <v>1.0</v>
      </c>
      <c r="D38" s="94" t="s">
        <v>32</v>
      </c>
      <c r="E38" s="76" t="s">
        <v>126</v>
      </c>
      <c r="F38" s="1"/>
      <c r="G38" s="1"/>
      <c r="H38" s="1"/>
      <c r="I38" s="1"/>
      <c r="J38" s="1"/>
      <c r="K38" s="1"/>
      <c r="L38" s="1"/>
      <c r="M38" s="1"/>
      <c r="N38" s="1"/>
      <c r="O38" s="3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99" t="s">
        <v>127</v>
      </c>
      <c r="B39" s="98" t="s">
        <v>128</v>
      </c>
      <c r="C39" s="94">
        <v>1.0</v>
      </c>
      <c r="D39" s="94" t="s">
        <v>32</v>
      </c>
      <c r="E39" s="76" t="s">
        <v>129</v>
      </c>
      <c r="F39" s="1"/>
      <c r="G39" s="1"/>
      <c r="H39" s="1"/>
      <c r="I39" s="1"/>
      <c r="J39" s="1"/>
      <c r="K39" s="1"/>
      <c r="L39" s="1"/>
      <c r="M39" s="1"/>
      <c r="N39" s="1"/>
      <c r="O39" s="3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99" t="s">
        <v>130</v>
      </c>
      <c r="B40" s="98" t="s">
        <v>131</v>
      </c>
      <c r="C40" s="94">
        <v>1.0</v>
      </c>
      <c r="D40" s="94" t="s">
        <v>32</v>
      </c>
      <c r="E40" s="76" t="s">
        <v>132</v>
      </c>
      <c r="F40" s="1"/>
      <c r="G40" s="1"/>
      <c r="H40" s="1"/>
      <c r="I40" s="1"/>
      <c r="J40" s="1"/>
      <c r="K40" s="1"/>
      <c r="L40" s="1"/>
      <c r="M40" s="1"/>
      <c r="N40" s="1"/>
      <c r="O40" s="3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75" t="s">
        <v>40</v>
      </c>
      <c r="B41" s="75">
        <f>SUBTOTAL(103,B13:B37)</f>
        <v>25</v>
      </c>
      <c r="C41" s="78"/>
      <c r="D41" s="78"/>
      <c r="E41" s="78"/>
      <c r="F41" s="1"/>
      <c r="G41" s="1"/>
      <c r="H41" s="1"/>
      <c r="I41" s="1"/>
      <c r="J41" s="1"/>
      <c r="K41" s="1"/>
      <c r="L41" s="1"/>
      <c r="M41" s="1"/>
      <c r="N41" s="1"/>
      <c r="O41" s="34">
        <v>29.0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34">
        <v>30.0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34">
        <v>31.0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34">
        <v>32.0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34">
        <v>33.0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34">
        <v>34.0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34">
        <v>35.0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34">
        <v>36.0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34">
        <v>37.0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34">
        <v>38.0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34">
        <v>39.0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34">
        <v>40.0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34">
        <v>41.0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34">
        <v>42.0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34">
        <v>43.0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34">
        <v>44.0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34">
        <v>45.0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4">
        <v>46.0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34">
        <v>47.0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34">
        <v>48.0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34">
        <v>49.0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34">
        <v>50.0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34">
        <v>51.0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34">
        <v>52.0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34">
        <v>53.0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34">
        <v>54.0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34">
        <v>55.0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34">
        <v>56.0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34">
        <v>57.0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34">
        <v>58.0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34">
        <v>59.0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34">
        <v>60.0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34">
        <v>61.0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34">
        <v>62.0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34">
        <v>63.0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34">
        <v>64.0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34">
        <v>65.0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34">
        <v>66.0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34">
        <v>67.0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34">
        <v>68.0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34">
        <v>69.0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34">
        <v>70.0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34">
        <v>71.0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34">
        <v>72.0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34">
        <v>73.0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34">
        <v>74.0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34">
        <v>75.0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34">
        <v>76.0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34">
        <v>77.0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34">
        <v>78.0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34">
        <v>79.0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34">
        <v>80.0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34">
        <v>81.0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34">
        <v>82.0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34">
        <v>83.0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34">
        <v>84.0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34">
        <v>85.0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34">
        <v>86.0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34">
        <v>87.0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34">
        <v>88.0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34">
        <v>89.0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34">
        <v>90.0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34">
        <v>91.0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34">
        <v>92.0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34">
        <v>93.0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34">
        <v>94.0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4">
        <v>95.0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34">
        <v>96.0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34">
        <v>97.0</v>
      </c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34">
        <v>98.0</v>
      </c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34">
        <v>99.0</v>
      </c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34">
        <v>100.0</v>
      </c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34">
        <v>101.0</v>
      </c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34">
        <v>102.0</v>
      </c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34">
        <v>103.0</v>
      </c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34">
        <v>104.0</v>
      </c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34">
        <v>105.0</v>
      </c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34">
        <v>106.0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34">
        <v>107.0</v>
      </c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34">
        <v>108.0</v>
      </c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34">
        <v>109.0</v>
      </c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34">
        <v>110.0</v>
      </c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34">
        <v>111.0</v>
      </c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34">
        <v>112.0</v>
      </c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34">
        <v>113.0</v>
      </c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34">
        <v>114.0</v>
      </c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34">
        <v>115.0</v>
      </c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34">
        <v>116.0</v>
      </c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34">
        <v>117.0</v>
      </c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34">
        <v>118.0</v>
      </c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34">
        <v>119.0</v>
      </c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34">
        <v>120.0</v>
      </c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34">
        <v>121.0</v>
      </c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34">
        <v>122.0</v>
      </c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34">
        <v>123.0</v>
      </c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34">
        <v>124.0</v>
      </c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34">
        <v>125.0</v>
      </c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34">
        <v>126.0</v>
      </c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34">
        <v>127.0</v>
      </c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34">
        <v>128.0</v>
      </c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34">
        <v>129.0</v>
      </c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34">
        <v>130.0</v>
      </c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34">
        <v>131.0</v>
      </c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34">
        <v>132.0</v>
      </c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34">
        <v>133.0</v>
      </c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34">
        <v>134.0</v>
      </c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34">
        <v>135.0</v>
      </c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34">
        <v>136.0</v>
      </c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34">
        <v>137.0</v>
      </c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34">
        <v>138.0</v>
      </c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34">
        <v>139.0</v>
      </c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34">
        <v>140.0</v>
      </c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34">
        <v>141.0</v>
      </c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34">
        <v>142.0</v>
      </c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34">
        <v>143.0</v>
      </c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34">
        <v>144.0</v>
      </c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34">
        <v>145.0</v>
      </c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34">
        <v>146.0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34">
        <v>147.0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34">
        <v>148.0</v>
      </c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34">
        <v>149.0</v>
      </c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34">
        <v>150.0</v>
      </c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34">
        <v>151.0</v>
      </c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34">
        <v>152.0</v>
      </c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34">
        <v>153.0</v>
      </c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34">
        <v>154.0</v>
      </c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34">
        <v>155.0</v>
      </c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34">
        <v>156.0</v>
      </c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34">
        <v>157.0</v>
      </c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34">
        <v>158.0</v>
      </c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34">
        <v>159.0</v>
      </c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34">
        <v>160.0</v>
      </c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34">
        <v>161.0</v>
      </c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34">
        <v>162.0</v>
      </c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34">
        <v>163.0</v>
      </c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34">
        <v>164.0</v>
      </c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34">
        <v>165.0</v>
      </c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34">
        <v>166.0</v>
      </c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34">
        <v>167.0</v>
      </c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34">
        <v>168.0</v>
      </c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34">
        <v>169.0</v>
      </c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34">
        <v>170.0</v>
      </c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34">
        <v>171.0</v>
      </c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34">
        <v>172.0</v>
      </c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34">
        <v>173.0</v>
      </c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34">
        <v>174.0</v>
      </c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34">
        <v>175.0</v>
      </c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34">
        <v>176.0</v>
      </c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34">
        <v>177.0</v>
      </c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34">
        <v>178.0</v>
      </c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34">
        <v>179.0</v>
      </c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34">
        <v>180.0</v>
      </c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34">
        <v>181.0</v>
      </c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34">
        <v>182.0</v>
      </c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34">
        <v>183.0</v>
      </c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34">
        <v>184.0</v>
      </c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34">
        <v>185.0</v>
      </c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34">
        <v>186.0</v>
      </c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34">
        <v>187.0</v>
      </c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34">
        <v>188.0</v>
      </c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34">
        <v>189.0</v>
      </c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34">
        <v>190.0</v>
      </c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34">
        <v>191.0</v>
      </c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34">
        <v>192.0</v>
      </c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34">
        <v>193.0</v>
      </c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34">
        <v>194.0</v>
      </c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34">
        <v>195.0</v>
      </c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34">
        <v>196.0</v>
      </c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34">
        <v>197.0</v>
      </c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34">
        <v>198.0</v>
      </c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34">
        <v>199.0</v>
      </c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34">
        <v>200.0</v>
      </c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34">
        <v>201.0</v>
      </c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34">
        <v>202.0</v>
      </c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34">
        <v>203.0</v>
      </c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34">
        <v>204.0</v>
      </c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34">
        <v>205.0</v>
      </c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34">
        <v>206.0</v>
      </c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34">
        <v>207.0</v>
      </c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34">
        <v>208.0</v>
      </c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34">
        <v>209.0</v>
      </c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34">
        <v>210.0</v>
      </c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34">
        <v>211.0</v>
      </c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34">
        <v>212.0</v>
      </c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34">
        <v>213.0</v>
      </c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34">
        <v>214.0</v>
      </c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34">
        <v>215.0</v>
      </c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34">
        <v>216.0</v>
      </c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34">
        <v>217.0</v>
      </c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34">
        <v>218.0</v>
      </c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34">
        <v>219.0</v>
      </c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34">
        <v>220.0</v>
      </c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34">
        <v>221.0</v>
      </c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34">
        <v>222.0</v>
      </c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34">
        <v>223.0</v>
      </c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34">
        <v>224.0</v>
      </c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34">
        <v>225.0</v>
      </c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34">
        <v>226.0</v>
      </c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34">
        <v>227.0</v>
      </c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34">
        <v>228.0</v>
      </c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34">
        <v>229.0</v>
      </c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34">
        <v>230.0</v>
      </c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34">
        <v>231.0</v>
      </c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34">
        <v>232.0</v>
      </c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34">
        <v>233.0</v>
      </c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34">
        <v>234.0</v>
      </c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34">
        <v>235.0</v>
      </c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34">
        <v>236.0</v>
      </c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34">
        <v>237.0</v>
      </c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34">
        <v>238.0</v>
      </c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34">
        <v>239.0</v>
      </c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34">
        <v>240.0</v>
      </c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34">
        <v>241.0</v>
      </c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34">
        <v>242.0</v>
      </c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34">
        <v>243.0</v>
      </c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34">
        <v>244.0</v>
      </c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34">
        <v>245.0</v>
      </c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34">
        <v>246.0</v>
      </c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34">
        <v>247.0</v>
      </c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34">
        <v>248.0</v>
      </c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34">
        <v>249.0</v>
      </c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34">
        <v>250.0</v>
      </c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34">
        <v>251.0</v>
      </c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34">
        <v>252.0</v>
      </c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34">
        <v>253.0</v>
      </c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34">
        <v>254.0</v>
      </c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34">
        <v>255.0</v>
      </c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34">
        <v>256.0</v>
      </c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34">
        <v>257.0</v>
      </c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34">
        <v>258.0</v>
      </c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34">
        <v>259.0</v>
      </c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34">
        <v>260.0</v>
      </c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34">
        <v>261.0</v>
      </c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34">
        <v>262.0</v>
      </c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34">
        <v>263.0</v>
      </c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34">
        <v>264.0</v>
      </c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34">
        <v>265.0</v>
      </c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34">
        <v>266.0</v>
      </c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34">
        <v>267.0</v>
      </c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34">
        <v>268.0</v>
      </c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34">
        <v>269.0</v>
      </c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34">
        <v>270.0</v>
      </c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34">
        <v>271.0</v>
      </c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34">
        <v>272.0</v>
      </c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34">
        <v>273.0</v>
      </c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34">
        <v>274.0</v>
      </c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34">
        <v>275.0</v>
      </c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34">
        <v>276.0</v>
      </c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34">
        <v>277.0</v>
      </c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34">
        <v>278.0</v>
      </c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34">
        <v>279.0</v>
      </c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34">
        <v>280.0</v>
      </c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34">
        <v>281.0</v>
      </c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34">
        <v>282.0</v>
      </c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34">
        <v>283.0</v>
      </c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34">
        <v>284.0</v>
      </c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34">
        <v>285.0</v>
      </c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34">
        <v>286.0</v>
      </c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34">
        <v>287.0</v>
      </c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34">
        <v>288.0</v>
      </c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34">
        <v>289.0</v>
      </c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34">
        <v>290.0</v>
      </c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34">
        <v>291.0</v>
      </c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34">
        <v>292.0</v>
      </c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34">
        <v>293.0</v>
      </c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34">
        <v>294.0</v>
      </c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34">
        <v>295.0</v>
      </c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34">
        <v>296.0</v>
      </c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34">
        <v>297.0</v>
      </c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34">
        <v>298.0</v>
      </c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34">
        <v>299.0</v>
      </c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34">
        <v>300.0</v>
      </c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34">
        <v>301.0</v>
      </c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34">
        <v>302.0</v>
      </c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34">
        <v>303.0</v>
      </c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34">
        <v>304.0</v>
      </c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34">
        <v>305.0</v>
      </c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34">
        <v>306.0</v>
      </c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34">
        <v>307.0</v>
      </c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34">
        <v>308.0</v>
      </c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34">
        <v>309.0</v>
      </c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34">
        <v>310.0</v>
      </c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34">
        <v>311.0</v>
      </c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34">
        <v>312.0</v>
      </c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34">
        <v>313.0</v>
      </c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34">
        <v>314.0</v>
      </c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34">
        <v>315.0</v>
      </c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34">
        <v>316.0</v>
      </c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34">
        <v>317.0</v>
      </c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34">
        <v>318.0</v>
      </c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34">
        <v>319.0</v>
      </c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34">
        <v>320.0</v>
      </c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34">
        <v>321.0</v>
      </c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34">
        <v>322.0</v>
      </c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34">
        <v>323.0</v>
      </c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34">
        <v>324.0</v>
      </c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34">
        <v>325.0</v>
      </c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34">
        <v>326.0</v>
      </c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34">
        <v>327.0</v>
      </c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34">
        <v>328.0</v>
      </c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34">
        <v>329.0</v>
      </c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34">
        <v>330.0</v>
      </c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34">
        <v>331.0</v>
      </c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34">
        <v>332.0</v>
      </c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34">
        <v>333.0</v>
      </c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34">
        <v>334.0</v>
      </c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34">
        <v>335.0</v>
      </c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34">
        <v>336.0</v>
      </c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34">
        <v>337.0</v>
      </c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34">
        <v>338.0</v>
      </c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34">
        <v>339.0</v>
      </c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34">
        <v>340.0</v>
      </c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34">
        <v>341.0</v>
      </c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34">
        <v>342.0</v>
      </c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34">
        <v>343.0</v>
      </c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34">
        <v>344.0</v>
      </c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34">
        <v>345.0</v>
      </c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34">
        <v>346.0</v>
      </c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34">
        <v>347.0</v>
      </c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34">
        <v>348.0</v>
      </c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34">
        <v>349.0</v>
      </c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34">
        <v>350.0</v>
      </c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34">
        <v>351.0</v>
      </c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34">
        <v>352.0</v>
      </c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34">
        <v>353.0</v>
      </c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34">
        <v>354.0</v>
      </c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34">
        <v>355.0</v>
      </c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34">
        <v>356.0</v>
      </c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34">
        <v>357.0</v>
      </c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34">
        <v>358.0</v>
      </c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34">
        <v>359.0</v>
      </c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34">
        <v>360.0</v>
      </c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34">
        <v>361.0</v>
      </c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34">
        <v>362.0</v>
      </c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34">
        <v>363.0</v>
      </c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34">
        <v>364.0</v>
      </c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34">
        <v>365.0</v>
      </c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34">
        <v>366.0</v>
      </c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34">
        <v>367.0</v>
      </c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34">
        <v>368.0</v>
      </c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34">
        <v>369.0</v>
      </c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34">
        <v>370.0</v>
      </c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34">
        <v>371.0</v>
      </c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34">
        <v>372.0</v>
      </c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34">
        <v>373.0</v>
      </c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34">
        <v>374.0</v>
      </c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34">
        <v>375.0</v>
      </c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34">
        <v>376.0</v>
      </c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34">
        <v>377.0</v>
      </c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34">
        <v>378.0</v>
      </c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34">
        <v>379.0</v>
      </c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34">
        <v>380.0</v>
      </c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34">
        <v>381.0</v>
      </c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34">
        <v>382.0</v>
      </c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34">
        <v>383.0</v>
      </c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34">
        <v>384.0</v>
      </c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34">
        <v>385.0</v>
      </c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34">
        <v>386.0</v>
      </c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34">
        <v>387.0</v>
      </c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34">
        <v>388.0</v>
      </c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34">
        <v>389.0</v>
      </c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34">
        <v>390.0</v>
      </c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34">
        <v>391.0</v>
      </c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34">
        <v>392.0</v>
      </c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34">
        <v>393.0</v>
      </c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34">
        <v>394.0</v>
      </c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34">
        <v>395.0</v>
      </c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34">
        <v>396.0</v>
      </c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34">
        <v>397.0</v>
      </c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34">
        <v>398.0</v>
      </c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34">
        <v>399.0</v>
      </c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34">
        <v>400.0</v>
      </c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34">
        <v>401.0</v>
      </c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34">
        <v>402.0</v>
      </c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34">
        <v>403.0</v>
      </c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34">
        <v>404.0</v>
      </c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34">
        <v>405.0</v>
      </c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34">
        <v>406.0</v>
      </c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34">
        <v>407.0</v>
      </c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34">
        <v>408.0</v>
      </c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34">
        <v>409.0</v>
      </c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34">
        <v>410.0</v>
      </c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34">
        <v>411.0</v>
      </c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34">
        <v>412.0</v>
      </c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34">
        <v>413.0</v>
      </c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34">
        <v>414.0</v>
      </c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34">
        <v>415.0</v>
      </c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34">
        <v>416.0</v>
      </c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34">
        <v>417.0</v>
      </c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34">
        <v>418.0</v>
      </c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34">
        <v>419.0</v>
      </c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34">
        <v>420.0</v>
      </c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34">
        <v>421.0</v>
      </c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34">
        <v>422.0</v>
      </c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34">
        <v>423.0</v>
      </c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34">
        <v>424.0</v>
      </c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34">
        <v>425.0</v>
      </c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34">
        <v>426.0</v>
      </c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34">
        <v>427.0</v>
      </c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34">
        <v>428.0</v>
      </c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34">
        <v>429.0</v>
      </c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34">
        <v>430.0</v>
      </c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34">
        <v>431.0</v>
      </c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34">
        <v>432.0</v>
      </c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34">
        <v>433.0</v>
      </c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34">
        <v>434.0</v>
      </c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34">
        <v>435.0</v>
      </c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34">
        <v>436.0</v>
      </c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34">
        <v>437.0</v>
      </c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34">
        <v>438.0</v>
      </c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34">
        <v>439.0</v>
      </c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34">
        <v>440.0</v>
      </c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34">
        <v>441.0</v>
      </c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34">
        <v>442.0</v>
      </c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34">
        <v>443.0</v>
      </c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34">
        <v>444.0</v>
      </c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34">
        <v>445.0</v>
      </c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34">
        <v>446.0</v>
      </c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34">
        <v>447.0</v>
      </c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34">
        <v>448.0</v>
      </c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34">
        <v>449.0</v>
      </c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34">
        <v>450.0</v>
      </c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34">
        <v>451.0</v>
      </c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34">
        <v>452.0</v>
      </c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34">
        <v>453.0</v>
      </c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34">
        <v>454.0</v>
      </c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34">
        <v>455.0</v>
      </c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34">
        <v>456.0</v>
      </c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34">
        <v>457.0</v>
      </c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34">
        <v>458.0</v>
      </c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34">
        <v>459.0</v>
      </c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34">
        <v>460.0</v>
      </c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34">
        <v>461.0</v>
      </c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34">
        <v>462.0</v>
      </c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34">
        <v>463.0</v>
      </c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34">
        <v>464.0</v>
      </c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34">
        <v>465.0</v>
      </c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34">
        <v>466.0</v>
      </c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34">
        <v>467.0</v>
      </c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34">
        <v>468.0</v>
      </c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34">
        <v>469.0</v>
      </c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34">
        <v>470.0</v>
      </c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34">
        <v>471.0</v>
      </c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34">
        <v>472.0</v>
      </c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34">
        <v>473.0</v>
      </c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34">
        <v>474.0</v>
      </c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34">
        <v>475.0</v>
      </c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34">
        <v>476.0</v>
      </c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34">
        <v>477.0</v>
      </c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34">
        <v>478.0</v>
      </c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34">
        <v>479.0</v>
      </c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34">
        <v>480.0</v>
      </c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34">
        <v>481.0</v>
      </c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34">
        <v>482.0</v>
      </c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34">
        <v>483.0</v>
      </c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34">
        <v>484.0</v>
      </c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34">
        <v>485.0</v>
      </c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34">
        <v>486.0</v>
      </c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34">
        <v>487.0</v>
      </c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34">
        <v>488.0</v>
      </c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34">
        <v>489.0</v>
      </c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34">
        <v>490.0</v>
      </c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34">
        <v>491.0</v>
      </c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34">
        <v>492.0</v>
      </c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34">
        <v>493.0</v>
      </c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34">
        <v>494.0</v>
      </c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34">
        <v>495.0</v>
      </c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34">
        <v>496.0</v>
      </c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34">
        <v>497.0</v>
      </c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34">
        <v>498.0</v>
      </c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34">
        <v>499.0</v>
      </c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34">
        <v>500.0</v>
      </c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34">
        <v>501.0</v>
      </c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34">
        <v>502.0</v>
      </c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34">
        <v>503.0</v>
      </c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34">
        <v>504.0</v>
      </c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34">
        <v>505.0</v>
      </c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34">
        <v>506.0</v>
      </c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34">
        <v>507.0</v>
      </c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34">
        <v>508.0</v>
      </c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34">
        <v>509.0</v>
      </c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34">
        <v>510.0</v>
      </c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34">
        <v>511.0</v>
      </c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34">
        <v>512.0</v>
      </c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34">
        <v>513.0</v>
      </c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34">
        <v>514.0</v>
      </c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34">
        <v>515.0</v>
      </c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34">
        <v>516.0</v>
      </c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34">
        <v>517.0</v>
      </c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34">
        <v>518.0</v>
      </c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34">
        <v>519.0</v>
      </c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34">
        <v>520.0</v>
      </c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34">
        <v>521.0</v>
      </c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34">
        <v>522.0</v>
      </c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34">
        <v>523.0</v>
      </c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34">
        <v>524.0</v>
      </c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34">
        <v>525.0</v>
      </c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34">
        <v>526.0</v>
      </c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34">
        <v>527.0</v>
      </c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34">
        <v>528.0</v>
      </c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34">
        <v>529.0</v>
      </c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34">
        <v>530.0</v>
      </c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34">
        <v>531.0</v>
      </c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34">
        <v>532.0</v>
      </c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34">
        <v>533.0</v>
      </c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34">
        <v>534.0</v>
      </c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34">
        <v>535.0</v>
      </c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34">
        <v>536.0</v>
      </c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34">
        <v>537.0</v>
      </c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34">
        <v>538.0</v>
      </c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34">
        <v>539.0</v>
      </c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34">
        <v>540.0</v>
      </c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34">
        <v>541.0</v>
      </c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34">
        <v>542.0</v>
      </c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34">
        <v>543.0</v>
      </c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34">
        <v>544.0</v>
      </c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34">
        <v>545.0</v>
      </c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34">
        <v>546.0</v>
      </c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34">
        <v>547.0</v>
      </c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34">
        <v>548.0</v>
      </c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34">
        <v>549.0</v>
      </c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34">
        <v>550.0</v>
      </c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34">
        <v>551.0</v>
      </c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34">
        <v>552.0</v>
      </c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34">
        <v>553.0</v>
      </c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34">
        <v>554.0</v>
      </c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34">
        <v>555.0</v>
      </c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34">
        <v>556.0</v>
      </c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34">
        <v>557.0</v>
      </c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34">
        <v>558.0</v>
      </c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34">
        <v>559.0</v>
      </c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34">
        <v>560.0</v>
      </c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34">
        <v>561.0</v>
      </c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34">
        <v>562.0</v>
      </c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34">
        <v>563.0</v>
      </c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34">
        <v>564.0</v>
      </c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34">
        <v>565.0</v>
      </c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34">
        <v>566.0</v>
      </c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34">
        <v>567.0</v>
      </c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34">
        <v>568.0</v>
      </c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34">
        <v>569.0</v>
      </c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34">
        <v>570.0</v>
      </c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34">
        <v>571.0</v>
      </c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34">
        <v>572.0</v>
      </c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34">
        <v>573.0</v>
      </c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34">
        <v>574.0</v>
      </c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34">
        <v>575.0</v>
      </c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34">
        <v>576.0</v>
      </c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34">
        <v>577.0</v>
      </c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34">
        <v>578.0</v>
      </c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34">
        <v>579.0</v>
      </c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34">
        <v>580.0</v>
      </c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34">
        <v>581.0</v>
      </c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34">
        <v>582.0</v>
      </c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34">
        <v>583.0</v>
      </c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34">
        <v>584.0</v>
      </c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34">
        <v>585.0</v>
      </c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34">
        <v>586.0</v>
      </c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34">
        <v>587.0</v>
      </c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34">
        <v>588.0</v>
      </c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34">
        <v>589.0</v>
      </c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34">
        <v>590.0</v>
      </c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34">
        <v>591.0</v>
      </c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34">
        <v>592.0</v>
      </c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34">
        <v>593.0</v>
      </c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34">
        <v>594.0</v>
      </c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34">
        <v>595.0</v>
      </c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34">
        <v>596.0</v>
      </c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34">
        <v>597.0</v>
      </c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34">
        <v>598.0</v>
      </c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34">
        <v>599.0</v>
      </c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34">
        <v>600.0</v>
      </c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34">
        <v>601.0</v>
      </c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34">
        <v>602.0</v>
      </c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34">
        <v>603.0</v>
      </c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34">
        <v>604.0</v>
      </c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34">
        <v>605.0</v>
      </c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34">
        <v>606.0</v>
      </c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34">
        <v>607.0</v>
      </c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34">
        <v>608.0</v>
      </c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34">
        <v>609.0</v>
      </c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34">
        <v>610.0</v>
      </c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34">
        <v>611.0</v>
      </c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34">
        <v>612.0</v>
      </c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34">
        <v>613.0</v>
      </c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34">
        <v>614.0</v>
      </c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34">
        <v>615.0</v>
      </c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34">
        <v>616.0</v>
      </c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34">
        <v>617.0</v>
      </c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34">
        <v>618.0</v>
      </c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34">
        <v>619.0</v>
      </c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34">
        <v>620.0</v>
      </c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34">
        <v>621.0</v>
      </c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34">
        <v>622.0</v>
      </c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34">
        <v>623.0</v>
      </c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34">
        <v>624.0</v>
      </c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34">
        <v>625.0</v>
      </c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34">
        <v>626.0</v>
      </c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34">
        <v>627.0</v>
      </c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34">
        <v>628.0</v>
      </c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34">
        <v>629.0</v>
      </c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34">
        <v>630.0</v>
      </c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34">
        <v>631.0</v>
      </c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34">
        <v>632.0</v>
      </c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34">
        <v>633.0</v>
      </c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34">
        <v>634.0</v>
      </c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34">
        <v>635.0</v>
      </c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34">
        <v>636.0</v>
      </c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34">
        <v>637.0</v>
      </c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34">
        <v>638.0</v>
      </c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34">
        <v>639.0</v>
      </c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34">
        <v>640.0</v>
      </c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34">
        <v>641.0</v>
      </c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34">
        <v>642.0</v>
      </c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34">
        <v>643.0</v>
      </c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34">
        <v>644.0</v>
      </c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34">
        <v>645.0</v>
      </c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34">
        <v>646.0</v>
      </c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34">
        <v>647.0</v>
      </c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34">
        <v>648.0</v>
      </c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34">
        <v>649.0</v>
      </c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34">
        <v>650.0</v>
      </c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34">
        <v>651.0</v>
      </c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34">
        <v>652.0</v>
      </c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34">
        <v>653.0</v>
      </c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34">
        <v>654.0</v>
      </c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34">
        <v>655.0</v>
      </c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34">
        <v>656.0</v>
      </c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34">
        <v>657.0</v>
      </c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34">
        <v>658.0</v>
      </c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34">
        <v>659.0</v>
      </c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34">
        <v>660.0</v>
      </c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34">
        <v>661.0</v>
      </c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34">
        <v>662.0</v>
      </c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34">
        <v>663.0</v>
      </c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34">
        <v>664.0</v>
      </c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34">
        <v>665.0</v>
      </c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34">
        <v>666.0</v>
      </c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34">
        <v>667.0</v>
      </c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34">
        <v>668.0</v>
      </c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34">
        <v>669.0</v>
      </c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34">
        <v>670.0</v>
      </c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34">
        <v>671.0</v>
      </c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34">
        <v>672.0</v>
      </c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34">
        <v>673.0</v>
      </c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34">
        <v>674.0</v>
      </c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34">
        <v>675.0</v>
      </c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34">
        <v>676.0</v>
      </c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34">
        <v>677.0</v>
      </c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34">
        <v>678.0</v>
      </c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34">
        <v>679.0</v>
      </c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34">
        <v>680.0</v>
      </c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34">
        <v>681.0</v>
      </c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34">
        <v>682.0</v>
      </c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34">
        <v>683.0</v>
      </c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34">
        <v>684.0</v>
      </c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34">
        <v>685.0</v>
      </c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34">
        <v>686.0</v>
      </c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34">
        <v>687.0</v>
      </c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34">
        <v>688.0</v>
      </c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34">
        <v>689.0</v>
      </c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34">
        <v>690.0</v>
      </c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34">
        <v>691.0</v>
      </c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34">
        <v>692.0</v>
      </c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34">
        <v>693.0</v>
      </c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34">
        <v>694.0</v>
      </c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34">
        <v>695.0</v>
      </c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34">
        <v>696.0</v>
      </c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34">
        <v>697.0</v>
      </c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34">
        <v>698.0</v>
      </c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34">
        <v>699.0</v>
      </c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34">
        <v>700.0</v>
      </c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34">
        <v>701.0</v>
      </c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34">
        <v>702.0</v>
      </c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34">
        <v>703.0</v>
      </c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34">
        <v>704.0</v>
      </c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34">
        <v>705.0</v>
      </c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34">
        <v>706.0</v>
      </c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34">
        <v>707.0</v>
      </c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34">
        <v>708.0</v>
      </c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34">
        <v>709.0</v>
      </c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34">
        <v>710.0</v>
      </c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34">
        <v>711.0</v>
      </c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34">
        <v>712.0</v>
      </c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34">
        <v>713.0</v>
      </c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34">
        <v>714.0</v>
      </c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34">
        <v>715.0</v>
      </c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34">
        <v>716.0</v>
      </c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34">
        <v>717.0</v>
      </c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34">
        <v>718.0</v>
      </c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34">
        <v>719.0</v>
      </c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34">
        <v>720.0</v>
      </c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34">
        <v>721.0</v>
      </c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34">
        <v>722.0</v>
      </c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34">
        <v>723.0</v>
      </c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34">
        <v>724.0</v>
      </c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34">
        <v>725.0</v>
      </c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34">
        <v>726.0</v>
      </c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34">
        <v>727.0</v>
      </c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34">
        <v>728.0</v>
      </c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34">
        <v>729.0</v>
      </c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34">
        <v>730.0</v>
      </c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34">
        <v>731.0</v>
      </c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34">
        <v>732.0</v>
      </c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34">
        <v>733.0</v>
      </c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34">
        <v>734.0</v>
      </c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34">
        <v>735.0</v>
      </c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34">
        <v>736.0</v>
      </c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34">
        <v>737.0</v>
      </c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34">
        <v>738.0</v>
      </c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34">
        <v>739.0</v>
      </c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34">
        <v>740.0</v>
      </c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34">
        <v>741.0</v>
      </c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34">
        <v>742.0</v>
      </c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34">
        <v>743.0</v>
      </c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34">
        <v>744.0</v>
      </c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34">
        <v>745.0</v>
      </c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34">
        <v>746.0</v>
      </c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34">
        <v>747.0</v>
      </c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34">
        <v>748.0</v>
      </c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34">
        <v>749.0</v>
      </c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34">
        <v>750.0</v>
      </c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34">
        <v>751.0</v>
      </c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34">
        <v>752.0</v>
      </c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34">
        <v>753.0</v>
      </c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34">
        <v>754.0</v>
      </c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34">
        <v>755.0</v>
      </c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34">
        <v>756.0</v>
      </c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34">
        <v>757.0</v>
      </c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34">
        <v>758.0</v>
      </c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34">
        <v>759.0</v>
      </c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34">
        <v>760.0</v>
      </c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34">
        <v>761.0</v>
      </c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34">
        <v>762.0</v>
      </c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34">
        <v>763.0</v>
      </c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34">
        <v>764.0</v>
      </c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34">
        <v>765.0</v>
      </c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34">
        <v>766.0</v>
      </c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34">
        <v>767.0</v>
      </c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34">
        <v>768.0</v>
      </c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34">
        <v>769.0</v>
      </c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34">
        <v>770.0</v>
      </c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34">
        <v>771.0</v>
      </c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34">
        <v>772.0</v>
      </c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34">
        <v>773.0</v>
      </c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34">
        <v>774.0</v>
      </c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34">
        <v>775.0</v>
      </c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34">
        <v>776.0</v>
      </c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34">
        <v>777.0</v>
      </c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34">
        <v>778.0</v>
      </c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34">
        <v>779.0</v>
      </c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34">
        <v>780.0</v>
      </c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34">
        <v>781.0</v>
      </c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34">
        <v>782.0</v>
      </c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34">
        <v>783.0</v>
      </c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34">
        <v>784.0</v>
      </c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34">
        <v>785.0</v>
      </c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34">
        <v>786.0</v>
      </c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34">
        <v>787.0</v>
      </c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34">
        <v>788.0</v>
      </c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34">
        <v>789.0</v>
      </c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34">
        <v>790.0</v>
      </c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34">
        <v>791.0</v>
      </c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34">
        <v>792.0</v>
      </c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34">
        <v>793.0</v>
      </c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34">
        <v>794.0</v>
      </c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34">
        <v>795.0</v>
      </c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34">
        <v>796.0</v>
      </c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34">
        <v>797.0</v>
      </c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34">
        <v>798.0</v>
      </c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34">
        <v>799.0</v>
      </c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34">
        <v>800.0</v>
      </c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34">
        <v>801.0</v>
      </c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34">
        <v>802.0</v>
      </c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34">
        <v>803.0</v>
      </c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34">
        <v>804.0</v>
      </c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34">
        <v>805.0</v>
      </c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34">
        <v>806.0</v>
      </c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34">
        <v>807.0</v>
      </c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34">
        <v>808.0</v>
      </c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34">
        <v>809.0</v>
      </c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34">
        <v>810.0</v>
      </c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34">
        <v>811.0</v>
      </c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34">
        <v>812.0</v>
      </c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34">
        <v>813.0</v>
      </c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34">
        <v>814.0</v>
      </c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34">
        <v>815.0</v>
      </c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34">
        <v>816.0</v>
      </c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34">
        <v>817.0</v>
      </c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34">
        <v>818.0</v>
      </c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34">
        <v>819.0</v>
      </c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34">
        <v>820.0</v>
      </c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34">
        <v>821.0</v>
      </c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34">
        <v>822.0</v>
      </c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34">
        <v>823.0</v>
      </c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34">
        <v>824.0</v>
      </c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34">
        <v>825.0</v>
      </c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34">
        <v>826.0</v>
      </c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34">
        <v>827.0</v>
      </c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34">
        <v>828.0</v>
      </c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34">
        <v>829.0</v>
      </c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34">
        <v>830.0</v>
      </c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34">
        <v>831.0</v>
      </c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34">
        <v>832.0</v>
      </c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34">
        <v>833.0</v>
      </c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34">
        <v>834.0</v>
      </c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34">
        <v>835.0</v>
      </c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34">
        <v>836.0</v>
      </c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34">
        <v>837.0</v>
      </c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34">
        <v>838.0</v>
      </c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34">
        <v>839.0</v>
      </c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34">
        <v>840.0</v>
      </c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34">
        <v>841.0</v>
      </c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34">
        <v>842.0</v>
      </c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34">
        <v>843.0</v>
      </c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34">
        <v>844.0</v>
      </c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34">
        <v>845.0</v>
      </c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34">
        <v>846.0</v>
      </c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34">
        <v>847.0</v>
      </c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34">
        <v>848.0</v>
      </c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34">
        <v>849.0</v>
      </c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34">
        <v>850.0</v>
      </c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34">
        <v>851.0</v>
      </c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34">
        <v>852.0</v>
      </c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34">
        <v>853.0</v>
      </c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34">
        <v>854.0</v>
      </c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34">
        <v>855.0</v>
      </c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34">
        <v>856.0</v>
      </c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34">
        <v>857.0</v>
      </c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34">
        <v>858.0</v>
      </c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34">
        <v>859.0</v>
      </c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34">
        <v>860.0</v>
      </c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34">
        <v>861.0</v>
      </c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34">
        <v>862.0</v>
      </c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34">
        <v>863.0</v>
      </c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34">
        <v>864.0</v>
      </c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34">
        <v>865.0</v>
      </c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34">
        <v>866.0</v>
      </c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34">
        <v>867.0</v>
      </c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34">
        <v>868.0</v>
      </c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34">
        <v>869.0</v>
      </c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34">
        <v>870.0</v>
      </c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34">
        <v>871.0</v>
      </c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34">
        <v>872.0</v>
      </c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34">
        <v>873.0</v>
      </c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34">
        <v>874.0</v>
      </c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34">
        <v>875.0</v>
      </c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34">
        <v>876.0</v>
      </c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34">
        <v>877.0</v>
      </c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34">
        <v>878.0</v>
      </c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34">
        <v>879.0</v>
      </c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34">
        <v>880.0</v>
      </c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34">
        <v>881.0</v>
      </c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34">
        <v>882.0</v>
      </c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34">
        <v>883.0</v>
      </c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34">
        <v>884.0</v>
      </c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34">
        <v>885.0</v>
      </c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34">
        <v>886.0</v>
      </c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34">
        <v>887.0</v>
      </c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34">
        <v>888.0</v>
      </c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34">
        <v>889.0</v>
      </c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34">
        <v>890.0</v>
      </c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34">
        <v>891.0</v>
      </c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34">
        <v>892.0</v>
      </c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34">
        <v>893.0</v>
      </c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34">
        <v>894.0</v>
      </c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34">
        <v>895.0</v>
      </c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34">
        <v>896.0</v>
      </c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34">
        <v>897.0</v>
      </c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34">
        <v>898.0</v>
      </c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34">
        <v>899.0</v>
      </c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34">
        <v>900.0</v>
      </c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34">
        <v>901.0</v>
      </c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34">
        <v>902.0</v>
      </c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34">
        <v>903.0</v>
      </c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34">
        <v>904.0</v>
      </c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34">
        <v>905.0</v>
      </c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34">
        <v>906.0</v>
      </c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34">
        <v>907.0</v>
      </c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34">
        <v>908.0</v>
      </c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34">
        <v>909.0</v>
      </c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34">
        <v>910.0</v>
      </c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34">
        <v>911.0</v>
      </c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34">
        <v>912.0</v>
      </c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34">
        <v>913.0</v>
      </c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34">
        <v>914.0</v>
      </c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34">
        <v>915.0</v>
      </c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34">
        <v>916.0</v>
      </c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34">
        <v>917.0</v>
      </c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34">
        <v>918.0</v>
      </c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34">
        <v>919.0</v>
      </c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34">
        <v>920.0</v>
      </c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34">
        <v>921.0</v>
      </c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34">
        <v>922.0</v>
      </c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34">
        <v>923.0</v>
      </c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34">
        <v>924.0</v>
      </c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34">
        <v>925.0</v>
      </c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34">
        <v>926.0</v>
      </c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34">
        <v>927.0</v>
      </c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34">
        <v>928.0</v>
      </c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34">
        <v>929.0</v>
      </c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34">
        <v>930.0</v>
      </c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34">
        <v>931.0</v>
      </c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34">
        <v>932.0</v>
      </c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34">
        <v>933.0</v>
      </c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34">
        <v>934.0</v>
      </c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34">
        <v>935.0</v>
      </c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34">
        <v>936.0</v>
      </c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34">
        <v>937.0</v>
      </c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34">
        <v>938.0</v>
      </c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34">
        <v>939.0</v>
      </c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34">
        <v>940.0</v>
      </c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34">
        <v>941.0</v>
      </c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34">
        <v>942.0</v>
      </c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34">
        <v>943.0</v>
      </c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34">
        <v>944.0</v>
      </c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34">
        <v>945.0</v>
      </c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34">
        <v>946.0</v>
      </c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34">
        <v>947.0</v>
      </c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34">
        <v>948.0</v>
      </c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34">
        <v>949.0</v>
      </c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34">
        <v>950.0</v>
      </c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34">
        <v>951.0</v>
      </c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34">
        <v>952.0</v>
      </c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34">
        <v>953.0</v>
      </c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34">
        <v>954.0</v>
      </c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34">
        <v>955.0</v>
      </c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34">
        <v>956.0</v>
      </c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34">
        <v>957.0</v>
      </c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34">
        <v>958.0</v>
      </c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34">
        <v>959.0</v>
      </c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34">
        <v>960.0</v>
      </c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34">
        <v>961.0</v>
      </c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34">
        <v>962.0</v>
      </c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34">
        <v>963.0</v>
      </c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34">
        <v>964.0</v>
      </c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34">
        <v>965.0</v>
      </c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34">
        <v>966.0</v>
      </c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34">
        <v>967.0</v>
      </c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34">
        <v>968.0</v>
      </c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34">
        <v>969.0</v>
      </c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34">
        <v>970.0</v>
      </c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34">
        <v>971.0</v>
      </c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34">
        <v>972.0</v>
      </c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34">
        <v>973.0</v>
      </c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34">
        <v>974.0</v>
      </c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34">
        <v>975.0</v>
      </c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34">
        <v>976.0</v>
      </c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34">
        <v>977.0</v>
      </c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34">
        <v>978.0</v>
      </c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34">
        <v>979.0</v>
      </c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34">
        <v>980.0</v>
      </c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34">
        <v>981.0</v>
      </c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34">
        <v>982.0</v>
      </c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34">
        <v>983.0</v>
      </c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34">
        <v>984.0</v>
      </c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34">
        <v>985.0</v>
      </c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34">
        <v>986.0</v>
      </c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34">
        <v>987.0</v>
      </c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34">
        <v>988.0</v>
      </c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34">
        <v>989.0</v>
      </c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34">
        <v>990.0</v>
      </c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34">
        <v>991.0</v>
      </c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34">
        <v>992.0</v>
      </c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34">
        <v>993.0</v>
      </c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34">
        <v>994.0</v>
      </c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34">
        <v>995.0</v>
      </c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34">
        <v>996.0</v>
      </c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34">
        <v>997.0</v>
      </c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34">
        <v>998.0</v>
      </c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34">
        <v>999.0</v>
      </c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mergeCells count="2">
    <mergeCell ref="B2:D2"/>
    <mergeCell ref="A11:C11"/>
  </mergeCells>
  <dataValidations>
    <dataValidation type="list" allowBlank="1" showErrorMessage="1" sqref="D13:D40">
      <formula1>$B$7:$B$9</formula1>
    </dataValidation>
    <dataValidation type="custom" allowBlank="1" showErrorMessage="1" sqref="B13:B40">
      <formula1>AND(GTE(LEN(B13),MIN((1),(100))),LTE(LEN(B13),MAX((1),(100))))</formula1>
    </dataValidation>
  </dataValidations>
  <printOptions/>
  <pageMargins bottom="0.984027777777778" footer="0.0" header="0.0" left="0.7875" right="0.7875" top="0.984027777777778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40.43"/>
    <col customWidth="1" min="4" max="4" width="5.29"/>
    <col customWidth="1" min="5" max="5" width="10.43"/>
    <col customWidth="1" min="6" max="6" width="9.14"/>
    <col customWidth="1" min="7" max="7" width="10.0"/>
    <col customWidth="1" min="8" max="11" width="9.14"/>
    <col customWidth="1" min="12" max="24" width="8.71"/>
  </cols>
  <sheetData>
    <row r="1" ht="12.75" customHeight="1">
      <c r="A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ht="12.75" customHeight="1">
      <c r="A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ht="12.75" customHeight="1">
      <c r="A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 ht="12.75" customHeight="1">
      <c r="A4" s="34"/>
      <c r="B4" s="57" t="s">
        <v>133</v>
      </c>
      <c r="C4" s="58"/>
      <c r="D4" s="58"/>
      <c r="E4" s="59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</row>
    <row r="5" ht="12.75" customHeight="1">
      <c r="A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</row>
    <row r="6" ht="12.75" customHeight="1">
      <c r="A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</row>
    <row r="7" ht="12.75" customHeight="1">
      <c r="A7" s="34"/>
      <c r="B7" s="100" t="s">
        <v>134</v>
      </c>
      <c r="C7" s="50"/>
      <c r="D7" s="50"/>
      <c r="E7" s="51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</row>
    <row r="8" ht="12.75" customHeight="1">
      <c r="A8" s="34"/>
      <c r="B8" s="101" t="s">
        <v>45</v>
      </c>
      <c r="C8" s="102" t="s">
        <v>135</v>
      </c>
      <c r="D8" s="102" t="s">
        <v>30</v>
      </c>
      <c r="E8" s="102" t="s">
        <v>136</v>
      </c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ht="12.75" customHeight="1">
      <c r="A9" s="34"/>
      <c r="B9" s="68" t="s">
        <v>137</v>
      </c>
      <c r="C9" s="103" t="s">
        <v>138</v>
      </c>
      <c r="D9" s="68">
        <v>2.0</v>
      </c>
      <c r="E9" s="68">
        <v>0.0</v>
      </c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ht="12.75" customHeight="1">
      <c r="A10" s="34"/>
      <c r="B10" s="68" t="s">
        <v>139</v>
      </c>
      <c r="C10" s="103" t="s">
        <v>140</v>
      </c>
      <c r="D10" s="68">
        <v>1.0</v>
      </c>
      <c r="E10" s="77">
        <v>2.0</v>
      </c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ht="12.75" customHeight="1">
      <c r="A11" s="34"/>
      <c r="B11" s="68" t="s">
        <v>141</v>
      </c>
      <c r="C11" s="103" t="s">
        <v>142</v>
      </c>
      <c r="D11" s="68">
        <v>1.0</v>
      </c>
      <c r="E11" s="68">
        <v>1.0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ht="12.75" customHeight="1">
      <c r="A12" s="34"/>
      <c r="B12" s="68" t="s">
        <v>143</v>
      </c>
      <c r="C12" s="103" t="s">
        <v>144</v>
      </c>
      <c r="D12" s="68">
        <v>1.0</v>
      </c>
      <c r="E12" s="68">
        <v>1.0</v>
      </c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ht="12.75" customHeight="1">
      <c r="A13" s="34"/>
      <c r="B13" s="68" t="s">
        <v>145</v>
      </c>
      <c r="C13" s="103" t="s">
        <v>146</v>
      </c>
      <c r="D13" s="68">
        <v>1.0</v>
      </c>
      <c r="E13" s="77">
        <v>2.0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ht="12.75" customHeight="1">
      <c r="A14" s="34"/>
      <c r="B14" s="68" t="s">
        <v>147</v>
      </c>
      <c r="C14" s="103" t="s">
        <v>148</v>
      </c>
      <c r="D14" s="68">
        <v>0.5</v>
      </c>
      <c r="E14" s="68">
        <v>1.0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ht="12.75" customHeight="1">
      <c r="A15" s="34"/>
      <c r="B15" s="68" t="s">
        <v>149</v>
      </c>
      <c r="C15" s="103" t="s">
        <v>150</v>
      </c>
      <c r="D15" s="68">
        <v>0.5</v>
      </c>
      <c r="E15" s="77">
        <v>4.0</v>
      </c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</row>
    <row r="16" ht="12.75" customHeight="1">
      <c r="A16" s="34"/>
      <c r="B16" s="68" t="s">
        <v>151</v>
      </c>
      <c r="C16" s="103" t="s">
        <v>152</v>
      </c>
      <c r="D16" s="68">
        <v>2.0</v>
      </c>
      <c r="E16" s="77">
        <v>1.0</v>
      </c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</row>
    <row r="17" ht="12.75" customHeight="1">
      <c r="A17" s="34"/>
      <c r="B17" s="68" t="s">
        <v>153</v>
      </c>
      <c r="C17" s="103" t="s">
        <v>154</v>
      </c>
      <c r="D17" s="68">
        <v>1.0</v>
      </c>
      <c r="E17" s="77">
        <v>5.0</v>
      </c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 ht="12.75" customHeight="1">
      <c r="A18" s="34"/>
      <c r="B18" s="68" t="s">
        <v>155</v>
      </c>
      <c r="C18" s="103" t="s">
        <v>156</v>
      </c>
      <c r="D18" s="68">
        <v>1.0</v>
      </c>
      <c r="E18" s="68">
        <v>0.0</v>
      </c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ht="12.75" customHeight="1">
      <c r="A19" s="34"/>
      <c r="B19" s="68" t="s">
        <v>157</v>
      </c>
      <c r="C19" s="103" t="s">
        <v>158</v>
      </c>
      <c r="D19" s="68">
        <v>1.0</v>
      </c>
      <c r="E19" s="77">
        <v>3.0</v>
      </c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ht="12.75" customHeight="1">
      <c r="A20" s="34"/>
      <c r="B20" s="68" t="s">
        <v>159</v>
      </c>
      <c r="C20" s="103" t="s">
        <v>160</v>
      </c>
      <c r="D20" s="68">
        <v>1.0</v>
      </c>
      <c r="E20" s="68">
        <v>0.0</v>
      </c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ht="12.75" customHeight="1">
      <c r="A21" s="34"/>
      <c r="B21" s="68" t="s">
        <v>161</v>
      </c>
      <c r="C21" s="103" t="s">
        <v>162</v>
      </c>
      <c r="D21" s="68">
        <v>1.0</v>
      </c>
      <c r="E21" s="68">
        <v>0.0</v>
      </c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ht="12.75" customHeight="1">
      <c r="A22" s="34"/>
      <c r="B22" s="104" t="s">
        <v>163</v>
      </c>
      <c r="C22" s="50"/>
      <c r="D22" s="51"/>
      <c r="E22" s="78">
        <f>0.6+(0.01*SUM(D9*E9,D10*E10,D11*E11,D12*E12,D13*E13,D14*E14,D15*E15,D16*E16,D17*E17,D18*E18,D19*E19,D20*E20,D21*E21))</f>
        <v>0.785</v>
      </c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</row>
    <row r="23" ht="12.75" customHeight="1">
      <c r="A23" s="34"/>
      <c r="H23" s="105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ht="12.75" customHeight="1">
      <c r="A24" s="34"/>
      <c r="H24" s="105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</row>
    <row r="25" ht="12.75" customHeight="1">
      <c r="A25" s="34"/>
      <c r="H25" s="105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ht="12.75" customHeight="1">
      <c r="A26" s="34"/>
      <c r="B26" s="100" t="s">
        <v>164</v>
      </c>
      <c r="C26" s="50"/>
      <c r="D26" s="50"/>
      <c r="E26" s="106"/>
      <c r="F26" s="107"/>
      <c r="G26" s="108"/>
      <c r="H26" s="105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ht="12.75" customHeight="1">
      <c r="A27" s="34"/>
      <c r="B27" s="109" t="s">
        <v>45</v>
      </c>
      <c r="C27" s="110" t="s">
        <v>135</v>
      </c>
      <c r="D27" s="40"/>
      <c r="E27" s="41"/>
      <c r="F27" s="109" t="s">
        <v>30</v>
      </c>
      <c r="G27" s="109" t="s">
        <v>136</v>
      </c>
      <c r="H27" s="105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ht="12.75" customHeight="1">
      <c r="A28" s="34"/>
      <c r="B28" s="68" t="s">
        <v>165</v>
      </c>
      <c r="C28" s="111" t="s">
        <v>166</v>
      </c>
      <c r="D28" s="50"/>
      <c r="E28" s="51"/>
      <c r="F28" s="68">
        <v>1.5</v>
      </c>
      <c r="G28" s="77">
        <v>1.0</v>
      </c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ht="12.75" customHeight="1">
      <c r="A29" s="34"/>
      <c r="B29" s="68" t="s">
        <v>167</v>
      </c>
      <c r="C29" s="111" t="s">
        <v>168</v>
      </c>
      <c r="D29" s="50"/>
      <c r="E29" s="51"/>
      <c r="F29" s="68">
        <v>0.5</v>
      </c>
      <c r="G29" s="77">
        <v>3.0</v>
      </c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ht="12.75" customHeight="1">
      <c r="A30" s="34"/>
      <c r="B30" s="68" t="s">
        <v>169</v>
      </c>
      <c r="C30" s="111" t="s">
        <v>170</v>
      </c>
      <c r="D30" s="50"/>
      <c r="E30" s="51"/>
      <c r="F30" s="68">
        <v>1.0</v>
      </c>
      <c r="G30" s="77">
        <v>3.0</v>
      </c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ht="12.75" customHeight="1">
      <c r="A31" s="34"/>
      <c r="B31" s="68" t="s">
        <v>171</v>
      </c>
      <c r="C31" s="111" t="s">
        <v>172</v>
      </c>
      <c r="D31" s="50"/>
      <c r="E31" s="51"/>
      <c r="F31" s="68">
        <v>0.5</v>
      </c>
      <c r="G31" s="77">
        <v>2.0</v>
      </c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ht="12.75" customHeight="1">
      <c r="A32" s="34"/>
      <c r="B32" s="68" t="s">
        <v>173</v>
      </c>
      <c r="C32" s="111" t="s">
        <v>174</v>
      </c>
      <c r="D32" s="50"/>
      <c r="E32" s="51"/>
      <c r="F32" s="68">
        <v>1.0</v>
      </c>
      <c r="G32" s="68">
        <v>5.0</v>
      </c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  <row r="33" ht="12.75" customHeight="1">
      <c r="A33" s="34"/>
      <c r="B33" s="68" t="s">
        <v>175</v>
      </c>
      <c r="C33" s="111" t="s">
        <v>176</v>
      </c>
      <c r="D33" s="50"/>
      <c r="E33" s="51"/>
      <c r="F33" s="68">
        <v>2.0</v>
      </c>
      <c r="G33" s="68">
        <v>5.0</v>
      </c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 ht="12.75" customHeight="1">
      <c r="A34" s="34"/>
      <c r="B34" s="68" t="s">
        <v>177</v>
      </c>
      <c r="C34" s="111" t="s">
        <v>178</v>
      </c>
      <c r="D34" s="50"/>
      <c r="E34" s="51"/>
      <c r="F34" s="68">
        <v>-1.0</v>
      </c>
      <c r="G34" s="77">
        <v>4.0</v>
      </c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</row>
    <row r="35" ht="12.75" customHeight="1">
      <c r="A35" s="34"/>
      <c r="B35" s="68" t="s">
        <v>179</v>
      </c>
      <c r="C35" s="111" t="s">
        <v>180</v>
      </c>
      <c r="D35" s="50"/>
      <c r="E35" s="51"/>
      <c r="F35" s="68">
        <v>-1.0</v>
      </c>
      <c r="G35" s="77">
        <v>3.0</v>
      </c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ht="12.75" customHeight="1">
      <c r="A36" s="34"/>
      <c r="B36" s="104" t="s">
        <v>181</v>
      </c>
      <c r="C36" s="50"/>
      <c r="D36" s="50"/>
      <c r="E36" s="50"/>
      <c r="F36" s="51"/>
      <c r="G36" s="75">
        <f>1.4+(-0.03*SUM(F28*G28,F29*G29,F30*G30,F31*G31,F32*G32,F33*G33,F34*G34,F35*G35))</f>
        <v>0.95</v>
      </c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ht="12.75" customHeight="1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ht="12.75" customHeight="1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ht="12.75" customHeight="1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ht="12.75" customHeight="1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ht="12.75" customHeight="1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ht="12.75" customHeight="1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ht="12.75" customHeight="1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ht="12.75" customHeight="1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ht="12.75" customHeight="1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ht="12.7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ht="12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ht="12.7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 ht="12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</row>
    <row r="50" ht="12.75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</row>
    <row r="51" ht="12.7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</row>
    <row r="52" ht="12.75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</row>
    <row r="53" ht="12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</row>
    <row r="54" ht="12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</row>
    <row r="55" ht="12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</row>
    <row r="56" ht="12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</row>
    <row r="57" ht="12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</row>
    <row r="58" ht="12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</row>
    <row r="59" ht="12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</row>
    <row r="60" ht="12.7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</row>
    <row r="61" ht="12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</row>
    <row r="62" ht="12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</row>
    <row r="63" ht="12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</row>
    <row r="64" ht="12.75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</row>
    <row r="65" ht="12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</row>
    <row r="66" ht="12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</row>
    <row r="67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</row>
    <row r="68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</row>
    <row r="69" ht="12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</row>
    <row r="70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</row>
    <row r="71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</row>
    <row r="72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</row>
    <row r="73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</row>
    <row r="74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</row>
    <row r="75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</row>
    <row r="7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</row>
    <row r="77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</row>
    <row r="78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</row>
    <row r="79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</row>
    <row r="80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</row>
    <row r="81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</row>
    <row r="82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</row>
    <row r="83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</row>
    <row r="84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</row>
    <row r="85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</row>
    <row r="8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</row>
    <row r="87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</row>
    <row r="88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</row>
    <row r="89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</row>
    <row r="90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</row>
    <row r="91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</row>
    <row r="92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</row>
    <row r="93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</row>
    <row r="94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</row>
    <row r="95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</row>
    <row r="9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</row>
    <row r="97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</row>
    <row r="98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</row>
    <row r="99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</row>
    <row r="100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</row>
    <row r="101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</row>
    <row r="102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</row>
    <row r="103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</row>
    <row r="104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</row>
    <row r="105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</row>
    <row r="10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</row>
    <row r="107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</row>
    <row r="108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</row>
    <row r="109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</row>
    <row r="110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</row>
    <row r="111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</row>
    <row r="112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</row>
    <row r="113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</row>
    <row r="114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</row>
    <row r="115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</row>
    <row r="11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</row>
    <row r="117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</row>
    <row r="118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</row>
    <row r="119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</row>
    <row r="120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</row>
    <row r="121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</row>
    <row r="122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</row>
    <row r="123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</row>
    <row r="124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</row>
    <row r="125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</row>
    <row r="1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</row>
    <row r="127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</row>
    <row r="128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</row>
    <row r="129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</row>
    <row r="130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</row>
    <row r="131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</row>
    <row r="132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</row>
    <row r="133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</row>
    <row r="134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</row>
    <row r="135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</row>
    <row r="13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</row>
    <row r="137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</row>
    <row r="138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</row>
    <row r="139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</row>
    <row r="140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</row>
    <row r="141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</row>
    <row r="142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</row>
    <row r="143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</row>
    <row r="144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</row>
    <row r="145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</row>
    <row r="14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</row>
    <row r="147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</row>
    <row r="148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</row>
    <row r="149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</row>
    <row r="150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</row>
    <row r="151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</row>
    <row r="152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</row>
    <row r="153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</row>
    <row r="154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</row>
    <row r="155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</row>
    <row r="15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</row>
    <row r="157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</row>
    <row r="158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</row>
    <row r="159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</row>
    <row r="160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</row>
    <row r="161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</row>
    <row r="162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</row>
    <row r="163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</row>
    <row r="164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</row>
    <row r="165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</row>
    <row r="16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</row>
    <row r="167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</row>
    <row r="168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</row>
    <row r="169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</row>
    <row r="170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</row>
    <row r="171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</row>
    <row r="172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</row>
    <row r="173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</row>
    <row r="17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</row>
    <row r="175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</row>
    <row r="17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</row>
    <row r="177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</row>
    <row r="178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</row>
    <row r="179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</row>
    <row r="180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</row>
    <row r="181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</row>
    <row r="182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</row>
    <row r="18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</row>
    <row r="18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</row>
    <row r="185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</row>
    <row r="18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</row>
    <row r="187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</row>
    <row r="188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</row>
    <row r="189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</row>
    <row r="190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</row>
    <row r="191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</row>
    <row r="192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</row>
    <row r="19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</row>
    <row r="19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</row>
    <row r="195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</row>
    <row r="19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</row>
    <row r="197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</row>
    <row r="198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</row>
    <row r="199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</row>
    <row r="200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</row>
    <row r="201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</row>
    <row r="202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</row>
    <row r="20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</row>
    <row r="20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</row>
    <row r="205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</row>
    <row r="20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</row>
    <row r="207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</row>
    <row r="208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</row>
    <row r="209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</row>
    <row r="210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</row>
    <row r="211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</row>
    <row r="212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</row>
    <row r="21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</row>
    <row r="21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</row>
    <row r="215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</row>
    <row r="21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</row>
    <row r="217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</row>
    <row r="218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</row>
    <row r="219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</row>
    <row r="220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</row>
    <row r="221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</row>
    <row r="222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</row>
    <row r="22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</row>
    <row r="2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</row>
    <row r="225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</row>
    <row r="2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</row>
    <row r="227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</row>
    <row r="228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</row>
    <row r="229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</row>
    <row r="230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</row>
    <row r="231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</row>
    <row r="232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</row>
    <row r="2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</row>
    <row r="23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</row>
    <row r="235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</row>
    <row r="23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</row>
    <row r="237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</row>
    <row r="238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</row>
    <row r="239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</row>
    <row r="240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</row>
    <row r="241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</row>
    <row r="242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</row>
    <row r="24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</row>
    <row r="24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</row>
    <row r="245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</row>
    <row r="24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</row>
    <row r="247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</row>
    <row r="248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</row>
    <row r="249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</row>
    <row r="250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</row>
    <row r="251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</row>
    <row r="252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</row>
    <row r="25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</row>
    <row r="254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</row>
    <row r="255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</row>
    <row r="25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</row>
    <row r="257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</row>
    <row r="258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</row>
    <row r="259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</row>
    <row r="260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</row>
    <row r="261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</row>
    <row r="26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</row>
    <row r="264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</row>
    <row r="265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</row>
    <row r="26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</row>
    <row r="267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</row>
    <row r="268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</row>
    <row r="269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</row>
    <row r="270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</row>
    <row r="271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</row>
    <row r="272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</row>
    <row r="27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</row>
    <row r="274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</row>
    <row r="275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</row>
    <row r="27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</row>
    <row r="277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</row>
    <row r="278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</row>
    <row r="279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</row>
    <row r="280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</row>
    <row r="281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</row>
    <row r="282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</row>
    <row r="28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</row>
    <row r="284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</row>
    <row r="285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</row>
    <row r="28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</row>
    <row r="287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</row>
    <row r="288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</row>
    <row r="289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</row>
    <row r="290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</row>
    <row r="291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</row>
    <row r="292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</row>
    <row r="29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</row>
    <row r="294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</row>
    <row r="295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</row>
    <row r="29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</row>
    <row r="297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</row>
    <row r="298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</row>
    <row r="299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</row>
    <row r="300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</row>
    <row r="301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</row>
    <row r="302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</row>
    <row r="30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</row>
    <row r="304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</row>
    <row r="305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</row>
    <row r="30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</row>
    <row r="307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</row>
    <row r="308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</row>
    <row r="309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</row>
    <row r="310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</row>
    <row r="311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</row>
    <row r="312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</row>
    <row r="31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</row>
    <row r="314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</row>
    <row r="315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</row>
    <row r="31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</row>
    <row r="317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</row>
    <row r="318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</row>
    <row r="319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</row>
    <row r="320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</row>
    <row r="321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</row>
    <row r="322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</row>
    <row r="32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</row>
    <row r="324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</row>
    <row r="325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</row>
    <row r="3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</row>
    <row r="327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</row>
    <row r="328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</row>
    <row r="329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</row>
    <row r="330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</row>
    <row r="331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</row>
    <row r="332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</row>
    <row r="3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</row>
    <row r="334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</row>
    <row r="335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</row>
    <row r="33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</row>
    <row r="337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</row>
    <row r="338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</row>
    <row r="339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</row>
    <row r="340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</row>
    <row r="341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</row>
    <row r="342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</row>
    <row r="34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</row>
    <row r="344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</row>
    <row r="345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</row>
    <row r="34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</row>
    <row r="347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</row>
    <row r="348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</row>
    <row r="349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</row>
    <row r="350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</row>
    <row r="351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</row>
    <row r="352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</row>
    <row r="35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</row>
    <row r="354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</row>
    <row r="355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</row>
    <row r="35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</row>
    <row r="357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</row>
    <row r="358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</row>
    <row r="359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</row>
    <row r="360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</row>
    <row r="361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</row>
    <row r="362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</row>
    <row r="36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</row>
    <row r="364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</row>
    <row r="365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</row>
    <row r="36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</row>
    <row r="367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</row>
    <row r="368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</row>
    <row r="369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</row>
    <row r="370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</row>
    <row r="371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</row>
    <row r="372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</row>
    <row r="37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</row>
    <row r="374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</row>
    <row r="375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</row>
    <row r="37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</row>
    <row r="377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</row>
    <row r="378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</row>
    <row r="379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</row>
    <row r="380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</row>
    <row r="381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</row>
    <row r="382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</row>
    <row r="38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</row>
    <row r="384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</row>
    <row r="385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</row>
    <row r="38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</row>
    <row r="387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</row>
    <row r="388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</row>
    <row r="389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</row>
    <row r="390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</row>
    <row r="391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</row>
    <row r="392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</row>
    <row r="39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</row>
    <row r="394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</row>
    <row r="395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</row>
    <row r="39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</row>
    <row r="397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</row>
    <row r="398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</row>
    <row r="399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</row>
    <row r="400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</row>
    <row r="401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</row>
    <row r="402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</row>
    <row r="40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</row>
    <row r="404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</row>
    <row r="405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</row>
    <row r="40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</row>
    <row r="407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</row>
    <row r="408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</row>
    <row r="409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</row>
    <row r="410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</row>
    <row r="411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</row>
    <row r="412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</row>
    <row r="41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</row>
    <row r="414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</row>
    <row r="415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</row>
    <row r="41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</row>
    <row r="417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</row>
    <row r="418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</row>
    <row r="419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</row>
    <row r="420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</row>
    <row r="421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</row>
    <row r="422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</row>
    <row r="42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</row>
    <row r="424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</row>
    <row r="425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</row>
    <row r="4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</row>
    <row r="427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</row>
    <row r="428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</row>
    <row r="429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</row>
    <row r="430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</row>
    <row r="431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</row>
    <row r="432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</row>
    <row r="4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</row>
    <row r="434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</row>
    <row r="435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</row>
    <row r="43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</row>
    <row r="437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</row>
    <row r="438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</row>
    <row r="439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</row>
    <row r="440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</row>
    <row r="441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</row>
    <row r="442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</row>
    <row r="44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</row>
    <row r="444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</row>
    <row r="445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</row>
    <row r="44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</row>
    <row r="447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</row>
    <row r="448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</row>
    <row r="449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</row>
    <row r="450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</row>
    <row r="451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</row>
    <row r="452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</row>
    <row r="45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</row>
    <row r="454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</row>
    <row r="455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</row>
    <row r="45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</row>
    <row r="457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</row>
    <row r="458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</row>
    <row r="459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</row>
    <row r="460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</row>
    <row r="461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</row>
    <row r="462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</row>
    <row r="46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</row>
    <row r="464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</row>
    <row r="465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</row>
    <row r="46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</row>
    <row r="467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</row>
    <row r="468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</row>
    <row r="469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</row>
    <row r="470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</row>
    <row r="471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</row>
    <row r="472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</row>
    <row r="47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</row>
    <row r="474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</row>
    <row r="475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</row>
    <row r="47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</row>
    <row r="477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</row>
    <row r="478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</row>
    <row r="479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</row>
    <row r="480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</row>
    <row r="481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</row>
    <row r="482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</row>
    <row r="48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</row>
    <row r="484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</row>
    <row r="485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</row>
    <row r="48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</row>
    <row r="487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</row>
    <row r="488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</row>
    <row r="489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</row>
    <row r="490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</row>
    <row r="491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</row>
    <row r="492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</row>
    <row r="49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</row>
    <row r="494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</row>
    <row r="495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</row>
    <row r="49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</row>
    <row r="497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</row>
    <row r="498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</row>
    <row r="499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</row>
    <row r="500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</row>
    <row r="501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</row>
    <row r="502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</row>
    <row r="50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</row>
    <row r="504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</row>
    <row r="505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</row>
    <row r="50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</row>
    <row r="507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</row>
    <row r="508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</row>
    <row r="509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</row>
    <row r="510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</row>
    <row r="511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</row>
    <row r="971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</row>
    <row r="972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</row>
    <row r="973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</row>
    <row r="974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</row>
    <row r="975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</row>
    <row r="97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</row>
    <row r="977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</row>
    <row r="978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</row>
    <row r="979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</row>
    <row r="980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</row>
    <row r="981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</row>
    <row r="982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</row>
    <row r="983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</row>
    <row r="984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</row>
    <row r="985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</row>
    <row r="98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</row>
    <row r="987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</row>
    <row r="988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</row>
    <row r="989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</row>
    <row r="990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</row>
    <row r="991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</row>
    <row r="992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</row>
    <row r="993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</row>
    <row r="994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</row>
    <row r="995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</row>
    <row r="996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</row>
    <row r="997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</row>
    <row r="998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</row>
    <row r="999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</row>
    <row r="1000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</row>
  </sheetData>
  <mergeCells count="14">
    <mergeCell ref="C30:E30"/>
    <mergeCell ref="C31:E31"/>
    <mergeCell ref="C32:E32"/>
    <mergeCell ref="C33:E33"/>
    <mergeCell ref="C34:E34"/>
    <mergeCell ref="C35:E35"/>
    <mergeCell ref="B36:F36"/>
    <mergeCell ref="B4:E4"/>
    <mergeCell ref="B7:E7"/>
    <mergeCell ref="B22:D22"/>
    <mergeCell ref="B26:E26"/>
    <mergeCell ref="C27:E27"/>
    <mergeCell ref="C28:E28"/>
    <mergeCell ref="C29:E29"/>
  </mergeCells>
  <dataValidations>
    <dataValidation type="decimal" allowBlank="1" showErrorMessage="1" sqref="E9:E21 G28:G35">
      <formula1>0.0</formula1>
      <formula2>5.0</formula2>
    </dataValidation>
  </dataValidations>
  <printOptions/>
  <pageMargins bottom="0.984027777777778" footer="0.0" header="0.0" left="0.7875" right="0.7875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0"/>
  <cols>
    <col customWidth="1" min="1" max="3" width="11.57"/>
    <col customWidth="1" min="4" max="4" width="15.0"/>
    <col customWidth="1" min="5" max="5" width="14.29"/>
    <col customWidth="1" min="6" max="6" width="20.57"/>
    <col customWidth="1" min="7" max="7" width="16.71"/>
    <col customWidth="1" min="8" max="8" width="20.71"/>
    <col customWidth="1" min="9" max="32" width="11.57"/>
  </cols>
  <sheetData>
    <row r="1" ht="12.75" customHeight="1">
      <c r="A1" s="34"/>
      <c r="B1" s="112" t="s">
        <v>182</v>
      </c>
      <c r="C1" s="58"/>
      <c r="D1" s="58"/>
      <c r="E1" s="58"/>
      <c r="F1" s="58"/>
      <c r="G1" s="58"/>
      <c r="H1" s="58"/>
      <c r="I1" s="58"/>
      <c r="J1" s="58"/>
      <c r="K1" s="58"/>
      <c r="L1" s="59"/>
      <c r="M1" s="113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</row>
    <row r="2" ht="12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 ht="12.7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</row>
    <row r="4" ht="12.7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 ht="12.75" customHeight="1">
      <c r="A5" s="34"/>
      <c r="B5" s="114" t="s">
        <v>183</v>
      </c>
      <c r="C5" s="115" t="s">
        <v>184</v>
      </c>
      <c r="D5" s="115" t="s">
        <v>185</v>
      </c>
      <c r="E5" s="116" t="s">
        <v>186</v>
      </c>
      <c r="F5" s="116" t="s">
        <v>187</v>
      </c>
      <c r="G5" s="116" t="s">
        <v>188</v>
      </c>
      <c r="H5" s="116" t="s">
        <v>189</v>
      </c>
      <c r="I5" s="116" t="s">
        <v>190</v>
      </c>
      <c r="J5" s="116" t="s">
        <v>191</v>
      </c>
      <c r="K5" s="116" t="s">
        <v>192</v>
      </c>
      <c r="L5" s="117" t="s">
        <v>193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 ht="12.75" customHeight="1">
      <c r="A6" s="34"/>
      <c r="B6" s="118" t="s">
        <v>194</v>
      </c>
      <c r="C6" s="83">
        <v>190.0</v>
      </c>
      <c r="D6" s="68">
        <f t="shared" ref="D6:D9" si="1">SUM(E6:K6)</f>
        <v>589</v>
      </c>
      <c r="E6" s="119">
        <v>25.0</v>
      </c>
      <c r="F6" s="119">
        <v>80.0</v>
      </c>
      <c r="G6" s="119">
        <v>25.0</v>
      </c>
      <c r="H6" s="119">
        <v>400.0</v>
      </c>
      <c r="I6" s="119">
        <v>10.0</v>
      </c>
      <c r="J6" s="119">
        <v>25.0</v>
      </c>
      <c r="K6" s="119">
        <v>24.0</v>
      </c>
      <c r="L6" s="120">
        <f t="shared" ref="L6:L9" si="2">D6/C6</f>
        <v>3.1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 ht="12.75" customHeight="1">
      <c r="A7" s="34"/>
      <c r="B7" s="118" t="s">
        <v>195</v>
      </c>
      <c r="C7" s="68">
        <v>130.0</v>
      </c>
      <c r="D7" s="68">
        <f t="shared" si="1"/>
        <v>326</v>
      </c>
      <c r="E7" s="121">
        <v>20.0</v>
      </c>
      <c r="F7" s="121">
        <v>120.0</v>
      </c>
      <c r="G7" s="121">
        <v>30.0</v>
      </c>
      <c r="H7" s="121">
        <v>100.0</v>
      </c>
      <c r="I7" s="121">
        <v>10.0</v>
      </c>
      <c r="J7" s="121">
        <v>30.0</v>
      </c>
      <c r="K7" s="121">
        <v>16.0</v>
      </c>
      <c r="L7" s="120">
        <f t="shared" si="2"/>
        <v>2.507692308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 ht="12.75" customHeight="1">
      <c r="A8" s="34"/>
      <c r="B8" s="118" t="s">
        <v>196</v>
      </c>
      <c r="C8" s="68">
        <v>140.0</v>
      </c>
      <c r="D8" s="68">
        <f t="shared" si="1"/>
        <v>399</v>
      </c>
      <c r="E8" s="122">
        <v>17.0</v>
      </c>
      <c r="F8" s="122">
        <v>90.0</v>
      </c>
      <c r="G8" s="122">
        <v>32.0</v>
      </c>
      <c r="H8" s="122">
        <v>200.0</v>
      </c>
      <c r="I8" s="122">
        <v>12.0</v>
      </c>
      <c r="J8" s="122">
        <v>32.0</v>
      </c>
      <c r="K8" s="122">
        <v>16.0</v>
      </c>
      <c r="L8" s="120">
        <f t="shared" si="2"/>
        <v>2.85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 ht="12.75" customHeight="1">
      <c r="A9" s="34"/>
      <c r="B9" s="118" t="s">
        <v>197</v>
      </c>
      <c r="C9" s="68">
        <v>125.0</v>
      </c>
      <c r="D9" s="68">
        <f t="shared" si="1"/>
        <v>486</v>
      </c>
      <c r="E9" s="121">
        <v>22.0</v>
      </c>
      <c r="F9" s="121">
        <v>80.0</v>
      </c>
      <c r="G9" s="121">
        <v>33.0</v>
      </c>
      <c r="H9" s="121">
        <v>300.0</v>
      </c>
      <c r="I9" s="121">
        <v>8.0</v>
      </c>
      <c r="J9" s="121">
        <v>35.0</v>
      </c>
      <c r="K9" s="121">
        <v>8.0</v>
      </c>
      <c r="L9" s="120">
        <f t="shared" si="2"/>
        <v>3.888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 ht="12.75" customHeight="1">
      <c r="A10" s="34"/>
      <c r="B10" s="123"/>
      <c r="C10" s="68"/>
      <c r="D10" s="68"/>
      <c r="E10" s="121"/>
      <c r="F10" s="121"/>
      <c r="G10" s="121"/>
      <c r="H10" s="121"/>
      <c r="I10" s="121"/>
      <c r="J10" s="121"/>
      <c r="K10" s="121"/>
      <c r="L10" s="12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ht="12.75" customHeight="1">
      <c r="A11" s="34"/>
      <c r="B11" s="123"/>
      <c r="C11" s="68"/>
      <c r="D11" s="68"/>
      <c r="E11" s="121"/>
      <c r="F11" s="121"/>
      <c r="G11" s="121"/>
      <c r="H11" s="121"/>
      <c r="I11" s="121"/>
      <c r="J11" s="121"/>
      <c r="K11" s="121"/>
      <c r="L11" s="12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</row>
    <row r="12" ht="12.75" customHeight="1">
      <c r="A12" s="34"/>
      <c r="B12" s="123"/>
      <c r="C12" s="68"/>
      <c r="D12" s="68"/>
      <c r="E12" s="121"/>
      <c r="F12" s="121"/>
      <c r="G12" s="121"/>
      <c r="H12" s="121"/>
      <c r="I12" s="121"/>
      <c r="J12" s="121"/>
      <c r="K12" s="121"/>
      <c r="L12" s="12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</row>
    <row r="13" ht="12.75" customHeight="1">
      <c r="A13" s="34"/>
      <c r="B13" s="123"/>
      <c r="C13" s="68"/>
      <c r="D13" s="68"/>
      <c r="E13" s="121"/>
      <c r="F13" s="121"/>
      <c r="G13" s="121"/>
      <c r="H13" s="121"/>
      <c r="I13" s="121"/>
      <c r="J13" s="121"/>
      <c r="K13" s="121"/>
      <c r="L13" s="12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 ht="12.75" customHeight="1">
      <c r="A14" s="34"/>
      <c r="B14" s="123"/>
      <c r="C14" s="68"/>
      <c r="D14" s="68"/>
      <c r="E14" s="121"/>
      <c r="F14" s="121"/>
      <c r="G14" s="121"/>
      <c r="H14" s="121"/>
      <c r="I14" s="121"/>
      <c r="J14" s="121"/>
      <c r="K14" s="121"/>
      <c r="L14" s="12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</row>
    <row r="15" ht="12.75" customHeight="1">
      <c r="A15" s="34"/>
      <c r="B15" s="123"/>
      <c r="C15" s="68"/>
      <c r="D15" s="68"/>
      <c r="E15" s="121"/>
      <c r="F15" s="121"/>
      <c r="G15" s="121"/>
      <c r="H15" s="121"/>
      <c r="I15" s="121"/>
      <c r="J15" s="121"/>
      <c r="K15" s="121"/>
      <c r="L15" s="12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</row>
    <row r="16" ht="12.75" customHeight="1">
      <c r="A16" s="34"/>
      <c r="B16" s="123"/>
      <c r="C16" s="68"/>
      <c r="D16" s="68"/>
      <c r="E16" s="121"/>
      <c r="F16" s="121"/>
      <c r="G16" s="121"/>
      <c r="H16" s="121"/>
      <c r="I16" s="121"/>
      <c r="J16" s="121"/>
      <c r="K16" s="121"/>
      <c r="L16" s="12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</row>
    <row r="17" ht="12.75" customHeight="1">
      <c r="A17" s="34"/>
      <c r="B17" s="123"/>
      <c r="C17" s="68"/>
      <c r="D17" s="68"/>
      <c r="E17" s="121"/>
      <c r="F17" s="121"/>
      <c r="G17" s="121"/>
      <c r="H17" s="121"/>
      <c r="I17" s="121"/>
      <c r="J17" s="121"/>
      <c r="K17" s="121"/>
      <c r="L17" s="12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</row>
    <row r="18" ht="12.75" customHeight="1">
      <c r="A18" s="34"/>
      <c r="B18" s="123"/>
      <c r="C18" s="68"/>
      <c r="D18" s="68"/>
      <c r="E18" s="121"/>
      <c r="F18" s="121"/>
      <c r="G18" s="121"/>
      <c r="H18" s="121"/>
      <c r="I18" s="121"/>
      <c r="J18" s="121"/>
      <c r="K18" s="121"/>
      <c r="L18" s="12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</row>
    <row r="19" ht="12.75" customHeight="1">
      <c r="A19" s="34"/>
      <c r="B19" s="123"/>
      <c r="C19" s="68"/>
      <c r="D19" s="68"/>
      <c r="E19" s="121"/>
      <c r="F19" s="121"/>
      <c r="G19" s="121"/>
      <c r="H19" s="121"/>
      <c r="I19" s="121"/>
      <c r="J19" s="121"/>
      <c r="K19" s="121"/>
      <c r="L19" s="12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</row>
    <row r="20" ht="12.75" customHeight="1">
      <c r="A20" s="34"/>
      <c r="B20" s="123"/>
      <c r="C20" s="68"/>
      <c r="D20" s="68"/>
      <c r="E20" s="121"/>
      <c r="F20" s="121"/>
      <c r="G20" s="121"/>
      <c r="H20" s="121"/>
      <c r="I20" s="121"/>
      <c r="J20" s="121"/>
      <c r="K20" s="121"/>
      <c r="L20" s="12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</row>
    <row r="21" ht="12.75" customHeight="1">
      <c r="A21" s="34"/>
      <c r="B21" s="123"/>
      <c r="C21" s="68"/>
      <c r="D21" s="68"/>
      <c r="E21" s="121"/>
      <c r="F21" s="121"/>
      <c r="G21" s="121"/>
      <c r="H21" s="121"/>
      <c r="I21" s="121"/>
      <c r="J21" s="121"/>
      <c r="K21" s="121"/>
      <c r="L21" s="12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</row>
    <row r="22" ht="12.75" customHeight="1">
      <c r="A22" s="34"/>
      <c r="B22" s="123"/>
      <c r="C22" s="68"/>
      <c r="D22" s="68"/>
      <c r="E22" s="121"/>
      <c r="F22" s="121"/>
      <c r="G22" s="121"/>
      <c r="H22" s="121"/>
      <c r="I22" s="121"/>
      <c r="J22" s="121"/>
      <c r="K22" s="121"/>
      <c r="L22" s="12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</row>
    <row r="23" ht="12.75" customHeight="1">
      <c r="A23" s="34"/>
      <c r="B23" s="123"/>
      <c r="C23" s="68"/>
      <c r="D23" s="68"/>
      <c r="E23" s="121"/>
      <c r="F23" s="121"/>
      <c r="G23" s="121"/>
      <c r="H23" s="121"/>
      <c r="I23" s="121"/>
      <c r="J23" s="121"/>
      <c r="K23" s="121"/>
      <c r="L23" s="12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</row>
    <row r="24" ht="12.75" customHeight="1">
      <c r="A24" s="34"/>
      <c r="B24" s="123"/>
      <c r="C24" s="68"/>
      <c r="D24" s="68"/>
      <c r="E24" s="121"/>
      <c r="F24" s="121"/>
      <c r="G24" s="121"/>
      <c r="H24" s="121"/>
      <c r="I24" s="121"/>
      <c r="J24" s="121"/>
      <c r="K24" s="121"/>
      <c r="L24" s="12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</row>
    <row r="25" ht="12.75" customHeight="1">
      <c r="A25" s="34"/>
      <c r="B25" s="123"/>
      <c r="C25" s="68"/>
      <c r="D25" s="68"/>
      <c r="E25" s="121"/>
      <c r="F25" s="121"/>
      <c r="G25" s="121"/>
      <c r="H25" s="121"/>
      <c r="I25" s="121"/>
      <c r="J25" s="121"/>
      <c r="K25" s="121"/>
      <c r="L25" s="12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</row>
    <row r="26" ht="12.75" customHeight="1">
      <c r="A26" s="34"/>
      <c r="B26" s="123"/>
      <c r="C26" s="68"/>
      <c r="D26" s="68"/>
      <c r="E26" s="121"/>
      <c r="F26" s="121"/>
      <c r="G26" s="121"/>
      <c r="H26" s="121"/>
      <c r="I26" s="121"/>
      <c r="J26" s="121"/>
      <c r="K26" s="121"/>
      <c r="L26" s="12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</row>
    <row r="27" ht="12.75" customHeight="1">
      <c r="A27" s="34"/>
      <c r="B27" s="123"/>
      <c r="C27" s="68"/>
      <c r="D27" s="68"/>
      <c r="E27" s="121"/>
      <c r="F27" s="121"/>
      <c r="G27" s="121"/>
      <c r="H27" s="121"/>
      <c r="I27" s="121"/>
      <c r="J27" s="121"/>
      <c r="K27" s="121"/>
      <c r="L27" s="12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</row>
    <row r="28" ht="12.75" customHeight="1">
      <c r="A28" s="34"/>
      <c r="B28" s="125"/>
      <c r="C28" s="71"/>
      <c r="D28" s="71"/>
      <c r="E28" s="126"/>
      <c r="F28" s="126"/>
      <c r="G28" s="126"/>
      <c r="H28" s="126"/>
      <c r="I28" s="126"/>
      <c r="J28" s="126"/>
      <c r="K28" s="126"/>
      <c r="L28" s="38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</row>
    <row r="29" ht="12.75" customHeight="1">
      <c r="A29" s="34"/>
      <c r="B29" s="61" t="s">
        <v>198</v>
      </c>
      <c r="C29" s="127"/>
      <c r="D29" s="127">
        <f t="shared" ref="D29:K29" si="3">SUM(D6:D28)</f>
        <v>1800</v>
      </c>
      <c r="E29" s="127">
        <f t="shared" si="3"/>
        <v>84</v>
      </c>
      <c r="F29" s="127">
        <f t="shared" si="3"/>
        <v>370</v>
      </c>
      <c r="G29" s="127">
        <f t="shared" si="3"/>
        <v>120</v>
      </c>
      <c r="H29" s="127">
        <f t="shared" si="3"/>
        <v>1000</v>
      </c>
      <c r="I29" s="127">
        <f t="shared" si="3"/>
        <v>40</v>
      </c>
      <c r="J29" s="127">
        <f t="shared" si="3"/>
        <v>122</v>
      </c>
      <c r="K29" s="127">
        <f t="shared" si="3"/>
        <v>64</v>
      </c>
      <c r="L29" s="128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</row>
    <row r="30" ht="12.75" customHeight="1">
      <c r="A30" s="34"/>
      <c r="B30" s="34"/>
      <c r="C30" s="34"/>
      <c r="D30" s="34"/>
      <c r="E30" s="34"/>
      <c r="F30" s="34"/>
      <c r="G30" s="34"/>
      <c r="H30" s="34"/>
      <c r="I30" s="34"/>
      <c r="J30" s="129" t="s">
        <v>199</v>
      </c>
      <c r="K30" s="23"/>
      <c r="L30" s="130">
        <v>10.0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</row>
    <row r="31" ht="12.75" customHeight="1">
      <c r="A31" s="34"/>
      <c r="B31" s="131" t="s">
        <v>200</v>
      </c>
      <c r="C31" s="132"/>
      <c r="D31" s="133"/>
      <c r="E31" s="134">
        <f t="shared" ref="E31:K31" si="4">(E29*1)/$D$29</f>
        <v>0.04666666667</v>
      </c>
      <c r="F31" s="134">
        <f t="shared" si="4"/>
        <v>0.2055555556</v>
      </c>
      <c r="G31" s="134">
        <f t="shared" si="4"/>
        <v>0.06666666667</v>
      </c>
      <c r="H31" s="134">
        <f t="shared" si="4"/>
        <v>0.5555555556</v>
      </c>
      <c r="I31" s="134">
        <f t="shared" si="4"/>
        <v>0.02222222222</v>
      </c>
      <c r="J31" s="134">
        <f t="shared" si="4"/>
        <v>0.06777777778</v>
      </c>
      <c r="K31" s="134">
        <f t="shared" si="4"/>
        <v>0.03555555556</v>
      </c>
      <c r="L31" s="135">
        <f>SUM(E31:K31)</f>
        <v>1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:L1"/>
    <mergeCell ref="J30:K30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