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squezd\Desktop\david\"/>
    </mc:Choice>
  </mc:AlternateContent>
  <xr:revisionPtr revIDLastSave="0" documentId="13_ncr:1_{4F8B0B0E-4312-4AC1-80C2-2985584603F0}" xr6:coauthVersionLast="36" xr6:coauthVersionMax="36" xr10:uidLastSave="{00000000-0000-0000-0000-000000000000}"/>
  <bookViews>
    <workbookView xWindow="0" yWindow="0" windowWidth="19200" windowHeight="11760" activeTab="1" xr2:uid="{00000000-000D-0000-FFFF-FFFF00000000}"/>
  </bookViews>
  <sheets>
    <sheet name="Master- Monthly Due" sheetId="14" r:id="rId1"/>
    <sheet name="Master- Owed" sheetId="10" r:id="rId2"/>
    <sheet name="Master- Money In" sheetId="27" r:id="rId3"/>
    <sheet name="Master- Loans" sheetId="25" r:id="rId4"/>
    <sheet name="Master- Interest" sheetId="18" r:id="rId5"/>
    <sheet name="Master- Tuition" sheetId="19" r:id="rId6"/>
    <sheet name="Master- Tuition (Term)" sheetId="26" r:id="rId7"/>
    <sheet name="Large Purchases" sheetId="13" r:id="rId8"/>
    <sheet name="Monthly Budget- 2018" sheetId="9" r:id="rId9"/>
    <sheet name="Salary" sheetId="7" r:id="rId10"/>
    <sheet name="Master- Student Loans" sheetId="21" r:id="rId1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0" l="1"/>
  <c r="R14" i="10" l="1"/>
  <c r="B14" i="25"/>
  <c r="Q14" i="10" l="1"/>
  <c r="P14" i="10" l="1"/>
  <c r="F14" i="25" l="1"/>
  <c r="B18" i="25"/>
  <c r="O14" i="10" l="1"/>
  <c r="N14" i="10"/>
  <c r="M14" i="10" l="1"/>
  <c r="D18" i="27" l="1"/>
  <c r="D24" i="27" s="1"/>
  <c r="E18" i="27"/>
  <c r="E24" i="27" s="1"/>
  <c r="C18" i="27"/>
  <c r="C24" i="27" s="1"/>
  <c r="B18" i="27"/>
  <c r="B24" i="27" s="1"/>
  <c r="J18" i="14"/>
  <c r="C48" i="10" l="1"/>
  <c r="D48" i="10"/>
  <c r="E48" i="10"/>
  <c r="F48" i="10"/>
  <c r="H48" i="10"/>
  <c r="I48" i="10"/>
  <c r="B48" i="10"/>
  <c r="I18" i="14" l="1"/>
  <c r="H18" i="14" l="1"/>
  <c r="L14" i="10"/>
  <c r="K3" i="10"/>
  <c r="K14" i="10" s="1"/>
  <c r="J3" i="10"/>
  <c r="J14" i="10" s="1"/>
  <c r="K15" i="10" l="1"/>
  <c r="G18" i="14"/>
  <c r="B27" i="14" s="1"/>
  <c r="I14" i="10"/>
  <c r="J15" i="10" s="1"/>
  <c r="F24" i="26" l="1"/>
  <c r="J5" i="26" s="1"/>
  <c r="F18" i="26"/>
  <c r="J4" i="26" s="1"/>
  <c r="F6" i="26"/>
  <c r="J2" i="26" s="1"/>
  <c r="F12" i="26"/>
  <c r="J3" i="26" s="1"/>
  <c r="C24" i="26"/>
  <c r="D24" i="26"/>
  <c r="E24" i="26"/>
  <c r="B24" i="26"/>
  <c r="C18" i="26"/>
  <c r="D18" i="26"/>
  <c r="E18" i="26"/>
  <c r="B17" i="26"/>
  <c r="B16" i="26"/>
  <c r="B15" i="26"/>
  <c r="E12" i="26"/>
  <c r="D12" i="26"/>
  <c r="C12" i="26"/>
  <c r="B12" i="26"/>
  <c r="E6" i="26"/>
  <c r="D6" i="26"/>
  <c r="C6" i="26"/>
  <c r="D11" i="26"/>
  <c r="B5" i="26"/>
  <c r="B4" i="26"/>
  <c r="B3" i="26"/>
  <c r="D14" i="19"/>
  <c r="D15" i="19"/>
  <c r="D13" i="19"/>
  <c r="D4" i="19"/>
  <c r="D5" i="19"/>
  <c r="D3" i="19"/>
  <c r="F10" i="19"/>
  <c r="F11" i="18"/>
  <c r="B18" i="26" l="1"/>
  <c r="B6" i="26"/>
  <c r="K2" i="26" s="1"/>
  <c r="K6" i="26" s="1"/>
  <c r="I2" i="26"/>
  <c r="I5" i="26"/>
  <c r="L5" i="26" s="1"/>
  <c r="I3" i="26"/>
  <c r="I4" i="26"/>
  <c r="L4" i="26" s="1"/>
  <c r="J6" i="26"/>
  <c r="B12" i="10"/>
  <c r="C12" i="10"/>
  <c r="D12" i="10"/>
  <c r="E12" i="10"/>
  <c r="F12" i="10"/>
  <c r="G12" i="10"/>
  <c r="H14" i="10"/>
  <c r="I15" i="10" s="1"/>
  <c r="B4" i="13"/>
  <c r="B3" i="13"/>
  <c r="C21" i="10"/>
  <c r="D21" i="10"/>
  <c r="E21" i="10"/>
  <c r="F21" i="10"/>
  <c r="G21" i="10"/>
  <c r="H21" i="10"/>
  <c r="B24" i="10" s="1"/>
  <c r="B21" i="10"/>
  <c r="L2" i="26" l="1"/>
  <c r="B11" i="13"/>
  <c r="I6" i="26"/>
  <c r="L3" i="26"/>
  <c r="L6" i="26" s="1"/>
  <c r="G25" i="19" l="1"/>
  <c r="L18" i="14"/>
  <c r="G14" i="10" l="1"/>
  <c r="H15" i="10" s="1"/>
  <c r="E11" i="13"/>
  <c r="F18" i="14"/>
  <c r="E11" i="18"/>
  <c r="F14" i="10"/>
  <c r="D14" i="10"/>
  <c r="C10" i="10"/>
  <c r="C14" i="10" s="1"/>
  <c r="B10" i="10"/>
  <c r="B14" i="10" s="1"/>
  <c r="H11" i="13"/>
  <c r="F26" i="19"/>
  <c r="G26" i="19" s="1"/>
  <c r="E26" i="19"/>
  <c r="F21" i="19"/>
  <c r="E21" i="19"/>
  <c r="B21" i="19"/>
  <c r="B25" i="19" s="1"/>
  <c r="G21" i="19"/>
  <c r="B26" i="19"/>
  <c r="D26" i="19"/>
  <c r="B23" i="10" l="1"/>
  <c r="B27" i="10"/>
  <c r="I17" i="10" s="1"/>
  <c r="F25" i="19"/>
  <c r="E25" i="19"/>
  <c r="G15" i="10"/>
  <c r="B28" i="19"/>
  <c r="D21" i="19"/>
  <c r="D27" i="19" s="1"/>
  <c r="D25" i="19"/>
  <c r="D9" i="18"/>
  <c r="C9" i="18"/>
  <c r="C4" i="18"/>
  <c r="C3" i="18"/>
  <c r="B4" i="18"/>
  <c r="B3" i="18"/>
  <c r="B9" i="18"/>
  <c r="E27" i="19" l="1"/>
  <c r="E28" i="19" s="1"/>
  <c r="F27" i="19"/>
  <c r="D28" i="19"/>
  <c r="C11" i="18"/>
  <c r="B11" i="18"/>
  <c r="D11" i="18"/>
  <c r="F28" i="19" l="1"/>
  <c r="G27" i="19"/>
  <c r="G28" i="19" s="1"/>
  <c r="E18" i="14"/>
  <c r="E9" i="10" l="1"/>
  <c r="K11" i="13"/>
  <c r="E14" i="10" l="1"/>
  <c r="F15" i="10" s="1"/>
  <c r="D18" i="14"/>
  <c r="C18" i="14"/>
  <c r="B18" i="14"/>
  <c r="N7" i="13"/>
  <c r="N11" i="13" s="1"/>
  <c r="Q11" i="13"/>
  <c r="B25" i="10"/>
  <c r="C15" i="10" l="1"/>
  <c r="D15" i="10" l="1"/>
  <c r="E15" i="10"/>
  <c r="O9" i="9"/>
  <c r="O16" i="9" s="1"/>
  <c r="N9" i="9"/>
  <c r="N6" i="9"/>
  <c r="N5" i="9"/>
  <c r="N3" i="9"/>
  <c r="N16" i="9" l="1"/>
  <c r="B19" i="7" l="1"/>
  <c r="B20" i="7" s="1"/>
  <c r="B21" i="7" s="1"/>
  <c r="C20" i="7"/>
  <c r="C21" i="7" s="1"/>
  <c r="B29" i="7"/>
  <c r="B31" i="7" s="1"/>
  <c r="H23" i="9"/>
  <c r="H29" i="9" s="1"/>
  <c r="E25" i="9"/>
  <c r="E29" i="9" s="1"/>
  <c r="B23" i="9"/>
  <c r="B29" i="9" s="1"/>
  <c r="H9" i="9"/>
  <c r="E9" i="9"/>
  <c r="B9" i="9"/>
  <c r="H30" i="9" l="1"/>
  <c r="E30" i="9"/>
  <c r="B30" i="9"/>
  <c r="B12" i="7" l="1"/>
  <c r="B13" i="7"/>
  <c r="B14" i="7"/>
  <c r="B11" i="7"/>
  <c r="C6" i="7"/>
  <c r="C8" i="7" s="1"/>
  <c r="C3" i="7"/>
  <c r="C4" i="7" s="1"/>
  <c r="C5" i="7" s="1"/>
  <c r="B3" i="7"/>
  <c r="B4" i="7" s="1"/>
  <c r="B5" i="7" s="1"/>
  <c r="B6" i="7" s="1"/>
  <c r="B8" i="7" s="1"/>
</calcChain>
</file>

<file path=xl/sharedStrings.xml><?xml version="1.0" encoding="utf-8"?>
<sst xmlns="http://schemas.openxmlformats.org/spreadsheetml/2006/main" count="422" uniqueCount="146">
  <si>
    <t>Catering</t>
  </si>
  <si>
    <t>Total</t>
  </si>
  <si>
    <t>Weekly</t>
  </si>
  <si>
    <t xml:space="preserve">Monthly </t>
  </si>
  <si>
    <t xml:space="preserve">Yearly </t>
  </si>
  <si>
    <t>Gross</t>
  </si>
  <si>
    <t>Net</t>
  </si>
  <si>
    <t>Budget</t>
  </si>
  <si>
    <t>Rent</t>
  </si>
  <si>
    <t>Car</t>
  </si>
  <si>
    <t>Food</t>
  </si>
  <si>
    <t>Insurance</t>
  </si>
  <si>
    <t xml:space="preserve">Remaining </t>
  </si>
  <si>
    <t>Income</t>
  </si>
  <si>
    <t>OSU</t>
  </si>
  <si>
    <t>Gas</t>
  </si>
  <si>
    <t>Hourly</t>
  </si>
  <si>
    <t>Day</t>
  </si>
  <si>
    <t>Week</t>
  </si>
  <si>
    <t>Month</t>
  </si>
  <si>
    <t>Take Home</t>
  </si>
  <si>
    <t>Expenses</t>
  </si>
  <si>
    <t>US Bank</t>
  </si>
  <si>
    <t>IRS</t>
  </si>
  <si>
    <t>Kaiser</t>
  </si>
  <si>
    <t>LBCC</t>
  </si>
  <si>
    <t>Coffee</t>
  </si>
  <si>
    <t>October</t>
  </si>
  <si>
    <t>Teaching</t>
  </si>
  <si>
    <t>RCD</t>
  </si>
  <si>
    <t>Side</t>
  </si>
  <si>
    <t>Remaining</t>
  </si>
  <si>
    <t>Credit Card</t>
  </si>
  <si>
    <t>November</t>
  </si>
  <si>
    <t>December</t>
  </si>
  <si>
    <t>Wells Fargo</t>
  </si>
  <si>
    <t>Cambia</t>
  </si>
  <si>
    <t>Deposit</t>
  </si>
  <si>
    <t xml:space="preserve">Jeans </t>
  </si>
  <si>
    <t>Difference</t>
  </si>
  <si>
    <t>US Bank Credit Card</t>
  </si>
  <si>
    <t>US Bank Reserve Line</t>
  </si>
  <si>
    <t>USAA Car Loan</t>
  </si>
  <si>
    <t>Monthly Payment</t>
  </si>
  <si>
    <t>GEM</t>
  </si>
  <si>
    <t>Total Owed</t>
  </si>
  <si>
    <t>Riva</t>
  </si>
  <si>
    <t>IRS Federal</t>
  </si>
  <si>
    <t>IRS Oregon</t>
  </si>
  <si>
    <t>The GEM</t>
  </si>
  <si>
    <t>Progressive</t>
  </si>
  <si>
    <t>Moving</t>
  </si>
  <si>
    <t>Spending</t>
  </si>
  <si>
    <t>Gifts</t>
  </si>
  <si>
    <t>Room</t>
  </si>
  <si>
    <t>Clothes</t>
  </si>
  <si>
    <t>Fun</t>
  </si>
  <si>
    <t>Laundry</t>
  </si>
  <si>
    <t>Grad</t>
  </si>
  <si>
    <t>Flight</t>
  </si>
  <si>
    <t>January</t>
  </si>
  <si>
    <t>Paid (Off)</t>
  </si>
  <si>
    <t>Owed</t>
  </si>
  <si>
    <t>All Monthly Bills</t>
  </si>
  <si>
    <t>December Payment</t>
  </si>
  <si>
    <t>Date</t>
  </si>
  <si>
    <t>Savings</t>
  </si>
  <si>
    <t>Item</t>
  </si>
  <si>
    <t>Cost</t>
  </si>
  <si>
    <t>Application Fee</t>
  </si>
  <si>
    <t>Moving Van</t>
  </si>
  <si>
    <t>Southwest</t>
  </si>
  <si>
    <t>Jeans</t>
  </si>
  <si>
    <t>Posters</t>
  </si>
  <si>
    <t>GRE</t>
  </si>
  <si>
    <t xml:space="preserve">CSSA </t>
  </si>
  <si>
    <t>Honda</t>
  </si>
  <si>
    <t>Christmas</t>
  </si>
  <si>
    <t>Rental Van</t>
  </si>
  <si>
    <t xml:space="preserve">Phone </t>
  </si>
  <si>
    <t>Dixon</t>
  </si>
  <si>
    <t>January Payment</t>
  </si>
  <si>
    <t>Fall</t>
  </si>
  <si>
    <t>Spring</t>
  </si>
  <si>
    <t>Tuition</t>
  </si>
  <si>
    <t>Salary</t>
  </si>
  <si>
    <t>Summer</t>
  </si>
  <si>
    <t>Investments</t>
  </si>
  <si>
    <t>Grad School</t>
  </si>
  <si>
    <t>BCSU</t>
  </si>
  <si>
    <t>February</t>
  </si>
  <si>
    <t>BCSCU</t>
  </si>
  <si>
    <t>February Payment</t>
  </si>
  <si>
    <t>Monthly Difference</t>
  </si>
  <si>
    <t>Phone</t>
  </si>
  <si>
    <t>Monitor</t>
  </si>
  <si>
    <t>US Bank Credit Card (9164)</t>
  </si>
  <si>
    <t>US Bank Credit Card (9172)</t>
  </si>
  <si>
    <t>Remainder</t>
  </si>
  <si>
    <t>Living Expenses</t>
  </si>
  <si>
    <t>Work</t>
  </si>
  <si>
    <t>September</t>
  </si>
  <si>
    <t>August</t>
  </si>
  <si>
    <t xml:space="preserve">July </t>
  </si>
  <si>
    <t>June</t>
  </si>
  <si>
    <t>May</t>
  </si>
  <si>
    <t>April</t>
  </si>
  <si>
    <t>March</t>
  </si>
  <si>
    <t>Winter</t>
  </si>
  <si>
    <t>Investment</t>
  </si>
  <si>
    <t>Bonuses</t>
  </si>
  <si>
    <t>July</t>
  </si>
  <si>
    <t>Work (Tax)</t>
  </si>
  <si>
    <t>Amount</t>
  </si>
  <si>
    <t>Speakers</t>
  </si>
  <si>
    <t>Total Assets</t>
  </si>
  <si>
    <t>TOTAL POSITIVE GAIN</t>
  </si>
  <si>
    <t>Total Paid Off</t>
  </si>
  <si>
    <t>Total Savings</t>
  </si>
  <si>
    <t xml:space="preserve">HSA  </t>
  </si>
  <si>
    <t>Antioch</t>
  </si>
  <si>
    <t>Loan</t>
  </si>
  <si>
    <t>Trip</t>
  </si>
  <si>
    <t>Phone Repair</t>
  </si>
  <si>
    <t>March      Payment</t>
  </si>
  <si>
    <t>Paid</t>
  </si>
  <si>
    <t>Home</t>
  </si>
  <si>
    <t>Term</t>
  </si>
  <si>
    <t>Year</t>
  </si>
  <si>
    <t>March 31</t>
  </si>
  <si>
    <t>2018</t>
  </si>
  <si>
    <t>March 25</t>
  </si>
  <si>
    <t>2019</t>
  </si>
  <si>
    <t>Person</t>
  </si>
  <si>
    <t>Pop</t>
  </si>
  <si>
    <t>Matt</t>
  </si>
  <si>
    <t xml:space="preserve">Matt </t>
  </si>
  <si>
    <t xml:space="preserve">Pop </t>
  </si>
  <si>
    <t>Chris Loan</t>
  </si>
  <si>
    <t>Living Expense</t>
  </si>
  <si>
    <t>Borrowed</t>
  </si>
  <si>
    <t>Master Payed Off</t>
  </si>
  <si>
    <t>Paid (Partial)</t>
  </si>
  <si>
    <t>Money In</t>
  </si>
  <si>
    <t xml:space="preserve">OSU  </t>
  </si>
  <si>
    <t>March (2020)   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</si>
</sst>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6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164" fontId="0" fillId="0" borderId="1" xfId="0" applyNumberFormat="1" applyBorder="1"/>
    <xf numFmtId="0" fontId="0" fillId="0" borderId="1" xfId="0" applyBorder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1" xfId="0" applyNumberFormat="1" applyFont="1" applyBorder="1"/>
    <xf numFmtId="3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8" fontId="0" fillId="0" borderId="0" xfId="0" applyNumberFormat="1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workbookViewId="0">
      <selection activeCell="E30" sqref="E30"/>
    </sheetView>
  </sheetViews>
  <sheetFormatPr defaultRowHeight="15" x14ac:dyDescent="0.25"/>
  <cols>
    <col min="1" max="1" width="22.140625" customWidth="1"/>
    <col min="2" max="2" width="16.85546875" customWidth="1"/>
    <col min="3" max="4" width="12.28515625" style="2" customWidth="1"/>
    <col min="5" max="11" width="12.28515625" customWidth="1"/>
    <col min="13" max="13" width="17" bestFit="1" customWidth="1"/>
  </cols>
  <sheetData>
    <row r="1" spans="1:12" ht="24" customHeight="1" x14ac:dyDescent="0.25">
      <c r="A1" s="24" t="s">
        <v>63</v>
      </c>
      <c r="B1" s="18" t="s">
        <v>43</v>
      </c>
      <c r="C1" s="18" t="s">
        <v>34</v>
      </c>
      <c r="D1" s="14" t="s">
        <v>60</v>
      </c>
      <c r="E1" s="14" t="s">
        <v>90</v>
      </c>
      <c r="F1" s="14" t="s">
        <v>107</v>
      </c>
      <c r="G1" s="28" t="s">
        <v>105</v>
      </c>
      <c r="H1" s="62" t="s">
        <v>102</v>
      </c>
      <c r="I1" s="63" t="s">
        <v>101</v>
      </c>
      <c r="J1" s="64" t="s">
        <v>27</v>
      </c>
      <c r="K1" s="64" t="s">
        <v>33</v>
      </c>
      <c r="L1" s="14" t="s">
        <v>125</v>
      </c>
    </row>
    <row r="2" spans="1:12" x14ac:dyDescent="0.25">
      <c r="A2" t="s">
        <v>49</v>
      </c>
      <c r="B2" s="3">
        <v>820</v>
      </c>
      <c r="C2" s="3">
        <v>820</v>
      </c>
      <c r="D2" s="3">
        <v>820</v>
      </c>
      <c r="E2" s="3">
        <v>820</v>
      </c>
      <c r="F2" s="3">
        <v>870</v>
      </c>
      <c r="G2" s="3">
        <v>820</v>
      </c>
      <c r="H2" s="3">
        <v>820</v>
      </c>
      <c r="I2" s="3">
        <v>820</v>
      </c>
      <c r="J2" s="3">
        <v>820</v>
      </c>
      <c r="K2" s="3"/>
      <c r="L2" s="3">
        <v>820</v>
      </c>
    </row>
    <row r="3" spans="1:12" x14ac:dyDescent="0.25">
      <c r="A3" t="s">
        <v>50</v>
      </c>
      <c r="B3" s="3">
        <v>68</v>
      </c>
      <c r="C3" s="3">
        <v>68</v>
      </c>
      <c r="D3" s="3">
        <v>68</v>
      </c>
      <c r="E3" s="3">
        <v>68</v>
      </c>
      <c r="F3" s="3">
        <v>68</v>
      </c>
      <c r="G3" s="3">
        <v>68</v>
      </c>
      <c r="H3" s="3">
        <v>68</v>
      </c>
      <c r="I3" s="3">
        <v>68</v>
      </c>
      <c r="J3" s="3">
        <v>68</v>
      </c>
      <c r="K3" s="3"/>
      <c r="L3" s="3">
        <v>68</v>
      </c>
    </row>
    <row r="4" spans="1:12" x14ac:dyDescent="0.25">
      <c r="A4" t="s">
        <v>42</v>
      </c>
      <c r="B4" s="3">
        <v>336</v>
      </c>
      <c r="C4" s="3">
        <v>336</v>
      </c>
      <c r="D4" s="3">
        <v>336</v>
      </c>
      <c r="E4" s="3">
        <v>336</v>
      </c>
      <c r="F4" s="3">
        <v>336</v>
      </c>
      <c r="G4" s="3">
        <v>336</v>
      </c>
      <c r="H4" s="3">
        <v>336</v>
      </c>
      <c r="I4" s="3">
        <v>336</v>
      </c>
      <c r="J4" s="3">
        <v>336</v>
      </c>
      <c r="K4" s="3"/>
      <c r="L4" s="3">
        <v>0</v>
      </c>
    </row>
    <row r="5" spans="1:12" x14ac:dyDescent="0.25">
      <c r="A5" t="s">
        <v>40</v>
      </c>
      <c r="B5" s="3">
        <v>231</v>
      </c>
      <c r="C5" s="3">
        <v>231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/>
      <c r="L5" s="3">
        <v>0</v>
      </c>
    </row>
    <row r="6" spans="1:12" x14ac:dyDescent="0.25">
      <c r="A6" t="s">
        <v>40</v>
      </c>
      <c r="B6" s="3">
        <v>54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/>
      <c r="L6" s="3">
        <v>0</v>
      </c>
    </row>
    <row r="7" spans="1:12" x14ac:dyDescent="0.25">
      <c r="A7" t="s">
        <v>41</v>
      </c>
      <c r="B7" s="3">
        <v>25</v>
      </c>
      <c r="C7" s="3">
        <v>25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/>
      <c r="L7" s="3">
        <v>0</v>
      </c>
    </row>
    <row r="8" spans="1:12" x14ac:dyDescent="0.25">
      <c r="A8" t="s">
        <v>35</v>
      </c>
      <c r="B8" s="3">
        <v>97</v>
      </c>
      <c r="C8" s="3">
        <v>97</v>
      </c>
      <c r="D8" s="3">
        <v>97</v>
      </c>
      <c r="E8" s="3">
        <v>97</v>
      </c>
      <c r="F8" s="3">
        <v>97</v>
      </c>
      <c r="G8" s="3">
        <v>98</v>
      </c>
      <c r="H8" s="3">
        <v>98</v>
      </c>
      <c r="I8" s="3">
        <v>98</v>
      </c>
      <c r="J8" s="3">
        <v>98</v>
      </c>
      <c r="K8" s="3"/>
      <c r="L8" s="3">
        <v>0</v>
      </c>
    </row>
    <row r="9" spans="1:12" x14ac:dyDescent="0.25">
      <c r="A9" t="s">
        <v>120</v>
      </c>
      <c r="B9" s="3">
        <v>50</v>
      </c>
      <c r="C9" s="3">
        <v>50</v>
      </c>
      <c r="D9" s="3">
        <v>50</v>
      </c>
      <c r="E9" s="3">
        <v>50</v>
      </c>
      <c r="F9" s="3">
        <v>50</v>
      </c>
      <c r="G9" s="3">
        <v>50</v>
      </c>
      <c r="H9" s="3">
        <v>50</v>
      </c>
      <c r="I9" s="3">
        <v>50</v>
      </c>
      <c r="J9" s="3">
        <v>50</v>
      </c>
      <c r="K9" s="3"/>
      <c r="L9" s="3">
        <v>0</v>
      </c>
    </row>
    <row r="10" spans="1:12" x14ac:dyDescent="0.25">
      <c r="A10" t="s">
        <v>46</v>
      </c>
      <c r="B10" s="3">
        <v>200</v>
      </c>
      <c r="C10" s="3">
        <v>0</v>
      </c>
      <c r="D10" s="3">
        <v>0</v>
      </c>
      <c r="E10" s="3">
        <v>200</v>
      </c>
      <c r="F10" s="3">
        <v>200</v>
      </c>
      <c r="G10" s="3">
        <v>200</v>
      </c>
      <c r="H10" s="3">
        <v>0</v>
      </c>
      <c r="I10" s="3">
        <v>0</v>
      </c>
      <c r="J10" s="3">
        <v>0</v>
      </c>
      <c r="K10" s="3"/>
      <c r="L10" s="3">
        <v>0</v>
      </c>
    </row>
    <row r="11" spans="1:12" x14ac:dyDescent="0.25">
      <c r="A11" t="s">
        <v>89</v>
      </c>
      <c r="B11" s="3">
        <v>200</v>
      </c>
      <c r="C11" s="3">
        <v>0</v>
      </c>
      <c r="D11" s="3">
        <v>0</v>
      </c>
      <c r="E11" s="3">
        <v>200</v>
      </c>
      <c r="F11" s="3">
        <v>200</v>
      </c>
      <c r="G11" s="3">
        <v>200</v>
      </c>
      <c r="H11" s="3">
        <v>200</v>
      </c>
      <c r="I11" s="3">
        <v>200</v>
      </c>
      <c r="J11" s="3">
        <v>200</v>
      </c>
      <c r="K11" s="3"/>
      <c r="L11" s="3">
        <v>0</v>
      </c>
    </row>
    <row r="12" spans="1:12" x14ac:dyDescent="0.25">
      <c r="A12" t="s">
        <v>25</v>
      </c>
      <c r="B12" s="3">
        <v>25</v>
      </c>
      <c r="C12" s="3">
        <v>25</v>
      </c>
      <c r="D12" s="3">
        <v>25</v>
      </c>
      <c r="E12" s="3">
        <v>25</v>
      </c>
      <c r="F12" s="3">
        <v>50</v>
      </c>
      <c r="G12" s="3">
        <v>25</v>
      </c>
      <c r="H12" s="3">
        <v>0</v>
      </c>
      <c r="I12" s="3">
        <v>0</v>
      </c>
      <c r="J12" s="3">
        <v>0</v>
      </c>
      <c r="K12" s="3"/>
      <c r="L12" s="3">
        <v>0</v>
      </c>
    </row>
    <row r="13" spans="1:12" x14ac:dyDescent="0.25">
      <c r="A13" t="s">
        <v>44</v>
      </c>
      <c r="B13" s="3">
        <v>80</v>
      </c>
      <c r="C13" s="3">
        <v>80</v>
      </c>
      <c r="D13" s="3">
        <v>80</v>
      </c>
      <c r="E13" s="3">
        <v>80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/>
      <c r="L13" s="3">
        <v>0</v>
      </c>
    </row>
    <row r="14" spans="1:12" x14ac:dyDescent="0.25">
      <c r="A14" t="s">
        <v>48</v>
      </c>
      <c r="B14" s="3">
        <v>25</v>
      </c>
      <c r="C14" s="3">
        <v>25</v>
      </c>
      <c r="D14" s="3">
        <v>25</v>
      </c>
      <c r="E14" s="3">
        <v>25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/>
      <c r="L14" s="3">
        <v>0</v>
      </c>
    </row>
    <row r="15" spans="1:12" x14ac:dyDescent="0.25">
      <c r="A15" t="s">
        <v>47</v>
      </c>
      <c r="B15" s="3">
        <v>10</v>
      </c>
      <c r="C15" s="3">
        <v>10</v>
      </c>
      <c r="D15" s="3">
        <v>10</v>
      </c>
      <c r="E15" s="3">
        <v>10</v>
      </c>
      <c r="F15" s="3">
        <v>10</v>
      </c>
      <c r="G15" s="3">
        <v>10</v>
      </c>
      <c r="H15" s="3">
        <v>10</v>
      </c>
      <c r="I15" s="3">
        <v>10</v>
      </c>
      <c r="J15" s="3">
        <v>10</v>
      </c>
      <c r="K15" s="3"/>
      <c r="L15" s="3">
        <v>0</v>
      </c>
    </row>
    <row r="16" spans="1:12" x14ac:dyDescent="0.25">
      <c r="A16" t="s">
        <v>10</v>
      </c>
      <c r="B16" s="3">
        <v>350</v>
      </c>
      <c r="C16" s="3">
        <v>350</v>
      </c>
      <c r="D16" s="3">
        <v>350</v>
      </c>
      <c r="E16" s="3">
        <v>350</v>
      </c>
      <c r="F16" s="3">
        <v>350</v>
      </c>
      <c r="G16" s="3">
        <v>350</v>
      </c>
      <c r="H16" s="3">
        <v>350</v>
      </c>
      <c r="I16" s="3">
        <v>350</v>
      </c>
      <c r="J16" s="3">
        <v>350</v>
      </c>
      <c r="K16" s="3"/>
      <c r="L16" s="3">
        <v>350</v>
      </c>
    </row>
    <row r="17" spans="1:14" x14ac:dyDescent="0.25">
      <c r="A17" t="s">
        <v>15</v>
      </c>
      <c r="B17" s="3">
        <v>120</v>
      </c>
      <c r="C17" s="3">
        <v>120</v>
      </c>
      <c r="D17" s="3">
        <v>120</v>
      </c>
      <c r="E17" s="3">
        <v>120</v>
      </c>
      <c r="F17" s="3">
        <v>120</v>
      </c>
      <c r="G17" s="3">
        <v>120</v>
      </c>
      <c r="H17" s="3">
        <v>120</v>
      </c>
      <c r="I17" s="3">
        <v>120</v>
      </c>
      <c r="J17" s="3">
        <v>120</v>
      </c>
      <c r="K17" s="3"/>
      <c r="L17" s="3">
        <v>120</v>
      </c>
    </row>
    <row r="18" spans="1:14" x14ac:dyDescent="0.25">
      <c r="A18" s="10" t="s">
        <v>1</v>
      </c>
      <c r="B18" s="27">
        <f t="shared" ref="B18:L18" si="0">SUM(B2:B17)</f>
        <v>2691</v>
      </c>
      <c r="C18" s="27">
        <f t="shared" si="0"/>
        <v>2237</v>
      </c>
      <c r="D18" s="27">
        <f t="shared" si="0"/>
        <v>1981</v>
      </c>
      <c r="E18" s="27">
        <f t="shared" si="0"/>
        <v>2381</v>
      </c>
      <c r="F18" s="27">
        <f t="shared" si="0"/>
        <v>2351</v>
      </c>
      <c r="G18" s="27">
        <f t="shared" si="0"/>
        <v>2277</v>
      </c>
      <c r="H18" s="27">
        <f>SUM(H2:H17)</f>
        <v>2052</v>
      </c>
      <c r="I18" s="27">
        <f>SUM(I2:I17)</f>
        <v>2052</v>
      </c>
      <c r="J18" s="27">
        <f>SUM(J2:J17)</f>
        <v>2052</v>
      </c>
      <c r="K18" s="27"/>
      <c r="L18" s="27">
        <f t="shared" si="0"/>
        <v>1358</v>
      </c>
      <c r="M18" s="27"/>
      <c r="N18" s="27"/>
    </row>
    <row r="19" spans="1:14" x14ac:dyDescent="0.25">
      <c r="B19" s="3"/>
      <c r="C19" s="3"/>
      <c r="D19" s="3"/>
    </row>
    <row r="20" spans="1:14" x14ac:dyDescent="0.25">
      <c r="A20" s="4"/>
      <c r="C20" s="3"/>
      <c r="D20" s="3"/>
      <c r="I20" s="3"/>
      <c r="J20" s="3"/>
      <c r="K20" s="3"/>
    </row>
    <row r="21" spans="1:14" x14ac:dyDescent="0.25">
      <c r="A21" s="4"/>
      <c r="C21" s="3"/>
      <c r="D21" s="3"/>
      <c r="I21" s="3"/>
      <c r="J21" s="3"/>
      <c r="K21" s="3"/>
    </row>
    <row r="22" spans="1:14" x14ac:dyDescent="0.25">
      <c r="C22" s="3"/>
      <c r="D22" s="3"/>
    </row>
    <row r="23" spans="1:14" x14ac:dyDescent="0.25">
      <c r="C23" s="3"/>
      <c r="D23" s="3"/>
    </row>
    <row r="24" spans="1:14" x14ac:dyDescent="0.25">
      <c r="C24" s="3"/>
      <c r="D24" s="3"/>
    </row>
    <row r="25" spans="1:14" x14ac:dyDescent="0.25">
      <c r="C25" s="3"/>
      <c r="D25" s="3"/>
    </row>
    <row r="26" spans="1:14" x14ac:dyDescent="0.25">
      <c r="C26" s="3"/>
      <c r="D26" s="3"/>
    </row>
    <row r="27" spans="1:14" x14ac:dyDescent="0.25">
      <c r="A27" s="4" t="s">
        <v>39</v>
      </c>
      <c r="B27" s="7">
        <f>G18-1128</f>
        <v>1149</v>
      </c>
      <c r="C27" s="3"/>
      <c r="D27" s="3"/>
    </row>
    <row r="28" spans="1:14" x14ac:dyDescent="0.25">
      <c r="C28" s="3"/>
      <c r="D28" s="3"/>
    </row>
    <row r="29" spans="1:14" x14ac:dyDescent="0.25">
      <c r="C29" s="3"/>
      <c r="D29" s="3"/>
    </row>
    <row r="30" spans="1:14" x14ac:dyDescent="0.25">
      <c r="C30" s="3"/>
      <c r="D30" s="3"/>
    </row>
    <row r="31" spans="1:14" x14ac:dyDescent="0.25">
      <c r="C31" s="3"/>
      <c r="D31" s="3"/>
    </row>
    <row r="32" spans="1:14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2:D32"/>
  <sheetViews>
    <sheetView workbookViewId="0">
      <selection activeCell="F17" sqref="F17"/>
    </sheetView>
  </sheetViews>
  <sheetFormatPr defaultRowHeight="15" x14ac:dyDescent="0.25"/>
  <cols>
    <col min="1" max="1" width="13.5703125" customWidth="1"/>
    <col min="2" max="3" width="10.85546875" customWidth="1"/>
  </cols>
  <sheetData>
    <row r="2" spans="1:4" x14ac:dyDescent="0.25">
      <c r="A2" s="4" t="s">
        <v>16</v>
      </c>
      <c r="B2" s="3">
        <v>48</v>
      </c>
      <c r="C2" s="3">
        <v>45</v>
      </c>
      <c r="D2" s="3"/>
    </row>
    <row r="3" spans="1:4" x14ac:dyDescent="0.25">
      <c r="A3" s="4" t="s">
        <v>17</v>
      </c>
      <c r="B3" s="3">
        <f>B2*8</f>
        <v>384</v>
      </c>
      <c r="C3" s="3">
        <f>C2*8</f>
        <v>360</v>
      </c>
      <c r="D3" s="3"/>
    </row>
    <row r="4" spans="1:4" x14ac:dyDescent="0.25">
      <c r="A4" s="4" t="s">
        <v>18</v>
      </c>
      <c r="B4" s="3">
        <f>B3*5</f>
        <v>1920</v>
      </c>
      <c r="C4" s="3">
        <f>C3*5</f>
        <v>1800</v>
      </c>
      <c r="D4" s="3"/>
    </row>
    <row r="5" spans="1:4" x14ac:dyDescent="0.25">
      <c r="A5" s="4" t="s">
        <v>19</v>
      </c>
      <c r="B5" s="3">
        <f>B4*4</f>
        <v>7680</v>
      </c>
      <c r="C5" s="3">
        <f>C4*4</f>
        <v>7200</v>
      </c>
      <c r="D5" s="3"/>
    </row>
    <row r="6" spans="1:4" x14ac:dyDescent="0.25">
      <c r="A6" s="4" t="s">
        <v>20</v>
      </c>
      <c r="B6" s="3">
        <f>B5*0.667</f>
        <v>5122.5600000000004</v>
      </c>
      <c r="C6" s="3">
        <f>4*1200</f>
        <v>4800</v>
      </c>
      <c r="D6" s="3"/>
    </row>
    <row r="7" spans="1:4" x14ac:dyDescent="0.25">
      <c r="A7" s="4" t="s">
        <v>11</v>
      </c>
      <c r="B7" s="3">
        <v>400</v>
      </c>
      <c r="C7" s="3">
        <v>400</v>
      </c>
      <c r="D7" s="3"/>
    </row>
    <row r="8" spans="1:4" x14ac:dyDescent="0.25">
      <c r="A8" s="4" t="s">
        <v>1</v>
      </c>
      <c r="B8" s="3">
        <f>B6-B7</f>
        <v>4722.5600000000004</v>
      </c>
      <c r="C8" s="3">
        <f>C6-C7</f>
        <v>4400</v>
      </c>
      <c r="D8" s="3"/>
    </row>
    <row r="10" spans="1:4" x14ac:dyDescent="0.25">
      <c r="B10" s="4" t="s">
        <v>19</v>
      </c>
      <c r="C10" s="4" t="s">
        <v>20</v>
      </c>
    </row>
    <row r="11" spans="1:4" x14ac:dyDescent="0.25">
      <c r="A11" s="3">
        <v>75000</v>
      </c>
      <c r="B11" s="3">
        <f>A11/12</f>
        <v>6250</v>
      </c>
      <c r="C11" s="3">
        <v>4324</v>
      </c>
    </row>
    <row r="12" spans="1:4" x14ac:dyDescent="0.25">
      <c r="A12" s="3">
        <v>80000</v>
      </c>
      <c r="B12" s="3">
        <f t="shared" ref="B12:B14" si="0">A12/12</f>
        <v>6666.666666666667</v>
      </c>
      <c r="C12" s="3">
        <v>4580</v>
      </c>
      <c r="D12" s="3"/>
    </row>
    <row r="13" spans="1:4" x14ac:dyDescent="0.25">
      <c r="A13" s="3">
        <v>85000</v>
      </c>
      <c r="B13" s="3">
        <f t="shared" si="0"/>
        <v>7083.333333333333</v>
      </c>
      <c r="C13" s="3">
        <v>4835</v>
      </c>
      <c r="D13" s="3"/>
    </row>
    <row r="14" spans="1:4" x14ac:dyDescent="0.25">
      <c r="A14" s="3">
        <v>90000</v>
      </c>
      <c r="B14" s="3">
        <f t="shared" si="0"/>
        <v>7500</v>
      </c>
      <c r="C14" s="3">
        <v>5085</v>
      </c>
      <c r="D14" s="3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B18" s="1" t="s">
        <v>5</v>
      </c>
      <c r="C18" s="1" t="s">
        <v>6</v>
      </c>
      <c r="D18" s="2"/>
    </row>
    <row r="19" spans="1:4" x14ac:dyDescent="0.25">
      <c r="A19" s="4" t="s">
        <v>2</v>
      </c>
      <c r="B19" s="3">
        <f>40*45</f>
        <v>1800</v>
      </c>
      <c r="C19" s="3">
        <v>1200</v>
      </c>
    </row>
    <row r="20" spans="1:4" x14ac:dyDescent="0.25">
      <c r="A20" s="4" t="s">
        <v>3</v>
      </c>
      <c r="B20" s="3">
        <f>B19*4</f>
        <v>7200</v>
      </c>
      <c r="C20" s="3">
        <f>C19*4</f>
        <v>4800</v>
      </c>
    </row>
    <row r="21" spans="1:4" x14ac:dyDescent="0.25">
      <c r="A21" s="4" t="s">
        <v>4</v>
      </c>
      <c r="B21" s="3">
        <f>B20*12</f>
        <v>86400</v>
      </c>
      <c r="C21" s="3">
        <f>C20*12</f>
        <v>57600</v>
      </c>
    </row>
    <row r="22" spans="1:4" x14ac:dyDescent="0.25">
      <c r="B22" s="2"/>
      <c r="C22" s="2"/>
    </row>
    <row r="23" spans="1:4" x14ac:dyDescent="0.25">
      <c r="B23" s="2"/>
    </row>
    <row r="24" spans="1:4" x14ac:dyDescent="0.25">
      <c r="A24" s="6" t="s">
        <v>7</v>
      </c>
      <c r="B24" s="5">
        <v>4800</v>
      </c>
    </row>
    <row r="25" spans="1:4" x14ac:dyDescent="0.25">
      <c r="A25" s="6" t="s">
        <v>8</v>
      </c>
      <c r="B25" s="5">
        <v>1200</v>
      </c>
    </row>
    <row r="26" spans="1:4" x14ac:dyDescent="0.25">
      <c r="A26" s="6" t="s">
        <v>9</v>
      </c>
      <c r="B26" s="5">
        <v>400</v>
      </c>
    </row>
    <row r="27" spans="1:4" x14ac:dyDescent="0.25">
      <c r="A27" s="6" t="s">
        <v>10</v>
      </c>
      <c r="B27" s="5">
        <v>250</v>
      </c>
    </row>
    <row r="28" spans="1:4" x14ac:dyDescent="0.25">
      <c r="A28" s="6" t="s">
        <v>11</v>
      </c>
      <c r="B28" s="5">
        <v>400</v>
      </c>
    </row>
    <row r="29" spans="1:4" x14ac:dyDescent="0.25">
      <c r="A29" s="6" t="s">
        <v>1</v>
      </c>
      <c r="B29" s="5">
        <f>SUM(B25:B28)</f>
        <v>2250</v>
      </c>
    </row>
    <row r="30" spans="1:4" x14ac:dyDescent="0.25">
      <c r="B30" s="2"/>
    </row>
    <row r="31" spans="1:4" x14ac:dyDescent="0.25">
      <c r="A31" s="6" t="s">
        <v>12</v>
      </c>
      <c r="B31" s="5">
        <f>B24-B29</f>
        <v>2550</v>
      </c>
    </row>
    <row r="32" spans="1:4" x14ac:dyDescent="0.25">
      <c r="A32" s="6"/>
      <c r="B3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4"/>
  <sheetViews>
    <sheetView workbookViewId="0">
      <selection activeCell="E6" sqref="E6"/>
    </sheetView>
  </sheetViews>
  <sheetFormatPr defaultRowHeight="15" x14ac:dyDescent="0.25"/>
  <cols>
    <col min="1" max="3" width="13.42578125" customWidth="1"/>
  </cols>
  <sheetData>
    <row r="1" spans="1:5" x14ac:dyDescent="0.25">
      <c r="A1" s="35" t="s">
        <v>17</v>
      </c>
      <c r="B1" s="45" t="s">
        <v>128</v>
      </c>
      <c r="C1" s="45" t="s">
        <v>113</v>
      </c>
    </row>
    <row r="2" spans="1:5" x14ac:dyDescent="0.25">
      <c r="A2" s="20" t="s">
        <v>129</v>
      </c>
      <c r="B2" s="20" t="s">
        <v>130</v>
      </c>
      <c r="C2" s="49">
        <v>184238.66</v>
      </c>
    </row>
    <row r="3" spans="1:5" x14ac:dyDescent="0.25">
      <c r="A3" s="20" t="s">
        <v>131</v>
      </c>
      <c r="B3" s="20" t="s">
        <v>132</v>
      </c>
      <c r="C3" s="49">
        <v>189097.29</v>
      </c>
      <c r="D3" s="50"/>
      <c r="E3" s="22"/>
    </row>
    <row r="4" spans="1:5" x14ac:dyDescent="0.25">
      <c r="A4" s="20"/>
      <c r="B4" s="20"/>
      <c r="C4" s="49"/>
    </row>
    <row r="5" spans="1:5" x14ac:dyDescent="0.25">
      <c r="A5" s="20"/>
      <c r="B5" s="20"/>
      <c r="C5" s="49"/>
    </row>
    <row r="6" spans="1:5" x14ac:dyDescent="0.25">
      <c r="A6" s="20"/>
      <c r="B6" s="20"/>
      <c r="C6" s="49"/>
    </row>
    <row r="7" spans="1:5" x14ac:dyDescent="0.25">
      <c r="A7" s="20"/>
      <c r="B7" s="20"/>
      <c r="C7" s="49"/>
    </row>
    <row r="8" spans="1:5" x14ac:dyDescent="0.25">
      <c r="A8" s="20"/>
      <c r="B8" s="20"/>
      <c r="C8" s="49"/>
    </row>
    <row r="9" spans="1:5" x14ac:dyDescent="0.25">
      <c r="A9" s="20"/>
      <c r="B9" s="20"/>
      <c r="C9" s="49"/>
    </row>
    <row r="10" spans="1:5" x14ac:dyDescent="0.25">
      <c r="A10" s="20"/>
      <c r="B10" s="20"/>
      <c r="C10" s="49"/>
    </row>
    <row r="11" spans="1:5" x14ac:dyDescent="0.25">
      <c r="A11" s="20"/>
      <c r="B11" s="20"/>
      <c r="C11" s="49"/>
    </row>
    <row r="12" spans="1:5" x14ac:dyDescent="0.25">
      <c r="A12" s="20"/>
      <c r="B12" s="20"/>
      <c r="C12" s="46"/>
    </row>
    <row r="13" spans="1:5" x14ac:dyDescent="0.25">
      <c r="A13" s="20"/>
      <c r="B13" s="20"/>
      <c r="C13" s="46"/>
    </row>
    <row r="14" spans="1:5" x14ac:dyDescent="0.25">
      <c r="A14" s="20"/>
      <c r="B14" s="20"/>
      <c r="C14" s="46"/>
    </row>
    <row r="15" spans="1:5" x14ac:dyDescent="0.25">
      <c r="A15" s="20"/>
      <c r="B15" s="20"/>
      <c r="C15" s="46"/>
    </row>
    <row r="16" spans="1:5" x14ac:dyDescent="0.25">
      <c r="A16" s="20"/>
      <c r="B16" s="20"/>
      <c r="C16" s="46"/>
    </row>
    <row r="17" spans="1:3" x14ac:dyDescent="0.25">
      <c r="A17" s="20"/>
      <c r="B17" s="20"/>
      <c r="C17" s="46"/>
    </row>
    <row r="18" spans="1:3" x14ac:dyDescent="0.25">
      <c r="A18" s="19"/>
      <c r="B18" s="20"/>
    </row>
    <row r="19" spans="1:3" x14ac:dyDescent="0.25">
      <c r="A19" s="19"/>
      <c r="B19" s="20"/>
    </row>
    <row r="20" spans="1:3" x14ac:dyDescent="0.25">
      <c r="A20" s="19"/>
      <c r="B20" s="20"/>
    </row>
    <row r="21" spans="1:3" x14ac:dyDescent="0.25">
      <c r="A21" s="19"/>
      <c r="B21" s="20"/>
    </row>
    <row r="22" spans="1:3" x14ac:dyDescent="0.25">
      <c r="A22" s="19"/>
      <c r="B22" s="20"/>
    </row>
    <row r="23" spans="1:3" x14ac:dyDescent="0.25">
      <c r="A23" s="19"/>
    </row>
    <row r="24" spans="1:3" x14ac:dyDescent="0.25">
      <c r="A24" s="19"/>
    </row>
  </sheetData>
  <pageMargins left="0.7" right="0.7" top="0.75" bottom="0.75" header="0.3" footer="0.3"/>
  <pageSetup orientation="portrait" r:id="rId1"/>
  <ignoredErrors>
    <ignoredError sqref="B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82"/>
  <sheetViews>
    <sheetView tabSelected="1" topLeftCell="A13" workbookViewId="0">
      <selection activeCell="G47" sqref="G47"/>
    </sheetView>
  </sheetViews>
  <sheetFormatPr defaultRowHeight="15" x14ac:dyDescent="0.25"/>
  <cols>
    <col min="1" max="1" width="24" customWidth="1"/>
    <col min="2" max="2" width="11.42578125" customWidth="1"/>
    <col min="3" max="5" width="11.42578125" style="2" customWidth="1"/>
    <col min="6" max="6" width="11.42578125" customWidth="1"/>
    <col min="7" max="7" width="12.5703125" customWidth="1"/>
    <col min="8" max="11" width="11.42578125" customWidth="1"/>
    <col min="12" max="13" width="11.85546875" customWidth="1"/>
    <col min="14" max="14" width="9.85546875" bestFit="1" customWidth="1"/>
    <col min="15" max="16" width="10.5703125" customWidth="1"/>
    <col min="17" max="17" width="12" customWidth="1"/>
  </cols>
  <sheetData>
    <row r="1" spans="1:18" ht="21.75" customHeight="1" x14ac:dyDescent="0.25">
      <c r="A1" s="21" t="s">
        <v>62</v>
      </c>
      <c r="B1" s="21" t="s">
        <v>45</v>
      </c>
      <c r="C1" s="21" t="s">
        <v>33</v>
      </c>
      <c r="D1" s="21" t="s">
        <v>34</v>
      </c>
      <c r="E1" s="21" t="s">
        <v>60</v>
      </c>
      <c r="F1" s="21" t="s">
        <v>90</v>
      </c>
      <c r="G1" s="21" t="s">
        <v>107</v>
      </c>
      <c r="H1" s="21" t="s">
        <v>106</v>
      </c>
      <c r="I1" s="21" t="s">
        <v>105</v>
      </c>
      <c r="J1" s="21" t="s">
        <v>104</v>
      </c>
      <c r="K1" s="21" t="s">
        <v>111</v>
      </c>
      <c r="L1" s="21" t="s">
        <v>102</v>
      </c>
      <c r="M1" s="21" t="s">
        <v>101</v>
      </c>
      <c r="N1" s="21" t="s">
        <v>27</v>
      </c>
      <c r="O1" s="21" t="s">
        <v>33</v>
      </c>
      <c r="P1" s="21" t="s">
        <v>34</v>
      </c>
      <c r="Q1" s="21" t="s">
        <v>90</v>
      </c>
      <c r="R1" s="21" t="s">
        <v>107</v>
      </c>
    </row>
    <row r="2" spans="1:18" x14ac:dyDescent="0.25">
      <c r="A2" t="s">
        <v>44</v>
      </c>
      <c r="B2" s="3">
        <v>480</v>
      </c>
      <c r="C2" s="3">
        <v>480</v>
      </c>
      <c r="D2" s="3">
        <v>480</v>
      </c>
      <c r="E2" s="3">
        <v>300</v>
      </c>
      <c r="F2" s="3">
        <v>50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</row>
    <row r="3" spans="1:18" x14ac:dyDescent="0.25">
      <c r="A3" t="s">
        <v>42</v>
      </c>
      <c r="B3" s="3">
        <v>13356.28</v>
      </c>
      <c r="C3" s="3">
        <v>13356.28</v>
      </c>
      <c r="D3" s="3">
        <v>13055</v>
      </c>
      <c r="E3" s="3">
        <v>12749.2</v>
      </c>
      <c r="F3" s="3">
        <v>12447.18</v>
      </c>
      <c r="G3" s="3">
        <v>12139.57</v>
      </c>
      <c r="H3" s="3">
        <v>11840.76</v>
      </c>
      <c r="I3" s="3">
        <v>11539.82</v>
      </c>
      <c r="J3" s="3">
        <f>11535.28-300</f>
        <v>11235.28</v>
      </c>
      <c r="K3" s="3">
        <f>11535.28-300</f>
        <v>11235.28</v>
      </c>
      <c r="L3" s="3">
        <v>10640</v>
      </c>
      <c r="M3" s="3">
        <v>10321.09</v>
      </c>
      <c r="N3" s="3">
        <v>10032.91</v>
      </c>
      <c r="O3" s="3">
        <v>9708.7900000000009</v>
      </c>
      <c r="P3" s="3">
        <v>9404.2199999999993</v>
      </c>
      <c r="Q3" s="3">
        <v>8787.3799999999992</v>
      </c>
      <c r="R3" s="3">
        <v>8487</v>
      </c>
    </row>
    <row r="4" spans="1:18" x14ac:dyDescent="0.25">
      <c r="A4" t="s">
        <v>40</v>
      </c>
      <c r="B4" s="3">
        <v>9170.42</v>
      </c>
      <c r="C4" s="3">
        <v>9170.42</v>
      </c>
      <c r="D4" s="3">
        <v>9085</v>
      </c>
      <c r="E4" s="3">
        <v>9006.4500000000007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x14ac:dyDescent="0.25">
      <c r="A5" t="s">
        <v>40</v>
      </c>
      <c r="B5" s="3">
        <v>1859.37</v>
      </c>
      <c r="C5" s="3">
        <v>1859.37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</row>
    <row r="6" spans="1:18" x14ac:dyDescent="0.25">
      <c r="A6" t="s">
        <v>41</v>
      </c>
      <c r="B6" s="3">
        <v>492.58</v>
      </c>
      <c r="C6" s="3">
        <v>492.58</v>
      </c>
      <c r="D6" s="3">
        <v>475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8" x14ac:dyDescent="0.25">
      <c r="A7" t="s">
        <v>91</v>
      </c>
      <c r="B7" s="3">
        <v>0</v>
      </c>
      <c r="C7" s="3">
        <v>0</v>
      </c>
      <c r="D7" s="3">
        <v>0</v>
      </c>
      <c r="E7" s="3">
        <v>0</v>
      </c>
      <c r="F7" s="3">
        <v>8900</v>
      </c>
      <c r="G7" s="3">
        <v>8732</v>
      </c>
      <c r="H7" s="3">
        <v>8446</v>
      </c>
      <c r="I7" s="3">
        <v>8446</v>
      </c>
      <c r="J7" s="3">
        <v>8300.2000000000007</v>
      </c>
      <c r="K7" s="3">
        <v>8300.2000000000007</v>
      </c>
      <c r="L7" s="3">
        <v>7864</v>
      </c>
      <c r="M7" s="3">
        <v>7721.66</v>
      </c>
      <c r="N7" s="3">
        <v>7569.05</v>
      </c>
      <c r="O7" s="3">
        <v>7420</v>
      </c>
      <c r="P7" s="3">
        <v>7420</v>
      </c>
      <c r="Q7" s="3">
        <v>7420</v>
      </c>
      <c r="R7" s="3">
        <v>6814.54</v>
      </c>
    </row>
    <row r="8" spans="1:18" x14ac:dyDescent="0.25">
      <c r="A8" t="s">
        <v>35</v>
      </c>
      <c r="B8" s="3">
        <v>5437.59</v>
      </c>
      <c r="C8" s="3">
        <v>5437.59</v>
      </c>
      <c r="D8" s="3">
        <v>5372.84</v>
      </c>
      <c r="E8" s="3">
        <v>5311.56</v>
      </c>
      <c r="F8" s="3">
        <v>5257.33</v>
      </c>
      <c r="G8" s="3">
        <v>5192.3999999999996</v>
      </c>
      <c r="H8" s="3">
        <v>5192.3999999999996</v>
      </c>
      <c r="I8" s="3">
        <v>5085.9799999999996</v>
      </c>
      <c r="J8" s="3">
        <v>5086</v>
      </c>
      <c r="K8" s="3">
        <v>5086</v>
      </c>
      <c r="L8" s="3">
        <v>4904</v>
      </c>
      <c r="M8" s="3">
        <v>4780</v>
      </c>
      <c r="N8" s="3">
        <v>4780.08</v>
      </c>
      <c r="O8" s="3">
        <v>4780.08</v>
      </c>
      <c r="P8" s="3">
        <v>4653</v>
      </c>
      <c r="Q8" s="3">
        <v>4523.29</v>
      </c>
      <c r="R8" s="3">
        <v>4455.76</v>
      </c>
    </row>
    <row r="9" spans="1:18" x14ac:dyDescent="0.25">
      <c r="A9" t="s">
        <v>25</v>
      </c>
      <c r="B9" s="3">
        <v>740.78</v>
      </c>
      <c r="C9" s="3">
        <v>740.78</v>
      </c>
      <c r="D9" s="3">
        <v>721</v>
      </c>
      <c r="E9" s="3">
        <f>D9-20</f>
        <v>701</v>
      </c>
      <c r="F9" s="3">
        <v>700</v>
      </c>
      <c r="G9" s="3">
        <v>625.78</v>
      </c>
      <c r="H9" s="3">
        <v>575</v>
      </c>
      <c r="I9" s="3">
        <v>575</v>
      </c>
      <c r="J9" s="3">
        <v>550</v>
      </c>
      <c r="K9" s="3">
        <v>550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</row>
    <row r="10" spans="1:18" x14ac:dyDescent="0.25">
      <c r="A10" t="s">
        <v>46</v>
      </c>
      <c r="B10" s="3">
        <f>1800+299</f>
        <v>2099</v>
      </c>
      <c r="C10" s="3">
        <f>1800+299</f>
        <v>2099</v>
      </c>
      <c r="D10" s="3">
        <v>1800</v>
      </c>
      <c r="E10" s="3">
        <v>1800</v>
      </c>
      <c r="F10" s="3">
        <v>1600</v>
      </c>
      <c r="G10" s="3">
        <v>1400</v>
      </c>
      <c r="H10" s="3">
        <v>1200</v>
      </c>
      <c r="I10" s="3">
        <v>1000</v>
      </c>
      <c r="J10" s="3">
        <v>1059.94</v>
      </c>
      <c r="K10" s="3">
        <v>1059.94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18" x14ac:dyDescent="0.25">
      <c r="A11" t="s">
        <v>48</v>
      </c>
      <c r="B11" s="3">
        <v>484</v>
      </c>
      <c r="C11" s="3">
        <v>484</v>
      </c>
      <c r="D11" s="3">
        <v>484</v>
      </c>
      <c r="E11" s="3">
        <v>484</v>
      </c>
      <c r="F11" s="3">
        <v>484</v>
      </c>
      <c r="G11" s="3">
        <v>484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</row>
    <row r="12" spans="1:18" x14ac:dyDescent="0.25">
      <c r="A12" t="s">
        <v>47</v>
      </c>
      <c r="B12" s="3">
        <f t="shared" ref="B12:G12" si="0">693.43+478</f>
        <v>1171.4299999999998</v>
      </c>
      <c r="C12" s="3">
        <f t="shared" si="0"/>
        <v>1171.4299999999998</v>
      </c>
      <c r="D12" s="3">
        <f t="shared" si="0"/>
        <v>1171.4299999999998</v>
      </c>
      <c r="E12" s="3">
        <f t="shared" si="0"/>
        <v>1171.4299999999998</v>
      </c>
      <c r="F12" s="3">
        <f t="shared" si="0"/>
        <v>1171.4299999999998</v>
      </c>
      <c r="G12" s="3">
        <f t="shared" si="0"/>
        <v>1171.4299999999998</v>
      </c>
      <c r="H12" s="3">
        <v>700</v>
      </c>
      <c r="I12" s="3">
        <v>680</v>
      </c>
      <c r="J12" s="3">
        <v>670</v>
      </c>
      <c r="K12" s="3">
        <v>670</v>
      </c>
      <c r="L12" s="3">
        <v>650</v>
      </c>
      <c r="M12" s="3">
        <v>640</v>
      </c>
      <c r="N12" s="3">
        <v>630</v>
      </c>
      <c r="O12" s="3">
        <v>625</v>
      </c>
      <c r="P12" s="3">
        <v>625</v>
      </c>
      <c r="Q12" s="3">
        <v>625</v>
      </c>
      <c r="R12" s="3">
        <v>0</v>
      </c>
    </row>
    <row r="13" spans="1:18" x14ac:dyDescent="0.25">
      <c r="A13" t="s">
        <v>120</v>
      </c>
      <c r="B13" s="3">
        <v>655</v>
      </c>
      <c r="C13" s="3">
        <v>655</v>
      </c>
      <c r="D13" s="3">
        <v>655</v>
      </c>
      <c r="E13" s="3">
        <v>655</v>
      </c>
      <c r="F13" s="3">
        <v>605</v>
      </c>
      <c r="G13" s="3">
        <v>555</v>
      </c>
      <c r="H13" s="3">
        <v>505</v>
      </c>
      <c r="I13" s="3">
        <v>455</v>
      </c>
      <c r="J13" s="3">
        <v>405</v>
      </c>
      <c r="K13" s="3">
        <v>405</v>
      </c>
      <c r="L13" s="3">
        <v>405</v>
      </c>
      <c r="M13" s="3">
        <v>405</v>
      </c>
      <c r="N13" s="3">
        <v>405</v>
      </c>
      <c r="O13" s="3">
        <v>405</v>
      </c>
      <c r="P13" s="3">
        <v>405</v>
      </c>
      <c r="Q13" s="3">
        <v>280</v>
      </c>
      <c r="R13" s="3">
        <v>280</v>
      </c>
    </row>
    <row r="14" spans="1:18" x14ac:dyDescent="0.25">
      <c r="A14" s="10" t="s">
        <v>1</v>
      </c>
      <c r="B14" s="27">
        <f t="shared" ref="B14:G14" si="1">SUM(B2:B13)</f>
        <v>35946.450000000004</v>
      </c>
      <c r="C14" s="27">
        <f t="shared" si="1"/>
        <v>35946.450000000004</v>
      </c>
      <c r="D14" s="27">
        <f t="shared" si="1"/>
        <v>33299.270000000004</v>
      </c>
      <c r="E14" s="27">
        <f t="shared" si="1"/>
        <v>32178.640000000003</v>
      </c>
      <c r="F14" s="27">
        <f t="shared" si="1"/>
        <v>31214.940000000002</v>
      </c>
      <c r="G14" s="27">
        <f t="shared" si="1"/>
        <v>30300.18</v>
      </c>
      <c r="H14" s="27">
        <f t="shared" ref="H14:M14" si="2">SUM(H2:H13)</f>
        <v>28459.160000000003</v>
      </c>
      <c r="I14" s="27">
        <f t="shared" si="2"/>
        <v>27781.8</v>
      </c>
      <c r="J14" s="27">
        <f t="shared" si="2"/>
        <v>27306.420000000002</v>
      </c>
      <c r="K14" s="27">
        <f t="shared" si="2"/>
        <v>27306.420000000002</v>
      </c>
      <c r="L14" s="27">
        <f t="shared" si="2"/>
        <v>24463</v>
      </c>
      <c r="M14" s="27">
        <f t="shared" si="2"/>
        <v>23867.75</v>
      </c>
      <c r="N14" s="27">
        <f>SUM(N2:N13)</f>
        <v>23417.040000000001</v>
      </c>
      <c r="O14" s="27">
        <f>SUM(O2:O13)</f>
        <v>22938.870000000003</v>
      </c>
      <c r="P14" s="27">
        <f>SUM(P2:P13)</f>
        <v>22507.22</v>
      </c>
      <c r="Q14" s="27">
        <f>SUM(Q2:Q13)</f>
        <v>21635.67</v>
      </c>
      <c r="R14" s="27">
        <f>SUM(R2:R13)</f>
        <v>20037.300000000003</v>
      </c>
    </row>
    <row r="15" spans="1:18" x14ac:dyDescent="0.25">
      <c r="A15" s="4" t="s">
        <v>93</v>
      </c>
      <c r="C15" s="3">
        <f t="shared" ref="C15:H15" si="3">B14-C14</f>
        <v>0</v>
      </c>
      <c r="D15" s="3">
        <f t="shared" si="3"/>
        <v>2647.1800000000003</v>
      </c>
      <c r="E15" s="3">
        <f t="shared" si="3"/>
        <v>1120.630000000001</v>
      </c>
      <c r="F15" s="3">
        <f t="shared" si="3"/>
        <v>963.70000000000073</v>
      </c>
      <c r="G15" s="3">
        <f t="shared" si="3"/>
        <v>914.76000000000204</v>
      </c>
      <c r="H15" s="3">
        <f t="shared" si="3"/>
        <v>1841.0199999999968</v>
      </c>
      <c r="I15" s="3">
        <f>H14-I14</f>
        <v>677.36000000000422</v>
      </c>
      <c r="J15" s="3">
        <f>I14-J14</f>
        <v>475.37999999999738</v>
      </c>
      <c r="K15" s="3">
        <f>J14-K14</f>
        <v>0</v>
      </c>
      <c r="L15" s="3"/>
    </row>
    <row r="16" spans="1:18" x14ac:dyDescent="0.25">
      <c r="A16" s="4"/>
      <c r="C16" s="3"/>
      <c r="D16" s="3"/>
      <c r="E16" s="3"/>
    </row>
    <row r="17" spans="1:10" x14ac:dyDescent="0.25">
      <c r="A17" s="4" t="s">
        <v>62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2290</v>
      </c>
      <c r="I17" s="3">
        <f>B27</f>
        <v>11483.450000000004</v>
      </c>
      <c r="J17" s="3"/>
    </row>
    <row r="18" spans="1:10" x14ac:dyDescent="0.25">
      <c r="A18" s="4" t="s">
        <v>66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2000</v>
      </c>
      <c r="H18" s="3">
        <v>0</v>
      </c>
      <c r="I18" s="3">
        <v>0</v>
      </c>
      <c r="J18" s="3"/>
    </row>
    <row r="19" spans="1:10" x14ac:dyDescent="0.25">
      <c r="A19" s="38" t="s">
        <v>119</v>
      </c>
      <c r="B19" s="3">
        <v>0</v>
      </c>
      <c r="C19" s="3">
        <v>0</v>
      </c>
      <c r="D19" s="3">
        <v>0</v>
      </c>
      <c r="E19" s="3">
        <v>1200</v>
      </c>
      <c r="F19" s="3">
        <v>1500</v>
      </c>
      <c r="G19" s="3">
        <v>1500</v>
      </c>
      <c r="H19" s="3">
        <v>1525.69</v>
      </c>
      <c r="I19" s="3">
        <v>0</v>
      </c>
      <c r="J19" s="3"/>
    </row>
    <row r="20" spans="1:10" x14ac:dyDescent="0.25">
      <c r="A20" s="4" t="s">
        <v>87</v>
      </c>
      <c r="B20" s="3">
        <v>0</v>
      </c>
      <c r="C20" s="3">
        <v>0</v>
      </c>
      <c r="D20" s="3">
        <v>0</v>
      </c>
      <c r="E20" s="3">
        <v>800</v>
      </c>
      <c r="F20" s="3">
        <v>1600</v>
      </c>
      <c r="G20" s="3">
        <v>2827</v>
      </c>
      <c r="H20" s="3">
        <v>3284.61</v>
      </c>
      <c r="I20" s="3">
        <v>0</v>
      </c>
      <c r="J20" s="3"/>
    </row>
    <row r="21" spans="1:10" x14ac:dyDescent="0.25">
      <c r="A21" s="10" t="s">
        <v>115</v>
      </c>
      <c r="B21" s="27">
        <f>SUM(B17:B20)</f>
        <v>0</v>
      </c>
      <c r="C21" s="27">
        <f t="shared" ref="C21:H21" si="4">SUM(C17:C20)</f>
        <v>0</v>
      </c>
      <c r="D21" s="27">
        <f t="shared" si="4"/>
        <v>0</v>
      </c>
      <c r="E21" s="27">
        <f t="shared" si="4"/>
        <v>2000</v>
      </c>
      <c r="F21" s="27">
        <f t="shared" si="4"/>
        <v>3100</v>
      </c>
      <c r="G21" s="27">
        <f t="shared" si="4"/>
        <v>6327</v>
      </c>
      <c r="H21" s="27">
        <f t="shared" si="4"/>
        <v>7100.3</v>
      </c>
      <c r="I21" s="27"/>
      <c r="J21" s="27"/>
    </row>
    <row r="22" spans="1:10" x14ac:dyDescent="0.25">
      <c r="A22" s="4"/>
      <c r="B22" s="37"/>
      <c r="C22" s="3"/>
      <c r="D22" s="3"/>
      <c r="E22" s="3"/>
      <c r="F22" s="37"/>
      <c r="H22" s="3"/>
      <c r="I22" s="3"/>
      <c r="J22" s="3"/>
    </row>
    <row r="23" spans="1:10" x14ac:dyDescent="0.25">
      <c r="A23" s="4" t="s">
        <v>117</v>
      </c>
      <c r="B23" s="14">
        <f>B14-H14</f>
        <v>7487.2900000000009</v>
      </c>
      <c r="H23" s="14"/>
      <c r="I23" s="3"/>
      <c r="J23" s="3"/>
    </row>
    <row r="24" spans="1:10" x14ac:dyDescent="0.25">
      <c r="A24" s="4" t="s">
        <v>118</v>
      </c>
      <c r="B24" s="14">
        <f>H21</f>
        <v>7100.3</v>
      </c>
      <c r="C24" s="3"/>
      <c r="D24" s="3"/>
      <c r="E24" s="3"/>
      <c r="F24" s="3"/>
    </row>
    <row r="25" spans="1:10" x14ac:dyDescent="0.25">
      <c r="A25" s="10" t="s">
        <v>116</v>
      </c>
      <c r="B25" s="27">
        <f>B23+F21</f>
        <v>10587.29</v>
      </c>
      <c r="C25" s="3"/>
      <c r="D25" s="3"/>
      <c r="E25" s="3"/>
      <c r="F25" s="3"/>
    </row>
    <row r="26" spans="1:10" x14ac:dyDescent="0.25">
      <c r="A26" s="4"/>
      <c r="B26" s="14"/>
      <c r="C26" s="3"/>
      <c r="D26" s="3"/>
      <c r="E26" s="3"/>
      <c r="F26" s="3"/>
    </row>
    <row r="27" spans="1:10" x14ac:dyDescent="0.25">
      <c r="A27" s="4" t="s">
        <v>141</v>
      </c>
      <c r="B27" s="14">
        <f>B14-L14</f>
        <v>11483.450000000004</v>
      </c>
      <c r="C27" s="3"/>
      <c r="D27" s="3"/>
      <c r="E27" s="3"/>
      <c r="F27" s="3"/>
    </row>
    <row r="28" spans="1:10" x14ac:dyDescent="0.25">
      <c r="A28" s="3"/>
      <c r="B28" s="3"/>
      <c r="C28" s="3"/>
      <c r="D28" s="3"/>
      <c r="E28" s="3"/>
      <c r="F28" s="3"/>
    </row>
    <row r="29" spans="1:10" x14ac:dyDescent="0.25">
      <c r="A29" s="3"/>
      <c r="B29" s="3"/>
      <c r="C29" s="3"/>
      <c r="D29" s="3"/>
      <c r="E29" s="3"/>
      <c r="F29" s="3"/>
    </row>
    <row r="30" spans="1:10" x14ac:dyDescent="0.25">
      <c r="A30" s="4"/>
      <c r="B30" s="14"/>
      <c r="C30" s="3"/>
      <c r="D30" s="3"/>
      <c r="E30" s="3"/>
    </row>
    <row r="31" spans="1:10" x14ac:dyDescent="0.25">
      <c r="B31" s="3"/>
      <c r="C31" s="3"/>
      <c r="D31" s="3"/>
      <c r="E31" s="3"/>
    </row>
    <row r="32" spans="1:10" ht="30.75" customHeight="1" x14ac:dyDescent="0.25">
      <c r="A32" s="21" t="s">
        <v>63</v>
      </c>
      <c r="B32" s="29" t="s">
        <v>43</v>
      </c>
      <c r="C32" s="29" t="s">
        <v>64</v>
      </c>
      <c r="D32" s="29" t="s">
        <v>81</v>
      </c>
      <c r="E32" s="29" t="s">
        <v>92</v>
      </c>
      <c r="F32" s="29" t="s">
        <v>124</v>
      </c>
      <c r="G32" s="29" t="s">
        <v>145</v>
      </c>
      <c r="H32" s="29" t="s">
        <v>142</v>
      </c>
      <c r="I32" s="29" t="s">
        <v>61</v>
      </c>
    </row>
    <row r="33" spans="1:9" x14ac:dyDescent="0.25">
      <c r="A33" t="s">
        <v>49</v>
      </c>
      <c r="B33" s="3">
        <v>820</v>
      </c>
      <c r="C33" s="3">
        <v>820</v>
      </c>
      <c r="D33" s="3">
        <v>820</v>
      </c>
      <c r="E33" s="3">
        <v>820</v>
      </c>
      <c r="F33" s="3">
        <v>820</v>
      </c>
      <c r="G33" s="3">
        <v>765</v>
      </c>
      <c r="H33" s="3">
        <v>810</v>
      </c>
      <c r="I33" s="3">
        <v>810</v>
      </c>
    </row>
    <row r="34" spans="1:9" x14ac:dyDescent="0.25">
      <c r="A34" t="s">
        <v>50</v>
      </c>
      <c r="B34" s="3">
        <v>68</v>
      </c>
      <c r="C34" s="3">
        <v>68</v>
      </c>
      <c r="D34" s="3">
        <v>68</v>
      </c>
      <c r="E34" s="3">
        <v>68</v>
      </c>
      <c r="F34" s="3">
        <v>68</v>
      </c>
      <c r="G34" s="3">
        <v>68</v>
      </c>
      <c r="H34" s="3">
        <v>68</v>
      </c>
      <c r="I34" s="3">
        <v>68</v>
      </c>
    </row>
    <row r="35" spans="1:9" x14ac:dyDescent="0.25">
      <c r="A35" t="s">
        <v>42</v>
      </c>
      <c r="B35" s="3">
        <v>336</v>
      </c>
      <c r="C35" s="3">
        <v>336</v>
      </c>
      <c r="D35" s="3">
        <v>336</v>
      </c>
      <c r="E35" s="3">
        <v>336</v>
      </c>
      <c r="F35" s="3">
        <v>336</v>
      </c>
      <c r="G35" s="3">
        <v>336</v>
      </c>
      <c r="H35" s="3">
        <v>336</v>
      </c>
      <c r="I35" s="3">
        <v>0</v>
      </c>
    </row>
    <row r="36" spans="1:9" x14ac:dyDescent="0.25">
      <c r="A36" t="s">
        <v>40</v>
      </c>
      <c r="B36" s="3">
        <v>231</v>
      </c>
      <c r="C36" s="3">
        <v>231</v>
      </c>
      <c r="D36" s="3">
        <v>231</v>
      </c>
      <c r="E36" s="3">
        <v>231</v>
      </c>
      <c r="F36" s="3">
        <v>0</v>
      </c>
      <c r="G36" s="3">
        <v>0</v>
      </c>
      <c r="H36" s="3">
        <v>0</v>
      </c>
      <c r="I36" s="3">
        <v>0</v>
      </c>
    </row>
    <row r="37" spans="1:9" x14ac:dyDescent="0.25">
      <c r="A37" t="s">
        <v>40</v>
      </c>
      <c r="B37" s="3">
        <v>54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</row>
    <row r="38" spans="1:9" x14ac:dyDescent="0.25">
      <c r="A38" t="s">
        <v>41</v>
      </c>
      <c r="B38" s="3">
        <v>25</v>
      </c>
      <c r="C38" s="3">
        <v>25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</row>
    <row r="39" spans="1:9" x14ac:dyDescent="0.25">
      <c r="A39" t="s">
        <v>91</v>
      </c>
      <c r="B39" s="3">
        <v>0</v>
      </c>
      <c r="C39" s="3">
        <v>0</v>
      </c>
      <c r="D39" s="3">
        <v>0</v>
      </c>
      <c r="E39" s="3">
        <v>0</v>
      </c>
      <c r="F39" s="3">
        <v>180</v>
      </c>
      <c r="G39" s="3">
        <v>180</v>
      </c>
      <c r="H39" s="3">
        <v>0</v>
      </c>
      <c r="I39" s="3">
        <v>0</v>
      </c>
    </row>
    <row r="40" spans="1:9" x14ac:dyDescent="0.25">
      <c r="A40" t="s">
        <v>35</v>
      </c>
      <c r="B40" s="3">
        <v>97</v>
      </c>
      <c r="C40" s="3">
        <v>97</v>
      </c>
      <c r="D40" s="3">
        <v>97</v>
      </c>
      <c r="E40" s="3">
        <v>97</v>
      </c>
      <c r="F40" s="3">
        <v>97</v>
      </c>
      <c r="G40" s="3">
        <v>97</v>
      </c>
      <c r="H40" s="3">
        <v>0</v>
      </c>
      <c r="I40" s="3">
        <v>0</v>
      </c>
    </row>
    <row r="41" spans="1:9" x14ac:dyDescent="0.25">
      <c r="A41" t="s">
        <v>25</v>
      </c>
      <c r="B41" s="3">
        <v>25</v>
      </c>
      <c r="C41" s="3">
        <v>25</v>
      </c>
      <c r="D41" s="3">
        <v>25</v>
      </c>
      <c r="E41" s="3">
        <v>25</v>
      </c>
      <c r="F41" s="3">
        <v>50</v>
      </c>
      <c r="G41" s="3">
        <v>0</v>
      </c>
      <c r="H41" s="3">
        <v>0</v>
      </c>
      <c r="I41" s="3">
        <v>0</v>
      </c>
    </row>
    <row r="42" spans="1:9" x14ac:dyDescent="0.25">
      <c r="A42" t="s">
        <v>44</v>
      </c>
      <c r="B42" s="3">
        <v>80</v>
      </c>
      <c r="C42" s="3">
        <v>80</v>
      </c>
      <c r="D42" s="3">
        <v>80</v>
      </c>
      <c r="E42" s="3">
        <v>80</v>
      </c>
      <c r="F42" s="3">
        <v>80</v>
      </c>
      <c r="G42" s="3">
        <v>0</v>
      </c>
      <c r="H42" s="3">
        <v>0</v>
      </c>
      <c r="I42" s="3">
        <v>0</v>
      </c>
    </row>
    <row r="43" spans="1:9" x14ac:dyDescent="0.25">
      <c r="A43" t="s">
        <v>46</v>
      </c>
      <c r="B43" s="3">
        <v>200</v>
      </c>
      <c r="C43" s="3">
        <v>200</v>
      </c>
      <c r="D43" s="3">
        <v>200</v>
      </c>
      <c r="E43" s="3">
        <v>200</v>
      </c>
      <c r="F43" s="3">
        <v>200</v>
      </c>
      <c r="G43" s="3">
        <v>0</v>
      </c>
      <c r="H43" s="3">
        <v>0</v>
      </c>
      <c r="I43" s="3">
        <v>0</v>
      </c>
    </row>
    <row r="44" spans="1:9" x14ac:dyDescent="0.25">
      <c r="A44" t="s">
        <v>48</v>
      </c>
      <c r="B44" s="3">
        <v>25</v>
      </c>
      <c r="C44" s="3">
        <v>25</v>
      </c>
      <c r="D44" s="3">
        <v>25</v>
      </c>
      <c r="E44" s="3">
        <v>25</v>
      </c>
      <c r="F44" s="3">
        <v>0</v>
      </c>
      <c r="G44" s="3">
        <v>0</v>
      </c>
      <c r="H44" s="3">
        <v>0</v>
      </c>
      <c r="I44" s="3">
        <v>0</v>
      </c>
    </row>
    <row r="45" spans="1:9" x14ac:dyDescent="0.25">
      <c r="A45" t="s">
        <v>47</v>
      </c>
      <c r="B45" s="3">
        <v>10</v>
      </c>
      <c r="C45" s="3">
        <v>10</v>
      </c>
      <c r="D45" s="3">
        <v>10</v>
      </c>
      <c r="E45" s="3">
        <v>10</v>
      </c>
      <c r="F45" s="3">
        <v>10</v>
      </c>
      <c r="G45" s="3">
        <v>0</v>
      </c>
      <c r="H45" s="3">
        <v>0</v>
      </c>
      <c r="I45" s="3">
        <v>0</v>
      </c>
    </row>
    <row r="46" spans="1:9" x14ac:dyDescent="0.25">
      <c r="A46" t="s">
        <v>10</v>
      </c>
      <c r="B46" s="3">
        <v>400</v>
      </c>
      <c r="C46" s="3">
        <v>400</v>
      </c>
      <c r="D46" s="3">
        <v>400</v>
      </c>
      <c r="E46" s="3">
        <v>400</v>
      </c>
      <c r="F46" s="3">
        <v>400</v>
      </c>
      <c r="G46" s="3">
        <v>400</v>
      </c>
      <c r="H46" s="3">
        <v>400</v>
      </c>
      <c r="I46" s="3">
        <v>400</v>
      </c>
    </row>
    <row r="47" spans="1:9" x14ac:dyDescent="0.25">
      <c r="A47" t="s">
        <v>15</v>
      </c>
      <c r="B47" s="3">
        <v>150</v>
      </c>
      <c r="C47" s="3">
        <v>150</v>
      </c>
      <c r="D47" s="3">
        <v>150</v>
      </c>
      <c r="E47" s="3">
        <v>150</v>
      </c>
      <c r="F47" s="3">
        <v>150</v>
      </c>
      <c r="G47" s="3">
        <v>150</v>
      </c>
      <c r="H47" s="3">
        <v>150</v>
      </c>
      <c r="I47" s="3">
        <v>150</v>
      </c>
    </row>
    <row r="48" spans="1:9" x14ac:dyDescent="0.25">
      <c r="A48" s="10" t="s">
        <v>1</v>
      </c>
      <c r="B48" s="27">
        <f>SUM(B33:B47)</f>
        <v>2521</v>
      </c>
      <c r="C48" s="27">
        <f t="shared" ref="C48:H48" si="5">SUM(C33:C47)</f>
        <v>2467</v>
      </c>
      <c r="D48" s="27">
        <f t="shared" si="5"/>
        <v>2442</v>
      </c>
      <c r="E48" s="27">
        <f t="shared" si="5"/>
        <v>2442</v>
      </c>
      <c r="F48" s="27">
        <f t="shared" si="5"/>
        <v>2391</v>
      </c>
      <c r="G48" s="27">
        <f t="shared" ref="G48" si="6">SUM(G33:G47)</f>
        <v>1996</v>
      </c>
      <c r="H48" s="27">
        <f>SUM(H33:H47)</f>
        <v>1764</v>
      </c>
      <c r="I48" s="27">
        <f>SUM(I33:I47)</f>
        <v>1428</v>
      </c>
    </row>
    <row r="49" spans="2:5" x14ac:dyDescent="0.25">
      <c r="B49" s="3"/>
      <c r="C49" s="3"/>
      <c r="D49" s="3"/>
      <c r="E49" s="3"/>
    </row>
    <row r="50" spans="2:5" x14ac:dyDescent="0.25">
      <c r="C50" s="3"/>
      <c r="D50" s="3"/>
      <c r="E50" s="3"/>
    </row>
    <row r="51" spans="2:5" x14ac:dyDescent="0.25">
      <c r="C51" s="3"/>
      <c r="D51" s="3"/>
      <c r="E51" s="3"/>
    </row>
    <row r="52" spans="2:5" x14ac:dyDescent="0.25">
      <c r="C52" s="3"/>
      <c r="D52" s="3"/>
      <c r="E52" s="3"/>
    </row>
    <row r="53" spans="2:5" x14ac:dyDescent="0.25">
      <c r="C53" s="3"/>
      <c r="D53" s="3"/>
      <c r="E53" s="3"/>
    </row>
    <row r="54" spans="2:5" x14ac:dyDescent="0.25">
      <c r="C54" s="3"/>
      <c r="D54" s="3"/>
      <c r="E54" s="3"/>
    </row>
    <row r="55" spans="2:5" x14ac:dyDescent="0.25">
      <c r="C55" s="3"/>
      <c r="D55" s="3"/>
      <c r="E55" s="3"/>
    </row>
    <row r="56" spans="2:5" x14ac:dyDescent="0.25">
      <c r="C56" s="3"/>
      <c r="D56" s="3"/>
      <c r="E56" s="3"/>
    </row>
    <row r="57" spans="2:5" x14ac:dyDescent="0.25">
      <c r="C57" s="3"/>
      <c r="D57" s="3"/>
      <c r="E57" s="3"/>
    </row>
    <row r="58" spans="2:5" x14ac:dyDescent="0.25">
      <c r="C58" s="3"/>
      <c r="D58" s="3"/>
      <c r="E58" s="3"/>
    </row>
    <row r="59" spans="2:5" x14ac:dyDescent="0.25">
      <c r="C59" s="3"/>
      <c r="D59" s="3"/>
      <c r="E59" s="3"/>
    </row>
    <row r="60" spans="2:5" x14ac:dyDescent="0.25">
      <c r="C60" s="3"/>
      <c r="D60" s="3"/>
      <c r="E60" s="3"/>
    </row>
    <row r="61" spans="2:5" x14ac:dyDescent="0.25">
      <c r="C61" s="3"/>
      <c r="D61" s="3"/>
      <c r="E61" s="3"/>
    </row>
    <row r="62" spans="2:5" x14ac:dyDescent="0.25">
      <c r="C62" s="3"/>
      <c r="D62" s="3"/>
      <c r="E62" s="3"/>
    </row>
    <row r="63" spans="2:5" x14ac:dyDescent="0.25">
      <c r="C63" s="3"/>
      <c r="D63" s="3"/>
      <c r="E63" s="3"/>
    </row>
    <row r="64" spans="2:5" x14ac:dyDescent="0.25">
      <c r="C64" s="3"/>
      <c r="D64" s="3"/>
      <c r="E64" s="3"/>
    </row>
    <row r="65" spans="3:5" x14ac:dyDescent="0.25">
      <c r="C65" s="3"/>
      <c r="D65" s="3"/>
      <c r="E65" s="3"/>
    </row>
    <row r="66" spans="3:5" x14ac:dyDescent="0.25">
      <c r="C66" s="3"/>
      <c r="D66" s="3"/>
      <c r="E66" s="3"/>
    </row>
    <row r="67" spans="3:5" x14ac:dyDescent="0.25">
      <c r="C67" s="3"/>
      <c r="D67" s="3"/>
      <c r="E67" s="3"/>
    </row>
    <row r="68" spans="3:5" x14ac:dyDescent="0.25">
      <c r="C68" s="3"/>
      <c r="D68" s="3"/>
      <c r="E68" s="3"/>
    </row>
    <row r="69" spans="3:5" x14ac:dyDescent="0.25">
      <c r="C69" s="3"/>
      <c r="D69" s="3"/>
      <c r="E69" s="3"/>
    </row>
    <row r="70" spans="3:5" x14ac:dyDescent="0.25">
      <c r="C70" s="3"/>
      <c r="D70" s="3"/>
      <c r="E70" s="3"/>
    </row>
    <row r="71" spans="3:5" x14ac:dyDescent="0.25">
      <c r="C71" s="3"/>
      <c r="D71" s="3"/>
      <c r="E71" s="3"/>
    </row>
    <row r="72" spans="3:5" x14ac:dyDescent="0.25">
      <c r="C72" s="3"/>
      <c r="D72" s="3"/>
      <c r="E72" s="3"/>
    </row>
    <row r="73" spans="3:5" x14ac:dyDescent="0.25">
      <c r="C73" s="3"/>
      <c r="D73" s="3"/>
      <c r="E73" s="3"/>
    </row>
    <row r="74" spans="3:5" x14ac:dyDescent="0.25">
      <c r="C74" s="3"/>
      <c r="D74" s="3"/>
      <c r="E74" s="3"/>
    </row>
    <row r="75" spans="3:5" x14ac:dyDescent="0.25">
      <c r="C75" s="3"/>
      <c r="D75" s="3"/>
      <c r="E75" s="3"/>
    </row>
    <row r="76" spans="3:5" x14ac:dyDescent="0.25">
      <c r="C76" s="3"/>
      <c r="D76" s="3"/>
      <c r="E76" s="3"/>
    </row>
    <row r="77" spans="3:5" x14ac:dyDescent="0.25">
      <c r="C77" s="3"/>
      <c r="D77" s="3"/>
      <c r="E77" s="3"/>
    </row>
    <row r="78" spans="3:5" x14ac:dyDescent="0.25">
      <c r="C78" s="3"/>
      <c r="D78" s="3"/>
      <c r="E78" s="3"/>
    </row>
    <row r="79" spans="3:5" x14ac:dyDescent="0.25">
      <c r="C79" s="3"/>
      <c r="D79" s="3"/>
      <c r="E79" s="3"/>
    </row>
    <row r="80" spans="3:5" x14ac:dyDescent="0.25">
      <c r="C80" s="3"/>
      <c r="D80" s="3"/>
      <c r="E80" s="3"/>
    </row>
    <row r="81" spans="3:5" x14ac:dyDescent="0.25">
      <c r="C81" s="3"/>
      <c r="D81" s="3"/>
      <c r="E81" s="3"/>
    </row>
    <row r="82" spans="3:5" x14ac:dyDescent="0.25">
      <c r="C82" s="3"/>
      <c r="D82" s="3"/>
      <c r="E8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I25" sqref="I25"/>
    </sheetView>
  </sheetViews>
  <sheetFormatPr defaultRowHeight="15" x14ac:dyDescent="0.25"/>
  <cols>
    <col min="1" max="1" width="22.140625" customWidth="1"/>
    <col min="2" max="4" width="14" customWidth="1"/>
    <col min="5" max="5" width="17" bestFit="1" customWidth="1"/>
  </cols>
  <sheetData>
    <row r="1" spans="1:5" ht="24" customHeight="1" x14ac:dyDescent="0.25">
      <c r="A1" s="64" t="s">
        <v>63</v>
      </c>
      <c r="B1" s="64" t="s">
        <v>27</v>
      </c>
      <c r="C1" s="64" t="s">
        <v>33</v>
      </c>
      <c r="D1" s="14" t="s">
        <v>34</v>
      </c>
      <c r="E1" s="64" t="s">
        <v>60</v>
      </c>
    </row>
    <row r="2" spans="1:5" x14ac:dyDescent="0.25">
      <c r="A2" t="s">
        <v>49</v>
      </c>
      <c r="B2" s="3">
        <v>820</v>
      </c>
      <c r="C2" s="3">
        <v>820</v>
      </c>
      <c r="D2" s="3">
        <v>820</v>
      </c>
      <c r="E2" s="3">
        <v>820</v>
      </c>
    </row>
    <row r="3" spans="1:5" x14ac:dyDescent="0.25">
      <c r="A3" t="s">
        <v>50</v>
      </c>
      <c r="B3" s="3">
        <v>68</v>
      </c>
      <c r="C3" s="3">
        <v>68</v>
      </c>
      <c r="D3" s="3">
        <v>68</v>
      </c>
      <c r="E3" s="3">
        <v>68</v>
      </c>
    </row>
    <row r="4" spans="1:5" x14ac:dyDescent="0.25">
      <c r="A4" t="s">
        <v>42</v>
      </c>
      <c r="B4" s="3">
        <v>336</v>
      </c>
      <c r="C4" s="3">
        <v>336</v>
      </c>
      <c r="D4" s="3">
        <v>336</v>
      </c>
      <c r="E4" s="3">
        <v>336</v>
      </c>
    </row>
    <row r="5" spans="1:5" x14ac:dyDescent="0.25">
      <c r="A5" t="s">
        <v>40</v>
      </c>
      <c r="B5" s="3">
        <v>0</v>
      </c>
      <c r="C5" s="3">
        <v>0</v>
      </c>
      <c r="D5" s="3">
        <v>0</v>
      </c>
      <c r="E5" s="3">
        <v>0</v>
      </c>
    </row>
    <row r="6" spans="1:5" x14ac:dyDescent="0.25">
      <c r="A6" t="s">
        <v>40</v>
      </c>
      <c r="B6" s="3">
        <v>0</v>
      </c>
      <c r="C6" s="3">
        <v>0</v>
      </c>
      <c r="D6" s="3">
        <v>0</v>
      </c>
      <c r="E6" s="3">
        <v>0</v>
      </c>
    </row>
    <row r="7" spans="1:5" x14ac:dyDescent="0.25">
      <c r="A7" t="s">
        <v>41</v>
      </c>
      <c r="B7" s="3">
        <v>0</v>
      </c>
      <c r="C7" s="3">
        <v>0</v>
      </c>
      <c r="D7" s="3">
        <v>0</v>
      </c>
      <c r="E7" s="3">
        <v>0</v>
      </c>
    </row>
    <row r="8" spans="1:5" x14ac:dyDescent="0.25">
      <c r="A8" t="s">
        <v>35</v>
      </c>
      <c r="B8" s="3">
        <v>98</v>
      </c>
      <c r="C8" s="3">
        <v>98</v>
      </c>
      <c r="D8" s="3">
        <v>98</v>
      </c>
      <c r="E8" s="3">
        <v>98</v>
      </c>
    </row>
    <row r="9" spans="1:5" x14ac:dyDescent="0.25">
      <c r="A9" t="s">
        <v>120</v>
      </c>
      <c r="B9" s="3">
        <v>50</v>
      </c>
      <c r="C9" s="3">
        <v>50</v>
      </c>
      <c r="D9" s="3">
        <v>50</v>
      </c>
      <c r="E9" s="3">
        <v>50</v>
      </c>
    </row>
    <row r="10" spans="1:5" x14ac:dyDescent="0.25">
      <c r="A10" t="s">
        <v>46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25">
      <c r="A11" t="s">
        <v>89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25">
      <c r="A12" t="s">
        <v>25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25">
      <c r="A13" t="s">
        <v>44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25">
      <c r="A14" t="s">
        <v>48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25">
      <c r="A15" t="s">
        <v>47</v>
      </c>
      <c r="B15" s="3">
        <v>10</v>
      </c>
      <c r="C15" s="3">
        <v>10</v>
      </c>
      <c r="D15" s="3">
        <v>10</v>
      </c>
      <c r="E15" s="3">
        <v>10</v>
      </c>
    </row>
    <row r="16" spans="1:5" x14ac:dyDescent="0.25">
      <c r="A16" t="s">
        <v>10</v>
      </c>
      <c r="B16" s="3">
        <v>350</v>
      </c>
      <c r="C16" s="3">
        <v>350</v>
      </c>
      <c r="D16" s="3">
        <v>350</v>
      </c>
      <c r="E16" s="3">
        <v>350</v>
      </c>
    </row>
    <row r="17" spans="1:6" x14ac:dyDescent="0.25">
      <c r="A17" t="s">
        <v>15</v>
      </c>
      <c r="B17" s="3">
        <v>120</v>
      </c>
      <c r="C17" s="3">
        <v>120</v>
      </c>
      <c r="D17" s="3">
        <v>120</v>
      </c>
      <c r="E17" s="3">
        <v>120</v>
      </c>
    </row>
    <row r="18" spans="1:6" x14ac:dyDescent="0.25">
      <c r="A18" s="10" t="s">
        <v>1</v>
      </c>
      <c r="B18" s="27">
        <f>SUM(B2:B17)</f>
        <v>1852</v>
      </c>
      <c r="C18" s="27">
        <f>SUM(C2:C17)</f>
        <v>1852</v>
      </c>
      <c r="D18" s="27">
        <f t="shared" ref="D18:E18" si="0">SUM(D2:D17)</f>
        <v>1852</v>
      </c>
      <c r="E18" s="27">
        <f t="shared" si="0"/>
        <v>1852</v>
      </c>
      <c r="F18" s="27"/>
    </row>
    <row r="20" spans="1:6" x14ac:dyDescent="0.25">
      <c r="A20" s="4" t="s">
        <v>143</v>
      </c>
      <c r="B20" s="64" t="s">
        <v>27</v>
      </c>
      <c r="C20" s="64" t="s">
        <v>33</v>
      </c>
      <c r="D20" s="14" t="s">
        <v>34</v>
      </c>
      <c r="E20" s="64" t="s">
        <v>60</v>
      </c>
    </row>
    <row r="21" spans="1:6" x14ac:dyDescent="0.25">
      <c r="A21" s="66" t="s">
        <v>144</v>
      </c>
      <c r="B21" s="32">
        <v>2910.79</v>
      </c>
      <c r="C21" s="32">
        <v>1550</v>
      </c>
      <c r="D21" s="32">
        <v>1550</v>
      </c>
      <c r="E21" s="32">
        <v>1550</v>
      </c>
    </row>
    <row r="22" spans="1:6" x14ac:dyDescent="0.25">
      <c r="A22" s="66" t="s">
        <v>28</v>
      </c>
      <c r="B22" s="32"/>
      <c r="C22" s="32">
        <v>800</v>
      </c>
      <c r="D22" s="32">
        <v>800</v>
      </c>
      <c r="E22" s="32">
        <v>800</v>
      </c>
    </row>
    <row r="24" spans="1:6" x14ac:dyDescent="0.25">
      <c r="A24" s="4" t="s">
        <v>39</v>
      </c>
      <c r="B24" s="32">
        <f>B21-B18</f>
        <v>1058.79</v>
      </c>
      <c r="C24" s="32">
        <f>C21+C22-C18</f>
        <v>498</v>
      </c>
      <c r="D24" s="32">
        <f t="shared" ref="D24:E24" si="1">D21+D22-D18</f>
        <v>498</v>
      </c>
      <c r="E24" s="32">
        <f t="shared" si="1"/>
        <v>498</v>
      </c>
    </row>
    <row r="26" spans="1:6" x14ac:dyDescent="0.25">
      <c r="A26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"/>
  <sheetViews>
    <sheetView workbookViewId="0">
      <selection activeCell="B15" sqref="B15"/>
    </sheetView>
  </sheetViews>
  <sheetFormatPr defaultRowHeight="15" x14ac:dyDescent="0.25"/>
  <cols>
    <col min="1" max="7" width="13.42578125" customWidth="1"/>
  </cols>
  <sheetData>
    <row r="1" spans="1:7" ht="20.25" customHeight="1" x14ac:dyDescent="0.25">
      <c r="A1" s="70" t="s">
        <v>140</v>
      </c>
      <c r="B1" s="70"/>
      <c r="C1" s="70"/>
      <c r="E1" s="70" t="s">
        <v>125</v>
      </c>
      <c r="F1" s="70"/>
      <c r="G1" s="70"/>
    </row>
    <row r="2" spans="1:7" x14ac:dyDescent="0.25">
      <c r="A2" s="47" t="s">
        <v>133</v>
      </c>
      <c r="B2" s="47" t="s">
        <v>113</v>
      </c>
      <c r="C2" s="47" t="s">
        <v>65</v>
      </c>
      <c r="D2" s="48"/>
      <c r="E2" s="60" t="s">
        <v>133</v>
      </c>
      <c r="F2" s="60" t="s">
        <v>113</v>
      </c>
      <c r="G2" s="60" t="s">
        <v>65</v>
      </c>
    </row>
    <row r="3" spans="1:7" x14ac:dyDescent="0.25">
      <c r="A3" s="48" t="s">
        <v>134</v>
      </c>
      <c r="B3" s="3">
        <v>200</v>
      </c>
      <c r="C3" s="48" t="s">
        <v>90</v>
      </c>
      <c r="D3" s="48"/>
      <c r="E3" s="61" t="s">
        <v>135</v>
      </c>
      <c r="F3" s="3">
        <v>30</v>
      </c>
      <c r="G3" s="51">
        <v>43610</v>
      </c>
    </row>
    <row r="4" spans="1:7" x14ac:dyDescent="0.25">
      <c r="A4" s="48" t="s">
        <v>134</v>
      </c>
      <c r="B4" s="3">
        <v>50</v>
      </c>
      <c r="C4" s="48" t="s">
        <v>107</v>
      </c>
      <c r="D4" s="48"/>
      <c r="E4" s="61" t="s">
        <v>136</v>
      </c>
      <c r="F4" s="3">
        <v>200</v>
      </c>
      <c r="G4" s="61"/>
    </row>
    <row r="5" spans="1:7" x14ac:dyDescent="0.25">
      <c r="A5" s="52" t="s">
        <v>137</v>
      </c>
      <c r="B5" s="3">
        <v>50</v>
      </c>
      <c r="C5" s="51">
        <v>43563</v>
      </c>
      <c r="D5" s="48"/>
      <c r="E5" s="61"/>
      <c r="F5" s="3"/>
      <c r="G5" s="51"/>
    </row>
    <row r="6" spans="1:7" x14ac:dyDescent="0.25">
      <c r="A6" s="48" t="s">
        <v>135</v>
      </c>
      <c r="B6" s="3">
        <v>220</v>
      </c>
      <c r="C6" s="48" t="s">
        <v>107</v>
      </c>
      <c r="D6" s="48"/>
      <c r="E6" s="61"/>
      <c r="F6" s="3"/>
      <c r="G6" s="61"/>
    </row>
    <row r="7" spans="1:7" x14ac:dyDescent="0.25">
      <c r="A7" s="48" t="s">
        <v>136</v>
      </c>
      <c r="B7" s="3">
        <v>120</v>
      </c>
      <c r="C7" s="51">
        <v>43556</v>
      </c>
      <c r="D7" s="48"/>
      <c r="E7" s="61"/>
      <c r="F7" s="3"/>
      <c r="G7" s="51"/>
    </row>
    <row r="8" spans="1:7" x14ac:dyDescent="0.25">
      <c r="A8" s="61" t="s">
        <v>135</v>
      </c>
      <c r="B8" s="3">
        <v>100</v>
      </c>
      <c r="D8" s="48"/>
    </row>
    <row r="9" spans="1:7" x14ac:dyDescent="0.25">
      <c r="A9" s="61" t="s">
        <v>135</v>
      </c>
      <c r="B9" s="3">
        <v>210</v>
      </c>
      <c r="D9" s="61"/>
    </row>
    <row r="10" spans="1:7" x14ac:dyDescent="0.25">
      <c r="A10" s="67" t="s">
        <v>136</v>
      </c>
      <c r="B10" s="3">
        <v>20</v>
      </c>
      <c r="C10" s="23">
        <v>43746</v>
      </c>
      <c r="D10" s="67"/>
    </row>
    <row r="11" spans="1:7" x14ac:dyDescent="0.25">
      <c r="A11" s="65" t="s">
        <v>136</v>
      </c>
      <c r="B11" s="3">
        <v>20</v>
      </c>
      <c r="C11" s="23">
        <v>43757</v>
      </c>
      <c r="D11" s="48"/>
    </row>
    <row r="12" spans="1:7" x14ac:dyDescent="0.25">
      <c r="A12" s="68" t="s">
        <v>135</v>
      </c>
      <c r="B12" s="3">
        <v>20</v>
      </c>
      <c r="C12" s="23">
        <v>43776</v>
      </c>
      <c r="D12" s="69"/>
    </row>
    <row r="13" spans="1:7" x14ac:dyDescent="0.25">
      <c r="A13" s="69" t="s">
        <v>136</v>
      </c>
      <c r="B13" s="3">
        <v>30</v>
      </c>
      <c r="C13" s="23">
        <v>43863</v>
      </c>
      <c r="D13" s="68"/>
    </row>
    <row r="14" spans="1:7" x14ac:dyDescent="0.25">
      <c r="A14" s="25" t="s">
        <v>1</v>
      </c>
      <c r="B14" s="27">
        <f>SUM(B6:B13)</f>
        <v>740</v>
      </c>
      <c r="C14" s="25"/>
      <c r="D14" s="48"/>
      <c r="E14" s="25" t="s">
        <v>1</v>
      </c>
      <c r="F14" s="27">
        <f>SUM(F3:F13)</f>
        <v>230</v>
      </c>
      <c r="G14" s="25"/>
    </row>
    <row r="15" spans="1:7" x14ac:dyDescent="0.25">
      <c r="A15" s="48"/>
      <c r="B15" s="48"/>
      <c r="C15" s="48"/>
      <c r="D15" s="48"/>
      <c r="E15" s="48"/>
    </row>
    <row r="16" spans="1:7" x14ac:dyDescent="0.25">
      <c r="A16" s="48"/>
      <c r="B16" s="48"/>
      <c r="C16" s="48"/>
      <c r="D16" s="48"/>
      <c r="E16" s="48"/>
    </row>
    <row r="17" spans="1:5" x14ac:dyDescent="0.25">
      <c r="A17" s="60" t="s">
        <v>45</v>
      </c>
      <c r="B17" s="48"/>
      <c r="C17" s="48"/>
      <c r="D17" s="48"/>
      <c r="E17" s="48"/>
    </row>
    <row r="18" spans="1:5" x14ac:dyDescent="0.25">
      <c r="A18" s="61" t="s">
        <v>135</v>
      </c>
      <c r="B18" s="3">
        <f>B14-F14</f>
        <v>510</v>
      </c>
    </row>
    <row r="19" spans="1:5" x14ac:dyDescent="0.25">
      <c r="A19" s="48"/>
      <c r="B19" s="48"/>
    </row>
    <row r="20" spans="1:5" x14ac:dyDescent="0.25">
      <c r="A20" s="48"/>
      <c r="B20" s="48"/>
    </row>
    <row r="21" spans="1:5" x14ac:dyDescent="0.25">
      <c r="A21" s="48"/>
      <c r="B21" s="48"/>
    </row>
    <row r="22" spans="1:5" x14ac:dyDescent="0.25">
      <c r="A22" s="48"/>
      <c r="B22" s="48"/>
    </row>
  </sheetData>
  <mergeCells count="2">
    <mergeCell ref="A1:C1"/>
    <mergeCell ref="E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2"/>
  <sheetViews>
    <sheetView workbookViewId="0">
      <selection activeCell="B13" sqref="B13"/>
    </sheetView>
  </sheetViews>
  <sheetFormatPr defaultRowHeight="15" x14ac:dyDescent="0.25"/>
  <cols>
    <col min="1" max="1" width="24.5703125" bestFit="1" customWidth="1"/>
    <col min="2" max="4" width="15" style="2" customWidth="1"/>
    <col min="5" max="9" width="15" customWidth="1"/>
  </cols>
  <sheetData>
    <row r="1" spans="1:10" ht="24" customHeight="1" x14ac:dyDescent="0.25">
      <c r="A1" s="21" t="s">
        <v>62</v>
      </c>
      <c r="B1" s="21" t="s">
        <v>33</v>
      </c>
      <c r="C1" s="21" t="s">
        <v>34</v>
      </c>
      <c r="D1" s="21" t="s">
        <v>60</v>
      </c>
      <c r="E1" s="21" t="s">
        <v>90</v>
      </c>
      <c r="F1" s="21" t="s">
        <v>107</v>
      </c>
      <c r="H1" s="30"/>
      <c r="I1" s="30"/>
      <c r="J1" s="30"/>
    </row>
    <row r="2" spans="1:10" x14ac:dyDescent="0.25">
      <c r="A2" t="s">
        <v>42</v>
      </c>
      <c r="B2" s="3">
        <v>41.55</v>
      </c>
      <c r="C2" s="3">
        <v>39.340000000000003</v>
      </c>
      <c r="D2" s="3">
        <v>39.74</v>
      </c>
      <c r="E2" s="3">
        <v>38.840000000000003</v>
      </c>
      <c r="F2" s="3">
        <v>38.840000000000003</v>
      </c>
      <c r="H2" s="3"/>
      <c r="I2" s="30"/>
      <c r="J2" s="30"/>
    </row>
    <row r="3" spans="1:10" x14ac:dyDescent="0.25">
      <c r="A3" t="s">
        <v>96</v>
      </c>
      <c r="B3" s="3">
        <f>91.56+65.59</f>
        <v>157.15</v>
      </c>
      <c r="C3" s="3">
        <f>91.56+65.59</f>
        <v>157.15</v>
      </c>
      <c r="D3" s="3">
        <v>157</v>
      </c>
      <c r="E3" s="39">
        <v>0</v>
      </c>
      <c r="F3" s="56">
        <v>0</v>
      </c>
      <c r="H3" s="3"/>
      <c r="I3" s="3"/>
      <c r="J3" s="3"/>
    </row>
    <row r="4" spans="1:10" x14ac:dyDescent="0.25">
      <c r="A4" t="s">
        <v>97</v>
      </c>
      <c r="B4" s="3">
        <f>16.37+11.76</f>
        <v>28.130000000000003</v>
      </c>
      <c r="C4" s="3">
        <f>16.37+11.76</f>
        <v>28.130000000000003</v>
      </c>
      <c r="D4" s="3">
        <v>0</v>
      </c>
      <c r="E4" s="39">
        <v>0</v>
      </c>
      <c r="F4" s="56">
        <v>0</v>
      </c>
      <c r="G4" s="22"/>
      <c r="H4" s="3"/>
      <c r="I4" s="3"/>
      <c r="J4" s="3"/>
    </row>
    <row r="5" spans="1:10" x14ac:dyDescent="0.25">
      <c r="A5" t="s">
        <v>41</v>
      </c>
      <c r="B5" s="3">
        <v>9.6999999999999993</v>
      </c>
      <c r="C5" s="3">
        <v>9.6999999999999993</v>
      </c>
      <c r="D5" s="3">
        <v>0</v>
      </c>
      <c r="E5" s="3">
        <v>0</v>
      </c>
      <c r="F5" s="3">
        <v>0</v>
      </c>
      <c r="H5" s="3"/>
      <c r="I5" s="3"/>
      <c r="J5" s="3"/>
    </row>
    <row r="6" spans="1:10" x14ac:dyDescent="0.25">
      <c r="A6" t="s">
        <v>91</v>
      </c>
      <c r="B6" s="3">
        <v>0</v>
      </c>
      <c r="C6" s="3">
        <v>0</v>
      </c>
      <c r="D6" s="3">
        <v>0</v>
      </c>
      <c r="E6" s="3">
        <v>60</v>
      </c>
      <c r="F6" s="3">
        <v>60</v>
      </c>
      <c r="H6" s="3"/>
      <c r="I6" s="3"/>
      <c r="J6" s="3"/>
    </row>
    <row r="7" spans="1:10" x14ac:dyDescent="0.25">
      <c r="A7" t="s">
        <v>35</v>
      </c>
      <c r="B7" s="3">
        <v>32</v>
      </c>
      <c r="C7" s="3">
        <v>36</v>
      </c>
      <c r="D7" s="3">
        <v>40</v>
      </c>
      <c r="E7" s="3">
        <v>43</v>
      </c>
      <c r="F7" s="3">
        <v>43</v>
      </c>
      <c r="H7" s="3"/>
      <c r="I7" s="3"/>
      <c r="J7" s="3"/>
    </row>
    <row r="8" spans="1:10" x14ac:dyDescent="0.25">
      <c r="A8" t="s">
        <v>25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H8" s="3"/>
      <c r="I8" s="3"/>
      <c r="J8" s="3"/>
    </row>
    <row r="9" spans="1:10" x14ac:dyDescent="0.25">
      <c r="A9" t="s">
        <v>46</v>
      </c>
      <c r="B9" s="3">
        <f>(1800*0.09)/12</f>
        <v>13.5</v>
      </c>
      <c r="C9" s="3">
        <f>(1800*0.09)/12</f>
        <v>13.5</v>
      </c>
      <c r="D9" s="3">
        <f>(1800*0.09)/12</f>
        <v>13.5</v>
      </c>
      <c r="E9" s="3">
        <v>14</v>
      </c>
      <c r="F9" s="3">
        <v>14</v>
      </c>
      <c r="H9" s="3"/>
      <c r="I9" s="3"/>
      <c r="J9" s="3"/>
    </row>
    <row r="10" spans="1:10" x14ac:dyDescent="0.25">
      <c r="A10" t="s">
        <v>47</v>
      </c>
      <c r="B10" s="3">
        <v>10</v>
      </c>
      <c r="C10" s="3">
        <v>10</v>
      </c>
      <c r="D10" s="3">
        <v>10</v>
      </c>
      <c r="E10" s="3">
        <v>10</v>
      </c>
      <c r="F10" s="3">
        <v>10</v>
      </c>
      <c r="H10" s="3"/>
      <c r="I10" s="3"/>
      <c r="J10" s="3"/>
    </row>
    <row r="11" spans="1:10" x14ac:dyDescent="0.25">
      <c r="A11" s="10" t="s">
        <v>1</v>
      </c>
      <c r="B11" s="27">
        <f>SUM(B2:B10)</f>
        <v>292.02999999999997</v>
      </c>
      <c r="C11" s="27">
        <f>SUM(C2:C10)</f>
        <v>293.82</v>
      </c>
      <c r="D11" s="27">
        <f>SUM(D2:D10)</f>
        <v>260.24</v>
      </c>
      <c r="E11" s="27">
        <f>SUM(E2:E10)</f>
        <v>165.84</v>
      </c>
      <c r="F11" s="27">
        <f>SUM(F2:F10)</f>
        <v>165.84</v>
      </c>
      <c r="G11" s="4"/>
      <c r="H11" s="14"/>
      <c r="I11" s="3"/>
      <c r="J11" s="3"/>
    </row>
    <row r="12" spans="1:10" x14ac:dyDescent="0.25">
      <c r="B12" s="3"/>
      <c r="C12" s="3"/>
      <c r="D12" s="3"/>
      <c r="E12" s="39"/>
    </row>
    <row r="13" spans="1:10" x14ac:dyDescent="0.25">
      <c r="B13" s="3"/>
      <c r="C13" s="3"/>
      <c r="D13" s="3"/>
      <c r="E13" s="39"/>
    </row>
    <row r="14" spans="1:10" x14ac:dyDescent="0.25">
      <c r="B14" s="3"/>
      <c r="C14" s="3"/>
      <c r="D14" s="3"/>
    </row>
    <row r="15" spans="1:10" x14ac:dyDescent="0.25">
      <c r="B15" s="3"/>
      <c r="C15" s="3"/>
      <c r="D15" s="3"/>
    </row>
    <row r="16" spans="1:10" x14ac:dyDescent="0.25">
      <c r="B16" s="3"/>
      <c r="C16" s="3"/>
      <c r="D16" s="3"/>
    </row>
    <row r="17" spans="2:4" x14ac:dyDescent="0.25">
      <c r="B17" s="3"/>
      <c r="C17" s="32"/>
      <c r="D17" s="3"/>
    </row>
    <row r="18" spans="2:4" x14ac:dyDescent="0.25">
      <c r="B18" s="3"/>
      <c r="C18" s="3"/>
      <c r="D18" s="3"/>
    </row>
    <row r="19" spans="2:4" x14ac:dyDescent="0.25">
      <c r="B19" s="3"/>
      <c r="C19" s="32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B29" s="3"/>
      <c r="C29" s="3"/>
      <c r="D29" s="3"/>
    </row>
    <row r="30" spans="2:4" x14ac:dyDescent="0.25">
      <c r="B30" s="3"/>
      <c r="C30" s="3"/>
      <c r="D30" s="3"/>
    </row>
    <row r="31" spans="2:4" x14ac:dyDescent="0.25">
      <c r="B31" s="3"/>
      <c r="C31" s="3"/>
      <c r="D31" s="3"/>
    </row>
    <row r="32" spans="2:4" x14ac:dyDescent="0.25">
      <c r="B32" s="3"/>
      <c r="C32" s="3"/>
      <c r="D32" s="3"/>
    </row>
    <row r="33" spans="2:4" x14ac:dyDescent="0.25">
      <c r="B33" s="3"/>
      <c r="C33" s="3"/>
      <c r="D33" s="3"/>
    </row>
    <row r="34" spans="2:4" x14ac:dyDescent="0.25">
      <c r="B34" s="3"/>
      <c r="C34" s="3"/>
      <c r="D34" s="3"/>
    </row>
    <row r="35" spans="2:4" x14ac:dyDescent="0.25">
      <c r="B35" s="3"/>
      <c r="C35" s="3"/>
      <c r="D35" s="3"/>
    </row>
    <row r="36" spans="2:4" x14ac:dyDescent="0.25">
      <c r="B36" s="3"/>
      <c r="C36" s="3"/>
      <c r="D36" s="3"/>
    </row>
    <row r="37" spans="2:4" x14ac:dyDescent="0.25">
      <c r="B37" s="3"/>
      <c r="C37" s="3"/>
      <c r="D37" s="3"/>
    </row>
    <row r="38" spans="2:4" x14ac:dyDescent="0.25">
      <c r="B38" s="3"/>
      <c r="C38" s="3"/>
      <c r="D38" s="3"/>
    </row>
    <row r="39" spans="2:4" x14ac:dyDescent="0.25">
      <c r="B39" s="3"/>
      <c r="C39" s="3"/>
      <c r="D39" s="3"/>
    </row>
    <row r="40" spans="2:4" x14ac:dyDescent="0.25">
      <c r="B40" s="3"/>
      <c r="C40" s="3"/>
      <c r="D40" s="3"/>
    </row>
    <row r="41" spans="2:4" x14ac:dyDescent="0.25">
      <c r="B41" s="3"/>
      <c r="C41" s="3"/>
      <c r="D41" s="3"/>
    </row>
    <row r="42" spans="2:4" x14ac:dyDescent="0.25">
      <c r="B42" s="3"/>
      <c r="C42" s="3"/>
      <c r="D42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9"/>
  <sheetViews>
    <sheetView workbookViewId="0">
      <selection activeCell="K2" sqref="K2"/>
    </sheetView>
  </sheetViews>
  <sheetFormatPr defaultRowHeight="15" x14ac:dyDescent="0.25"/>
  <cols>
    <col min="1" max="1" width="15.7109375" customWidth="1"/>
    <col min="2" max="2" width="12.7109375" customWidth="1"/>
    <col min="3" max="3" width="3.85546875" customWidth="1"/>
    <col min="4" max="7" width="11.140625" customWidth="1"/>
    <col min="11" max="11" width="20" customWidth="1"/>
  </cols>
  <sheetData>
    <row r="1" spans="1:12" x14ac:dyDescent="0.25">
      <c r="B1" s="31" t="s">
        <v>88</v>
      </c>
      <c r="C1" s="2"/>
      <c r="D1" s="70" t="s">
        <v>100</v>
      </c>
      <c r="E1" s="71"/>
      <c r="F1" s="71"/>
      <c r="G1" s="71"/>
      <c r="H1" s="2"/>
      <c r="I1" s="2"/>
      <c r="J1" s="55" t="s">
        <v>127</v>
      </c>
      <c r="K1" s="55" t="s">
        <v>39</v>
      </c>
      <c r="L1" s="2"/>
    </row>
    <row r="2" spans="1:12" x14ac:dyDescent="0.25">
      <c r="A2" s="4" t="s">
        <v>82</v>
      </c>
      <c r="B2" s="2" t="s">
        <v>85</v>
      </c>
      <c r="C2" s="2"/>
      <c r="D2" s="2" t="s">
        <v>84</v>
      </c>
      <c r="E2" s="33" t="s">
        <v>85</v>
      </c>
      <c r="F2" s="33" t="s">
        <v>110</v>
      </c>
      <c r="G2" s="2" t="s">
        <v>109</v>
      </c>
      <c r="I2" s="2"/>
      <c r="J2" s="2" t="s">
        <v>82</v>
      </c>
      <c r="K2" s="2"/>
      <c r="L2" s="2"/>
    </row>
    <row r="3" spans="1:12" x14ac:dyDescent="0.25">
      <c r="A3" t="s">
        <v>27</v>
      </c>
      <c r="B3" s="3">
        <v>1800</v>
      </c>
      <c r="C3" s="3"/>
      <c r="D3" s="3">
        <f>(1372+580)/3</f>
        <v>650.66666666666663</v>
      </c>
      <c r="E3" s="3">
        <v>4100</v>
      </c>
      <c r="F3" s="3"/>
      <c r="G3" s="3">
        <v>800</v>
      </c>
      <c r="H3" s="3"/>
      <c r="I3" s="2"/>
      <c r="J3" s="2" t="s">
        <v>108</v>
      </c>
      <c r="K3" s="2"/>
      <c r="L3" s="2"/>
    </row>
    <row r="4" spans="1:12" x14ac:dyDescent="0.25">
      <c r="A4" t="s">
        <v>33</v>
      </c>
      <c r="B4" s="3">
        <v>1800</v>
      </c>
      <c r="C4" s="3"/>
      <c r="D4" s="3">
        <f t="shared" ref="D4:D5" si="0">(1372+580)/3</f>
        <v>650.66666666666663</v>
      </c>
      <c r="E4" s="3">
        <v>6200</v>
      </c>
      <c r="F4" s="3"/>
      <c r="G4" s="3">
        <v>800</v>
      </c>
      <c r="H4" s="3"/>
      <c r="I4" s="2"/>
      <c r="J4" s="2" t="s">
        <v>83</v>
      </c>
      <c r="K4" s="2"/>
      <c r="L4" s="2"/>
    </row>
    <row r="5" spans="1:12" x14ac:dyDescent="0.25">
      <c r="A5" t="s">
        <v>34</v>
      </c>
      <c r="B5" s="3">
        <v>1800</v>
      </c>
      <c r="C5" s="3"/>
      <c r="D5" s="3">
        <f t="shared" si="0"/>
        <v>650.66666666666663</v>
      </c>
      <c r="E5" s="3">
        <v>4100</v>
      </c>
      <c r="F5" s="3"/>
      <c r="G5" s="3">
        <v>800</v>
      </c>
      <c r="H5" s="3"/>
      <c r="I5" s="2"/>
      <c r="J5" s="2" t="s">
        <v>86</v>
      </c>
      <c r="K5" s="2"/>
      <c r="L5" s="2"/>
    </row>
    <row r="6" spans="1:12" x14ac:dyDescent="0.25">
      <c r="B6" s="3"/>
      <c r="C6" s="3"/>
      <c r="D6" s="3"/>
      <c r="E6" s="3"/>
      <c r="F6" s="3"/>
      <c r="G6" s="3"/>
      <c r="H6" s="3"/>
      <c r="I6" s="2"/>
      <c r="J6" s="2"/>
      <c r="K6" s="2"/>
      <c r="L6" s="2"/>
    </row>
    <row r="7" spans="1:12" x14ac:dyDescent="0.25">
      <c r="A7" s="4" t="s">
        <v>108</v>
      </c>
      <c r="B7" s="3"/>
      <c r="C7" s="3"/>
      <c r="D7" s="3"/>
      <c r="E7" s="3"/>
      <c r="F7" s="3"/>
      <c r="G7" s="3"/>
      <c r="H7" s="3"/>
      <c r="I7" s="2"/>
      <c r="J7" s="2"/>
      <c r="K7" s="2"/>
      <c r="L7" s="2"/>
    </row>
    <row r="8" spans="1:12" x14ac:dyDescent="0.25">
      <c r="A8" t="s">
        <v>60</v>
      </c>
      <c r="B8" s="3">
        <v>1800</v>
      </c>
      <c r="C8" s="3"/>
      <c r="D8" s="3">
        <v>651</v>
      </c>
      <c r="E8" s="3">
        <v>4100</v>
      </c>
      <c r="F8" s="3">
        <v>1200</v>
      </c>
      <c r="G8" s="3">
        <v>800</v>
      </c>
      <c r="H8" s="3"/>
      <c r="I8" s="2"/>
      <c r="J8" s="2"/>
      <c r="K8" s="2"/>
      <c r="L8" s="2"/>
    </row>
    <row r="9" spans="1:12" x14ac:dyDescent="0.25">
      <c r="A9" t="s">
        <v>90</v>
      </c>
      <c r="B9" s="3">
        <v>1800</v>
      </c>
      <c r="C9" s="3"/>
      <c r="D9" s="3">
        <v>651</v>
      </c>
      <c r="E9" s="3">
        <v>4100</v>
      </c>
      <c r="F9" s="3"/>
      <c r="G9" s="3">
        <v>800</v>
      </c>
      <c r="H9" s="3"/>
      <c r="I9" s="2"/>
      <c r="J9" s="2"/>
      <c r="K9" s="2"/>
      <c r="L9" s="2"/>
    </row>
    <row r="10" spans="1:12" x14ac:dyDescent="0.25">
      <c r="A10" t="s">
        <v>107</v>
      </c>
      <c r="B10" s="3">
        <v>1800</v>
      </c>
      <c r="C10" s="3"/>
      <c r="D10" s="3">
        <v>651</v>
      </c>
      <c r="E10" s="3">
        <v>4100</v>
      </c>
      <c r="F10" s="3">
        <f>5000</f>
        <v>5000</v>
      </c>
      <c r="G10" s="3">
        <v>800</v>
      </c>
      <c r="H10" s="3"/>
      <c r="I10" s="2"/>
      <c r="J10" s="2"/>
      <c r="K10" s="2"/>
      <c r="L10" s="2"/>
    </row>
    <row r="11" spans="1:12" x14ac:dyDescent="0.25">
      <c r="B11" s="3"/>
      <c r="C11" s="3"/>
      <c r="D11" s="3"/>
      <c r="E11" s="3"/>
      <c r="F11" s="3"/>
      <c r="G11" s="3"/>
      <c r="H11" s="3"/>
      <c r="I11" s="2"/>
      <c r="J11" s="2"/>
      <c r="K11" s="2"/>
      <c r="L11" s="2"/>
    </row>
    <row r="12" spans="1:12" x14ac:dyDescent="0.25">
      <c r="A12" s="4" t="s">
        <v>83</v>
      </c>
      <c r="B12" s="3"/>
      <c r="C12" s="3"/>
      <c r="D12" s="3"/>
      <c r="E12" s="3"/>
      <c r="F12" s="3"/>
      <c r="G12" s="3"/>
      <c r="H12" s="3"/>
      <c r="I12" s="2"/>
      <c r="J12" s="2"/>
      <c r="K12" s="2"/>
      <c r="L12" s="2"/>
    </row>
    <row r="13" spans="1:12" x14ac:dyDescent="0.25">
      <c r="A13" t="s">
        <v>106</v>
      </c>
      <c r="B13" s="3">
        <v>1800</v>
      </c>
      <c r="C13" s="3"/>
      <c r="D13" s="3">
        <f>(1372+580)/3</f>
        <v>650.66666666666663</v>
      </c>
      <c r="E13" s="3">
        <v>4100</v>
      </c>
      <c r="F13" s="3"/>
      <c r="G13" s="3">
        <v>800</v>
      </c>
      <c r="H13" s="3"/>
      <c r="I13" s="2"/>
      <c r="J13" s="2"/>
      <c r="K13" s="2"/>
      <c r="L13" s="2"/>
    </row>
    <row r="14" spans="1:12" x14ac:dyDescent="0.25">
      <c r="A14" t="s">
        <v>105</v>
      </c>
      <c r="B14" s="3">
        <v>1800</v>
      </c>
      <c r="C14" s="3"/>
      <c r="D14" s="3">
        <f t="shared" ref="D14:D15" si="1">(1372+580)/3</f>
        <v>650.66666666666663</v>
      </c>
      <c r="E14" s="3">
        <v>6200</v>
      </c>
      <c r="F14" s="3"/>
      <c r="G14" s="3">
        <v>800</v>
      </c>
      <c r="H14" s="3"/>
      <c r="I14" s="2"/>
      <c r="J14" s="2"/>
      <c r="K14" s="2"/>
      <c r="L14" s="2"/>
    </row>
    <row r="15" spans="1:12" x14ac:dyDescent="0.25">
      <c r="A15" t="s">
        <v>104</v>
      </c>
      <c r="B15" s="3">
        <v>1800</v>
      </c>
      <c r="C15" s="3"/>
      <c r="D15" s="3">
        <f t="shared" si="1"/>
        <v>650.66666666666663</v>
      </c>
      <c r="E15" s="3">
        <v>4100</v>
      </c>
      <c r="F15" s="3"/>
      <c r="G15" s="3">
        <v>800</v>
      </c>
      <c r="H15" s="3"/>
      <c r="I15" s="2"/>
      <c r="J15" s="2"/>
      <c r="K15" s="2"/>
      <c r="L15" s="2"/>
    </row>
    <row r="16" spans="1:12" x14ac:dyDescent="0.25">
      <c r="B16" s="3"/>
      <c r="C16" s="3"/>
      <c r="D16" s="3"/>
      <c r="E16" s="3"/>
      <c r="F16" s="3"/>
      <c r="G16" s="3"/>
      <c r="H16" s="3"/>
      <c r="I16" s="42"/>
      <c r="J16" s="42"/>
      <c r="K16" s="42"/>
      <c r="L16" s="42"/>
    </row>
    <row r="17" spans="1:12" x14ac:dyDescent="0.25">
      <c r="A17" s="4" t="s">
        <v>86</v>
      </c>
      <c r="B17" s="3"/>
      <c r="C17" s="3"/>
      <c r="D17" s="3"/>
      <c r="E17" s="3"/>
      <c r="F17" s="3"/>
      <c r="G17" s="3"/>
      <c r="H17" s="3"/>
      <c r="I17" s="2"/>
      <c r="J17" s="2"/>
      <c r="K17" s="2"/>
      <c r="L17" s="2"/>
    </row>
    <row r="18" spans="1:12" x14ac:dyDescent="0.25">
      <c r="A18" t="s">
        <v>103</v>
      </c>
      <c r="B18" s="3">
        <v>1800</v>
      </c>
      <c r="C18" s="3"/>
      <c r="D18" s="3">
        <v>0</v>
      </c>
      <c r="E18" s="3">
        <v>4100</v>
      </c>
      <c r="F18" s="3"/>
      <c r="G18" s="3">
        <v>800</v>
      </c>
      <c r="H18" s="3"/>
      <c r="I18" s="2"/>
      <c r="J18" s="2"/>
      <c r="K18" s="2"/>
      <c r="L18" s="2"/>
    </row>
    <row r="19" spans="1:12" x14ac:dyDescent="0.25">
      <c r="A19" t="s">
        <v>102</v>
      </c>
      <c r="B19" s="3">
        <v>1800</v>
      </c>
      <c r="C19" s="3"/>
      <c r="D19" s="3">
        <v>0</v>
      </c>
      <c r="E19" s="3">
        <v>4100</v>
      </c>
      <c r="F19" s="3"/>
      <c r="G19" s="3">
        <v>800</v>
      </c>
      <c r="H19" s="3"/>
      <c r="I19" s="2"/>
      <c r="J19" s="2"/>
      <c r="K19" s="2"/>
      <c r="L19" s="2"/>
    </row>
    <row r="20" spans="1:12" x14ac:dyDescent="0.25">
      <c r="A20" t="s">
        <v>101</v>
      </c>
      <c r="B20" s="3">
        <v>1800</v>
      </c>
      <c r="C20" s="2"/>
      <c r="D20" s="3">
        <v>0</v>
      </c>
      <c r="E20" s="3">
        <v>4100</v>
      </c>
      <c r="F20" s="3"/>
      <c r="G20" s="3">
        <v>800</v>
      </c>
      <c r="H20" s="3"/>
      <c r="I20" s="2"/>
      <c r="J20" s="2"/>
      <c r="K20" s="2"/>
      <c r="L20" s="2"/>
    </row>
    <row r="21" spans="1:12" x14ac:dyDescent="0.25">
      <c r="A21" s="10" t="s">
        <v>1</v>
      </c>
      <c r="B21" s="27">
        <f>SUM(B3:B20)</f>
        <v>21600</v>
      </c>
      <c r="C21" s="2"/>
      <c r="D21" s="27">
        <f>SUM(D3:D20)-360</f>
        <v>5497.0000000000009</v>
      </c>
      <c r="E21" s="27">
        <f>SUM(E3:E20)</f>
        <v>53400</v>
      </c>
      <c r="F21" s="27">
        <f>SUM(F3:F20)</f>
        <v>6200</v>
      </c>
      <c r="G21" s="27">
        <f>SUM(G3:G20)</f>
        <v>9600</v>
      </c>
      <c r="H21" s="2"/>
      <c r="I21" s="2"/>
      <c r="J21" s="2"/>
      <c r="K21" s="2"/>
      <c r="L21" s="2"/>
    </row>
    <row r="22" spans="1:12" x14ac:dyDescent="0.25">
      <c r="B22" s="2"/>
      <c r="C22" s="2"/>
      <c r="E22" s="2"/>
      <c r="F22" s="2"/>
      <c r="G22" s="2"/>
      <c r="H22" s="2"/>
      <c r="I22" s="2"/>
      <c r="J22" s="2"/>
      <c r="K22" s="2"/>
      <c r="L22" s="2"/>
    </row>
    <row r="24" spans="1:12" x14ac:dyDescent="0.25">
      <c r="B24" s="31" t="s">
        <v>58</v>
      </c>
      <c r="C24" s="31"/>
      <c r="D24" s="34" t="s">
        <v>100</v>
      </c>
      <c r="E24" s="34" t="s">
        <v>100</v>
      </c>
      <c r="F24" s="34" t="s">
        <v>112</v>
      </c>
      <c r="G24" s="43" t="s">
        <v>127</v>
      </c>
    </row>
    <row r="25" spans="1:12" x14ac:dyDescent="0.25">
      <c r="A25" s="4" t="s">
        <v>1</v>
      </c>
      <c r="B25" s="3">
        <f>SUM(B21)</f>
        <v>21600</v>
      </c>
      <c r="C25" s="2"/>
      <c r="D25" s="3">
        <f>E21</f>
        <v>53400</v>
      </c>
      <c r="E25" s="3">
        <f>(E21+F21+G21)</f>
        <v>69200</v>
      </c>
      <c r="F25" s="3">
        <f>(G21*0.6)+E21+(F21*0.7)</f>
        <v>63500</v>
      </c>
      <c r="G25" s="3">
        <f>16000+2400</f>
        <v>18400</v>
      </c>
    </row>
    <row r="26" spans="1:12" x14ac:dyDescent="0.25">
      <c r="A26" s="4" t="s">
        <v>99</v>
      </c>
      <c r="B26" s="3">
        <f>1600*12</f>
        <v>19200</v>
      </c>
      <c r="C26" s="2"/>
      <c r="D26" s="3">
        <f>1600*12</f>
        <v>19200</v>
      </c>
      <c r="E26" s="3">
        <f>1600*12</f>
        <v>19200</v>
      </c>
      <c r="F26" s="3">
        <f>1600*12</f>
        <v>19200</v>
      </c>
      <c r="G26" s="3">
        <f t="shared" ref="G26:G27" si="2">F26/3</f>
        <v>6400</v>
      </c>
    </row>
    <row r="27" spans="1:12" x14ac:dyDescent="0.25">
      <c r="A27" s="4" t="s">
        <v>84</v>
      </c>
      <c r="B27" s="3">
        <v>0</v>
      </c>
      <c r="D27" s="3">
        <f>D21</f>
        <v>5497.0000000000009</v>
      </c>
      <c r="E27" s="3">
        <f>D21</f>
        <v>5497.0000000000009</v>
      </c>
      <c r="F27" s="3">
        <f>D21</f>
        <v>5497.0000000000009</v>
      </c>
      <c r="G27" s="3">
        <f t="shared" si="2"/>
        <v>1832.3333333333337</v>
      </c>
    </row>
    <row r="28" spans="1:12" x14ac:dyDescent="0.25">
      <c r="A28" s="10" t="s">
        <v>98</v>
      </c>
      <c r="B28" s="27">
        <f>B25-B26</f>
        <v>2400</v>
      </c>
      <c r="C28" s="25"/>
      <c r="D28" s="27">
        <f>D25-D26-D27</f>
        <v>28703</v>
      </c>
      <c r="E28" s="27">
        <f>E25-E26-E27</f>
        <v>44503</v>
      </c>
      <c r="F28" s="27">
        <f>F25-F26-F27</f>
        <v>38803</v>
      </c>
      <c r="G28" s="27">
        <f>G25-G26-G27</f>
        <v>10167.666666666666</v>
      </c>
    </row>
    <row r="29" spans="1:12" x14ac:dyDescent="0.25">
      <c r="D29" s="4"/>
      <c r="G29" s="44"/>
    </row>
  </sheetData>
  <mergeCells count="1">
    <mergeCell ref="D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7"/>
  <sheetViews>
    <sheetView workbookViewId="0">
      <selection activeCell="J23" sqref="J23"/>
    </sheetView>
  </sheetViews>
  <sheetFormatPr defaultRowHeight="15" x14ac:dyDescent="0.25"/>
  <cols>
    <col min="1" max="1" width="15.7109375" customWidth="1"/>
    <col min="2" max="5" width="11.140625" customWidth="1"/>
    <col min="6" max="6" width="14.140625" bestFit="1" customWidth="1"/>
    <col min="9" max="12" width="16.85546875" customWidth="1"/>
  </cols>
  <sheetData>
    <row r="1" spans="1:12" x14ac:dyDescent="0.25">
      <c r="B1" s="70" t="s">
        <v>100</v>
      </c>
      <c r="C1" s="71"/>
      <c r="D1" s="71"/>
      <c r="E1" s="71"/>
      <c r="F1" s="56"/>
      <c r="G1" s="56"/>
      <c r="H1" s="21" t="s">
        <v>127</v>
      </c>
      <c r="I1" s="21" t="s">
        <v>85</v>
      </c>
      <c r="J1" s="21" t="s">
        <v>139</v>
      </c>
      <c r="K1" s="21" t="s">
        <v>84</v>
      </c>
      <c r="L1" s="21" t="s">
        <v>39</v>
      </c>
    </row>
    <row r="2" spans="1:12" x14ac:dyDescent="0.25">
      <c r="A2" s="4" t="s">
        <v>82</v>
      </c>
      <c r="B2" s="55" t="s">
        <v>84</v>
      </c>
      <c r="C2" s="55" t="s">
        <v>85</v>
      </c>
      <c r="D2" s="55" t="s">
        <v>110</v>
      </c>
      <c r="E2" s="55" t="s">
        <v>109</v>
      </c>
      <c r="F2" s="55" t="s">
        <v>139</v>
      </c>
      <c r="G2" s="56"/>
      <c r="H2" s="56" t="s">
        <v>82</v>
      </c>
      <c r="I2" s="3">
        <f>SUM(C6:E6)</f>
        <v>15960</v>
      </c>
      <c r="J2" s="3">
        <f>F6</f>
        <v>5200</v>
      </c>
      <c r="K2" s="3">
        <f>B6</f>
        <v>1952</v>
      </c>
      <c r="L2" s="3">
        <f>I2-J2-K2</f>
        <v>8808</v>
      </c>
    </row>
    <row r="3" spans="1:12" x14ac:dyDescent="0.25">
      <c r="A3" t="s">
        <v>27</v>
      </c>
      <c r="B3" s="3">
        <f>(1372+580)/3</f>
        <v>650.66666666666663</v>
      </c>
      <c r="C3" s="3">
        <v>4100</v>
      </c>
      <c r="D3" s="3"/>
      <c r="E3" s="3">
        <v>800</v>
      </c>
      <c r="F3" s="3">
        <v>1800</v>
      </c>
      <c r="G3" s="56"/>
      <c r="H3" s="56" t="s">
        <v>108</v>
      </c>
      <c r="I3" s="3">
        <f>SUM(C12:E12)</f>
        <v>20060</v>
      </c>
      <c r="J3" s="3">
        <f>F12</f>
        <v>4800</v>
      </c>
      <c r="K3" s="3">
        <v>1952</v>
      </c>
      <c r="L3" s="3">
        <f t="shared" ref="L3:L5" si="0">I3-J3-K3</f>
        <v>13308</v>
      </c>
    </row>
    <row r="4" spans="1:12" x14ac:dyDescent="0.25">
      <c r="A4" t="s">
        <v>33</v>
      </c>
      <c r="B4" s="3">
        <f t="shared" ref="B4:B5" si="1">(1372+580)/3</f>
        <v>650.66666666666663</v>
      </c>
      <c r="C4" s="3">
        <v>6200</v>
      </c>
      <c r="D4" s="3"/>
      <c r="E4" s="3">
        <v>800</v>
      </c>
      <c r="F4" s="3">
        <v>1800</v>
      </c>
      <c r="G4" s="56"/>
      <c r="H4" s="56" t="s">
        <v>83</v>
      </c>
      <c r="I4" s="3">
        <f>SUM(C18:E18)</f>
        <v>16800</v>
      </c>
      <c r="J4" s="3">
        <f>F18</f>
        <v>4200</v>
      </c>
      <c r="K4" s="3">
        <v>1952</v>
      </c>
      <c r="L4" s="3">
        <f t="shared" si="0"/>
        <v>10648</v>
      </c>
    </row>
    <row r="5" spans="1:12" x14ac:dyDescent="0.25">
      <c r="A5" t="s">
        <v>34</v>
      </c>
      <c r="B5" s="3">
        <f t="shared" si="1"/>
        <v>650.66666666666663</v>
      </c>
      <c r="C5" s="3">
        <v>4100</v>
      </c>
      <c r="D5" s="3"/>
      <c r="E5" s="3">
        <v>800</v>
      </c>
      <c r="F5" s="3">
        <v>1600</v>
      </c>
      <c r="G5" s="56"/>
      <c r="H5" s="56" t="s">
        <v>86</v>
      </c>
      <c r="I5" s="3">
        <f>SUM(C24:E24)</f>
        <v>14700</v>
      </c>
      <c r="J5" s="3">
        <f>F24</f>
        <v>3900</v>
      </c>
      <c r="K5" s="56">
        <v>0</v>
      </c>
      <c r="L5" s="3">
        <f t="shared" si="0"/>
        <v>10800</v>
      </c>
    </row>
    <row r="6" spans="1:12" x14ac:dyDescent="0.25">
      <c r="A6" s="4" t="s">
        <v>1</v>
      </c>
      <c r="B6" s="14">
        <f>SUM(B3:B5)</f>
        <v>1952</v>
      </c>
      <c r="C6" s="14">
        <f>SUM(C3:C5)</f>
        <v>14400</v>
      </c>
      <c r="D6" s="14">
        <f>SUM(D3:D5)</f>
        <v>0</v>
      </c>
      <c r="E6" s="14">
        <f>0.65*(SUM(E3:E5))</f>
        <v>1560</v>
      </c>
      <c r="F6" s="14">
        <f>SUM(F3:F5)</f>
        <v>5200</v>
      </c>
      <c r="G6" s="56"/>
      <c r="H6" s="25" t="s">
        <v>1</v>
      </c>
      <c r="I6" s="27">
        <f>SUM(I2:I5)</f>
        <v>67520</v>
      </c>
      <c r="J6" s="27">
        <f t="shared" ref="J6:L6" si="2">SUM(J2:J5)</f>
        <v>18100</v>
      </c>
      <c r="K6" s="27">
        <f t="shared" si="2"/>
        <v>5856</v>
      </c>
      <c r="L6" s="27">
        <f t="shared" si="2"/>
        <v>43564</v>
      </c>
    </row>
    <row r="7" spans="1:12" x14ac:dyDescent="0.25">
      <c r="A7" s="4"/>
      <c r="B7" s="3"/>
      <c r="C7" s="3"/>
      <c r="D7" s="3"/>
      <c r="E7" s="3"/>
      <c r="F7" s="3"/>
      <c r="G7" s="56"/>
      <c r="H7" s="56"/>
      <c r="I7" s="56"/>
      <c r="J7" s="56"/>
      <c r="K7" s="56"/>
    </row>
    <row r="8" spans="1:12" x14ac:dyDescent="0.25">
      <c r="A8" s="4" t="s">
        <v>108</v>
      </c>
      <c r="B8" s="3"/>
      <c r="C8" s="3"/>
      <c r="D8" s="3"/>
      <c r="E8" s="3"/>
      <c r="F8" s="3"/>
      <c r="G8" s="56"/>
      <c r="H8" s="56"/>
      <c r="I8" s="56"/>
      <c r="J8" s="56"/>
      <c r="K8" s="56"/>
    </row>
    <row r="9" spans="1:12" x14ac:dyDescent="0.25">
      <c r="A9" t="s">
        <v>60</v>
      </c>
      <c r="B9" s="3">
        <v>651</v>
      </c>
      <c r="C9" s="3">
        <v>4100</v>
      </c>
      <c r="D9" s="3">
        <v>1200</v>
      </c>
      <c r="E9" s="3">
        <v>800</v>
      </c>
      <c r="F9" s="3">
        <v>1600</v>
      </c>
      <c r="G9" s="56"/>
      <c r="H9" s="56"/>
      <c r="I9" s="56"/>
      <c r="J9" s="56"/>
      <c r="K9" s="56"/>
    </row>
    <row r="10" spans="1:12" x14ac:dyDescent="0.25">
      <c r="A10" t="s">
        <v>90</v>
      </c>
      <c r="B10" s="3">
        <v>651</v>
      </c>
      <c r="C10" s="3">
        <v>4100</v>
      </c>
      <c r="D10" s="3"/>
      <c r="E10" s="3">
        <v>800</v>
      </c>
      <c r="F10" s="3">
        <v>1600</v>
      </c>
      <c r="G10" s="56"/>
      <c r="H10" s="56"/>
      <c r="I10" s="56"/>
      <c r="J10" s="56"/>
      <c r="K10" s="56"/>
    </row>
    <row r="11" spans="1:12" x14ac:dyDescent="0.25">
      <c r="A11" t="s">
        <v>107</v>
      </c>
      <c r="B11" s="3">
        <v>651</v>
      </c>
      <c r="C11" s="3">
        <v>4100</v>
      </c>
      <c r="D11" s="3">
        <f>5000</f>
        <v>5000</v>
      </c>
      <c r="E11" s="3">
        <v>800</v>
      </c>
      <c r="F11" s="3">
        <v>1600</v>
      </c>
      <c r="G11" s="56"/>
      <c r="H11" s="56"/>
      <c r="I11" s="56"/>
      <c r="J11" s="56"/>
      <c r="K11" s="56"/>
    </row>
    <row r="12" spans="1:12" x14ac:dyDescent="0.25">
      <c r="A12" s="4" t="s">
        <v>1</v>
      </c>
      <c r="B12" s="14">
        <f>SUM(B9:B11)</f>
        <v>1953</v>
      </c>
      <c r="C12" s="14">
        <f>SUM(C9:C11)</f>
        <v>12300</v>
      </c>
      <c r="D12" s="14">
        <f>SUM(D9:D11)</f>
        <v>6200</v>
      </c>
      <c r="E12" s="14">
        <f>0.65*(SUM(E9:E11))</f>
        <v>1560</v>
      </c>
      <c r="F12" s="14">
        <f>SUM(F9:F11)</f>
        <v>4800</v>
      </c>
      <c r="G12" s="56"/>
      <c r="H12" s="56"/>
      <c r="I12" s="56"/>
      <c r="J12" s="56"/>
      <c r="K12" s="56"/>
    </row>
    <row r="13" spans="1:12" x14ac:dyDescent="0.25">
      <c r="F13" s="3"/>
      <c r="G13" s="56"/>
      <c r="H13" s="56"/>
      <c r="I13" s="56"/>
      <c r="J13" s="56"/>
      <c r="K13" s="56"/>
    </row>
    <row r="14" spans="1:12" x14ac:dyDescent="0.25">
      <c r="A14" s="4" t="s">
        <v>83</v>
      </c>
      <c r="B14" s="3"/>
      <c r="C14" s="3"/>
      <c r="D14" s="3"/>
      <c r="E14" s="3"/>
      <c r="F14" s="3"/>
      <c r="G14" s="56"/>
      <c r="H14" s="56"/>
      <c r="I14" s="56"/>
      <c r="J14" s="56"/>
      <c r="K14" s="56"/>
    </row>
    <row r="15" spans="1:12" x14ac:dyDescent="0.25">
      <c r="A15" t="s">
        <v>106</v>
      </c>
      <c r="B15" s="3">
        <f>(1372+580)/3</f>
        <v>650.66666666666663</v>
      </c>
      <c r="C15" s="3">
        <v>4100</v>
      </c>
      <c r="D15" s="3"/>
      <c r="E15" s="3">
        <v>800</v>
      </c>
      <c r="F15" s="3">
        <v>1600</v>
      </c>
      <c r="G15" s="56"/>
      <c r="H15" s="56"/>
      <c r="I15" s="56"/>
      <c r="J15" s="56"/>
      <c r="K15" s="3"/>
    </row>
    <row r="16" spans="1:12" x14ac:dyDescent="0.25">
      <c r="A16" t="s">
        <v>105</v>
      </c>
      <c r="B16" s="3">
        <f t="shared" ref="B16:B17" si="3">(1372+580)/3</f>
        <v>650.66666666666663</v>
      </c>
      <c r="C16" s="3">
        <v>6200</v>
      </c>
      <c r="D16" s="3"/>
      <c r="E16" s="3">
        <v>800</v>
      </c>
      <c r="F16" s="3">
        <v>1300</v>
      </c>
      <c r="G16" s="56"/>
      <c r="H16" s="56"/>
      <c r="I16" s="56"/>
      <c r="J16" s="56"/>
      <c r="K16" s="56"/>
    </row>
    <row r="17" spans="1:11" x14ac:dyDescent="0.25">
      <c r="A17" t="s">
        <v>104</v>
      </c>
      <c r="B17" s="3">
        <f t="shared" si="3"/>
        <v>650.66666666666663</v>
      </c>
      <c r="C17" s="3">
        <v>4100</v>
      </c>
      <c r="D17" s="3"/>
      <c r="E17" s="3">
        <v>800</v>
      </c>
      <c r="F17" s="3">
        <v>1300</v>
      </c>
      <c r="G17" s="56"/>
      <c r="H17" s="56"/>
      <c r="I17" s="56"/>
      <c r="J17" s="56"/>
      <c r="K17" s="56"/>
    </row>
    <row r="18" spans="1:11" x14ac:dyDescent="0.25">
      <c r="A18" s="4" t="s">
        <v>1</v>
      </c>
      <c r="B18" s="14">
        <f>SUM(B15:B17)</f>
        <v>1952</v>
      </c>
      <c r="C18" s="14">
        <f t="shared" ref="C18:E18" si="4">SUM(C15:C17)</f>
        <v>14400</v>
      </c>
      <c r="D18" s="14">
        <f t="shared" si="4"/>
        <v>0</v>
      </c>
      <c r="E18" s="14">
        <f t="shared" si="4"/>
        <v>2400</v>
      </c>
      <c r="F18" s="14">
        <f>SUM(F15:F17)</f>
        <v>4200</v>
      </c>
      <c r="G18" s="56"/>
      <c r="H18" s="56"/>
      <c r="I18" s="56"/>
      <c r="J18" s="56"/>
      <c r="K18" s="56"/>
    </row>
    <row r="19" spans="1:11" x14ac:dyDescent="0.25">
      <c r="B19" s="3"/>
      <c r="C19" s="3"/>
      <c r="D19" s="3"/>
      <c r="E19" s="3"/>
      <c r="F19" s="3"/>
      <c r="G19" s="56"/>
      <c r="H19" s="56"/>
      <c r="I19" s="56"/>
      <c r="J19" s="56"/>
      <c r="K19" s="56"/>
    </row>
    <row r="20" spans="1:11" x14ac:dyDescent="0.25">
      <c r="A20" s="4" t="s">
        <v>86</v>
      </c>
      <c r="B20" s="3"/>
      <c r="C20" s="3"/>
      <c r="D20" s="3"/>
      <c r="E20" s="3"/>
      <c r="F20" s="3"/>
      <c r="G20" s="56"/>
      <c r="H20" s="56"/>
      <c r="I20" s="56"/>
      <c r="J20" s="56"/>
      <c r="K20" s="56"/>
    </row>
    <row r="21" spans="1:11" x14ac:dyDescent="0.25">
      <c r="A21" t="s">
        <v>103</v>
      </c>
      <c r="B21" s="3">
        <v>0</v>
      </c>
      <c r="C21" s="3">
        <v>4100</v>
      </c>
      <c r="D21" s="3"/>
      <c r="E21" s="3">
        <v>800</v>
      </c>
      <c r="F21" s="3">
        <v>1300</v>
      </c>
      <c r="G21" s="56"/>
      <c r="H21" s="56"/>
      <c r="I21" s="56"/>
      <c r="J21" s="56"/>
      <c r="K21" s="56"/>
    </row>
    <row r="22" spans="1:11" x14ac:dyDescent="0.25">
      <c r="A22" t="s">
        <v>102</v>
      </c>
      <c r="B22" s="3">
        <v>0</v>
      </c>
      <c r="C22" s="3">
        <v>4100</v>
      </c>
      <c r="D22" s="3"/>
      <c r="E22" s="3">
        <v>800</v>
      </c>
      <c r="F22" s="3">
        <v>1300</v>
      </c>
      <c r="G22" s="56"/>
      <c r="H22" s="56"/>
      <c r="I22" s="56"/>
      <c r="J22" s="56"/>
      <c r="K22" s="56"/>
    </row>
    <row r="23" spans="1:11" x14ac:dyDescent="0.25">
      <c r="A23" s="57" t="s">
        <v>101</v>
      </c>
      <c r="B23" s="58">
        <v>0</v>
      </c>
      <c r="C23" s="58">
        <v>4100</v>
      </c>
      <c r="D23" s="58"/>
      <c r="E23" s="58">
        <v>800</v>
      </c>
      <c r="F23" s="3">
        <v>1300</v>
      </c>
      <c r="G23" s="56"/>
      <c r="H23" s="56"/>
      <c r="I23" s="56"/>
      <c r="J23" s="56"/>
      <c r="K23" s="56"/>
    </row>
    <row r="24" spans="1:11" x14ac:dyDescent="0.25">
      <c r="A24" s="4" t="s">
        <v>1</v>
      </c>
      <c r="B24" s="14">
        <f>SUM(B21:B23)</f>
        <v>0</v>
      </c>
      <c r="C24" s="14">
        <f t="shared" ref="C24:E24" si="5">SUM(C21:C23)</f>
        <v>12300</v>
      </c>
      <c r="D24" s="14">
        <f t="shared" si="5"/>
        <v>0</v>
      </c>
      <c r="E24" s="14">
        <f t="shared" si="5"/>
        <v>2400</v>
      </c>
      <c r="F24" s="14">
        <f>SUM(F21:F23)</f>
        <v>3900</v>
      </c>
      <c r="G24" s="56"/>
      <c r="H24" s="56"/>
      <c r="I24" s="56"/>
      <c r="J24" s="56"/>
      <c r="K24" s="56"/>
    </row>
    <row r="25" spans="1:11" x14ac:dyDescent="0.25">
      <c r="A25" s="57"/>
      <c r="B25" s="57"/>
      <c r="C25" s="59"/>
      <c r="D25" s="59"/>
      <c r="E25" s="59"/>
      <c r="F25" s="56"/>
      <c r="G25" s="56"/>
      <c r="H25" s="56"/>
      <c r="I25" s="56"/>
      <c r="J25" s="56"/>
      <c r="K25" s="56"/>
    </row>
    <row r="27" spans="1:11" x14ac:dyDescent="0.25">
      <c r="B27" s="55"/>
      <c r="C27" s="55"/>
      <c r="D27" s="55"/>
      <c r="E27" s="55"/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5"/>
  <sheetViews>
    <sheetView workbookViewId="0">
      <selection activeCell="D17" sqref="D17"/>
    </sheetView>
  </sheetViews>
  <sheetFormatPr defaultRowHeight="15" x14ac:dyDescent="0.25"/>
  <cols>
    <col min="1" max="1" width="22.140625" customWidth="1"/>
    <col min="4" max="4" width="15" customWidth="1"/>
    <col min="5" max="5" width="10.42578125" customWidth="1"/>
    <col min="7" max="7" width="15.85546875" customWidth="1"/>
    <col min="8" max="8" width="10.42578125" customWidth="1"/>
    <col min="9" max="9" width="6.42578125" customWidth="1"/>
    <col min="10" max="10" width="19.5703125" customWidth="1"/>
    <col min="11" max="11" width="10.42578125" customWidth="1"/>
    <col min="12" max="12" width="6.42578125" customWidth="1"/>
    <col min="13" max="13" width="16" customWidth="1"/>
    <col min="15" max="15" width="4.7109375" customWidth="1"/>
    <col min="16" max="16" width="16" customWidth="1"/>
  </cols>
  <sheetData>
    <row r="1" spans="1:21" x14ac:dyDescent="0.25">
      <c r="A1" s="72" t="s">
        <v>106</v>
      </c>
      <c r="B1" s="72"/>
      <c r="D1" s="72" t="s">
        <v>107</v>
      </c>
      <c r="E1" s="72"/>
      <c r="G1" s="72" t="s">
        <v>90</v>
      </c>
      <c r="H1" s="72"/>
      <c r="I1" s="37"/>
      <c r="J1" s="72" t="s">
        <v>60</v>
      </c>
      <c r="K1" s="72"/>
      <c r="L1" s="2"/>
      <c r="M1" s="72" t="s">
        <v>34</v>
      </c>
      <c r="N1" s="72"/>
      <c r="O1" s="2"/>
      <c r="P1" s="72" t="s">
        <v>33</v>
      </c>
      <c r="Q1" s="72"/>
    </row>
    <row r="2" spans="1:21" x14ac:dyDescent="0.25">
      <c r="A2" s="53" t="s">
        <v>67</v>
      </c>
      <c r="B2" s="53" t="s">
        <v>68</v>
      </c>
      <c r="D2" s="40" t="s">
        <v>67</v>
      </c>
      <c r="E2" s="40" t="s">
        <v>68</v>
      </c>
      <c r="G2" s="36" t="s">
        <v>67</v>
      </c>
      <c r="H2" s="36" t="s">
        <v>68</v>
      </c>
      <c r="I2" s="37"/>
      <c r="J2" s="24" t="s">
        <v>67</v>
      </c>
      <c r="K2" s="24" t="s">
        <v>68</v>
      </c>
      <c r="L2" s="2"/>
      <c r="M2" s="24" t="s">
        <v>67</v>
      </c>
      <c r="N2" s="24" t="s">
        <v>68</v>
      </c>
      <c r="O2" s="2"/>
      <c r="P2" s="24" t="s">
        <v>67</v>
      </c>
      <c r="Q2" s="24" t="s">
        <v>68</v>
      </c>
      <c r="R2" s="2"/>
      <c r="S2" s="2"/>
      <c r="T2" s="2"/>
      <c r="U2" s="2"/>
    </row>
    <row r="3" spans="1:21" x14ac:dyDescent="0.25">
      <c r="A3" s="54" t="s">
        <v>138</v>
      </c>
      <c r="B3" s="3">
        <f>1950-550</f>
        <v>1400</v>
      </c>
      <c r="D3" s="41" t="s">
        <v>122</v>
      </c>
      <c r="E3" s="3">
        <v>60</v>
      </c>
      <c r="G3" s="37" t="s">
        <v>114</v>
      </c>
      <c r="H3" s="3">
        <v>22</v>
      </c>
      <c r="I3" s="37"/>
      <c r="J3" s="2" t="s">
        <v>69</v>
      </c>
      <c r="K3" s="3">
        <v>35</v>
      </c>
      <c r="L3" s="2"/>
      <c r="M3" s="2" t="s">
        <v>8</v>
      </c>
      <c r="N3" s="3">
        <v>292.39</v>
      </c>
      <c r="O3" s="3"/>
      <c r="P3" s="2" t="s">
        <v>37</v>
      </c>
      <c r="Q3" s="3">
        <v>300</v>
      </c>
      <c r="R3" s="3"/>
      <c r="S3" s="2"/>
      <c r="T3" s="2"/>
      <c r="U3" s="2"/>
    </row>
    <row r="4" spans="1:21" x14ac:dyDescent="0.25">
      <c r="A4" s="54" t="s">
        <v>135</v>
      </c>
      <c r="B4" s="3">
        <f>220+120+100+30</f>
        <v>470</v>
      </c>
      <c r="D4" s="41" t="s">
        <v>72</v>
      </c>
      <c r="E4" s="3">
        <v>140</v>
      </c>
      <c r="G4" s="37" t="s">
        <v>121</v>
      </c>
      <c r="H4" s="3">
        <v>200</v>
      </c>
      <c r="I4" s="37"/>
      <c r="J4" s="2" t="s">
        <v>80</v>
      </c>
      <c r="K4" s="3">
        <v>120</v>
      </c>
      <c r="L4" s="2"/>
      <c r="M4" s="2" t="s">
        <v>74</v>
      </c>
      <c r="N4" s="3">
        <v>200</v>
      </c>
      <c r="O4" s="3"/>
      <c r="P4" s="2" t="s">
        <v>69</v>
      </c>
      <c r="Q4" s="3">
        <v>42</v>
      </c>
      <c r="R4" s="3"/>
      <c r="S4" s="2"/>
      <c r="T4" s="2"/>
      <c r="U4" s="2"/>
    </row>
    <row r="5" spans="1:21" x14ac:dyDescent="0.25">
      <c r="A5" s="54" t="s">
        <v>134</v>
      </c>
      <c r="B5" s="3">
        <v>80</v>
      </c>
      <c r="D5" s="41" t="s">
        <v>126</v>
      </c>
      <c r="E5" s="3">
        <v>50</v>
      </c>
      <c r="G5" s="37" t="s">
        <v>122</v>
      </c>
      <c r="H5" s="3">
        <v>70</v>
      </c>
      <c r="I5" s="37"/>
      <c r="J5" s="2" t="s">
        <v>69</v>
      </c>
      <c r="K5" s="3">
        <v>75</v>
      </c>
      <c r="L5" s="2"/>
      <c r="M5" s="2" t="s">
        <v>75</v>
      </c>
      <c r="N5" s="3">
        <v>75</v>
      </c>
      <c r="O5" s="3"/>
      <c r="P5" s="2" t="s">
        <v>8</v>
      </c>
      <c r="Q5" s="3">
        <v>915.6</v>
      </c>
      <c r="R5" s="3"/>
      <c r="S5" s="2"/>
      <c r="T5" s="2"/>
      <c r="U5" s="2"/>
    </row>
    <row r="6" spans="1:21" x14ac:dyDescent="0.25">
      <c r="A6" s="54"/>
      <c r="B6" s="3"/>
      <c r="D6" s="41"/>
      <c r="E6" s="3"/>
      <c r="G6" s="37" t="s">
        <v>123</v>
      </c>
      <c r="H6" s="3">
        <v>100</v>
      </c>
      <c r="I6" s="37"/>
      <c r="J6" s="2" t="s">
        <v>9</v>
      </c>
      <c r="K6" s="3">
        <v>500</v>
      </c>
      <c r="L6" s="2"/>
      <c r="M6" s="2" t="s">
        <v>76</v>
      </c>
      <c r="N6" s="3">
        <v>48</v>
      </c>
      <c r="O6" s="3"/>
      <c r="P6" s="2" t="s">
        <v>70</v>
      </c>
      <c r="Q6" s="3">
        <v>98</v>
      </c>
      <c r="R6" s="3"/>
      <c r="S6" s="2"/>
      <c r="T6" s="2"/>
      <c r="U6" s="2"/>
    </row>
    <row r="7" spans="1:21" x14ac:dyDescent="0.25">
      <c r="A7" s="54"/>
      <c r="B7" s="3"/>
      <c r="D7" s="41"/>
      <c r="E7" s="3"/>
      <c r="G7" s="37"/>
      <c r="H7" s="3"/>
      <c r="I7" s="37"/>
      <c r="J7" s="2" t="s">
        <v>94</v>
      </c>
      <c r="K7" s="3">
        <v>200</v>
      </c>
      <c r="L7" s="2"/>
      <c r="M7" s="2" t="s">
        <v>77</v>
      </c>
      <c r="N7" s="3">
        <f>(8.65+19.42+10.99+9.2+12.81+9.73+42.51+14.5)</f>
        <v>127.81</v>
      </c>
      <c r="O7" s="3"/>
      <c r="P7" s="2" t="s">
        <v>71</v>
      </c>
      <c r="Q7" s="3">
        <v>97</v>
      </c>
      <c r="R7" s="3"/>
      <c r="S7" s="2"/>
      <c r="T7" s="2"/>
      <c r="U7" s="2"/>
    </row>
    <row r="8" spans="1:21" x14ac:dyDescent="0.25">
      <c r="A8" s="54"/>
      <c r="B8" s="3"/>
      <c r="D8" s="41"/>
      <c r="E8" s="3"/>
      <c r="G8" s="37"/>
      <c r="H8" s="3"/>
      <c r="I8" s="37"/>
      <c r="J8" s="2" t="s">
        <v>95</v>
      </c>
      <c r="K8" s="3">
        <v>54</v>
      </c>
      <c r="L8" s="2"/>
      <c r="M8" s="2" t="s">
        <v>78</v>
      </c>
      <c r="N8" s="3">
        <v>58.51</v>
      </c>
      <c r="O8" s="3"/>
      <c r="P8" s="2" t="s">
        <v>72</v>
      </c>
      <c r="Q8" s="3">
        <v>226.8</v>
      </c>
      <c r="R8" s="3"/>
      <c r="S8" s="2"/>
      <c r="T8" s="2"/>
      <c r="U8" s="2"/>
    </row>
    <row r="9" spans="1:21" x14ac:dyDescent="0.25">
      <c r="A9" s="54"/>
      <c r="B9" s="3"/>
      <c r="D9" s="41"/>
      <c r="E9" s="3"/>
      <c r="G9" s="37"/>
      <c r="H9" s="3"/>
      <c r="I9" s="37"/>
      <c r="J9" s="2" t="s">
        <v>72</v>
      </c>
      <c r="K9" s="3">
        <v>248</v>
      </c>
      <c r="L9" s="2"/>
      <c r="M9" s="2" t="s">
        <v>79</v>
      </c>
      <c r="N9" s="3">
        <v>125</v>
      </c>
      <c r="O9" s="3"/>
      <c r="P9" s="2" t="s">
        <v>73</v>
      </c>
      <c r="Q9" s="3">
        <v>23.56</v>
      </c>
      <c r="R9" s="3"/>
      <c r="S9" s="2"/>
      <c r="T9" s="2"/>
      <c r="U9" s="2"/>
    </row>
    <row r="10" spans="1:21" x14ac:dyDescent="0.25">
      <c r="A10" s="54"/>
      <c r="B10" s="3"/>
      <c r="D10" s="41"/>
      <c r="E10" s="3"/>
      <c r="G10" s="37"/>
      <c r="H10" s="3"/>
      <c r="I10" s="37"/>
      <c r="J10" s="2"/>
      <c r="K10" s="3"/>
      <c r="L10" s="2"/>
      <c r="M10" s="2" t="s">
        <v>71</v>
      </c>
      <c r="N10" s="3">
        <v>140.97</v>
      </c>
      <c r="O10" s="3"/>
      <c r="P10" s="2"/>
      <c r="Q10" s="3"/>
      <c r="R10" s="3"/>
      <c r="S10" s="2"/>
      <c r="T10" s="2"/>
      <c r="U10" s="2"/>
    </row>
    <row r="11" spans="1:21" x14ac:dyDescent="0.25">
      <c r="A11" s="25" t="s">
        <v>1</v>
      </c>
      <c r="B11" s="26">
        <f>SUM(B3:B10)</f>
        <v>1950</v>
      </c>
      <c r="D11" s="25" t="s">
        <v>1</v>
      </c>
      <c r="E11" s="26">
        <f>SUM(E3:E10)</f>
        <v>250</v>
      </c>
      <c r="G11" s="25" t="s">
        <v>1</v>
      </c>
      <c r="H11" s="26">
        <f>SUM(H3:H10)</f>
        <v>392</v>
      </c>
      <c r="I11" s="37"/>
      <c r="J11" s="25" t="s">
        <v>1</v>
      </c>
      <c r="K11" s="26">
        <f>SUM(K3:K10)</f>
        <v>1232</v>
      </c>
      <c r="L11" s="2"/>
      <c r="M11" s="25" t="s">
        <v>1</v>
      </c>
      <c r="N11" s="26">
        <f>SUM(N3:N10)</f>
        <v>1067.68</v>
      </c>
      <c r="O11" s="3"/>
      <c r="P11" s="25" t="s">
        <v>1</v>
      </c>
      <c r="Q11" s="26">
        <f>SUM(Q3:Q10)</f>
        <v>1702.9599999999998</v>
      </c>
      <c r="R11" s="3"/>
      <c r="S11" s="2"/>
      <c r="T11" s="2"/>
      <c r="U11" s="2"/>
    </row>
    <row r="12" spans="1:21" x14ac:dyDescent="0.25">
      <c r="D12" s="41"/>
      <c r="E12" s="3"/>
      <c r="G12" s="37"/>
      <c r="H12" s="3"/>
      <c r="I12" s="37"/>
      <c r="J12" s="2"/>
      <c r="K12" s="3"/>
      <c r="L12" s="2"/>
      <c r="M12" s="2"/>
      <c r="N12" s="3"/>
      <c r="O12" s="3"/>
      <c r="P12" s="2"/>
      <c r="Q12" s="3"/>
      <c r="R12" s="3"/>
      <c r="S12" s="2"/>
      <c r="T12" s="2"/>
      <c r="U12" s="2"/>
    </row>
    <row r="13" spans="1:21" x14ac:dyDescent="0.25">
      <c r="D13" s="41"/>
      <c r="E13" s="3"/>
      <c r="G13" s="37"/>
      <c r="H13" s="3"/>
      <c r="I13" s="37"/>
      <c r="J13" s="2"/>
      <c r="K13" s="3"/>
      <c r="L13" s="2"/>
      <c r="M13" s="2"/>
      <c r="N13" s="3"/>
      <c r="O13" s="3"/>
      <c r="P13" s="2"/>
      <c r="Q13" s="3"/>
      <c r="R13" s="3"/>
      <c r="S13" s="2"/>
      <c r="T13" s="2"/>
      <c r="U13" s="2"/>
    </row>
    <row r="14" spans="1:21" x14ac:dyDescent="0.25">
      <c r="D14" s="41"/>
      <c r="E14" s="3"/>
      <c r="G14" s="37"/>
      <c r="H14" s="3"/>
      <c r="I14" s="37"/>
      <c r="J14" s="2"/>
      <c r="K14" s="3"/>
      <c r="L14" s="2"/>
      <c r="M14" s="2"/>
      <c r="N14" s="3"/>
      <c r="O14" s="3"/>
      <c r="P14" s="2"/>
      <c r="Q14" s="3"/>
      <c r="R14" s="3"/>
      <c r="S14" s="2"/>
      <c r="T14" s="2"/>
      <c r="U14" s="2"/>
    </row>
    <row r="15" spans="1:21" x14ac:dyDescent="0.25">
      <c r="D15" s="41"/>
      <c r="E15" s="3"/>
      <c r="G15" s="37"/>
      <c r="H15" s="3"/>
      <c r="I15" s="37"/>
      <c r="J15" s="2"/>
      <c r="K15" s="3"/>
      <c r="L15" s="2"/>
      <c r="M15" s="2"/>
      <c r="N15" s="3"/>
      <c r="O15" s="3"/>
      <c r="P15" s="2"/>
      <c r="Q15" s="3"/>
      <c r="R15" s="3"/>
      <c r="S15" s="2"/>
      <c r="T15" s="2"/>
      <c r="U15" s="2"/>
    </row>
    <row r="16" spans="1:21" x14ac:dyDescent="0.25">
      <c r="D16" s="41"/>
      <c r="E16" s="3"/>
      <c r="G16" s="37"/>
      <c r="H16" s="3"/>
      <c r="I16" s="37"/>
      <c r="J16" s="2"/>
      <c r="K16" s="3"/>
      <c r="L16" s="2"/>
      <c r="M16" s="2"/>
      <c r="N16" s="3"/>
      <c r="O16" s="3"/>
      <c r="P16" s="2"/>
      <c r="Q16" s="3"/>
      <c r="R16" s="3"/>
      <c r="S16" s="2"/>
      <c r="T16" s="2"/>
      <c r="U16" s="2"/>
    </row>
    <row r="17" spans="4:21" x14ac:dyDescent="0.25">
      <c r="D17" s="41"/>
      <c r="E17" s="3"/>
      <c r="G17" s="37"/>
      <c r="H17" s="3"/>
      <c r="I17" s="37"/>
      <c r="J17" s="2"/>
      <c r="K17" s="3"/>
      <c r="L17" s="2"/>
      <c r="M17" s="2"/>
      <c r="N17" s="3"/>
      <c r="O17" s="3"/>
      <c r="P17" s="2"/>
      <c r="Q17" s="3"/>
      <c r="R17" s="3"/>
      <c r="S17" s="2"/>
      <c r="T17" s="2"/>
      <c r="U17" s="2"/>
    </row>
    <row r="18" spans="4:21" x14ac:dyDescent="0.25">
      <c r="D18" s="41"/>
      <c r="E18" s="3"/>
      <c r="G18" s="37"/>
      <c r="H18" s="3"/>
      <c r="I18" s="37"/>
      <c r="J18" s="2"/>
      <c r="K18" s="3"/>
      <c r="L18" s="2"/>
      <c r="M18" s="2"/>
      <c r="N18" s="3"/>
      <c r="O18" s="3"/>
      <c r="P18" s="2"/>
      <c r="Q18" s="3"/>
      <c r="R18" s="3"/>
      <c r="S18" s="2"/>
      <c r="T18" s="2"/>
      <c r="U18" s="2"/>
    </row>
    <row r="19" spans="4:21" x14ac:dyDescent="0.25">
      <c r="D19" s="41"/>
      <c r="E19" s="3"/>
      <c r="G19" s="37"/>
      <c r="H19" s="3"/>
      <c r="I19" s="37"/>
      <c r="J19" s="2"/>
      <c r="K19" s="3"/>
      <c r="L19" s="2"/>
      <c r="M19" s="2"/>
      <c r="N19" s="3"/>
      <c r="O19" s="3"/>
      <c r="P19" s="2"/>
      <c r="Q19" s="3"/>
      <c r="R19" s="3"/>
      <c r="S19" s="2"/>
      <c r="T19" s="2"/>
      <c r="U19" s="2"/>
    </row>
    <row r="20" spans="4:21" x14ac:dyDescent="0.25">
      <c r="D20" s="41"/>
      <c r="E20" s="3"/>
      <c r="G20" s="37"/>
      <c r="H20" s="3"/>
      <c r="I20" s="37"/>
      <c r="J20" s="2"/>
      <c r="K20" s="3"/>
      <c r="L20" s="2"/>
      <c r="M20" s="2"/>
      <c r="N20" s="3"/>
      <c r="O20" s="3"/>
      <c r="P20" s="2"/>
      <c r="Q20" s="3"/>
      <c r="R20" s="3"/>
      <c r="S20" s="2"/>
      <c r="T20" s="2"/>
      <c r="U20" s="2"/>
    </row>
    <row r="21" spans="4:21" x14ac:dyDescent="0.25">
      <c r="D21" s="41"/>
      <c r="E21" s="3"/>
      <c r="G21" s="37"/>
      <c r="H21" s="3"/>
      <c r="I21" s="37"/>
      <c r="J21" s="2"/>
      <c r="K21" s="3"/>
      <c r="L21" s="2"/>
      <c r="M21" s="2"/>
      <c r="N21" s="3"/>
      <c r="O21" s="3"/>
      <c r="P21" s="2"/>
      <c r="Q21" s="3"/>
      <c r="R21" s="3"/>
      <c r="S21" s="2"/>
      <c r="T21" s="2"/>
      <c r="U21" s="2"/>
    </row>
    <row r="22" spans="4:21" x14ac:dyDescent="0.25">
      <c r="D22" s="41"/>
      <c r="E22" s="3"/>
      <c r="G22" s="37"/>
      <c r="H22" s="3"/>
      <c r="I22" s="37"/>
      <c r="J22" s="2"/>
      <c r="K22" s="3"/>
      <c r="L22" s="2"/>
      <c r="M22" s="2"/>
      <c r="N22" s="3"/>
      <c r="O22" s="3"/>
      <c r="P22" s="2"/>
      <c r="Q22" s="3"/>
      <c r="R22" s="3"/>
      <c r="S22" s="2"/>
      <c r="T22" s="2"/>
      <c r="U22" s="2"/>
    </row>
    <row r="23" spans="4:21" x14ac:dyDescent="0.25">
      <c r="D23" s="41"/>
      <c r="E23" s="3"/>
      <c r="G23" s="37"/>
      <c r="H23" s="3"/>
      <c r="I23" s="37"/>
      <c r="J23" s="2"/>
      <c r="K23" s="3"/>
      <c r="L23" s="2"/>
      <c r="M23" s="2"/>
      <c r="N23" s="3"/>
      <c r="O23" s="3"/>
      <c r="P23" s="2"/>
      <c r="Q23" s="3"/>
      <c r="R23" s="3"/>
      <c r="S23" s="2"/>
      <c r="T23" s="2"/>
      <c r="U23" s="2"/>
    </row>
    <row r="24" spans="4:21" x14ac:dyDescent="0.25">
      <c r="D24" s="41"/>
      <c r="E24" s="41"/>
      <c r="G24" s="37"/>
      <c r="H24" s="37"/>
      <c r="I24" s="37"/>
      <c r="J24" s="2"/>
      <c r="K24" s="2"/>
      <c r="L24" s="2"/>
      <c r="M24" s="2"/>
      <c r="N24" s="3"/>
      <c r="O24" s="3"/>
      <c r="P24" s="2"/>
      <c r="Q24" s="3"/>
      <c r="R24" s="3"/>
      <c r="S24" s="2"/>
      <c r="T24" s="2"/>
      <c r="U24" s="2"/>
    </row>
    <row r="25" spans="4:21" x14ac:dyDescent="0.25">
      <c r="D25" s="41"/>
      <c r="E25" s="41"/>
      <c r="G25" s="37"/>
      <c r="H25" s="37"/>
      <c r="I25" s="37"/>
      <c r="J25" s="2"/>
      <c r="K25" s="2"/>
      <c r="L25" s="2"/>
      <c r="M25" s="2"/>
      <c r="N25" s="3"/>
      <c r="O25" s="3"/>
      <c r="P25" s="2"/>
      <c r="Q25" s="2"/>
      <c r="R25" s="2"/>
      <c r="S25" s="2"/>
      <c r="T25" s="2"/>
      <c r="U25" s="2"/>
    </row>
    <row r="26" spans="4:21" x14ac:dyDescent="0.25">
      <c r="D26" s="41"/>
      <c r="E26" s="41"/>
      <c r="G26" s="37"/>
      <c r="H26" s="37"/>
      <c r="I26" s="37"/>
      <c r="J26" s="2"/>
      <c r="K26" s="2"/>
      <c r="L26" s="2"/>
      <c r="M26" s="2"/>
      <c r="N26" s="3"/>
      <c r="O26" s="3"/>
      <c r="P26" s="2"/>
      <c r="Q26" s="2"/>
      <c r="R26" s="2"/>
      <c r="S26" s="2"/>
      <c r="T26" s="2"/>
      <c r="U26" s="2"/>
    </row>
    <row r="27" spans="4:21" x14ac:dyDescent="0.25">
      <c r="D27" s="41"/>
      <c r="E27" s="41"/>
      <c r="G27" s="37"/>
      <c r="H27" s="37"/>
      <c r="I27" s="37"/>
      <c r="J27" s="2"/>
      <c r="K27" s="2"/>
      <c r="L27" s="2"/>
      <c r="M27" s="2"/>
      <c r="N27" s="3"/>
      <c r="O27" s="3"/>
      <c r="P27" s="2"/>
      <c r="Q27" s="2"/>
      <c r="R27" s="2"/>
      <c r="S27" s="2"/>
      <c r="T27" s="2"/>
      <c r="U27" s="2"/>
    </row>
    <row r="28" spans="4:21" x14ac:dyDescent="0.25">
      <c r="D28" s="41"/>
      <c r="E28" s="41"/>
      <c r="G28" s="37"/>
      <c r="H28" s="37"/>
      <c r="I28" s="37"/>
      <c r="J28" s="2"/>
      <c r="K28" s="2"/>
      <c r="L28" s="2"/>
      <c r="M28" s="2"/>
      <c r="N28" s="3"/>
      <c r="O28" s="3"/>
      <c r="P28" s="2"/>
      <c r="Q28" s="2"/>
      <c r="R28" s="2"/>
      <c r="S28" s="2"/>
      <c r="T28" s="2"/>
      <c r="U28" s="2"/>
    </row>
    <row r="29" spans="4:21" x14ac:dyDescent="0.25">
      <c r="D29" s="41"/>
      <c r="E29" s="41"/>
      <c r="G29" s="37"/>
      <c r="H29" s="37"/>
      <c r="I29" s="37"/>
      <c r="J29" s="2"/>
      <c r="K29" s="2"/>
      <c r="L29" s="2"/>
      <c r="M29" s="2"/>
      <c r="N29" s="3"/>
      <c r="O29" s="3"/>
      <c r="P29" s="2"/>
      <c r="Q29" s="2"/>
      <c r="R29" s="2"/>
      <c r="S29" s="2"/>
      <c r="T29" s="2"/>
      <c r="U29" s="2"/>
    </row>
    <row r="30" spans="4:21" x14ac:dyDescent="0.25">
      <c r="D30" s="41"/>
      <c r="E30" s="41"/>
      <c r="G30" s="37"/>
      <c r="H30" s="37"/>
      <c r="I30" s="37"/>
      <c r="J30" s="2"/>
      <c r="K30" s="2"/>
      <c r="L30" s="2"/>
      <c r="M30" s="2"/>
      <c r="N30" s="3"/>
      <c r="O30" s="3"/>
      <c r="P30" s="2"/>
      <c r="Q30" s="2"/>
      <c r="R30" s="2"/>
      <c r="S30" s="2"/>
      <c r="T30" s="2"/>
      <c r="U30" s="2"/>
    </row>
    <row r="31" spans="4:21" x14ac:dyDescent="0.25">
      <c r="D31" s="41"/>
      <c r="E31" s="41"/>
      <c r="G31" s="37"/>
      <c r="H31" s="37"/>
      <c r="I31" s="3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4:21" x14ac:dyDescent="0.25">
      <c r="D32" s="41"/>
      <c r="E32" s="41"/>
      <c r="G32" s="37"/>
      <c r="H32" s="37"/>
      <c r="I32" s="37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4:21" x14ac:dyDescent="0.25">
      <c r="D33" s="41"/>
      <c r="E33" s="41"/>
      <c r="G33" s="37"/>
      <c r="H33" s="37"/>
      <c r="I33" s="3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4:21" x14ac:dyDescent="0.25">
      <c r="D34" s="41"/>
      <c r="E34" s="41"/>
      <c r="G34" s="37"/>
      <c r="H34" s="37"/>
      <c r="I34" s="3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4:21" x14ac:dyDescent="0.25">
      <c r="D35" s="41"/>
      <c r="E35" s="41"/>
      <c r="G35" s="37"/>
      <c r="H35" s="37"/>
      <c r="I35" s="3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4:21" x14ac:dyDescent="0.25">
      <c r="D36" s="41"/>
      <c r="E36" s="41"/>
      <c r="G36" s="37"/>
      <c r="H36" s="37"/>
      <c r="I36" s="37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4:21" x14ac:dyDescent="0.25">
      <c r="D37" s="41"/>
      <c r="E37" s="41"/>
      <c r="G37" s="37"/>
      <c r="H37" s="37"/>
      <c r="I37" s="3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4:21" x14ac:dyDescent="0.25">
      <c r="D38" s="41"/>
      <c r="E38" s="41"/>
      <c r="G38" s="37"/>
      <c r="H38" s="37"/>
      <c r="I38" s="37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4:21" x14ac:dyDescent="0.25">
      <c r="D39" s="41"/>
      <c r="E39" s="41"/>
      <c r="G39" s="37"/>
      <c r="H39" s="37"/>
      <c r="I39" s="37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4:21" x14ac:dyDescent="0.25">
      <c r="D40" s="41"/>
      <c r="E40" s="41"/>
      <c r="G40" s="37"/>
      <c r="H40" s="37"/>
      <c r="I40" s="37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4:21" x14ac:dyDescent="0.25">
      <c r="D41" s="41"/>
      <c r="E41" s="41"/>
      <c r="G41" s="37"/>
      <c r="H41" s="37"/>
      <c r="I41" s="3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4:21" x14ac:dyDescent="0.25">
      <c r="D42" s="41"/>
      <c r="E42" s="41"/>
      <c r="G42" s="37"/>
      <c r="H42" s="37"/>
      <c r="I42" s="3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4:21" x14ac:dyDescent="0.25">
      <c r="D43" s="41"/>
      <c r="E43" s="41"/>
      <c r="G43" s="37"/>
      <c r="H43" s="37"/>
      <c r="I43" s="37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4:21" x14ac:dyDescent="0.25">
      <c r="D44" s="41"/>
      <c r="E44" s="41"/>
      <c r="G44" s="37"/>
      <c r="H44" s="37"/>
      <c r="I44" s="37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4:21" x14ac:dyDescent="0.25">
      <c r="D45" s="41"/>
      <c r="E45" s="41"/>
      <c r="G45" s="37"/>
      <c r="H45" s="37"/>
      <c r="I45" s="37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4:21" x14ac:dyDescent="0.25">
      <c r="D46" s="41"/>
      <c r="E46" s="41"/>
      <c r="G46" s="37"/>
      <c r="H46" s="37"/>
      <c r="I46" s="3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4:21" x14ac:dyDescent="0.25">
      <c r="D47" s="41"/>
      <c r="E47" s="41"/>
      <c r="G47" s="37"/>
      <c r="H47" s="37"/>
      <c r="I47" s="37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4:21" x14ac:dyDescent="0.25">
      <c r="D48" s="41"/>
      <c r="E48" s="41"/>
      <c r="G48" s="37"/>
      <c r="H48" s="37"/>
      <c r="I48" s="37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4:21" x14ac:dyDescent="0.25">
      <c r="D49" s="41"/>
      <c r="E49" s="41"/>
      <c r="G49" s="37"/>
      <c r="H49" s="37"/>
      <c r="I49" s="37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4:21" x14ac:dyDescent="0.25">
      <c r="D50" s="41"/>
      <c r="E50" s="41"/>
      <c r="G50" s="37"/>
      <c r="H50" s="37"/>
      <c r="I50" s="37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4:21" x14ac:dyDescent="0.25">
      <c r="D51" s="41"/>
      <c r="E51" s="41"/>
      <c r="G51" s="37"/>
      <c r="H51" s="37"/>
      <c r="I51" s="37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4:21" x14ac:dyDescent="0.25">
      <c r="D52" s="41"/>
      <c r="E52" s="41"/>
      <c r="G52" s="37"/>
      <c r="H52" s="37"/>
      <c r="I52" s="37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4:21" x14ac:dyDescent="0.25">
      <c r="D53" s="41"/>
      <c r="E53" s="41"/>
      <c r="G53" s="37"/>
      <c r="H53" s="37"/>
      <c r="I53" s="37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4:21" x14ac:dyDescent="0.25">
      <c r="D54" s="41"/>
      <c r="E54" s="41"/>
      <c r="G54" s="37"/>
      <c r="H54" s="37"/>
      <c r="I54" s="37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4:21" x14ac:dyDescent="0.25">
      <c r="D55" s="41"/>
      <c r="E55" s="41"/>
      <c r="G55" s="37"/>
      <c r="H55" s="37"/>
      <c r="I55" s="37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</sheetData>
  <mergeCells count="6">
    <mergeCell ref="A1:B1"/>
    <mergeCell ref="J1:K1"/>
    <mergeCell ref="M1:N1"/>
    <mergeCell ref="P1:Q1"/>
    <mergeCell ref="G1:H1"/>
    <mergeCell ref="D1:E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/>
  <dimension ref="A1:O31"/>
  <sheetViews>
    <sheetView workbookViewId="0">
      <selection activeCell="J15" sqref="J15"/>
    </sheetView>
  </sheetViews>
  <sheetFormatPr defaultRowHeight="15" x14ac:dyDescent="0.25"/>
  <cols>
    <col min="1" max="1" width="16.28515625" customWidth="1"/>
    <col min="4" max="4" width="13.85546875" customWidth="1"/>
    <col min="7" max="7" width="17.85546875" customWidth="1"/>
    <col min="13" max="13" width="9.28515625" bestFit="1" customWidth="1"/>
    <col min="14" max="14" width="10.140625" bestFit="1" customWidth="1"/>
    <col min="15" max="15" width="10.42578125" bestFit="1" customWidth="1"/>
  </cols>
  <sheetData>
    <row r="1" spans="1:15" x14ac:dyDescent="0.25">
      <c r="A1" s="70" t="s">
        <v>27</v>
      </c>
      <c r="B1" s="70"/>
      <c r="C1" s="7"/>
      <c r="D1" s="70" t="s">
        <v>33</v>
      </c>
      <c r="E1" s="70"/>
      <c r="G1" s="70" t="s">
        <v>34</v>
      </c>
      <c r="H1" s="70"/>
    </row>
    <row r="2" spans="1:15" x14ac:dyDescent="0.25">
      <c r="A2" s="4" t="s">
        <v>13</v>
      </c>
      <c r="B2" s="7"/>
      <c r="C2" s="7"/>
      <c r="D2" s="4" t="s">
        <v>13</v>
      </c>
      <c r="E2" s="7"/>
      <c r="G2" s="4" t="s">
        <v>13</v>
      </c>
      <c r="H2" s="7"/>
      <c r="M2" s="4" t="s">
        <v>52</v>
      </c>
      <c r="N2" s="15" t="s">
        <v>34</v>
      </c>
      <c r="O2" s="15" t="s">
        <v>33</v>
      </c>
    </row>
    <row r="3" spans="1:15" x14ac:dyDescent="0.25">
      <c r="A3" t="s">
        <v>14</v>
      </c>
      <c r="B3" s="7">
        <v>1114</v>
      </c>
      <c r="C3" s="7"/>
      <c r="D3" s="9" t="s">
        <v>14</v>
      </c>
      <c r="E3" s="7">
        <v>800</v>
      </c>
      <c r="G3" t="s">
        <v>25</v>
      </c>
      <c r="H3" s="7">
        <v>800</v>
      </c>
      <c r="M3" t="s">
        <v>53</v>
      </c>
      <c r="N3" s="3">
        <f>71+41+13+37+23</f>
        <v>185</v>
      </c>
      <c r="O3" s="3"/>
    </row>
    <row r="4" spans="1:15" x14ac:dyDescent="0.25">
      <c r="A4" t="s">
        <v>0</v>
      </c>
      <c r="B4" s="7">
        <v>250</v>
      </c>
      <c r="C4" s="7"/>
      <c r="D4" s="9" t="s">
        <v>36</v>
      </c>
      <c r="E4" s="7">
        <v>1900</v>
      </c>
      <c r="G4" t="s">
        <v>36</v>
      </c>
      <c r="H4" s="7">
        <v>4000</v>
      </c>
      <c r="M4" t="s">
        <v>54</v>
      </c>
      <c r="N4" s="3"/>
      <c r="O4" s="3"/>
    </row>
    <row r="5" spans="1:15" x14ac:dyDescent="0.25">
      <c r="A5" t="s">
        <v>28</v>
      </c>
      <c r="B5" s="7">
        <v>0</v>
      </c>
      <c r="C5" s="7"/>
      <c r="D5" s="9" t="s">
        <v>28</v>
      </c>
      <c r="E5" s="7">
        <v>760</v>
      </c>
      <c r="G5" t="s">
        <v>28</v>
      </c>
      <c r="H5" s="7"/>
      <c r="M5" t="s">
        <v>10</v>
      </c>
      <c r="N5" s="3">
        <f>37+210</f>
        <v>247</v>
      </c>
      <c r="O5" s="3">
        <v>400</v>
      </c>
    </row>
    <row r="6" spans="1:15" x14ac:dyDescent="0.25">
      <c r="A6" t="s">
        <v>29</v>
      </c>
      <c r="B6" s="7">
        <v>0</v>
      </c>
      <c r="D6" s="9" t="s">
        <v>29</v>
      </c>
      <c r="E6" s="7"/>
      <c r="G6" t="s">
        <v>29</v>
      </c>
      <c r="H6" s="7">
        <v>250</v>
      </c>
      <c r="M6" t="s">
        <v>51</v>
      </c>
      <c r="N6" s="3">
        <f>13+58+98</f>
        <v>169</v>
      </c>
      <c r="O6" s="3"/>
    </row>
    <row r="7" spans="1:15" x14ac:dyDescent="0.25">
      <c r="A7" t="s">
        <v>30</v>
      </c>
      <c r="B7" s="7">
        <v>44</v>
      </c>
      <c r="D7" s="9" t="s">
        <v>30</v>
      </c>
      <c r="E7" s="7">
        <v>40</v>
      </c>
      <c r="G7" t="s">
        <v>30</v>
      </c>
      <c r="H7" s="7"/>
      <c r="M7" t="s">
        <v>55</v>
      </c>
      <c r="N7" s="3">
        <v>226</v>
      </c>
      <c r="O7" s="3"/>
    </row>
    <row r="8" spans="1:15" x14ac:dyDescent="0.25">
      <c r="A8" t="s">
        <v>32</v>
      </c>
      <c r="B8" s="7">
        <v>120</v>
      </c>
      <c r="E8" s="7"/>
      <c r="H8" s="7"/>
      <c r="M8" t="s">
        <v>56</v>
      </c>
      <c r="N8" s="3"/>
      <c r="O8" s="3"/>
    </row>
    <row r="9" spans="1:15" x14ac:dyDescent="0.25">
      <c r="A9" s="10" t="s">
        <v>1</v>
      </c>
      <c r="B9" s="11">
        <f>SUM(B3:B8)</f>
        <v>1528</v>
      </c>
      <c r="C9" s="12"/>
      <c r="D9" s="10" t="s">
        <v>1</v>
      </c>
      <c r="E9" s="11">
        <f>SUM(E3:E8)</f>
        <v>3500</v>
      </c>
      <c r="F9" s="13"/>
      <c r="G9" s="10" t="s">
        <v>1</v>
      </c>
      <c r="H9" s="11">
        <f>SUM(H3:H8)</f>
        <v>5050</v>
      </c>
      <c r="M9" t="s">
        <v>15</v>
      </c>
      <c r="N9" s="3">
        <f>125</f>
        <v>125</v>
      </c>
      <c r="O9" s="3">
        <f>30+151</f>
        <v>181</v>
      </c>
    </row>
    <row r="10" spans="1:15" x14ac:dyDescent="0.25">
      <c r="M10" t="s">
        <v>57</v>
      </c>
      <c r="N10" s="3">
        <v>12.5</v>
      </c>
      <c r="O10" s="3"/>
    </row>
    <row r="11" spans="1:15" x14ac:dyDescent="0.25">
      <c r="A11" s="4" t="s">
        <v>21</v>
      </c>
      <c r="B11" s="7"/>
      <c r="C11" s="7"/>
      <c r="D11" s="4" t="s">
        <v>21</v>
      </c>
      <c r="E11" s="7"/>
      <c r="G11" s="4" t="s">
        <v>21</v>
      </c>
      <c r="H11" s="7"/>
      <c r="M11" t="s">
        <v>58</v>
      </c>
      <c r="N11" s="3">
        <v>280</v>
      </c>
      <c r="O11" s="3"/>
    </row>
    <row r="12" spans="1:15" x14ac:dyDescent="0.25">
      <c r="A12" t="s">
        <v>8</v>
      </c>
      <c r="B12" s="7">
        <v>810</v>
      </c>
      <c r="C12" s="7"/>
      <c r="D12" t="s">
        <v>8</v>
      </c>
      <c r="E12" s="7">
        <v>900</v>
      </c>
      <c r="G12" t="s">
        <v>8</v>
      </c>
      <c r="H12" s="7">
        <v>900</v>
      </c>
      <c r="M12" t="s">
        <v>26</v>
      </c>
      <c r="N12" s="3">
        <v>120</v>
      </c>
      <c r="O12" s="3">
        <v>83</v>
      </c>
    </row>
    <row r="13" spans="1:15" x14ac:dyDescent="0.25">
      <c r="A13" t="s">
        <v>9</v>
      </c>
      <c r="B13" s="7">
        <v>400</v>
      </c>
      <c r="C13" s="7"/>
      <c r="D13" t="s">
        <v>8</v>
      </c>
      <c r="E13" s="7">
        <v>910</v>
      </c>
      <c r="G13" t="s">
        <v>9</v>
      </c>
      <c r="H13" s="7">
        <v>400</v>
      </c>
      <c r="M13" t="s">
        <v>9</v>
      </c>
      <c r="N13" s="3">
        <v>48</v>
      </c>
      <c r="O13" s="3"/>
    </row>
    <row r="14" spans="1:15" x14ac:dyDescent="0.25">
      <c r="A14" t="s">
        <v>22</v>
      </c>
      <c r="B14" s="7">
        <v>245</v>
      </c>
      <c r="C14" s="7"/>
      <c r="D14" t="s">
        <v>37</v>
      </c>
      <c r="E14" s="7">
        <v>300</v>
      </c>
      <c r="G14" t="s">
        <v>22</v>
      </c>
      <c r="H14" s="7">
        <v>245</v>
      </c>
      <c r="M14" t="s">
        <v>59</v>
      </c>
      <c r="N14" s="3">
        <v>98</v>
      </c>
      <c r="O14" s="3"/>
    </row>
    <row r="15" spans="1:15" x14ac:dyDescent="0.25">
      <c r="A15" t="s">
        <v>22</v>
      </c>
      <c r="B15" s="7">
        <v>57</v>
      </c>
      <c r="C15" s="7"/>
      <c r="D15" t="s">
        <v>9</v>
      </c>
      <c r="E15" s="7">
        <v>400</v>
      </c>
      <c r="G15" t="s">
        <v>22</v>
      </c>
      <c r="H15" s="7">
        <v>57</v>
      </c>
      <c r="M15" t="s">
        <v>8</v>
      </c>
      <c r="N15" s="3"/>
      <c r="O15" s="3">
        <v>520</v>
      </c>
    </row>
    <row r="16" spans="1:15" x14ac:dyDescent="0.25">
      <c r="A16" t="s">
        <v>22</v>
      </c>
      <c r="B16" s="7">
        <v>16</v>
      </c>
      <c r="C16" s="7"/>
      <c r="D16" t="s">
        <v>22</v>
      </c>
      <c r="E16" s="7">
        <v>245</v>
      </c>
      <c r="G16" t="s">
        <v>22</v>
      </c>
      <c r="H16" s="7">
        <v>16</v>
      </c>
      <c r="M16" s="16" t="s">
        <v>1</v>
      </c>
      <c r="N16" s="17">
        <f>SUM(N3:N15)</f>
        <v>1510.5</v>
      </c>
      <c r="O16" s="17">
        <f>SUM(O3:O15)</f>
        <v>1184</v>
      </c>
    </row>
    <row r="17" spans="1:8" x14ac:dyDescent="0.25">
      <c r="A17" t="s">
        <v>23</v>
      </c>
      <c r="B17" s="7">
        <v>25</v>
      </c>
      <c r="C17" s="7"/>
      <c r="D17" t="s">
        <v>22</v>
      </c>
      <c r="E17" s="7">
        <v>57</v>
      </c>
      <c r="G17" t="s">
        <v>23</v>
      </c>
      <c r="H17" s="7">
        <v>25</v>
      </c>
    </row>
    <row r="18" spans="1:8" x14ac:dyDescent="0.25">
      <c r="A18" t="s">
        <v>23</v>
      </c>
      <c r="B18" s="7">
        <v>10</v>
      </c>
      <c r="C18" s="7"/>
      <c r="D18" t="s">
        <v>22</v>
      </c>
      <c r="E18" s="7">
        <v>16</v>
      </c>
      <c r="G18" t="s">
        <v>23</v>
      </c>
      <c r="H18" s="7">
        <v>10</v>
      </c>
    </row>
    <row r="19" spans="1:8" x14ac:dyDescent="0.25">
      <c r="A19" t="s">
        <v>24</v>
      </c>
      <c r="B19" s="7">
        <v>21</v>
      </c>
      <c r="C19" s="7"/>
      <c r="D19" t="s">
        <v>23</v>
      </c>
      <c r="E19" s="7">
        <v>25</v>
      </c>
      <c r="G19" t="s">
        <v>24</v>
      </c>
      <c r="H19" s="7">
        <v>21</v>
      </c>
    </row>
    <row r="20" spans="1:8" x14ac:dyDescent="0.25">
      <c r="A20" t="s">
        <v>25</v>
      </c>
      <c r="B20" s="7">
        <v>20</v>
      </c>
      <c r="C20" s="7"/>
      <c r="D20" t="s">
        <v>23</v>
      </c>
      <c r="E20" s="7">
        <v>10</v>
      </c>
      <c r="G20" t="s">
        <v>25</v>
      </c>
      <c r="H20" s="7">
        <v>20</v>
      </c>
    </row>
    <row r="21" spans="1:8" x14ac:dyDescent="0.25">
      <c r="A21" t="s">
        <v>10</v>
      </c>
      <c r="B21" s="7">
        <v>160</v>
      </c>
      <c r="C21" s="7"/>
      <c r="D21" t="s">
        <v>24</v>
      </c>
      <c r="E21" s="7">
        <v>42</v>
      </c>
      <c r="G21" t="s">
        <v>10</v>
      </c>
      <c r="H21" s="7">
        <v>160</v>
      </c>
    </row>
    <row r="22" spans="1:8" x14ac:dyDescent="0.25">
      <c r="A22" t="s">
        <v>15</v>
      </c>
      <c r="B22" s="7">
        <v>150</v>
      </c>
      <c r="C22" s="7"/>
      <c r="D22" t="s">
        <v>25</v>
      </c>
      <c r="E22" s="7">
        <v>20</v>
      </c>
      <c r="G22" t="s">
        <v>15</v>
      </c>
      <c r="H22" s="7">
        <v>150</v>
      </c>
    </row>
    <row r="23" spans="1:8" x14ac:dyDescent="0.25">
      <c r="A23" t="s">
        <v>26</v>
      </c>
      <c r="B23" s="7">
        <f>30*8</f>
        <v>240</v>
      </c>
      <c r="C23" s="7"/>
      <c r="D23" t="s">
        <v>10</v>
      </c>
      <c r="E23" s="7">
        <v>160</v>
      </c>
      <c r="G23" t="s">
        <v>26</v>
      </c>
      <c r="H23" s="7">
        <f>30*8</f>
        <v>240</v>
      </c>
    </row>
    <row r="24" spans="1:8" x14ac:dyDescent="0.25">
      <c r="D24" t="s">
        <v>15</v>
      </c>
      <c r="E24" s="7">
        <v>150</v>
      </c>
      <c r="G24" t="s">
        <v>35</v>
      </c>
      <c r="H24" s="7">
        <v>90</v>
      </c>
    </row>
    <row r="25" spans="1:8" x14ac:dyDescent="0.25">
      <c r="D25" t="s">
        <v>26</v>
      </c>
      <c r="E25" s="7">
        <f>30*8</f>
        <v>240</v>
      </c>
    </row>
    <row r="26" spans="1:8" x14ac:dyDescent="0.25">
      <c r="D26" t="s">
        <v>35</v>
      </c>
      <c r="E26" s="7">
        <v>90</v>
      </c>
    </row>
    <row r="27" spans="1:8" x14ac:dyDescent="0.25">
      <c r="D27" t="s">
        <v>38</v>
      </c>
      <c r="E27" s="7">
        <v>240</v>
      </c>
    </row>
    <row r="28" spans="1:8" x14ac:dyDescent="0.25">
      <c r="D28" t="s">
        <v>51</v>
      </c>
      <c r="E28" s="7">
        <v>200</v>
      </c>
    </row>
    <row r="29" spans="1:8" x14ac:dyDescent="0.25">
      <c r="A29" s="10" t="s">
        <v>1</v>
      </c>
      <c r="B29" s="11">
        <f>SUM(B12:B23)</f>
        <v>2154</v>
      </c>
      <c r="C29" s="12"/>
      <c r="D29" s="10" t="s">
        <v>1</v>
      </c>
      <c r="E29" s="11">
        <f>SUM(E12:E28)</f>
        <v>4005</v>
      </c>
      <c r="F29" s="13"/>
      <c r="G29" s="10" t="s">
        <v>1</v>
      </c>
      <c r="H29" s="11">
        <f>SUM(H12:H26)</f>
        <v>2334</v>
      </c>
    </row>
    <row r="30" spans="1:8" x14ac:dyDescent="0.25">
      <c r="A30" s="4" t="s">
        <v>31</v>
      </c>
      <c r="B30" s="8">
        <f>B9-B29</f>
        <v>-626</v>
      </c>
      <c r="C30" s="8"/>
      <c r="D30" s="4" t="s">
        <v>31</v>
      </c>
      <c r="E30" s="8">
        <f>E9-E29</f>
        <v>-505</v>
      </c>
      <c r="F30" s="4"/>
      <c r="G30" s="4" t="s">
        <v>31</v>
      </c>
      <c r="H30" s="7">
        <f>H9-H29</f>
        <v>2716</v>
      </c>
    </row>
    <row r="31" spans="1:8" x14ac:dyDescent="0.25">
      <c r="G31" s="4"/>
      <c r="H31" s="8"/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Master- Monthly Due</vt:lpstr>
      <vt:lpstr>Master- Owed</vt:lpstr>
      <vt:lpstr>Master- Money In</vt:lpstr>
      <vt:lpstr>Master- Loans</vt:lpstr>
      <vt:lpstr>Master- Interest</vt:lpstr>
      <vt:lpstr>Master- Tuition</vt:lpstr>
      <vt:lpstr>Master- Tuition (Term)</vt:lpstr>
      <vt:lpstr>Large Purchases</vt:lpstr>
      <vt:lpstr>Monthly Budget- 2018</vt:lpstr>
      <vt:lpstr>Salary</vt:lpstr>
      <vt:lpstr>Master- Student 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Vasquez, David Charles</cp:lastModifiedBy>
  <dcterms:created xsi:type="dcterms:W3CDTF">2018-06-29T20:48:51Z</dcterms:created>
  <dcterms:modified xsi:type="dcterms:W3CDTF">2020-03-24T23:58:36Z</dcterms:modified>
</cp:coreProperties>
</file>