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\www\david\teaching\AREC 213\Lectures\Week 2\"/>
    </mc:Choice>
  </mc:AlternateContent>
  <bookViews>
    <workbookView xWindow="0" yWindow="0" windowWidth="19200" windowHeight="11610" activeTab="1"/>
  </bookViews>
  <sheets>
    <sheet name="Master- Key" sheetId="1" r:id="rId1"/>
    <sheet name="Master- Revenue and Sales" sheetId="8" r:id="rId2"/>
    <sheet name="Master- Operating Expenses (5Y)" sheetId="9" r:id="rId3"/>
    <sheet name="Master- Income Statements" sheetId="11" r:id="rId4"/>
    <sheet name="Master- Investment" sheetId="13" r:id="rId5"/>
    <sheet name="Master- Unit Cost" sheetId="12" r:id="rId6"/>
    <sheet name="Master- Sales Forecasts" sheetId="1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8" l="1"/>
  <c r="D32" i="9" l="1"/>
  <c r="E34" i="13" l="1"/>
  <c r="F34" i="13"/>
  <c r="D34" i="13"/>
  <c r="F32" i="13"/>
  <c r="E32" i="13"/>
  <c r="D32" i="13"/>
  <c r="C32" i="13"/>
  <c r="B32" i="13"/>
  <c r="C25" i="13"/>
  <c r="B25" i="13"/>
  <c r="C24" i="13"/>
  <c r="B24" i="13"/>
  <c r="C23" i="13"/>
  <c r="B23" i="13"/>
  <c r="C22" i="13"/>
  <c r="B22" i="13"/>
  <c r="C21" i="13"/>
  <c r="B21" i="13"/>
  <c r="C20" i="13"/>
  <c r="C26" i="13"/>
  <c r="B20" i="13"/>
  <c r="B26" i="13"/>
  <c r="D12" i="14"/>
  <c r="C4" i="14"/>
  <c r="C5" i="14"/>
  <c r="C6" i="14"/>
  <c r="C7" i="14"/>
  <c r="C8" i="14"/>
  <c r="C9" i="14"/>
  <c r="C10" i="14"/>
  <c r="C11" i="14"/>
  <c r="C12" i="14"/>
  <c r="C3" i="14"/>
  <c r="A4" i="14"/>
  <c r="A5" i="14"/>
  <c r="A6" i="14"/>
  <c r="D6" i="14" s="1"/>
  <c r="A7" i="14"/>
  <c r="D7" i="14" s="1"/>
  <c r="A8" i="14"/>
  <c r="A9" i="14"/>
  <c r="A10" i="14"/>
  <c r="A11" i="14"/>
  <c r="D11" i="14" s="1"/>
  <c r="A12" i="14"/>
  <c r="A3" i="14"/>
  <c r="D3" i="14" s="1"/>
  <c r="E12" i="14" l="1"/>
  <c r="F12" i="14" s="1"/>
  <c r="E11" i="14"/>
  <c r="F11" i="14" s="1"/>
  <c r="E7" i="14"/>
  <c r="F7" i="14" s="1"/>
  <c r="E4" i="14"/>
  <c r="G7" i="14"/>
  <c r="D10" i="14"/>
  <c r="E10" i="14" s="1"/>
  <c r="D9" i="14"/>
  <c r="E9" i="14" s="1"/>
  <c r="D5" i="14"/>
  <c r="E5" i="14" s="1"/>
  <c r="E6" i="14"/>
  <c r="D8" i="14"/>
  <c r="E8" i="14" s="1"/>
  <c r="D4" i="14"/>
  <c r="E3" i="14"/>
  <c r="B27" i="13"/>
  <c r="C27" i="13"/>
  <c r="C17" i="13"/>
  <c r="B17" i="13"/>
  <c r="G12" i="14" l="1"/>
  <c r="G11" i="14"/>
  <c r="F9" i="14"/>
  <c r="G9" i="14"/>
  <c r="G5" i="14"/>
  <c r="F5" i="14"/>
  <c r="F6" i="14"/>
  <c r="G6" i="14"/>
  <c r="F10" i="14"/>
  <c r="G10" i="14"/>
  <c r="G3" i="14"/>
  <c r="F3" i="14"/>
  <c r="G4" i="14"/>
  <c r="F4" i="14"/>
  <c r="G8" i="14"/>
  <c r="F8" i="14"/>
  <c r="J4" i="9"/>
  <c r="H7" i="11"/>
  <c r="H13" i="11"/>
  <c r="H14" i="11"/>
  <c r="H15" i="11"/>
  <c r="H16" i="11"/>
  <c r="H17" i="11"/>
  <c r="H18" i="11"/>
  <c r="H19" i="11"/>
  <c r="H12" i="11"/>
  <c r="D15" i="12" l="1"/>
  <c r="C15" i="12"/>
  <c r="B15" i="12"/>
  <c r="D21" i="11" l="1"/>
  <c r="E21" i="11"/>
  <c r="F21" i="11"/>
  <c r="D7" i="11"/>
  <c r="E7" i="11"/>
  <c r="F7" i="11"/>
  <c r="H5" i="8"/>
  <c r="C21" i="11"/>
  <c r="B21" i="11"/>
  <c r="C7" i="11"/>
  <c r="H21" i="11" l="1"/>
  <c r="G38" i="9" l="1"/>
  <c r="G39" i="9"/>
  <c r="E24" i="9"/>
  <c r="G37" i="9" l="1"/>
  <c r="G36" i="9"/>
  <c r="G35" i="9"/>
  <c r="G34" i="9"/>
  <c r="G33" i="9"/>
  <c r="G32" i="9"/>
  <c r="F24" i="9"/>
  <c r="F21" i="9"/>
  <c r="F20" i="9"/>
  <c r="E39" i="9" l="1"/>
  <c r="D39" i="9"/>
  <c r="E37" i="9"/>
  <c r="E36" i="9"/>
  <c r="E33" i="9"/>
  <c r="G26" i="9" l="1"/>
  <c r="F37" i="9"/>
  <c r="C26" i="9"/>
  <c r="D26" i="9"/>
  <c r="E26" i="9"/>
  <c r="F26" i="9"/>
  <c r="C32" i="9"/>
  <c r="E32" i="9"/>
  <c r="F32" i="9"/>
  <c r="C33" i="9"/>
  <c r="D33" i="9"/>
  <c r="F33" i="9"/>
  <c r="C34" i="9"/>
  <c r="D34" i="9"/>
  <c r="E34" i="9"/>
  <c r="F34" i="9"/>
  <c r="C35" i="9"/>
  <c r="D35" i="9"/>
  <c r="E35" i="9"/>
  <c r="F35" i="9"/>
  <c r="C36" i="9"/>
  <c r="D36" i="9"/>
  <c r="F36" i="9"/>
  <c r="C37" i="9"/>
  <c r="D37" i="9"/>
  <c r="C38" i="9"/>
  <c r="D38" i="9"/>
  <c r="E38" i="9"/>
  <c r="F38" i="9"/>
  <c r="C39" i="9"/>
  <c r="F39" i="9"/>
  <c r="D41" i="9" l="1"/>
  <c r="G41" i="9"/>
  <c r="C41" i="9"/>
  <c r="E41" i="9"/>
  <c r="F41" i="9"/>
  <c r="C6" i="8" l="1"/>
  <c r="D6" i="8"/>
  <c r="E6" i="8"/>
  <c r="F6" i="8"/>
  <c r="B6" i="8"/>
  <c r="C3" i="11" l="1"/>
  <c r="C9" i="11" s="1"/>
  <c r="C23" i="11" s="1"/>
  <c r="D4" i="8"/>
  <c r="E4" i="8"/>
  <c r="F4" i="8"/>
  <c r="B4" i="8"/>
  <c r="B3" i="11" s="1"/>
  <c r="B3" i="1"/>
  <c r="B4" i="1" s="1"/>
  <c r="F3" i="11" l="1"/>
  <c r="F9" i="11" s="1"/>
  <c r="F23" i="11" s="1"/>
  <c r="F8" i="8"/>
  <c r="E3" i="11"/>
  <c r="E9" i="11" s="1"/>
  <c r="E23" i="11" s="1"/>
  <c r="E8" i="8"/>
  <c r="D8" i="8"/>
  <c r="D3" i="11"/>
  <c r="D9" i="11" s="1"/>
  <c r="D23" i="11" s="1"/>
  <c r="B7" i="11"/>
  <c r="B9" i="11" s="1"/>
  <c r="B23" i="11" s="1"/>
  <c r="H7" i="8"/>
  <c r="H3" i="8"/>
  <c r="H3" i="11" l="1"/>
  <c r="H23" i="11"/>
  <c r="H8" i="8"/>
  <c r="H6" i="8"/>
  <c r="H4" i="8" l="1"/>
</calcChain>
</file>

<file path=xl/sharedStrings.xml><?xml version="1.0" encoding="utf-8"?>
<sst xmlns="http://schemas.openxmlformats.org/spreadsheetml/2006/main" count="204" uniqueCount="120">
  <si>
    <t>COGS</t>
  </si>
  <si>
    <t>Total</t>
  </si>
  <si>
    <t>Revenue</t>
  </si>
  <si>
    <t>Units Sold</t>
  </si>
  <si>
    <t>Operating Expenses</t>
  </si>
  <si>
    <t>Unit Contribution</t>
  </si>
  <si>
    <t>Unit Contribution Margin</t>
  </si>
  <si>
    <t>Income</t>
  </si>
  <si>
    <t>Year 1</t>
  </si>
  <si>
    <t>Year 2</t>
  </si>
  <si>
    <t>Year 3</t>
  </si>
  <si>
    <t>Year 4</t>
  </si>
  <si>
    <t>Year 5</t>
  </si>
  <si>
    <t>Cost Per Unit</t>
  </si>
  <si>
    <t>Investment</t>
  </si>
  <si>
    <t xml:space="preserve">Other </t>
  </si>
  <si>
    <t>Legal</t>
  </si>
  <si>
    <t>Insurance</t>
  </si>
  <si>
    <t>Travel Expense</t>
  </si>
  <si>
    <t>Office Supplies</t>
  </si>
  <si>
    <t>Utilities</t>
  </si>
  <si>
    <t xml:space="preserve">Rent </t>
  </si>
  <si>
    <t>SGA</t>
  </si>
  <si>
    <t>R and D</t>
  </si>
  <si>
    <t>Accounting Financials (from above)</t>
  </si>
  <si>
    <t>TOTAL</t>
  </si>
  <si>
    <t>Legal Fees</t>
  </si>
  <si>
    <t>Travel</t>
  </si>
  <si>
    <t>Supplies</t>
  </si>
  <si>
    <t>Liability Insurance</t>
  </si>
  <si>
    <t>Utilities ($1000/month)</t>
  </si>
  <si>
    <t>Office Rent</t>
  </si>
  <si>
    <t>Rent</t>
  </si>
  <si>
    <t>Software</t>
  </si>
  <si>
    <t>Equipment</t>
  </si>
  <si>
    <t>Engineering Supplies</t>
  </si>
  <si>
    <t xml:space="preserve">    Graphic Designer</t>
  </si>
  <si>
    <t>Labor</t>
  </si>
  <si>
    <t xml:space="preserve">    Manufacturing Engineer</t>
  </si>
  <si>
    <t xml:space="preserve">    Design Engineer</t>
  </si>
  <si>
    <t xml:space="preserve">    Electrical Engineer</t>
  </si>
  <si>
    <t>Contract Labor (1099)</t>
  </si>
  <si>
    <t>Interns</t>
  </si>
  <si>
    <t>Administrative Assistant</t>
  </si>
  <si>
    <t>Account Executive</t>
  </si>
  <si>
    <r>
      <t>CTO</t>
    </r>
    <r>
      <rPr>
        <vertAlign val="superscript"/>
        <sz val="11"/>
        <color theme="1"/>
        <rFont val="Calibri"/>
        <family val="2"/>
        <scheme val="minor"/>
      </rPr>
      <t>e</t>
    </r>
  </si>
  <si>
    <r>
      <t>CEO</t>
    </r>
    <r>
      <rPr>
        <vertAlign val="superscript"/>
        <sz val="11"/>
        <color theme="1"/>
        <rFont val="Calibri"/>
        <family val="2"/>
        <scheme val="minor"/>
      </rPr>
      <t>e</t>
    </r>
  </si>
  <si>
    <t>Item</t>
  </si>
  <si>
    <t>Category</t>
  </si>
  <si>
    <t xml:space="preserve">    Total Revenue</t>
  </si>
  <si>
    <t>Cost of Revenue (Goods Sold)</t>
  </si>
  <si>
    <t xml:space="preserve">    Labor, Materials and Supplies</t>
  </si>
  <si>
    <t>Total Cost of Revenue</t>
  </si>
  <si>
    <t>Gross Profit</t>
  </si>
  <si>
    <t xml:space="preserve">    Research and Development</t>
  </si>
  <si>
    <t xml:space="preserve">    Selling General and Administrative</t>
  </si>
  <si>
    <t xml:space="preserve">    Rent </t>
  </si>
  <si>
    <t xml:space="preserve">    Utilities</t>
  </si>
  <si>
    <t xml:space="preserve">    Office Supplies</t>
  </si>
  <si>
    <t xml:space="preserve">    Travel Expense</t>
  </si>
  <si>
    <t xml:space="preserve">    Insurance</t>
  </si>
  <si>
    <t xml:space="preserve">    Legal</t>
  </si>
  <si>
    <t xml:space="preserve">    Other </t>
  </si>
  <si>
    <t>Total Operating Expenses</t>
  </si>
  <si>
    <t>Operating Income</t>
  </si>
  <si>
    <t>Income (Loss) Before Income Taxes</t>
  </si>
  <si>
    <t xml:space="preserve">Income Tax Expense </t>
  </si>
  <si>
    <t>Net Income (Loss)</t>
  </si>
  <si>
    <t>year 2</t>
  </si>
  <si>
    <t>Unit Price</t>
  </si>
  <si>
    <t>(5 units)</t>
  </si>
  <si>
    <t>(50 units)</t>
  </si>
  <si>
    <t>(500 units)</t>
  </si>
  <si>
    <t>Product Costs:</t>
  </si>
  <si>
    <t>PCB fabrication</t>
  </si>
  <si>
    <t>PCB assembly</t>
  </si>
  <si>
    <t>4 BGO crystals</t>
  </si>
  <si>
    <t>4 det PCB fab</t>
  </si>
  <si>
    <t>4 det PCB assem</t>
  </si>
  <si>
    <t>3D plastics</t>
  </si>
  <si>
    <t>connectors/etc</t>
  </si>
  <si>
    <t>assembly</t>
  </si>
  <si>
    <t>battery</t>
  </si>
  <si>
    <t>charger</t>
  </si>
  <si>
    <t>4 motors</t>
  </si>
  <si>
    <t>PRODUCT COST</t>
  </si>
  <si>
    <t xml:space="preserve">Labor </t>
  </si>
  <si>
    <t>Unit Cost (5 Units)</t>
  </si>
  <si>
    <t>Unit Cost (500 Units)</t>
  </si>
  <si>
    <t>Labor, Materials and Supplies</t>
  </si>
  <si>
    <t>Research and Development</t>
  </si>
  <si>
    <t>Selling General and Administrative</t>
  </si>
  <si>
    <t>Total Five Year Expenditure by Cost Category</t>
  </si>
  <si>
    <t>Expenditure</t>
  </si>
  <si>
    <t>Budget</t>
  </si>
  <si>
    <r>
      <t>CEO</t>
    </r>
    <r>
      <rPr>
        <vertAlign val="superscript"/>
        <sz val="14"/>
        <color theme="1"/>
        <rFont val="Calibri"/>
        <family val="2"/>
        <scheme val="minor"/>
      </rPr>
      <t>e</t>
    </r>
  </si>
  <si>
    <r>
      <t>CTO</t>
    </r>
    <r>
      <rPr>
        <vertAlign val="superscript"/>
        <sz val="14"/>
        <color theme="1"/>
        <rFont val="Calibri"/>
        <family val="2"/>
        <scheme val="minor"/>
      </rPr>
      <t>e</t>
    </r>
  </si>
  <si>
    <r>
      <t>CFO/CMO</t>
    </r>
    <r>
      <rPr>
        <vertAlign val="superscript"/>
        <sz val="14"/>
        <color theme="1"/>
        <rFont val="Calibri"/>
        <family val="2"/>
        <scheme val="minor"/>
      </rPr>
      <t>e</t>
    </r>
  </si>
  <si>
    <t xml:space="preserve">     Electrical Eng</t>
  </si>
  <si>
    <t xml:space="preserve">     Nuclear Eng</t>
  </si>
  <si>
    <t>Utilities ($200/mo)</t>
  </si>
  <si>
    <t>Travel^</t>
  </si>
  <si>
    <t>Sales</t>
  </si>
  <si>
    <t>Cost of Revenue</t>
  </si>
  <si>
    <t>Estimated Operating Expenses</t>
  </si>
  <si>
    <t>Profit Margin</t>
  </si>
  <si>
    <t>Level 7</t>
  </si>
  <si>
    <t>Level 6</t>
  </si>
  <si>
    <t>Level 5</t>
  </si>
  <si>
    <t>Level 4</t>
  </si>
  <si>
    <t>Level 3</t>
  </si>
  <si>
    <t>Level 2</t>
  </si>
  <si>
    <t>Estimated Sales Level</t>
  </si>
  <si>
    <t>Investor Return at 10% Equity</t>
  </si>
  <si>
    <t xml:space="preserve">Level 8 </t>
  </si>
  <si>
    <t xml:space="preserve">Level 1 </t>
  </si>
  <si>
    <t xml:space="preserve">Legal </t>
  </si>
  <si>
    <t>Return on Investment</t>
  </si>
  <si>
    <t>Software Engineer</t>
  </si>
  <si>
    <t xml:space="preserve">    Software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</si>
</sst>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6" formatCode="&quot;$&quot;#,##0_);[Red]\(&quot;$&quot;#,##0\)"/>
    <numFmt numFmtId="164" formatCode="&quot;$&quot;#,##0"/>
    <numFmt numFmtId="165" formatCode="&quot;$&quot;#,##0.00"/>
    <numFmt numFmtId="166" formatCode="&quot;$&quot;#,##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4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0" xfId="0" applyBorder="1"/>
    <xf numFmtId="164" fontId="1" fillId="0" borderId="0" xfId="0" applyNumberFormat="1" applyFont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0" fillId="0" borderId="9" xfId="0" applyNumberFormat="1" applyFont="1" applyBorder="1" applyAlignment="1">
      <alignment horizontal="center" wrapText="1"/>
    </xf>
    <xf numFmtId="3" fontId="2" fillId="0" borderId="4" xfId="0" applyNumberFormat="1" applyFont="1" applyBorder="1" applyAlignment="1">
      <alignment horizontal="center" wrapText="1"/>
    </xf>
    <xf numFmtId="3" fontId="2" fillId="0" borderId="9" xfId="0" applyNumberFormat="1" applyFont="1" applyBorder="1" applyAlignment="1">
      <alignment horizontal="center" wrapText="1"/>
    </xf>
    <xf numFmtId="164" fontId="0" fillId="0" borderId="4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Font="1" applyFill="1" applyBorder="1" applyAlignment="1">
      <alignment horizontal="center" wrapText="1"/>
    </xf>
    <xf numFmtId="3" fontId="0" fillId="0" borderId="0" xfId="0" applyNumberFormat="1"/>
    <xf numFmtId="0" fontId="2" fillId="0" borderId="4" xfId="0" applyFont="1" applyBorder="1" applyAlignment="1">
      <alignment horizontal="center" wrapText="1"/>
    </xf>
    <xf numFmtId="0" fontId="1" fillId="0" borderId="4" xfId="1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165" fontId="0" fillId="0" borderId="0" xfId="0" applyNumberFormat="1" applyBorder="1"/>
    <xf numFmtId="0" fontId="1" fillId="0" borderId="4" xfId="0" applyFont="1" applyBorder="1" applyAlignment="1">
      <alignment wrapText="1"/>
    </xf>
    <xf numFmtId="0" fontId="1" fillId="0" borderId="4" xfId="0" applyFont="1" applyBorder="1"/>
    <xf numFmtId="164" fontId="0" fillId="0" borderId="9" xfId="0" applyNumberForma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9" fontId="0" fillId="0" borderId="0" xfId="0" applyNumberFormat="1"/>
    <xf numFmtId="164" fontId="1" fillId="0" borderId="0" xfId="0" applyNumberFormat="1" applyFont="1"/>
    <xf numFmtId="0" fontId="0" fillId="0" borderId="0" xfId="0" applyFont="1"/>
    <xf numFmtId="164" fontId="0" fillId="0" borderId="0" xfId="0" applyNumberFormat="1"/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164" fontId="1" fillId="0" borderId="11" xfId="0" applyNumberFormat="1" applyFont="1" applyFill="1" applyBorder="1" applyAlignment="1">
      <alignment horizontal="center"/>
    </xf>
    <xf numFmtId="0" fontId="1" fillId="0" borderId="11" xfId="0" applyFont="1" applyFill="1" applyBorder="1" applyAlignment="1">
      <alignment horizontal="left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6" fontId="0" fillId="0" borderId="0" xfId="0" applyNumberFormat="1" applyAlignment="1">
      <alignment horizontal="center"/>
    </xf>
    <xf numFmtId="6" fontId="0" fillId="0" borderId="0" xfId="0" applyNumberForma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5" xfId="1" applyFont="1" applyBorder="1"/>
    <xf numFmtId="164" fontId="2" fillId="0" borderId="0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0" fontId="2" fillId="0" borderId="0" xfId="0" applyFont="1"/>
    <xf numFmtId="0" fontId="0" fillId="0" borderId="17" xfId="1" applyFont="1" applyBorder="1"/>
    <xf numFmtId="164" fontId="2" fillId="0" borderId="18" xfId="0" applyNumberFormat="1" applyFont="1" applyBorder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0" fontId="2" fillId="0" borderId="15" xfId="1" applyFont="1" applyBorder="1"/>
    <xf numFmtId="0" fontId="0" fillId="0" borderId="15" xfId="1" applyFont="1" applyBorder="1"/>
    <xf numFmtId="164" fontId="0" fillId="0" borderId="0" xfId="0" applyNumberFormat="1" applyFont="1"/>
    <xf numFmtId="0" fontId="1" fillId="0" borderId="17" xfId="1" applyFont="1" applyBorder="1"/>
    <xf numFmtId="164" fontId="2" fillId="0" borderId="20" xfId="0" applyNumberFormat="1" applyFon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2" fillId="0" borderId="21" xfId="0" applyNumberFormat="1" applyFont="1" applyBorder="1" applyAlignment="1">
      <alignment horizontal="center"/>
    </xf>
    <xf numFmtId="0" fontId="2" fillId="0" borderId="17" xfId="1" applyFont="1" applyBorder="1"/>
    <xf numFmtId="0" fontId="1" fillId="0" borderId="22" xfId="1" applyFont="1" applyBorder="1"/>
    <xf numFmtId="164" fontId="2" fillId="0" borderId="23" xfId="0" applyNumberFormat="1" applyFont="1" applyBorder="1" applyAlignment="1">
      <alignment horizontal="center"/>
    </xf>
    <xf numFmtId="164" fontId="2" fillId="0" borderId="24" xfId="0" applyNumberFormat="1" applyFont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9" fontId="2" fillId="0" borderId="0" xfId="0" applyNumberFormat="1" applyFont="1"/>
    <xf numFmtId="3" fontId="2" fillId="0" borderId="0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0" fontId="1" fillId="0" borderId="25" xfId="1" applyFont="1" applyBorder="1"/>
    <xf numFmtId="0" fontId="1" fillId="0" borderId="26" xfId="1" applyFont="1" applyBorder="1" applyAlignment="1">
      <alignment horizontal="center"/>
    </xf>
    <xf numFmtId="0" fontId="1" fillId="0" borderId="27" xfId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/>
    <xf numFmtId="164" fontId="2" fillId="0" borderId="16" xfId="0" applyNumberFormat="1" applyFont="1" applyBorder="1"/>
    <xf numFmtId="3" fontId="2" fillId="0" borderId="0" xfId="0" applyNumberFormat="1" applyFont="1"/>
    <xf numFmtId="0" fontId="1" fillId="2" borderId="1" xfId="0" applyFont="1" applyFill="1" applyBorder="1"/>
    <xf numFmtId="0" fontId="1" fillId="2" borderId="3" xfId="0" applyFont="1" applyFill="1" applyBorder="1"/>
    <xf numFmtId="0" fontId="1" fillId="2" borderId="6" xfId="0" applyFont="1" applyFill="1" applyBorder="1"/>
    <xf numFmtId="0" fontId="3" fillId="0" borderId="0" xfId="0" applyFont="1"/>
    <xf numFmtId="5" fontId="0" fillId="0" borderId="0" xfId="0" applyNumberForma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28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left"/>
    </xf>
    <xf numFmtId="5" fontId="0" fillId="0" borderId="4" xfId="0" applyNumberFormat="1" applyBorder="1" applyAlignment="1">
      <alignment horizontal="center"/>
    </xf>
    <xf numFmtId="5" fontId="0" fillId="0" borderId="5" xfId="0" applyNumberFormat="1" applyBorder="1" applyAlignment="1">
      <alignment horizontal="center"/>
    </xf>
    <xf numFmtId="0" fontId="1" fillId="0" borderId="6" xfId="0" applyFont="1" applyBorder="1" applyAlignment="1">
      <alignment horizontal="left"/>
    </xf>
    <xf numFmtId="5" fontId="1" fillId="0" borderId="29" xfId="0" applyNumberFormat="1" applyFont="1" applyBorder="1" applyAlignment="1">
      <alignment horizontal="center"/>
    </xf>
    <xf numFmtId="5" fontId="1" fillId="0" borderId="7" xfId="0" applyNumberFormat="1" applyFont="1" applyBorder="1" applyAlignment="1">
      <alignment horizontal="center"/>
    </xf>
    <xf numFmtId="0" fontId="0" fillId="0" borderId="3" xfId="1" applyFont="1" applyBorder="1"/>
    <xf numFmtId="164" fontId="2" fillId="0" borderId="5" xfId="0" applyNumberFormat="1" applyFont="1" applyBorder="1" applyAlignment="1">
      <alignment horizontal="center"/>
    </xf>
    <xf numFmtId="0" fontId="0" fillId="0" borderId="6" xfId="1" applyFont="1" applyBorder="1"/>
    <xf numFmtId="164" fontId="2" fillId="0" borderId="7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3" fontId="0" fillId="0" borderId="3" xfId="0" applyNumberFormat="1" applyFont="1" applyBorder="1"/>
    <xf numFmtId="0" fontId="1" fillId="0" borderId="18" xfId="0" applyFont="1" applyBorder="1" applyAlignment="1">
      <alignment horizontal="left"/>
    </xf>
    <xf numFmtId="0" fontId="1" fillId="0" borderId="18" xfId="0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0" fontId="7" fillId="0" borderId="31" xfId="0" applyFont="1" applyBorder="1" applyAlignment="1">
      <alignment horizontal="center" vertical="center" wrapText="1"/>
    </xf>
    <xf numFmtId="0" fontId="7" fillId="0" borderId="32" xfId="0" applyFont="1" applyBorder="1" applyAlignment="1">
      <alignment vertical="center"/>
    </xf>
    <xf numFmtId="6" fontId="8" fillId="0" borderId="27" xfId="0" applyNumberFormat="1" applyFont="1" applyBorder="1" applyAlignment="1">
      <alignment horizontal="center" vertical="center"/>
    </xf>
    <xf numFmtId="9" fontId="8" fillId="0" borderId="27" xfId="0" applyNumberFormat="1" applyFont="1" applyBorder="1" applyAlignment="1">
      <alignment horizontal="center" vertical="center"/>
    </xf>
    <xf numFmtId="10" fontId="0" fillId="0" borderId="0" xfId="0" applyNumberFormat="1" applyBorder="1"/>
    <xf numFmtId="0" fontId="7" fillId="0" borderId="1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6" fontId="0" fillId="0" borderId="3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6" fontId="0" fillId="0" borderId="4" xfId="0" applyNumberFormat="1" applyBorder="1" applyAlignment="1">
      <alignment horizontal="center" vertical="center"/>
    </xf>
    <xf numFmtId="6" fontId="8" fillId="0" borderId="4" xfId="0" applyNumberFormat="1" applyFont="1" applyBorder="1" applyAlignment="1">
      <alignment horizontal="center" vertical="center"/>
    </xf>
    <xf numFmtId="6" fontId="0" fillId="0" borderId="6" xfId="0" applyNumberFormat="1" applyBorder="1" applyAlignment="1">
      <alignment horizontal="center" vertical="center"/>
    </xf>
    <xf numFmtId="3" fontId="0" fillId="0" borderId="29" xfId="0" applyNumberFormat="1" applyBorder="1" applyAlignment="1">
      <alignment horizontal="center" vertical="center"/>
    </xf>
    <xf numFmtId="6" fontId="0" fillId="0" borderId="29" xfId="0" applyNumberFormat="1" applyBorder="1" applyAlignment="1">
      <alignment horizontal="center" vertical="center"/>
    </xf>
    <xf numFmtId="6" fontId="8" fillId="0" borderId="29" xfId="0" applyNumberFormat="1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 wrapText="1"/>
    </xf>
    <xf numFmtId="3" fontId="8" fillId="0" borderId="27" xfId="0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9" fontId="8" fillId="0" borderId="4" xfId="0" applyNumberFormat="1" applyFont="1" applyBorder="1" applyAlignment="1">
      <alignment horizontal="center" vertical="center"/>
    </xf>
    <xf numFmtId="6" fontId="8" fillId="0" borderId="5" xfId="0" applyNumberFormat="1" applyFont="1" applyBorder="1" applyAlignment="1">
      <alignment horizontal="center" vertical="center"/>
    </xf>
    <xf numFmtId="9" fontId="8" fillId="0" borderId="29" xfId="0" applyNumberFormat="1" applyFont="1" applyBorder="1" applyAlignment="1">
      <alignment horizontal="center" vertical="center"/>
    </xf>
    <xf numFmtId="6" fontId="8" fillId="0" borderId="7" xfId="0" applyNumberFormat="1" applyFont="1" applyBorder="1" applyAlignment="1">
      <alignment horizontal="center" vertical="center"/>
    </xf>
    <xf numFmtId="166" fontId="0" fillId="0" borderId="0" xfId="0" applyNumberFormat="1"/>
    <xf numFmtId="0" fontId="2" fillId="0" borderId="1" xfId="0" applyFont="1" applyBorder="1" applyAlignment="1">
      <alignment horizontal="center" wrapText="1"/>
    </xf>
    <xf numFmtId="0" fontId="1" fillId="0" borderId="3" xfId="1" applyFont="1" applyBorder="1" applyAlignment="1">
      <alignment horizontal="left" wrapText="1"/>
    </xf>
    <xf numFmtId="3" fontId="2" fillId="0" borderId="5" xfId="0" applyNumberFormat="1" applyFont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164" fontId="4" fillId="0" borderId="5" xfId="0" applyNumberFormat="1" applyFont="1" applyBorder="1" applyAlignment="1">
      <alignment horizontal="center" wrapText="1"/>
    </xf>
    <xf numFmtId="0" fontId="1" fillId="0" borderId="3" xfId="0" applyFont="1" applyBorder="1"/>
    <xf numFmtId="164" fontId="4" fillId="0" borderId="29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0" fontId="1" fillId="0" borderId="6" xfId="0" applyFont="1" applyBorder="1"/>
    <xf numFmtId="164" fontId="4" fillId="3" borderId="2" xfId="0" applyNumberFormat="1" applyFont="1" applyFill="1" applyBorder="1"/>
    <xf numFmtId="164" fontId="4" fillId="3" borderId="5" xfId="0" applyNumberFormat="1" applyFont="1" applyFill="1" applyBorder="1"/>
    <xf numFmtId="9" fontId="4" fillId="3" borderId="7" xfId="0" applyNumberFormat="1" applyFont="1" applyFill="1" applyBorder="1"/>
    <xf numFmtId="0" fontId="0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3" fontId="1" fillId="0" borderId="0" xfId="0" applyNumberFormat="1" applyFont="1" applyAlignment="1">
      <alignment horizontal="center"/>
    </xf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Projections</a:t>
            </a:r>
            <a:r>
              <a:rPr lang="en-US" baseline="0"/>
              <a:t> (5 Year)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'Master- Revenue and Sales'!$B$2:$F$2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xVal>
          <c:yVal>
            <c:numRef>
              <c:f>'Master- Revenue and Sales'!$B$4:$F$4</c:f>
              <c:numCache>
                <c:formatCode>"$"#,##0</c:formatCode>
                <c:ptCount val="5"/>
                <c:pt idx="0">
                  <c:v>0</c:v>
                </c:pt>
                <c:pt idx="1">
                  <c:v>118560</c:v>
                </c:pt>
                <c:pt idx="2">
                  <c:v>395200</c:v>
                </c:pt>
                <c:pt idx="3">
                  <c:v>1185600</c:v>
                </c:pt>
                <c:pt idx="4">
                  <c:v>2371200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38-453B-A8C6-14CF8E631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716184"/>
        <c:axId val="280718808"/>
      </c:scatterChart>
      <c:valAx>
        <c:axId val="280716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718808"/>
        <c:crosses val="autoZero"/>
        <c:crossBetween val="midCat"/>
      </c:valAx>
      <c:valAx>
        <c:axId val="28071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716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</a:t>
            </a:r>
            <a:r>
              <a:rPr lang="en-US" baseline="0"/>
              <a:t> </a:t>
            </a:r>
            <a:r>
              <a:rPr lang="en-US"/>
              <a:t>Units Sold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'Master- Revenue and Sales'!$B$2:$F$2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xVal>
          <c:yVal>
            <c:numRef>
              <c:f>'Master- Revenue and Sales'!$B$3:$F$3</c:f>
              <c:numCache>
                <c:formatCode>#,##0</c:formatCode>
                <c:ptCount val="5"/>
                <c:pt idx="0">
                  <c:v>0</c:v>
                </c:pt>
                <c:pt idx="1">
                  <c:v>60</c:v>
                </c:pt>
                <c:pt idx="2">
                  <c:v>200</c:v>
                </c:pt>
                <c:pt idx="3">
                  <c:v>600</c:v>
                </c:pt>
                <c:pt idx="4">
                  <c:v>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34-42AF-B5B1-4933752EB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909512"/>
        <c:axId val="235906888"/>
      </c:scatterChart>
      <c:valAx>
        <c:axId val="235909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of Operations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06888"/>
        <c:crosses val="autoZero"/>
        <c:crossBetween val="midCat"/>
      </c:valAx>
      <c:valAx>
        <c:axId val="23590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09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</a:t>
            </a:r>
            <a:r>
              <a:rPr lang="en-US" baseline="0"/>
              <a:t> of Investment Funds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E8-459B-A728-601B2EA91D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E8-459B-A728-601B2EA91D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E8-459B-A728-601B2EA91D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E8-459B-A728-601B2EA91D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BE8-459B-A728-601B2EA91D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BE8-459B-A728-601B2EA91D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BE8-459B-A728-601B2EA91D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'Master- Investment'!$A$20:$A$26</c:f>
              <c:strCache>
                <c:ptCount val="7"/>
                <c:pt idx="0">
                  <c:v>Research and Development</c:v>
                </c:pt>
                <c:pt idx="1">
                  <c:v>Rent</c:v>
                </c:pt>
                <c:pt idx="2">
                  <c:v>Utilities</c:v>
                </c:pt>
                <c:pt idx="3">
                  <c:v>Supplies</c:v>
                </c:pt>
                <c:pt idx="4">
                  <c:v>Travel</c:v>
                </c:pt>
                <c:pt idx="5">
                  <c:v>Legal </c:v>
                </c:pt>
                <c:pt idx="6">
                  <c:v>Labor</c:v>
                </c:pt>
              </c:strCache>
            </c:strRef>
          </c:cat>
          <c:val>
            <c:numRef>
              <c:f>'Master- Investment'!$B$20:$B$26</c:f>
              <c:numCache>
                <c:formatCode>"$"#,##0</c:formatCode>
                <c:ptCount val="7"/>
                <c:pt idx="0">
                  <c:v>9500</c:v>
                </c:pt>
                <c:pt idx="1">
                  <c:v>4800</c:v>
                </c:pt>
                <c:pt idx="2">
                  <c:v>2400</c:v>
                </c:pt>
                <c:pt idx="3">
                  <c:v>6000</c:v>
                </c:pt>
                <c:pt idx="4">
                  <c:v>4200</c:v>
                </c:pt>
                <c:pt idx="5">
                  <c:v>2500</c:v>
                </c:pt>
                <c:pt idx="6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9-4B1E-8768-514C8872B12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BE8-459B-A728-601B2EA91D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BE8-459B-A728-601B2EA91D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BE8-459B-A728-601B2EA91D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BE8-459B-A728-601B2EA91D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BE8-459B-A728-601B2EA91D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BE8-459B-A728-601B2EA91D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BE8-459B-A728-601B2EA91D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'Master- Investment'!$A$20:$A$26</c:f>
              <c:strCache>
                <c:ptCount val="7"/>
                <c:pt idx="0">
                  <c:v>Research and Development</c:v>
                </c:pt>
                <c:pt idx="1">
                  <c:v>Rent</c:v>
                </c:pt>
                <c:pt idx="2">
                  <c:v>Utilities</c:v>
                </c:pt>
                <c:pt idx="3">
                  <c:v>Supplies</c:v>
                </c:pt>
                <c:pt idx="4">
                  <c:v>Travel</c:v>
                </c:pt>
                <c:pt idx="5">
                  <c:v>Legal </c:v>
                </c:pt>
                <c:pt idx="6">
                  <c:v>Labor</c:v>
                </c:pt>
              </c:strCache>
            </c:strRef>
          </c:cat>
          <c:val>
            <c:numRef>
              <c:f>'Master- Investment'!$C$20:$C$26</c:f>
              <c:numCache>
                <c:formatCode>"$"#,##0</c:formatCode>
                <c:ptCount val="7"/>
                <c:pt idx="0">
                  <c:v>7000</c:v>
                </c:pt>
                <c:pt idx="1">
                  <c:v>4800</c:v>
                </c:pt>
                <c:pt idx="2">
                  <c:v>2400</c:v>
                </c:pt>
                <c:pt idx="3">
                  <c:v>3000</c:v>
                </c:pt>
                <c:pt idx="4">
                  <c:v>4200</c:v>
                </c:pt>
                <c:pt idx="5">
                  <c:v>7200</c:v>
                </c:pt>
                <c:pt idx="6">
                  <c:v>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39-4B1E-8768-514C8872B12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161924</xdr:rowOff>
    </xdr:from>
    <xdr:to>
      <xdr:col>5</xdr:col>
      <xdr:colOff>452439</xdr:colOff>
      <xdr:row>24</xdr:row>
      <xdr:rowOff>76199</xdr:rowOff>
    </xdr:to>
    <xdr:graphicFrame macro="">
      <xdr:nvGraphicFramePr>
        <xdr:cNvPr id="5" name="Chart 4" title="Yea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</xdr:colOff>
      <xdr:row>8</xdr:row>
      <xdr:rowOff>152400</xdr:rowOff>
    </xdr:from>
    <xdr:to>
      <xdr:col>11</xdr:col>
      <xdr:colOff>1081087</xdr:colOff>
      <xdr:row>23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9525</xdr:rowOff>
    </xdr:from>
    <xdr:to>
      <xdr:col>11</xdr:col>
      <xdr:colOff>323850</xdr:colOff>
      <xdr:row>14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" sqref="B1"/>
    </sheetView>
  </sheetViews>
  <sheetFormatPr defaultRowHeight="15" x14ac:dyDescent="0.25"/>
  <cols>
    <col min="1" max="1" width="26.5703125" customWidth="1"/>
  </cols>
  <sheetData>
    <row r="1" spans="1:6" x14ac:dyDescent="0.25">
      <c r="A1" s="82" t="s">
        <v>69</v>
      </c>
      <c r="B1" s="138">
        <v>1976</v>
      </c>
    </row>
    <row r="2" spans="1:6" x14ac:dyDescent="0.25">
      <c r="A2" s="83" t="s">
        <v>13</v>
      </c>
      <c r="B2" s="139">
        <v>875</v>
      </c>
    </row>
    <row r="3" spans="1:6" x14ac:dyDescent="0.25">
      <c r="A3" s="83" t="s">
        <v>5</v>
      </c>
      <c r="B3" s="139">
        <f>B1-B2</f>
        <v>1101</v>
      </c>
    </row>
    <row r="4" spans="1:6" ht="15.75" thickBot="1" x14ac:dyDescent="0.3">
      <c r="A4" s="84" t="s">
        <v>6</v>
      </c>
      <c r="B4" s="140">
        <f>B3/B1</f>
        <v>0.55718623481781382</v>
      </c>
    </row>
    <row r="7" spans="1:6" x14ac:dyDescent="0.25">
      <c r="F7" s="1"/>
    </row>
    <row r="14" spans="1:6" ht="18.75" customHeigh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B4" sqref="B4:F4"/>
    </sheetView>
  </sheetViews>
  <sheetFormatPr defaultRowHeight="15" x14ac:dyDescent="0.25"/>
  <cols>
    <col min="1" max="1" width="18.85546875" customWidth="1"/>
    <col min="2" max="2" width="8.5703125" bestFit="1" customWidth="1"/>
    <col min="3" max="6" width="11.140625" bestFit="1" customWidth="1"/>
    <col min="7" max="7" width="3.28515625" customWidth="1"/>
    <col min="8" max="8" width="11.140625" bestFit="1" customWidth="1"/>
    <col min="10" max="10" width="12.5703125" customWidth="1"/>
    <col min="11" max="16" width="16.85546875" customWidth="1"/>
  </cols>
  <sheetData>
    <row r="1" spans="1:10" x14ac:dyDescent="0.25">
      <c r="A1" s="142"/>
      <c r="B1" s="142"/>
      <c r="C1" s="142"/>
      <c r="D1" s="142"/>
      <c r="E1" s="142"/>
      <c r="F1" s="142"/>
      <c r="G1" s="142"/>
      <c r="H1" s="143"/>
    </row>
    <row r="2" spans="1:10" x14ac:dyDescent="0.25">
      <c r="A2" s="18"/>
      <c r="B2" s="7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8"/>
      <c r="H2" s="7" t="s">
        <v>1</v>
      </c>
    </row>
    <row r="3" spans="1:10" x14ac:dyDescent="0.25">
      <c r="A3" s="19" t="s">
        <v>3</v>
      </c>
      <c r="B3" s="11">
        <v>0</v>
      </c>
      <c r="C3" s="11">
        <v>60</v>
      </c>
      <c r="D3" s="11">
        <v>200</v>
      </c>
      <c r="E3" s="11">
        <v>600</v>
      </c>
      <c r="F3" s="11">
        <v>1200</v>
      </c>
      <c r="G3" s="12"/>
      <c r="H3" s="11">
        <f>SUM(B3:G3)</f>
        <v>2060</v>
      </c>
      <c r="J3" s="16"/>
    </row>
    <row r="4" spans="1:10" x14ac:dyDescent="0.25">
      <c r="A4" s="20" t="s">
        <v>2</v>
      </c>
      <c r="B4" s="9">
        <f>B3*'Master- Key'!$B$1</f>
        <v>0</v>
      </c>
      <c r="C4" s="9">
        <f>C3*'Master- Key'!$B$1</f>
        <v>118560</v>
      </c>
      <c r="D4" s="9">
        <f>D3*'Master- Key'!$B$1</f>
        <v>395200</v>
      </c>
      <c r="E4" s="9">
        <f>E3*'Master- Key'!$B$1</f>
        <v>1185600</v>
      </c>
      <c r="F4" s="9">
        <f>F3*'Master- Key'!$B$1</f>
        <v>2371200</v>
      </c>
      <c r="G4" s="10"/>
      <c r="H4" s="13">
        <f>SUM(B4:G4)</f>
        <v>4070560</v>
      </c>
      <c r="J4" s="17"/>
    </row>
    <row r="5" spans="1:10" x14ac:dyDescent="0.25">
      <c r="A5" s="20" t="s">
        <v>14</v>
      </c>
      <c r="B5" s="9">
        <v>69400</v>
      </c>
      <c r="C5" s="9">
        <v>80600</v>
      </c>
      <c r="D5" s="9">
        <v>0</v>
      </c>
      <c r="E5" s="9">
        <v>0</v>
      </c>
      <c r="F5" s="9">
        <v>0</v>
      </c>
      <c r="G5" s="10"/>
      <c r="H5" s="13">
        <f>SUM(B5:F5)</f>
        <v>150000</v>
      </c>
      <c r="J5" s="17"/>
    </row>
    <row r="6" spans="1:10" x14ac:dyDescent="0.25">
      <c r="A6" s="22" t="s">
        <v>0</v>
      </c>
      <c r="B6" s="13">
        <f>B3*'Master- Key'!$B$2</f>
        <v>0</v>
      </c>
      <c r="C6" s="13">
        <f>C3*'Master- Key'!$B$2</f>
        <v>52500</v>
      </c>
      <c r="D6" s="9">
        <f>D3*'Master- Key'!$B$2</f>
        <v>175000</v>
      </c>
      <c r="E6" s="9">
        <f>E3*'Master- Key'!$B$2</f>
        <v>525000</v>
      </c>
      <c r="F6" s="9">
        <f>F3*'Master- Key'!$B$2</f>
        <v>1050000</v>
      </c>
      <c r="G6" s="10"/>
      <c r="H6" s="13">
        <f>SUM(B6:F6)</f>
        <v>1802500</v>
      </c>
    </row>
    <row r="7" spans="1:10" x14ac:dyDescent="0.25">
      <c r="A7" s="23" t="s">
        <v>4</v>
      </c>
      <c r="B7" s="13">
        <v>69400</v>
      </c>
      <c r="C7" s="13">
        <v>80600</v>
      </c>
      <c r="D7" s="9">
        <v>132400</v>
      </c>
      <c r="E7" s="9">
        <v>426600</v>
      </c>
      <c r="F7" s="9">
        <v>808000</v>
      </c>
      <c r="G7" s="24"/>
      <c r="H7" s="4">
        <f>SUM(B7:F7)</f>
        <v>1517000</v>
      </c>
    </row>
    <row r="8" spans="1:10" x14ac:dyDescent="0.25">
      <c r="A8" s="23" t="s">
        <v>7</v>
      </c>
      <c r="B8" s="3">
        <v>0</v>
      </c>
      <c r="C8" s="3">
        <v>0</v>
      </c>
      <c r="D8" s="3">
        <f t="shared" ref="D8:F8" si="0">D4-D6-D7</f>
        <v>87800</v>
      </c>
      <c r="E8" s="3">
        <f t="shared" si="0"/>
        <v>234000</v>
      </c>
      <c r="F8" s="3">
        <f t="shared" si="0"/>
        <v>513200</v>
      </c>
      <c r="G8" s="25"/>
      <c r="H8" s="3">
        <f>SUM(B8:F8)</f>
        <v>835000</v>
      </c>
    </row>
    <row r="9" spans="1:10" x14ac:dyDescent="0.25">
      <c r="A9" s="5"/>
      <c r="B9" s="21"/>
      <c r="C9" s="21"/>
      <c r="D9" s="21"/>
      <c r="E9" s="21"/>
      <c r="F9" s="21"/>
      <c r="G9" s="5"/>
      <c r="H9" s="5"/>
    </row>
    <row r="10" spans="1:10" x14ac:dyDescent="0.25">
      <c r="C10" s="1"/>
      <c r="D10" s="27"/>
      <c r="E10" s="27"/>
      <c r="F10" s="27"/>
      <c r="H10" s="30"/>
    </row>
    <row r="12" spans="1:10" x14ac:dyDescent="0.25">
      <c r="I12" s="30"/>
    </row>
    <row r="13" spans="1:10" x14ac:dyDescent="0.25">
      <c r="H13" s="128"/>
    </row>
    <row r="18" spans="1:2" x14ac:dyDescent="0.25">
      <c r="A18" s="14"/>
      <c r="B18" s="14"/>
    </row>
    <row r="19" spans="1:2" x14ac:dyDescent="0.25">
      <c r="A19" s="2"/>
      <c r="B19" s="15"/>
    </row>
    <row r="20" spans="1:2" x14ac:dyDescent="0.25">
      <c r="A20" s="2"/>
      <c r="B20" s="15"/>
    </row>
    <row r="21" spans="1:2" x14ac:dyDescent="0.25">
      <c r="A21" s="2"/>
      <c r="B21" s="15"/>
    </row>
    <row r="22" spans="1:2" x14ac:dyDescent="0.25">
      <c r="A22" s="2"/>
      <c r="B22" s="15"/>
    </row>
    <row r="23" spans="1:2" x14ac:dyDescent="0.25">
      <c r="A23" s="2"/>
      <c r="B23" s="15"/>
    </row>
    <row r="24" spans="1:2" x14ac:dyDescent="0.25">
      <c r="A24" s="2"/>
      <c r="B24" s="15"/>
    </row>
    <row r="25" spans="1:2" x14ac:dyDescent="0.25">
      <c r="A25" s="2"/>
      <c r="B25" s="141"/>
    </row>
    <row r="26" spans="1:2" x14ac:dyDescent="0.25">
      <c r="A26" s="2"/>
      <c r="B26" s="141"/>
    </row>
    <row r="27" spans="1:2" x14ac:dyDescent="0.25">
      <c r="A27" s="2"/>
      <c r="B27" s="141"/>
    </row>
    <row r="28" spans="1:2" x14ac:dyDescent="0.25">
      <c r="A28" s="2"/>
      <c r="B28" s="141"/>
    </row>
    <row r="29" spans="1:2" x14ac:dyDescent="0.25">
      <c r="A29" s="2"/>
      <c r="B29" s="141"/>
    </row>
    <row r="30" spans="1:2" x14ac:dyDescent="0.25">
      <c r="A30" s="6"/>
      <c r="B30" s="141"/>
    </row>
    <row r="31" spans="1:2" x14ac:dyDescent="0.25">
      <c r="A31" s="1"/>
      <c r="B31" s="29"/>
    </row>
    <row r="33" spans="3:3" x14ac:dyDescent="0.25">
      <c r="C33" s="1"/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zoomScaleNormal="100" workbookViewId="0">
      <selection activeCell="A2" sqref="A2:G26"/>
    </sheetView>
  </sheetViews>
  <sheetFormatPr defaultRowHeight="15" x14ac:dyDescent="0.25"/>
  <cols>
    <col min="2" max="2" width="23.85546875" customWidth="1"/>
    <col min="3" max="7" width="10.140625" customWidth="1"/>
    <col min="8" max="8" width="10" customWidth="1"/>
    <col min="9" max="9" width="32.42578125" bestFit="1" customWidth="1"/>
    <col min="10" max="10" width="11.85546875" bestFit="1" customWidth="1"/>
    <col min="11" max="11" width="9.85546875" customWidth="1"/>
    <col min="12" max="12" width="14.28515625" customWidth="1"/>
  </cols>
  <sheetData>
    <row r="1" spans="1:10" ht="15.75" thickBot="1" x14ac:dyDescent="0.3">
      <c r="B1" s="142"/>
      <c r="C1" s="144"/>
      <c r="D1" s="14"/>
      <c r="E1" s="14"/>
      <c r="F1" s="26"/>
      <c r="G1" s="26"/>
    </row>
    <row r="2" spans="1:10" ht="15.75" thickBot="1" x14ac:dyDescent="0.3">
      <c r="A2" s="42" t="s">
        <v>48</v>
      </c>
      <c r="B2" s="42" t="s">
        <v>47</v>
      </c>
      <c r="C2" s="42" t="s">
        <v>8</v>
      </c>
      <c r="D2" s="42" t="s">
        <v>9</v>
      </c>
      <c r="E2" s="42" t="s">
        <v>10</v>
      </c>
      <c r="F2" s="42" t="s">
        <v>11</v>
      </c>
      <c r="G2" s="42" t="s">
        <v>12</v>
      </c>
      <c r="I2" s="147" t="s">
        <v>92</v>
      </c>
      <c r="J2" s="144"/>
    </row>
    <row r="3" spans="1:10" ht="15.75" customHeight="1" x14ac:dyDescent="0.25">
      <c r="A3" t="s">
        <v>37</v>
      </c>
      <c r="B3" s="31" t="s">
        <v>46</v>
      </c>
      <c r="C3" s="39">
        <v>22000</v>
      </c>
      <c r="D3" s="39">
        <v>34000</v>
      </c>
      <c r="E3" s="39">
        <v>60000</v>
      </c>
      <c r="F3" s="39">
        <v>95000</v>
      </c>
      <c r="G3" s="39">
        <v>100000</v>
      </c>
      <c r="H3" s="31"/>
      <c r="I3" s="100" t="s">
        <v>48</v>
      </c>
      <c r="J3" s="101" t="s">
        <v>93</v>
      </c>
    </row>
    <row r="4" spans="1:10" ht="15.75" customHeight="1" x14ac:dyDescent="0.25">
      <c r="A4" t="s">
        <v>37</v>
      </c>
      <c r="B4" s="31" t="s">
        <v>45</v>
      </c>
      <c r="C4" s="39">
        <v>0</v>
      </c>
      <c r="D4" s="39">
        <v>0</v>
      </c>
      <c r="E4" s="39">
        <v>0</v>
      </c>
      <c r="F4" s="39">
        <v>45000</v>
      </c>
      <c r="G4" s="39">
        <v>90000</v>
      </c>
      <c r="H4" s="31"/>
      <c r="I4" s="102" t="s">
        <v>89</v>
      </c>
      <c r="J4" s="97">
        <f>'Master- Income Statements'!H7</f>
        <v>1802500</v>
      </c>
    </row>
    <row r="5" spans="1:10" ht="15.75" customHeight="1" x14ac:dyDescent="0.25">
      <c r="A5" t="s">
        <v>37</v>
      </c>
      <c r="B5" s="31" t="s">
        <v>118</v>
      </c>
      <c r="C5" s="39">
        <v>0</v>
      </c>
      <c r="D5" s="39">
        <v>0</v>
      </c>
      <c r="E5" s="39">
        <v>0</v>
      </c>
      <c r="F5" s="39">
        <v>80000</v>
      </c>
      <c r="G5" s="44">
        <v>90000</v>
      </c>
      <c r="H5" s="31"/>
      <c r="I5" s="96" t="s">
        <v>90</v>
      </c>
      <c r="J5" s="97">
        <v>102500</v>
      </c>
    </row>
    <row r="6" spans="1:10" ht="15.75" customHeight="1" x14ac:dyDescent="0.25">
      <c r="A6" t="s">
        <v>37</v>
      </c>
      <c r="B6" s="31" t="s">
        <v>118</v>
      </c>
      <c r="C6" s="39">
        <v>0</v>
      </c>
      <c r="D6" s="39">
        <v>0</v>
      </c>
      <c r="E6" s="39">
        <v>0</v>
      </c>
      <c r="F6" s="39">
        <v>0</v>
      </c>
      <c r="G6" s="44">
        <v>90000</v>
      </c>
      <c r="H6" s="31"/>
      <c r="I6" s="96" t="s">
        <v>91</v>
      </c>
      <c r="J6" s="97">
        <v>1180200</v>
      </c>
    </row>
    <row r="7" spans="1:10" ht="15.75" customHeight="1" x14ac:dyDescent="0.25">
      <c r="A7" t="s">
        <v>37</v>
      </c>
      <c r="B7" s="31" t="s">
        <v>44</v>
      </c>
      <c r="C7" s="39">
        <v>0</v>
      </c>
      <c r="D7" s="39">
        <v>0</v>
      </c>
      <c r="E7" s="39">
        <v>0</v>
      </c>
      <c r="F7" s="39">
        <v>0</v>
      </c>
      <c r="G7" s="44">
        <v>80000</v>
      </c>
      <c r="H7" s="31"/>
      <c r="I7" s="96" t="s">
        <v>21</v>
      </c>
      <c r="J7" s="97">
        <v>69600</v>
      </c>
    </row>
    <row r="8" spans="1:10" ht="15.75" customHeight="1" x14ac:dyDescent="0.25">
      <c r="A8" t="s">
        <v>37</v>
      </c>
      <c r="B8" s="31" t="s">
        <v>44</v>
      </c>
      <c r="C8" s="39">
        <v>0</v>
      </c>
      <c r="D8" s="39">
        <v>0</v>
      </c>
      <c r="E8" s="39">
        <v>0</v>
      </c>
      <c r="F8" s="39">
        <v>80000</v>
      </c>
      <c r="G8" s="39">
        <v>80000</v>
      </c>
      <c r="H8" s="31"/>
      <c r="I8" s="96" t="s">
        <v>20</v>
      </c>
      <c r="J8" s="97">
        <v>28800</v>
      </c>
    </row>
    <row r="9" spans="1:10" ht="15.75" customHeight="1" x14ac:dyDescent="0.25">
      <c r="A9" t="s">
        <v>37</v>
      </c>
      <c r="B9" s="31" t="s">
        <v>43</v>
      </c>
      <c r="C9" s="39">
        <v>0</v>
      </c>
      <c r="D9" s="39">
        <v>0</v>
      </c>
      <c r="E9" s="39">
        <v>0</v>
      </c>
      <c r="F9" s="39">
        <v>0</v>
      </c>
      <c r="G9" s="44">
        <v>60000</v>
      </c>
      <c r="H9" s="31"/>
      <c r="I9" s="96" t="s">
        <v>19</v>
      </c>
      <c r="J9" s="97">
        <v>12000</v>
      </c>
    </row>
    <row r="10" spans="1:10" ht="15.75" customHeight="1" x14ac:dyDescent="0.25">
      <c r="A10" t="s">
        <v>37</v>
      </c>
      <c r="B10" s="31" t="s">
        <v>42</v>
      </c>
      <c r="C10" s="39">
        <v>0</v>
      </c>
      <c r="D10" s="39">
        <v>0</v>
      </c>
      <c r="E10" s="39">
        <v>0</v>
      </c>
      <c r="F10" s="39">
        <v>0</v>
      </c>
      <c r="G10" s="39">
        <v>16000</v>
      </c>
      <c r="H10" s="31"/>
      <c r="I10" s="96" t="s">
        <v>18</v>
      </c>
      <c r="J10" s="97">
        <v>71400</v>
      </c>
    </row>
    <row r="11" spans="1:10" ht="15.75" customHeight="1" x14ac:dyDescent="0.25">
      <c r="B11" s="31" t="s">
        <v>41</v>
      </c>
      <c r="C11" s="39"/>
      <c r="D11" s="39"/>
      <c r="E11" s="39"/>
      <c r="F11" s="39"/>
      <c r="G11" s="39"/>
      <c r="H11" s="31"/>
      <c r="I11" s="96" t="s">
        <v>17</v>
      </c>
      <c r="J11" s="97">
        <v>5000</v>
      </c>
    </row>
    <row r="12" spans="1:10" ht="15.75" customHeight="1" thickBot="1" x14ac:dyDescent="0.3">
      <c r="A12" t="s">
        <v>37</v>
      </c>
      <c r="B12" s="31" t="s">
        <v>40</v>
      </c>
      <c r="C12" s="39">
        <v>12000</v>
      </c>
      <c r="D12" s="39">
        <v>12000</v>
      </c>
      <c r="E12" s="39">
        <v>18000</v>
      </c>
      <c r="F12" s="39">
        <v>4000</v>
      </c>
      <c r="G12" s="44">
        <v>20000</v>
      </c>
      <c r="H12" s="31"/>
      <c r="I12" s="98" t="s">
        <v>16</v>
      </c>
      <c r="J12" s="99">
        <v>47500</v>
      </c>
    </row>
    <row r="13" spans="1:10" ht="15.75" customHeight="1" x14ac:dyDescent="0.25">
      <c r="A13" t="s">
        <v>37</v>
      </c>
      <c r="B13" s="41" t="s">
        <v>119</v>
      </c>
      <c r="C13" s="39">
        <v>6000</v>
      </c>
      <c r="D13" s="39">
        <v>6000</v>
      </c>
      <c r="E13" s="39">
        <v>8000</v>
      </c>
      <c r="F13" s="39">
        <v>8000</v>
      </c>
      <c r="G13" s="44">
        <v>6000</v>
      </c>
      <c r="H13" s="31"/>
    </row>
    <row r="14" spans="1:10" ht="15.75" customHeight="1" x14ac:dyDescent="0.25">
      <c r="A14" t="s">
        <v>37</v>
      </c>
      <c r="B14" s="41" t="s">
        <v>39</v>
      </c>
      <c r="C14" s="39">
        <v>0</v>
      </c>
      <c r="D14" s="39">
        <v>0</v>
      </c>
      <c r="E14" s="39">
        <v>0</v>
      </c>
      <c r="F14" s="39">
        <v>2000</v>
      </c>
      <c r="G14" s="45">
        <v>6000</v>
      </c>
      <c r="H14" s="31"/>
    </row>
    <row r="15" spans="1:10" ht="15.75" customHeight="1" x14ac:dyDescent="0.25">
      <c r="A15" t="s">
        <v>37</v>
      </c>
      <c r="B15" s="41" t="s">
        <v>38</v>
      </c>
      <c r="C15" s="39">
        <v>0</v>
      </c>
      <c r="D15" s="39">
        <v>0</v>
      </c>
      <c r="E15" s="39">
        <v>0</v>
      </c>
      <c r="F15" s="39">
        <v>2000</v>
      </c>
      <c r="G15" s="45">
        <v>8000</v>
      </c>
      <c r="H15" s="31"/>
    </row>
    <row r="16" spans="1:10" ht="15.75" customHeight="1" x14ac:dyDescent="0.25">
      <c r="A16" t="s">
        <v>37</v>
      </c>
      <c r="B16" s="41" t="s">
        <v>36</v>
      </c>
      <c r="C16" s="39">
        <v>0</v>
      </c>
      <c r="D16" s="39">
        <v>0</v>
      </c>
      <c r="E16" s="38">
        <v>0</v>
      </c>
      <c r="F16" s="38">
        <v>2000</v>
      </c>
      <c r="G16" s="45">
        <v>4000</v>
      </c>
      <c r="H16" s="31"/>
    </row>
    <row r="17" spans="1:9" ht="15.75" customHeight="1" x14ac:dyDescent="0.25">
      <c r="A17" t="s">
        <v>23</v>
      </c>
      <c r="B17" s="31" t="s">
        <v>35</v>
      </c>
      <c r="C17" s="39">
        <v>7000</v>
      </c>
      <c r="D17" s="39">
        <v>7000</v>
      </c>
      <c r="E17" s="39">
        <v>7000</v>
      </c>
      <c r="F17" s="39">
        <v>23000</v>
      </c>
      <c r="G17" s="45">
        <v>24000</v>
      </c>
      <c r="H17" s="31"/>
    </row>
    <row r="18" spans="1:9" ht="15.75" customHeight="1" x14ac:dyDescent="0.25">
      <c r="A18" t="s">
        <v>23</v>
      </c>
      <c r="B18" s="31" t="s">
        <v>34</v>
      </c>
      <c r="C18" s="39">
        <v>2500</v>
      </c>
      <c r="D18" s="39">
        <v>0</v>
      </c>
      <c r="E18" s="39">
        <v>5000</v>
      </c>
      <c r="F18" s="39">
        <v>8000</v>
      </c>
      <c r="G18" s="45">
        <v>20000</v>
      </c>
      <c r="H18" s="31"/>
    </row>
    <row r="19" spans="1:9" ht="15.75" customHeight="1" x14ac:dyDescent="0.25">
      <c r="A19" t="s">
        <v>22</v>
      </c>
      <c r="B19" s="31" t="s">
        <v>33</v>
      </c>
      <c r="C19" s="39">
        <v>5000</v>
      </c>
      <c r="D19" s="39">
        <v>2000</v>
      </c>
      <c r="E19" s="39">
        <v>5000</v>
      </c>
      <c r="F19" s="39">
        <v>7200</v>
      </c>
      <c r="G19" s="45">
        <v>14000</v>
      </c>
      <c r="H19" s="31"/>
    </row>
    <row r="20" spans="1:9" ht="15.75" customHeight="1" x14ac:dyDescent="0.25">
      <c r="A20" t="s">
        <v>32</v>
      </c>
      <c r="B20" s="31" t="s">
        <v>31</v>
      </c>
      <c r="C20" s="39">
        <v>4800</v>
      </c>
      <c r="D20" s="39">
        <v>4800</v>
      </c>
      <c r="E20" s="39">
        <v>4800</v>
      </c>
      <c r="F20" s="38">
        <f>12*2000</f>
        <v>24000</v>
      </c>
      <c r="G20" s="45">
        <v>31200</v>
      </c>
      <c r="H20" s="31"/>
    </row>
    <row r="21" spans="1:9" ht="15.75" customHeight="1" x14ac:dyDescent="0.25">
      <c r="A21" t="s">
        <v>20</v>
      </c>
      <c r="B21" s="40" t="s">
        <v>30</v>
      </c>
      <c r="C21" s="39">
        <v>2400</v>
      </c>
      <c r="D21" s="39">
        <v>2400</v>
      </c>
      <c r="E21" s="39">
        <v>2400</v>
      </c>
      <c r="F21" s="38">
        <f>12*800</f>
        <v>9600</v>
      </c>
      <c r="G21" s="45">
        <v>12000</v>
      </c>
      <c r="H21" s="31"/>
    </row>
    <row r="22" spans="1:9" ht="15.75" customHeight="1" x14ac:dyDescent="0.25">
      <c r="A22" t="s">
        <v>17</v>
      </c>
      <c r="B22" s="40" t="s">
        <v>29</v>
      </c>
      <c r="C22" s="39">
        <v>0</v>
      </c>
      <c r="D22" s="39">
        <v>0</v>
      </c>
      <c r="E22" s="38">
        <v>1000</v>
      </c>
      <c r="F22" s="38">
        <v>2000</v>
      </c>
      <c r="G22" s="44">
        <v>2000</v>
      </c>
      <c r="H22" s="31"/>
    </row>
    <row r="23" spans="1:9" ht="15.75" customHeight="1" x14ac:dyDescent="0.25">
      <c r="A23" t="s">
        <v>28</v>
      </c>
      <c r="B23" s="31" t="s">
        <v>19</v>
      </c>
      <c r="C23" s="39">
        <v>1000</v>
      </c>
      <c r="D23" s="39">
        <v>1000</v>
      </c>
      <c r="E23" s="39">
        <v>1000</v>
      </c>
      <c r="F23" s="38">
        <v>4000</v>
      </c>
      <c r="G23" s="44">
        <v>5000</v>
      </c>
      <c r="H23" s="31"/>
    </row>
    <row r="24" spans="1:9" ht="15.75" customHeight="1" x14ac:dyDescent="0.25">
      <c r="A24" t="s">
        <v>27</v>
      </c>
      <c r="B24" s="31" t="s">
        <v>27</v>
      </c>
      <c r="C24" s="39">
        <v>4200</v>
      </c>
      <c r="D24" s="39">
        <v>4200</v>
      </c>
      <c r="E24" s="38">
        <f>3*4200</f>
        <v>12600</v>
      </c>
      <c r="F24" s="38">
        <f>8*2100</f>
        <v>16800</v>
      </c>
      <c r="G24" s="44">
        <v>33600</v>
      </c>
      <c r="H24" s="31"/>
    </row>
    <row r="25" spans="1:9" ht="15.75" customHeight="1" thickBot="1" x14ac:dyDescent="0.3">
      <c r="A25" t="s">
        <v>16</v>
      </c>
      <c r="B25" s="31" t="s">
        <v>26</v>
      </c>
      <c r="C25" s="39">
        <v>2500</v>
      </c>
      <c r="D25" s="39">
        <v>7200</v>
      </c>
      <c r="E25" s="38">
        <v>7600</v>
      </c>
      <c r="F25" s="38">
        <v>14000</v>
      </c>
      <c r="G25" s="44">
        <v>16200</v>
      </c>
      <c r="H25" s="31"/>
    </row>
    <row r="26" spans="1:9" ht="15.75" customHeight="1" x14ac:dyDescent="0.25">
      <c r="A26" s="37"/>
      <c r="B26" s="37" t="s">
        <v>25</v>
      </c>
      <c r="C26" s="36">
        <f>SUM(C3:C25)</f>
        <v>69400</v>
      </c>
      <c r="D26" s="36">
        <f>SUM(D3:D25)</f>
        <v>80600</v>
      </c>
      <c r="E26" s="36">
        <f>SUM(E3:E25)</f>
        <v>132400</v>
      </c>
      <c r="F26" s="36">
        <f>SUM(F3:F25)</f>
        <v>426600</v>
      </c>
      <c r="G26" s="36">
        <f>SUM(G3:G25)</f>
        <v>808000</v>
      </c>
      <c r="H26" s="31"/>
      <c r="I26" s="34"/>
    </row>
    <row r="27" spans="1:9" ht="15.75" customHeight="1" x14ac:dyDescent="0.25">
      <c r="H27" s="31"/>
      <c r="I27" s="2"/>
    </row>
    <row r="28" spans="1:9" ht="15.75" customHeight="1" x14ac:dyDescent="0.25">
      <c r="A28" s="35"/>
      <c r="B28" s="35"/>
      <c r="C28" s="34"/>
      <c r="D28" s="34"/>
      <c r="E28" s="34"/>
      <c r="F28" s="34"/>
      <c r="G28" s="34"/>
      <c r="H28" s="31"/>
    </row>
    <row r="29" spans="1:9" ht="15.75" customHeight="1" x14ac:dyDescent="0.25">
      <c r="A29" s="35"/>
      <c r="B29" s="35"/>
      <c r="C29" s="34"/>
      <c r="D29" s="34"/>
      <c r="E29" s="34"/>
      <c r="F29" s="34"/>
      <c r="G29" s="34"/>
      <c r="H29" s="31"/>
    </row>
    <row r="30" spans="1:9" x14ac:dyDescent="0.25">
      <c r="B30" s="145" t="s">
        <v>24</v>
      </c>
      <c r="C30" s="146"/>
      <c r="D30" s="146"/>
      <c r="E30" s="146"/>
      <c r="F30" s="146"/>
      <c r="G30" s="146"/>
      <c r="H30" s="31"/>
    </row>
    <row r="31" spans="1:9" x14ac:dyDescent="0.25">
      <c r="B31" s="33"/>
      <c r="C31" s="32" t="s">
        <v>8</v>
      </c>
      <c r="D31" s="32" t="s">
        <v>68</v>
      </c>
      <c r="E31" s="32" t="s">
        <v>10</v>
      </c>
      <c r="F31" s="32" t="s">
        <v>11</v>
      </c>
      <c r="G31" s="32" t="s">
        <v>12</v>
      </c>
      <c r="H31" s="31"/>
    </row>
    <row r="32" spans="1:9" x14ac:dyDescent="0.25">
      <c r="B32" s="29" t="s">
        <v>23</v>
      </c>
      <c r="C32" s="30">
        <f>C17+C18</f>
        <v>9500</v>
      </c>
      <c r="D32" s="30">
        <f>D17+D18</f>
        <v>7000</v>
      </c>
      <c r="E32" s="30">
        <f>E17+E18</f>
        <v>12000</v>
      </c>
      <c r="F32" s="30">
        <f>F17+F18</f>
        <v>31000</v>
      </c>
      <c r="G32" s="30">
        <f>G17+G18</f>
        <v>44000</v>
      </c>
      <c r="H32" s="31"/>
    </row>
    <row r="33" spans="2:7" x14ac:dyDescent="0.25">
      <c r="B33" s="29" t="s">
        <v>22</v>
      </c>
      <c r="C33" s="30">
        <f>SUM(C3:C16,C19)</f>
        <v>45000</v>
      </c>
      <c r="D33" s="30">
        <f>SUM(D3:D16,D19)</f>
        <v>54000</v>
      </c>
      <c r="E33" s="30">
        <f>SUM(E3:E16,E19)</f>
        <v>91000</v>
      </c>
      <c r="F33" s="30">
        <f>SUM(F3:F16,F19)</f>
        <v>325200</v>
      </c>
      <c r="G33" s="30">
        <f>SUM(G3:G16,G19)</f>
        <v>664000</v>
      </c>
    </row>
    <row r="34" spans="2:7" x14ac:dyDescent="0.25">
      <c r="B34" s="29" t="s">
        <v>21</v>
      </c>
      <c r="C34" s="30">
        <f t="shared" ref="C34:G35" si="0">C20</f>
        <v>4800</v>
      </c>
      <c r="D34" s="30">
        <f t="shared" si="0"/>
        <v>4800</v>
      </c>
      <c r="E34" s="30">
        <f t="shared" si="0"/>
        <v>4800</v>
      </c>
      <c r="F34" s="30">
        <f t="shared" si="0"/>
        <v>24000</v>
      </c>
      <c r="G34" s="30">
        <f t="shared" si="0"/>
        <v>31200</v>
      </c>
    </row>
    <row r="35" spans="2:7" x14ac:dyDescent="0.25">
      <c r="B35" s="29" t="s">
        <v>20</v>
      </c>
      <c r="C35" s="30">
        <f t="shared" si="0"/>
        <v>2400</v>
      </c>
      <c r="D35" s="30">
        <f t="shared" si="0"/>
        <v>2400</v>
      </c>
      <c r="E35" s="30">
        <f t="shared" si="0"/>
        <v>2400</v>
      </c>
      <c r="F35" s="30">
        <f t="shared" si="0"/>
        <v>9600</v>
      </c>
      <c r="G35" s="30">
        <f t="shared" si="0"/>
        <v>12000</v>
      </c>
    </row>
    <row r="36" spans="2:7" x14ac:dyDescent="0.25">
      <c r="B36" s="29" t="s">
        <v>19</v>
      </c>
      <c r="C36" s="30">
        <f t="shared" ref="C36:G37" si="1">C23</f>
        <v>1000</v>
      </c>
      <c r="D36" s="30">
        <f t="shared" si="1"/>
        <v>1000</v>
      </c>
      <c r="E36" s="30">
        <f t="shared" si="1"/>
        <v>1000</v>
      </c>
      <c r="F36" s="30">
        <f t="shared" si="1"/>
        <v>4000</v>
      </c>
      <c r="G36" s="30">
        <f t="shared" si="1"/>
        <v>5000</v>
      </c>
    </row>
    <row r="37" spans="2:7" x14ac:dyDescent="0.25">
      <c r="B37" s="29" t="s">
        <v>18</v>
      </c>
      <c r="C37" s="30">
        <f t="shared" si="1"/>
        <v>4200</v>
      </c>
      <c r="D37" s="30">
        <f t="shared" si="1"/>
        <v>4200</v>
      </c>
      <c r="E37" s="30">
        <f t="shared" si="1"/>
        <v>12600</v>
      </c>
      <c r="F37" s="30">
        <f t="shared" si="1"/>
        <v>16800</v>
      </c>
      <c r="G37" s="30">
        <f t="shared" si="1"/>
        <v>33600</v>
      </c>
    </row>
    <row r="38" spans="2:7" x14ac:dyDescent="0.25">
      <c r="B38" s="29" t="s">
        <v>17</v>
      </c>
      <c r="C38" s="30">
        <f>C22</f>
        <v>0</v>
      </c>
      <c r="D38" s="30">
        <f>D22</f>
        <v>0</v>
      </c>
      <c r="E38" s="30">
        <f>E23</f>
        <v>1000</v>
      </c>
      <c r="F38" s="30">
        <f>F22</f>
        <v>2000</v>
      </c>
      <c r="G38" s="30">
        <f>G22</f>
        <v>2000</v>
      </c>
    </row>
    <row r="39" spans="2:7" x14ac:dyDescent="0.25">
      <c r="B39" s="29" t="s">
        <v>16</v>
      </c>
      <c r="C39" s="30">
        <f>C25</f>
        <v>2500</v>
      </c>
      <c r="D39" s="30">
        <f>D25</f>
        <v>7200</v>
      </c>
      <c r="E39" s="30">
        <f>E25</f>
        <v>7600</v>
      </c>
      <c r="F39" s="30">
        <f>F25</f>
        <v>14000</v>
      </c>
      <c r="G39" s="30">
        <f>G25</f>
        <v>16200</v>
      </c>
    </row>
    <row r="40" spans="2:7" x14ac:dyDescent="0.25">
      <c r="B40" s="29" t="s">
        <v>15</v>
      </c>
    </row>
    <row r="41" spans="2:7" x14ac:dyDescent="0.25">
      <c r="B41" s="1" t="s">
        <v>1</v>
      </c>
      <c r="C41" s="28">
        <f>SUM(C32:C40)</f>
        <v>69400</v>
      </c>
      <c r="D41" s="28">
        <f>SUM(D32:D40)</f>
        <v>80600</v>
      </c>
      <c r="E41" s="28">
        <f>SUM(E32:E40)</f>
        <v>132400</v>
      </c>
      <c r="F41" s="28">
        <f>SUM(F32:F40)</f>
        <v>426600</v>
      </c>
      <c r="G41" s="28">
        <f>SUM(G32:G40)</f>
        <v>808000</v>
      </c>
    </row>
  </sheetData>
  <mergeCells count="3">
    <mergeCell ref="B1:C1"/>
    <mergeCell ref="B30:G30"/>
    <mergeCell ref="I2:J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C17" sqref="C17"/>
    </sheetView>
  </sheetViews>
  <sheetFormatPr defaultRowHeight="15" x14ac:dyDescent="0.25"/>
  <cols>
    <col min="1" max="1" width="32.85546875" style="53" customWidth="1"/>
    <col min="2" max="6" width="12.140625" style="49" customWidth="1"/>
    <col min="7" max="7" width="2.28515625" style="53" customWidth="1"/>
    <col min="8" max="8" width="17.140625" style="53" customWidth="1"/>
    <col min="9" max="14" width="11.28515625" style="53" customWidth="1"/>
    <col min="15" max="16384" width="9.140625" style="53"/>
  </cols>
  <sheetData>
    <row r="1" spans="1:13" s="49" customFormat="1" ht="15.75" customHeight="1" x14ac:dyDescent="0.25">
      <c r="A1" s="46"/>
      <c r="B1" s="47" t="s">
        <v>8</v>
      </c>
      <c r="C1" s="47" t="s">
        <v>9</v>
      </c>
      <c r="D1" s="47" t="s">
        <v>10</v>
      </c>
      <c r="E1" s="47" t="s">
        <v>11</v>
      </c>
      <c r="F1" s="48" t="s">
        <v>12</v>
      </c>
      <c r="H1" s="43" t="s">
        <v>1</v>
      </c>
    </row>
    <row r="2" spans="1:13" ht="12.75" customHeight="1" x14ac:dyDescent="0.25">
      <c r="A2" s="50" t="s">
        <v>2</v>
      </c>
      <c r="B2" s="51"/>
      <c r="C2" s="51"/>
      <c r="D2" s="51"/>
      <c r="E2" s="51"/>
      <c r="F2" s="52"/>
      <c r="H2" s="49"/>
    </row>
    <row r="3" spans="1:13" ht="12.75" customHeight="1" x14ac:dyDescent="0.25">
      <c r="A3" s="54" t="s">
        <v>49</v>
      </c>
      <c r="B3" s="55">
        <f>'Master- Revenue and Sales'!B4</f>
        <v>0</v>
      </c>
      <c r="C3" s="55">
        <f>'Master- Revenue and Sales'!C4</f>
        <v>118560</v>
      </c>
      <c r="D3" s="55">
        <f>'Master- Revenue and Sales'!D4</f>
        <v>395200</v>
      </c>
      <c r="E3" s="55">
        <f>'Master- Revenue and Sales'!E4</f>
        <v>1185600</v>
      </c>
      <c r="F3" s="56">
        <f>'Master- Revenue and Sales'!F4</f>
        <v>2371200</v>
      </c>
      <c r="G3" s="57"/>
      <c r="H3" s="58">
        <f>SUM(B3:G3)</f>
        <v>4070560</v>
      </c>
    </row>
    <row r="4" spans="1:13" ht="12.75" customHeight="1" x14ac:dyDescent="0.25">
      <c r="A4" s="59"/>
      <c r="B4" s="51"/>
      <c r="C4" s="51"/>
      <c r="D4" s="51"/>
      <c r="E4" s="51"/>
      <c r="F4" s="52"/>
      <c r="H4" s="49"/>
    </row>
    <row r="5" spans="1:13" ht="12.75" customHeight="1" x14ac:dyDescent="0.25">
      <c r="A5" s="50" t="s">
        <v>50</v>
      </c>
      <c r="B5" s="51"/>
      <c r="C5" s="51"/>
      <c r="D5" s="51"/>
      <c r="E5" s="51"/>
      <c r="F5" s="52"/>
      <c r="H5" s="49"/>
      <c r="M5" s="38"/>
    </row>
    <row r="6" spans="1:13" ht="12.75" customHeight="1" x14ac:dyDescent="0.25">
      <c r="A6" s="54" t="s">
        <v>51</v>
      </c>
      <c r="B6" s="55">
        <v>0</v>
      </c>
      <c r="C6" s="55">
        <v>52500</v>
      </c>
      <c r="D6" s="55">
        <v>175000</v>
      </c>
      <c r="E6" s="55">
        <v>525000</v>
      </c>
      <c r="F6" s="56">
        <v>1050000</v>
      </c>
      <c r="G6" s="61"/>
      <c r="H6" s="49"/>
      <c r="M6" s="38"/>
    </row>
    <row r="7" spans="1:13" ht="12.75" customHeight="1" x14ac:dyDescent="0.25">
      <c r="A7" s="54" t="s">
        <v>52</v>
      </c>
      <c r="B7" s="55">
        <f>SUM(B6:B6)</f>
        <v>0</v>
      </c>
      <c r="C7" s="55">
        <f>SUM(C6:C6)</f>
        <v>52500</v>
      </c>
      <c r="D7" s="55">
        <f t="shared" ref="D7:F7" si="0">SUM(D6:D6)</f>
        <v>175000</v>
      </c>
      <c r="E7" s="55">
        <f t="shared" si="0"/>
        <v>525000</v>
      </c>
      <c r="F7" s="56">
        <f t="shared" si="0"/>
        <v>1050000</v>
      </c>
      <c r="H7" s="58">
        <f>SUM(B7:G7)</f>
        <v>1802500</v>
      </c>
    </row>
    <row r="8" spans="1:13" ht="12.75" customHeight="1" x14ac:dyDescent="0.25">
      <c r="A8" s="59"/>
      <c r="B8" s="51"/>
      <c r="C8" s="51"/>
      <c r="D8" s="51"/>
      <c r="E8" s="51"/>
      <c r="F8" s="52"/>
      <c r="H8" s="49"/>
    </row>
    <row r="9" spans="1:13" ht="12.75" customHeight="1" x14ac:dyDescent="0.25">
      <c r="A9" s="62" t="s">
        <v>53</v>
      </c>
      <c r="B9" s="55">
        <f>B3-B7</f>
        <v>0</v>
      </c>
      <c r="C9" s="55">
        <f>C3-C7</f>
        <v>66060</v>
      </c>
      <c r="D9" s="55">
        <f t="shared" ref="D9:F9" si="1">D3-D7</f>
        <v>220200</v>
      </c>
      <c r="E9" s="55">
        <f t="shared" si="1"/>
        <v>660600</v>
      </c>
      <c r="F9" s="56">
        <f t="shared" si="1"/>
        <v>1321200</v>
      </c>
      <c r="G9" s="57"/>
      <c r="H9" s="49"/>
    </row>
    <row r="10" spans="1:13" ht="12.75" customHeight="1" x14ac:dyDescent="0.25">
      <c r="A10" s="59"/>
      <c r="B10" s="51"/>
      <c r="C10" s="51"/>
      <c r="D10" s="51"/>
      <c r="E10" s="51"/>
      <c r="F10" s="63"/>
      <c r="H10" s="49"/>
    </row>
    <row r="11" spans="1:13" ht="12.75" customHeight="1" x14ac:dyDescent="0.25">
      <c r="A11" s="50" t="s">
        <v>4</v>
      </c>
      <c r="B11" s="51"/>
      <c r="C11" s="51"/>
      <c r="D11" s="51"/>
      <c r="E11" s="51"/>
      <c r="F11" s="52"/>
      <c r="H11" s="49"/>
    </row>
    <row r="12" spans="1:13" ht="12.75" customHeight="1" x14ac:dyDescent="0.25">
      <c r="A12" s="59" t="s">
        <v>54</v>
      </c>
      <c r="B12" s="51">
        <v>9500</v>
      </c>
      <c r="C12" s="51">
        <v>7000</v>
      </c>
      <c r="D12" s="79">
        <v>12000</v>
      </c>
      <c r="E12" s="79">
        <v>31000</v>
      </c>
      <c r="F12" s="80">
        <v>43000</v>
      </c>
      <c r="H12" s="58">
        <f>SUM(B12:G12)</f>
        <v>102500</v>
      </c>
    </row>
    <row r="13" spans="1:13" ht="12.75" customHeight="1" x14ac:dyDescent="0.25">
      <c r="A13" s="60" t="s">
        <v>55</v>
      </c>
      <c r="B13" s="51">
        <v>45000</v>
      </c>
      <c r="C13" s="51">
        <v>54000</v>
      </c>
      <c r="D13" s="79">
        <v>91000</v>
      </c>
      <c r="E13" s="79">
        <v>325200</v>
      </c>
      <c r="F13" s="80">
        <v>665000</v>
      </c>
      <c r="H13" s="58">
        <f t="shared" ref="H13:H19" si="2">SUM(B13:G13)</f>
        <v>1180200</v>
      </c>
    </row>
    <row r="14" spans="1:13" ht="12.75" customHeight="1" x14ac:dyDescent="0.25">
      <c r="A14" s="59" t="s">
        <v>56</v>
      </c>
      <c r="B14" s="51">
        <v>4800</v>
      </c>
      <c r="C14" s="51">
        <v>4800</v>
      </c>
      <c r="D14" s="79">
        <v>4800</v>
      </c>
      <c r="E14" s="79">
        <v>24000</v>
      </c>
      <c r="F14" s="80">
        <v>31200</v>
      </c>
      <c r="H14" s="58">
        <f t="shared" si="2"/>
        <v>69600</v>
      </c>
    </row>
    <row r="15" spans="1:13" ht="12.75" customHeight="1" x14ac:dyDescent="0.25">
      <c r="A15" s="59" t="s">
        <v>57</v>
      </c>
      <c r="B15" s="51">
        <v>2400</v>
      </c>
      <c r="C15" s="51">
        <v>2400</v>
      </c>
      <c r="D15" s="79">
        <v>2400</v>
      </c>
      <c r="E15" s="79">
        <v>9600</v>
      </c>
      <c r="F15" s="80">
        <v>12000</v>
      </c>
      <c r="H15" s="58">
        <f t="shared" si="2"/>
        <v>28800</v>
      </c>
    </row>
    <row r="16" spans="1:13" ht="12.75" customHeight="1" x14ac:dyDescent="0.25">
      <c r="A16" s="59" t="s">
        <v>58</v>
      </c>
      <c r="B16" s="51">
        <v>1000</v>
      </c>
      <c r="C16" s="51">
        <v>1000</v>
      </c>
      <c r="D16" s="79">
        <v>1000</v>
      </c>
      <c r="E16" s="79">
        <v>4000</v>
      </c>
      <c r="F16" s="80">
        <v>5000</v>
      </c>
      <c r="H16" s="58">
        <f t="shared" si="2"/>
        <v>12000</v>
      </c>
      <c r="M16" s="57"/>
    </row>
    <row r="17" spans="1:8" ht="12.75" customHeight="1" x14ac:dyDescent="0.25">
      <c r="A17" s="59" t="s">
        <v>59</v>
      </c>
      <c r="B17" s="51">
        <v>4200</v>
      </c>
      <c r="C17" s="51">
        <v>4200</v>
      </c>
      <c r="D17" s="79">
        <v>12600</v>
      </c>
      <c r="E17" s="79">
        <v>16800</v>
      </c>
      <c r="F17" s="80">
        <v>33600</v>
      </c>
      <c r="H17" s="58">
        <f t="shared" si="2"/>
        <v>71400</v>
      </c>
    </row>
    <row r="18" spans="1:8" ht="12.75" customHeight="1" x14ac:dyDescent="0.25">
      <c r="A18" s="59" t="s">
        <v>60</v>
      </c>
      <c r="B18" s="51"/>
      <c r="C18" s="51"/>
      <c r="D18" s="79">
        <v>1000</v>
      </c>
      <c r="E18" s="79">
        <v>2000</v>
      </c>
      <c r="F18" s="80">
        <v>2000</v>
      </c>
      <c r="H18" s="58">
        <f t="shared" si="2"/>
        <v>5000</v>
      </c>
    </row>
    <row r="19" spans="1:8" ht="12.75" customHeight="1" x14ac:dyDescent="0.25">
      <c r="A19" s="60" t="s">
        <v>61</v>
      </c>
      <c r="B19" s="51">
        <v>2500</v>
      </c>
      <c r="C19" s="51">
        <v>7200</v>
      </c>
      <c r="D19" s="79">
        <v>7600</v>
      </c>
      <c r="E19" s="79">
        <v>14000</v>
      </c>
      <c r="F19" s="80">
        <v>16200</v>
      </c>
      <c r="H19" s="58">
        <f t="shared" si="2"/>
        <v>47500</v>
      </c>
    </row>
    <row r="20" spans="1:8" ht="12.75" customHeight="1" x14ac:dyDescent="0.25">
      <c r="A20" s="60" t="s">
        <v>62</v>
      </c>
      <c r="B20" s="65"/>
      <c r="C20" s="39"/>
      <c r="D20" s="39"/>
      <c r="E20" s="39"/>
      <c r="F20" s="64"/>
      <c r="H20" s="49"/>
    </row>
    <row r="21" spans="1:8" ht="12.75" customHeight="1" x14ac:dyDescent="0.25">
      <c r="A21" s="66" t="s">
        <v>63</v>
      </c>
      <c r="B21" s="55">
        <f>SUM(B11:B19)</f>
        <v>69400</v>
      </c>
      <c r="C21" s="55">
        <f>SUM(C12:C19)</f>
        <v>80600</v>
      </c>
      <c r="D21" s="55">
        <f t="shared" ref="D21:F21" si="3">SUM(D12:D19)</f>
        <v>132400</v>
      </c>
      <c r="E21" s="55">
        <f t="shared" si="3"/>
        <v>426600</v>
      </c>
      <c r="F21" s="56">
        <f t="shared" si="3"/>
        <v>808000</v>
      </c>
      <c r="H21" s="58">
        <f>SUM(B21:G21)</f>
        <v>1517000</v>
      </c>
    </row>
    <row r="22" spans="1:8" ht="12.75" customHeight="1" x14ac:dyDescent="0.25">
      <c r="A22" s="59"/>
      <c r="B22" s="51"/>
      <c r="C22" s="51"/>
      <c r="D22" s="51"/>
      <c r="E22" s="51"/>
      <c r="F22" s="52"/>
      <c r="H22" s="49"/>
    </row>
    <row r="23" spans="1:8" ht="12.75" customHeight="1" thickBot="1" x14ac:dyDescent="0.3">
      <c r="A23" s="67" t="s">
        <v>64</v>
      </c>
      <c r="B23" s="68">
        <f t="shared" ref="B23:F23" si="4">B9-B21</f>
        <v>-69400</v>
      </c>
      <c r="C23" s="68">
        <f t="shared" si="4"/>
        <v>-14540</v>
      </c>
      <c r="D23" s="68">
        <f t="shared" si="4"/>
        <v>87800</v>
      </c>
      <c r="E23" s="68">
        <f t="shared" si="4"/>
        <v>234000</v>
      </c>
      <c r="F23" s="69">
        <f t="shared" si="4"/>
        <v>513200</v>
      </c>
      <c r="G23" s="57"/>
      <c r="H23" s="70">
        <f>SUM(B23:G23)</f>
        <v>751060</v>
      </c>
    </row>
    <row r="24" spans="1:8" ht="12.75" customHeight="1" x14ac:dyDescent="0.25">
      <c r="A24" s="59"/>
      <c r="B24" s="51"/>
      <c r="C24" s="51"/>
      <c r="D24" s="51"/>
      <c r="E24" s="51"/>
      <c r="F24" s="52"/>
      <c r="G24" s="71"/>
      <c r="H24" s="49"/>
    </row>
    <row r="25" spans="1:8" ht="12.75" customHeight="1" x14ac:dyDescent="0.25">
      <c r="A25" s="62" t="s">
        <v>65</v>
      </c>
      <c r="B25" s="55"/>
      <c r="C25" s="55"/>
      <c r="D25" s="55"/>
      <c r="E25" s="55"/>
      <c r="F25" s="56"/>
      <c r="H25" s="49"/>
    </row>
    <row r="26" spans="1:8" ht="12.75" customHeight="1" x14ac:dyDescent="0.25">
      <c r="A26" s="62" t="s">
        <v>66</v>
      </c>
      <c r="B26" s="55"/>
      <c r="C26" s="55"/>
      <c r="D26" s="55"/>
      <c r="E26" s="55"/>
      <c r="F26" s="56"/>
    </row>
    <row r="27" spans="1:8" ht="12.75" customHeight="1" x14ac:dyDescent="0.25">
      <c r="A27" s="59"/>
      <c r="B27" s="72"/>
      <c r="C27" s="72"/>
      <c r="D27" s="72"/>
      <c r="E27" s="72"/>
      <c r="F27" s="73"/>
    </row>
    <row r="28" spans="1:8" ht="12.75" customHeight="1" thickBot="1" x14ac:dyDescent="0.3">
      <c r="A28" s="74" t="s">
        <v>67</v>
      </c>
      <c r="B28" s="75"/>
      <c r="C28" s="75"/>
      <c r="D28" s="75"/>
      <c r="E28" s="75"/>
      <c r="F28" s="76"/>
    </row>
    <row r="29" spans="1:8" ht="12" customHeight="1" x14ac:dyDescent="0.25"/>
    <row r="30" spans="1:8" x14ac:dyDescent="0.25">
      <c r="B30" s="53"/>
      <c r="C30" s="53"/>
      <c r="D30" s="53"/>
      <c r="E30" s="53"/>
      <c r="F30" s="53"/>
    </row>
    <row r="31" spans="1:8" x14ac:dyDescent="0.25">
      <c r="C31" s="53"/>
      <c r="D31" s="53"/>
      <c r="E31" s="53"/>
      <c r="F31" s="53"/>
    </row>
    <row r="32" spans="1:8" x14ac:dyDescent="0.25">
      <c r="C32" s="53"/>
      <c r="D32" s="53"/>
      <c r="E32" s="53"/>
      <c r="F32" s="53"/>
    </row>
    <row r="33" spans="1:8" x14ac:dyDescent="0.25">
      <c r="C33" s="53"/>
      <c r="D33" s="53"/>
      <c r="E33" s="53"/>
      <c r="F33" s="53"/>
    </row>
    <row r="34" spans="1:8" x14ac:dyDescent="0.25">
      <c r="C34" s="81"/>
      <c r="D34" s="81"/>
      <c r="E34" s="81"/>
      <c r="F34" s="81"/>
      <c r="G34" s="81"/>
      <c r="H34" s="81"/>
    </row>
    <row r="35" spans="1:8" x14ac:dyDescent="0.25">
      <c r="C35" s="57"/>
      <c r="D35" s="57"/>
      <c r="E35" s="57"/>
      <c r="F35" s="57"/>
      <c r="G35" s="57"/>
      <c r="H35" s="57"/>
    </row>
    <row r="36" spans="1:8" x14ac:dyDescent="0.25">
      <c r="C36" s="57"/>
      <c r="D36" s="57"/>
      <c r="E36" s="57"/>
      <c r="F36" s="57"/>
      <c r="G36" s="57"/>
      <c r="H36" s="57"/>
    </row>
    <row r="37" spans="1:8" x14ac:dyDescent="0.25">
      <c r="C37" s="57"/>
      <c r="D37" s="57"/>
      <c r="E37" s="57"/>
      <c r="F37" s="57"/>
      <c r="G37" s="57"/>
      <c r="H37" s="57"/>
    </row>
    <row r="38" spans="1:8" x14ac:dyDescent="0.25">
      <c r="C38" s="57"/>
      <c r="D38" s="57"/>
      <c r="E38" s="57"/>
      <c r="F38" s="57"/>
      <c r="G38" s="57"/>
      <c r="H38" s="57"/>
    </row>
    <row r="39" spans="1:8" x14ac:dyDescent="0.25">
      <c r="C39" s="57"/>
      <c r="D39" s="57"/>
      <c r="E39" s="57"/>
      <c r="F39" s="57"/>
      <c r="G39" s="57"/>
      <c r="H39" s="57"/>
    </row>
    <row r="40" spans="1:8" x14ac:dyDescent="0.25">
      <c r="C40" s="53"/>
      <c r="D40" s="53"/>
      <c r="E40" s="53"/>
      <c r="F40" s="53"/>
    </row>
    <row r="41" spans="1:8" x14ac:dyDescent="0.25">
      <c r="B41" s="57"/>
      <c r="C41" s="57"/>
      <c r="D41" s="57"/>
      <c r="E41" s="57"/>
      <c r="F41" s="57"/>
    </row>
    <row r="42" spans="1:8" x14ac:dyDescent="0.25">
      <c r="B42" s="53"/>
      <c r="C42" s="53"/>
      <c r="D42" s="53"/>
      <c r="E42" s="53"/>
      <c r="F42" s="53"/>
      <c r="H42" s="77"/>
    </row>
    <row r="43" spans="1:8" x14ac:dyDescent="0.25">
      <c r="A43" s="77"/>
      <c r="B43" s="78"/>
      <c r="C43" s="78"/>
      <c r="D43" s="78"/>
      <c r="E43" s="78"/>
      <c r="F43" s="78"/>
      <c r="G43" s="77"/>
      <c r="H43" s="77"/>
    </row>
    <row r="44" spans="1:8" x14ac:dyDescent="0.25">
      <c r="A44" s="77"/>
      <c r="B44" s="78"/>
      <c r="C44" s="78"/>
      <c r="D44" s="78"/>
      <c r="E44" s="78"/>
      <c r="F44" s="78"/>
      <c r="G44" s="77"/>
      <c r="H44" s="77"/>
    </row>
    <row r="45" spans="1:8" x14ac:dyDescent="0.25">
      <c r="A45" s="77"/>
      <c r="B45" s="78"/>
      <c r="C45" s="78"/>
      <c r="D45" s="78"/>
      <c r="E45" s="78"/>
      <c r="F45" s="78"/>
      <c r="G45" s="77"/>
      <c r="H45" s="7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0" workbookViewId="0">
      <selection activeCell="A30" sqref="A30:F34"/>
    </sheetView>
  </sheetViews>
  <sheetFormatPr defaultRowHeight="15" x14ac:dyDescent="0.25"/>
  <cols>
    <col min="1" max="1" width="22" customWidth="1"/>
    <col min="2" max="6" width="11" customWidth="1"/>
  </cols>
  <sheetData>
    <row r="1" spans="1:4" x14ac:dyDescent="0.25">
      <c r="A1" s="103"/>
      <c r="B1" s="104" t="s">
        <v>8</v>
      </c>
      <c r="C1" s="104" t="s">
        <v>9</v>
      </c>
      <c r="D1" s="31"/>
    </row>
    <row r="2" spans="1:4" x14ac:dyDescent="0.25">
      <c r="A2" s="103" t="s">
        <v>47</v>
      </c>
      <c r="B2" s="104" t="s">
        <v>94</v>
      </c>
      <c r="C2" s="104" t="s">
        <v>94</v>
      </c>
      <c r="D2" s="31"/>
    </row>
    <row r="3" spans="1:4" ht="18.75" customHeight="1" x14ac:dyDescent="0.3">
      <c r="A3" s="31" t="s">
        <v>95</v>
      </c>
      <c r="B3" s="39">
        <v>8000</v>
      </c>
      <c r="C3" s="39">
        <v>12000</v>
      </c>
      <c r="D3" s="31"/>
    </row>
    <row r="4" spans="1:4" ht="18.75" customHeight="1" x14ac:dyDescent="0.3">
      <c r="A4" s="31" t="s">
        <v>96</v>
      </c>
      <c r="B4" s="39">
        <v>8000</v>
      </c>
      <c r="C4" s="39">
        <v>12000</v>
      </c>
      <c r="D4" s="31"/>
    </row>
    <row r="5" spans="1:4" ht="18.75" customHeight="1" x14ac:dyDescent="0.3">
      <c r="A5" s="31" t="s">
        <v>97</v>
      </c>
      <c r="B5" s="39">
        <v>6000</v>
      </c>
      <c r="C5" s="39">
        <v>10000</v>
      </c>
      <c r="D5" s="31"/>
    </row>
    <row r="6" spans="1:4" ht="15.75" customHeight="1" x14ac:dyDescent="0.25">
      <c r="A6" s="31" t="s">
        <v>41</v>
      </c>
      <c r="B6" s="39"/>
      <c r="C6" s="39"/>
      <c r="D6" s="31"/>
    </row>
    <row r="7" spans="1:4" ht="15.75" customHeight="1" x14ac:dyDescent="0.25">
      <c r="A7" s="31" t="s">
        <v>98</v>
      </c>
      <c r="B7" s="39">
        <v>12000</v>
      </c>
      <c r="C7" s="39">
        <v>12000</v>
      </c>
      <c r="D7" s="31"/>
    </row>
    <row r="8" spans="1:4" ht="15.75" customHeight="1" x14ac:dyDescent="0.25">
      <c r="A8" s="31" t="s">
        <v>99</v>
      </c>
      <c r="B8" s="39">
        <v>6000</v>
      </c>
      <c r="C8" s="39">
        <v>6000</v>
      </c>
      <c r="D8" s="31"/>
    </row>
    <row r="9" spans="1:4" ht="15.75" customHeight="1" x14ac:dyDescent="0.25">
      <c r="A9" s="31" t="s">
        <v>35</v>
      </c>
      <c r="B9" s="39">
        <v>7000</v>
      </c>
      <c r="C9" s="39">
        <v>7000</v>
      </c>
      <c r="D9" s="31"/>
    </row>
    <row r="10" spans="1:4" ht="15.75" customHeight="1" x14ac:dyDescent="0.3">
      <c r="A10" s="31" t="s">
        <v>34</v>
      </c>
      <c r="B10" s="39">
        <v>2500</v>
      </c>
      <c r="C10" s="39">
        <v>0</v>
      </c>
      <c r="D10" s="31"/>
    </row>
    <row r="11" spans="1:4" ht="15.75" customHeight="1" x14ac:dyDescent="0.3">
      <c r="A11" s="31" t="s">
        <v>33</v>
      </c>
      <c r="B11" s="39">
        <v>5000</v>
      </c>
      <c r="C11" s="39">
        <v>2000</v>
      </c>
      <c r="D11" s="31"/>
    </row>
    <row r="12" spans="1:4" ht="15.75" customHeight="1" x14ac:dyDescent="0.3">
      <c r="A12" s="31" t="s">
        <v>31</v>
      </c>
      <c r="B12" s="39">
        <v>4800</v>
      </c>
      <c r="C12" s="39">
        <v>4800</v>
      </c>
      <c r="D12" s="31"/>
    </row>
    <row r="13" spans="1:4" ht="15.75" customHeight="1" x14ac:dyDescent="0.25">
      <c r="A13" s="31" t="s">
        <v>100</v>
      </c>
      <c r="B13" s="39">
        <v>2400</v>
      </c>
      <c r="C13" s="39">
        <v>2400</v>
      </c>
      <c r="D13" s="31"/>
    </row>
    <row r="14" spans="1:4" ht="15.75" customHeight="1" x14ac:dyDescent="0.25">
      <c r="A14" s="31" t="s">
        <v>19</v>
      </c>
      <c r="B14" s="39">
        <v>1000</v>
      </c>
      <c r="C14" s="39">
        <v>1000</v>
      </c>
      <c r="D14" s="31"/>
    </row>
    <row r="15" spans="1:4" ht="15.75" customHeight="1" x14ac:dyDescent="0.25">
      <c r="A15" s="31" t="s">
        <v>101</v>
      </c>
      <c r="B15" s="39">
        <v>4200</v>
      </c>
      <c r="C15" s="39">
        <v>4200</v>
      </c>
      <c r="D15" s="31"/>
    </row>
    <row r="16" spans="1:4" ht="15.75" customHeight="1" x14ac:dyDescent="0.25">
      <c r="A16" s="31" t="s">
        <v>26</v>
      </c>
      <c r="B16" s="39">
        <v>2500</v>
      </c>
      <c r="C16" s="39">
        <v>7200</v>
      </c>
      <c r="D16" s="31"/>
    </row>
    <row r="17" spans="1:6" x14ac:dyDescent="0.25">
      <c r="A17" s="103" t="s">
        <v>25</v>
      </c>
      <c r="B17" s="105">
        <f>SUM(B3:B16)</f>
        <v>69400</v>
      </c>
      <c r="C17" s="105">
        <f>SUM(C3:C16)</f>
        <v>80600</v>
      </c>
      <c r="D17" s="31"/>
    </row>
    <row r="20" spans="1:6" x14ac:dyDescent="0.25">
      <c r="A20" s="40" t="s">
        <v>90</v>
      </c>
      <c r="B20" s="2">
        <f>SUM(B9:B10)</f>
        <v>9500</v>
      </c>
      <c r="C20" s="2">
        <f>SUM(C9:C10)</f>
        <v>7000</v>
      </c>
    </row>
    <row r="21" spans="1:6" x14ac:dyDescent="0.25">
      <c r="A21" s="40" t="s">
        <v>32</v>
      </c>
      <c r="B21" s="2">
        <f>B12</f>
        <v>4800</v>
      </c>
      <c r="C21" s="2">
        <f>C12</f>
        <v>4800</v>
      </c>
    </row>
    <row r="22" spans="1:6" x14ac:dyDescent="0.25">
      <c r="A22" s="40" t="s">
        <v>20</v>
      </c>
      <c r="B22" s="2">
        <f>B13</f>
        <v>2400</v>
      </c>
      <c r="C22" s="2">
        <f>C13</f>
        <v>2400</v>
      </c>
    </row>
    <row r="23" spans="1:6" x14ac:dyDescent="0.25">
      <c r="A23" s="40" t="s">
        <v>28</v>
      </c>
      <c r="B23" s="2">
        <f>B11+B14</f>
        <v>6000</v>
      </c>
      <c r="C23" s="2">
        <f>C11+C14</f>
        <v>3000</v>
      </c>
    </row>
    <row r="24" spans="1:6" x14ac:dyDescent="0.25">
      <c r="A24" s="40" t="s">
        <v>27</v>
      </c>
      <c r="B24" s="2">
        <f>B15</f>
        <v>4200</v>
      </c>
      <c r="C24" s="2">
        <f>C15</f>
        <v>4200</v>
      </c>
    </row>
    <row r="25" spans="1:6" ht="17.25" customHeight="1" x14ac:dyDescent="0.25">
      <c r="A25" s="40" t="s">
        <v>116</v>
      </c>
      <c r="B25" s="2">
        <f>B16</f>
        <v>2500</v>
      </c>
      <c r="C25" s="2">
        <f>C16</f>
        <v>7200</v>
      </c>
    </row>
    <row r="26" spans="1:6" ht="17.25" customHeight="1" x14ac:dyDescent="0.25">
      <c r="A26" s="40" t="s">
        <v>37</v>
      </c>
      <c r="B26" s="2">
        <f>SUM(B3:B8)</f>
        <v>40000</v>
      </c>
      <c r="C26" s="2">
        <f>SUM(C3:C8)</f>
        <v>52000</v>
      </c>
    </row>
    <row r="27" spans="1:6" x14ac:dyDescent="0.25">
      <c r="A27" s="35" t="s">
        <v>1</v>
      </c>
      <c r="B27" s="6">
        <f>SUM(B19:B25)</f>
        <v>29400</v>
      </c>
      <c r="C27" s="6">
        <f>SUM(C19:C25)</f>
        <v>28600</v>
      </c>
    </row>
    <row r="29" spans="1:6" ht="15.75" thickBot="1" x14ac:dyDescent="0.3"/>
    <row r="30" spans="1:6" x14ac:dyDescent="0.25">
      <c r="A30" s="129"/>
      <c r="B30" s="88" t="s">
        <v>8</v>
      </c>
      <c r="C30" s="88" t="s">
        <v>9</v>
      </c>
      <c r="D30" s="88" t="s">
        <v>10</v>
      </c>
      <c r="E30" s="88" t="s">
        <v>11</v>
      </c>
      <c r="F30" s="89" t="s">
        <v>12</v>
      </c>
    </row>
    <row r="31" spans="1:6" x14ac:dyDescent="0.25">
      <c r="A31" s="130" t="s">
        <v>3</v>
      </c>
      <c r="B31" s="11">
        <v>0</v>
      </c>
      <c r="C31" s="11">
        <v>60</v>
      </c>
      <c r="D31" s="11">
        <v>200</v>
      </c>
      <c r="E31" s="11">
        <v>600</v>
      </c>
      <c r="F31" s="131">
        <v>1200</v>
      </c>
    </row>
    <row r="32" spans="1:6" x14ac:dyDescent="0.25">
      <c r="A32" s="132" t="s">
        <v>2</v>
      </c>
      <c r="B32" s="9">
        <f>B31*'Master- Key'!$B$1</f>
        <v>0</v>
      </c>
      <c r="C32" s="9">
        <f>C31*'Master- Key'!$B$1</f>
        <v>118560</v>
      </c>
      <c r="D32" s="9">
        <f>D31*'Master- Key'!$B$1</f>
        <v>395200</v>
      </c>
      <c r="E32" s="9">
        <f>E31*'Master- Key'!$B$1</f>
        <v>1185600</v>
      </c>
      <c r="F32" s="133">
        <f>F31*'Master- Key'!$B$1</f>
        <v>2371200</v>
      </c>
    </row>
    <row r="33" spans="1:6" x14ac:dyDescent="0.25">
      <c r="A33" s="134" t="s">
        <v>7</v>
      </c>
      <c r="B33" s="9">
        <v>-69400</v>
      </c>
      <c r="C33" s="9">
        <v>-14540</v>
      </c>
      <c r="D33" s="9">
        <v>87800</v>
      </c>
      <c r="E33" s="9">
        <v>234000</v>
      </c>
      <c r="F33" s="133">
        <v>513200</v>
      </c>
    </row>
    <row r="34" spans="1:6" ht="15.75" thickBot="1" x14ac:dyDescent="0.3">
      <c r="A34" s="137" t="s">
        <v>117</v>
      </c>
      <c r="B34" s="135">
        <v>0</v>
      </c>
      <c r="C34" s="135">
        <v>0</v>
      </c>
      <c r="D34" s="135">
        <f>D33*0.1</f>
        <v>8780</v>
      </c>
      <c r="E34" s="135">
        <f t="shared" ref="E34:F34" si="0">E33*0.1</f>
        <v>23400</v>
      </c>
      <c r="F34" s="136">
        <f t="shared" si="0"/>
        <v>51320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E30" sqref="E30"/>
    </sheetView>
  </sheetViews>
  <sheetFormatPr defaultRowHeight="15.75" x14ac:dyDescent="0.25"/>
  <cols>
    <col min="1" max="1" width="19.85546875" style="85" customWidth="1"/>
    <col min="2" max="4" width="10.5703125" style="85" customWidth="1"/>
  </cols>
  <sheetData>
    <row r="1" spans="1:8" thickBot="1" x14ac:dyDescent="0.3">
      <c r="A1" s="31"/>
      <c r="B1" s="31" t="s">
        <v>70</v>
      </c>
      <c r="C1" s="31" t="s">
        <v>71</v>
      </c>
      <c r="D1" s="31" t="s">
        <v>72</v>
      </c>
      <c r="E1" s="31"/>
      <c r="F1" s="31"/>
      <c r="G1" s="31"/>
      <c r="H1" s="31"/>
    </row>
    <row r="2" spans="1:8" ht="30" x14ac:dyDescent="0.25">
      <c r="A2" s="87" t="s">
        <v>73</v>
      </c>
      <c r="B2" s="88" t="s">
        <v>87</v>
      </c>
      <c r="C2" s="88" t="s">
        <v>87</v>
      </c>
      <c r="D2" s="89" t="s">
        <v>88</v>
      </c>
      <c r="E2" s="31"/>
      <c r="F2" s="31"/>
      <c r="G2" s="31"/>
      <c r="H2" s="31"/>
    </row>
    <row r="3" spans="1:8" ht="15" x14ac:dyDescent="0.25">
      <c r="A3" s="90" t="s">
        <v>74</v>
      </c>
      <c r="B3" s="91">
        <v>5</v>
      </c>
      <c r="C3" s="91">
        <v>2</v>
      </c>
      <c r="D3" s="92">
        <v>1</v>
      </c>
      <c r="E3" s="31"/>
      <c r="F3" s="31"/>
      <c r="G3" s="31"/>
      <c r="H3" s="31"/>
    </row>
    <row r="4" spans="1:8" ht="15" x14ac:dyDescent="0.25">
      <c r="A4" s="90" t="s">
        <v>75</v>
      </c>
      <c r="B4" s="91">
        <v>100</v>
      </c>
      <c r="C4" s="91">
        <v>90</v>
      </c>
      <c r="D4" s="92">
        <v>80</v>
      </c>
      <c r="E4" s="31"/>
      <c r="F4" s="31"/>
      <c r="G4" s="31"/>
      <c r="H4" s="31"/>
    </row>
    <row r="5" spans="1:8" ht="15" x14ac:dyDescent="0.25">
      <c r="A5" s="90" t="s">
        <v>76</v>
      </c>
      <c r="B5" s="91">
        <v>200</v>
      </c>
      <c r="C5" s="91">
        <v>160</v>
      </c>
      <c r="D5" s="92">
        <v>120</v>
      </c>
      <c r="E5" s="31"/>
      <c r="F5" s="31"/>
      <c r="G5" s="31"/>
      <c r="H5" s="31"/>
    </row>
    <row r="6" spans="1:8" ht="15" x14ac:dyDescent="0.25">
      <c r="A6" s="90" t="s">
        <v>77</v>
      </c>
      <c r="B6" s="91">
        <v>20</v>
      </c>
      <c r="C6" s="91">
        <v>15</v>
      </c>
      <c r="D6" s="92">
        <v>10</v>
      </c>
      <c r="E6" s="31"/>
      <c r="F6" s="31"/>
      <c r="G6" s="31"/>
      <c r="H6" s="31"/>
    </row>
    <row r="7" spans="1:8" ht="15" x14ac:dyDescent="0.25">
      <c r="A7" s="90" t="s">
        <v>78</v>
      </c>
      <c r="B7" s="91">
        <v>100</v>
      </c>
      <c r="C7" s="91">
        <v>80</v>
      </c>
      <c r="D7" s="92">
        <v>60</v>
      </c>
      <c r="E7" s="31"/>
      <c r="F7" s="31"/>
      <c r="G7" s="31"/>
      <c r="H7" s="31"/>
    </row>
    <row r="8" spans="1:8" ht="15" x14ac:dyDescent="0.25">
      <c r="A8" s="90" t="s">
        <v>79</v>
      </c>
      <c r="B8" s="91">
        <v>5</v>
      </c>
      <c r="C8" s="91">
        <v>4</v>
      </c>
      <c r="D8" s="92">
        <v>3</v>
      </c>
      <c r="E8" s="31"/>
      <c r="F8" s="31"/>
      <c r="G8" s="31"/>
      <c r="H8" s="31"/>
    </row>
    <row r="9" spans="1:8" ht="15" x14ac:dyDescent="0.25">
      <c r="A9" s="90" t="s">
        <v>80</v>
      </c>
      <c r="B9" s="91">
        <v>10</v>
      </c>
      <c r="C9" s="91">
        <v>8</v>
      </c>
      <c r="D9" s="92">
        <v>6</v>
      </c>
      <c r="E9" s="31"/>
      <c r="F9" s="31"/>
      <c r="G9" s="31"/>
      <c r="H9" s="31"/>
    </row>
    <row r="10" spans="1:8" ht="15" x14ac:dyDescent="0.25">
      <c r="A10" s="90" t="s">
        <v>81</v>
      </c>
      <c r="B10" s="91">
        <v>10</v>
      </c>
      <c r="C10" s="91">
        <v>10</v>
      </c>
      <c r="D10" s="92">
        <v>10</v>
      </c>
      <c r="E10" s="31"/>
      <c r="F10" s="31"/>
      <c r="G10" s="31"/>
      <c r="H10" s="31"/>
    </row>
    <row r="11" spans="1:8" ht="15" x14ac:dyDescent="0.25">
      <c r="A11" s="90" t="s">
        <v>82</v>
      </c>
      <c r="B11" s="91">
        <v>3</v>
      </c>
      <c r="C11" s="91">
        <v>2</v>
      </c>
      <c r="D11" s="92">
        <v>1</v>
      </c>
      <c r="E11" s="31"/>
      <c r="F11" s="31"/>
      <c r="G11" s="31"/>
      <c r="H11" s="31"/>
    </row>
    <row r="12" spans="1:8" ht="15" x14ac:dyDescent="0.25">
      <c r="A12" s="90" t="s">
        <v>83</v>
      </c>
      <c r="B12" s="91">
        <v>6</v>
      </c>
      <c r="C12" s="91">
        <v>5</v>
      </c>
      <c r="D12" s="92">
        <v>4</v>
      </c>
      <c r="E12" s="31"/>
      <c r="F12" s="31"/>
      <c r="G12" s="31"/>
      <c r="H12" s="31"/>
    </row>
    <row r="13" spans="1:8" ht="15" x14ac:dyDescent="0.25">
      <c r="A13" s="90" t="s">
        <v>84</v>
      </c>
      <c r="B13" s="91">
        <v>12</v>
      </c>
      <c r="C13" s="91">
        <v>8</v>
      </c>
      <c r="D13" s="92">
        <v>4</v>
      </c>
      <c r="E13" s="31"/>
      <c r="F13" s="31"/>
      <c r="G13" s="31"/>
      <c r="H13" s="31"/>
    </row>
    <row r="14" spans="1:8" ht="15" x14ac:dyDescent="0.25">
      <c r="A14" s="90" t="s">
        <v>86</v>
      </c>
      <c r="B14" s="91">
        <v>450</v>
      </c>
      <c r="C14" s="91">
        <v>491</v>
      </c>
      <c r="D14" s="92">
        <v>400</v>
      </c>
      <c r="E14" s="31"/>
      <c r="F14" s="31"/>
      <c r="G14" s="31"/>
      <c r="H14" s="31"/>
    </row>
    <row r="15" spans="1:8" thickBot="1" x14ac:dyDescent="0.3">
      <c r="A15" s="93" t="s">
        <v>85</v>
      </c>
      <c r="B15" s="94">
        <f>SUM(B3:B14)</f>
        <v>921</v>
      </c>
      <c r="C15" s="94">
        <f>SUM(C3:C14)</f>
        <v>875</v>
      </c>
      <c r="D15" s="95">
        <f>SUM(D3:D14)</f>
        <v>699</v>
      </c>
      <c r="E15" s="31"/>
      <c r="F15" s="31"/>
      <c r="G15" s="31"/>
      <c r="H15" s="31"/>
    </row>
    <row r="16" spans="1:8" ht="15" x14ac:dyDescent="0.25">
      <c r="A16" s="31"/>
      <c r="B16" s="31"/>
      <c r="C16" s="31"/>
      <c r="D16" s="31"/>
      <c r="E16" s="31"/>
      <c r="F16" s="31"/>
      <c r="G16" s="31"/>
      <c r="H16" s="31"/>
    </row>
    <row r="17" spans="1:8" ht="15" x14ac:dyDescent="0.25">
      <c r="A17" s="31"/>
      <c r="B17" s="31"/>
      <c r="C17" s="31"/>
      <c r="D17" s="31"/>
      <c r="E17" s="31"/>
      <c r="F17" s="31"/>
      <c r="G17" s="31"/>
      <c r="H17" s="31"/>
    </row>
    <row r="18" spans="1:8" ht="15" x14ac:dyDescent="0.25">
      <c r="A18" s="31"/>
      <c r="B18" s="31"/>
      <c r="C18" s="86"/>
      <c r="D18" s="31"/>
      <c r="E18" s="31"/>
      <c r="F18" s="31"/>
      <c r="G18" s="31"/>
      <c r="H18" s="31"/>
    </row>
    <row r="19" spans="1:8" ht="15" x14ac:dyDescent="0.25">
      <c r="A19" s="31"/>
      <c r="B19" s="31"/>
      <c r="C19" s="31"/>
      <c r="D19" s="31"/>
      <c r="E19" s="31"/>
      <c r="F19" s="31"/>
      <c r="G19" s="31"/>
      <c r="H19" s="31"/>
    </row>
    <row r="20" spans="1:8" ht="15" x14ac:dyDescent="0.25">
      <c r="A20" s="31"/>
      <c r="B20" s="31"/>
      <c r="C20" s="31"/>
      <c r="D20" s="31"/>
      <c r="E20" s="31"/>
      <c r="F20" s="31"/>
      <c r="G20" s="31"/>
      <c r="H20" s="31"/>
    </row>
    <row r="21" spans="1:8" ht="15" x14ac:dyDescent="0.25">
      <c r="A21" s="31"/>
      <c r="B21" s="31"/>
      <c r="C21" s="31"/>
      <c r="D21" s="31"/>
      <c r="E21" s="31"/>
      <c r="F21" s="31"/>
      <c r="G21" s="31"/>
      <c r="H21" s="31"/>
    </row>
    <row r="22" spans="1:8" ht="15" x14ac:dyDescent="0.25">
      <c r="A22" s="31"/>
      <c r="B22" s="31"/>
      <c r="C22" s="31"/>
      <c r="D22" s="31"/>
      <c r="E22" s="31"/>
      <c r="F22" s="31"/>
      <c r="G22" s="31"/>
      <c r="H22" s="31"/>
    </row>
    <row r="23" spans="1:8" ht="15" x14ac:dyDescent="0.25">
      <c r="A23" s="31"/>
      <c r="B23" s="31"/>
      <c r="C23" s="31"/>
      <c r="D23" s="31"/>
      <c r="E23" s="31"/>
      <c r="F23" s="31"/>
      <c r="G23" s="31"/>
      <c r="H23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A2" sqref="A2:G12"/>
    </sheetView>
  </sheetViews>
  <sheetFormatPr defaultRowHeight="15" x14ac:dyDescent="0.25"/>
  <cols>
    <col min="1" max="1" width="12.85546875" customWidth="1"/>
    <col min="2" max="6" width="12.42578125" customWidth="1"/>
    <col min="7" max="7" width="15" customWidth="1"/>
  </cols>
  <sheetData>
    <row r="1" spans="1:11" ht="15.75" thickBot="1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30.75" customHeight="1" x14ac:dyDescent="0.25">
      <c r="A2" s="111" t="s">
        <v>102</v>
      </c>
      <c r="B2" s="112" t="s">
        <v>3</v>
      </c>
      <c r="C2" s="112" t="s">
        <v>103</v>
      </c>
      <c r="D2" s="112" t="s">
        <v>4</v>
      </c>
      <c r="E2" s="112" t="s">
        <v>7</v>
      </c>
      <c r="F2" s="112" t="s">
        <v>105</v>
      </c>
      <c r="G2" s="123" t="s">
        <v>113</v>
      </c>
      <c r="H2" s="5"/>
      <c r="I2" s="5"/>
      <c r="J2" s="5"/>
      <c r="K2" s="5"/>
    </row>
    <row r="3" spans="1:11" x14ac:dyDescent="0.25">
      <c r="A3" s="113">
        <f>B3*'Master- Key'!$B$1</f>
        <v>98800000</v>
      </c>
      <c r="B3" s="114">
        <v>50000</v>
      </c>
      <c r="C3" s="115">
        <f>B3*'Master- Key'!$B$2</f>
        <v>43750000</v>
      </c>
      <c r="D3" s="115">
        <f>A3*0.32</f>
        <v>31616000</v>
      </c>
      <c r="E3" s="116">
        <f>A3-C3-D3</f>
        <v>23434000</v>
      </c>
      <c r="F3" s="124">
        <f>E3/A3</f>
        <v>0.23718623481781376</v>
      </c>
      <c r="G3" s="125">
        <f>E3*0.1</f>
        <v>2343400</v>
      </c>
      <c r="H3" s="5"/>
      <c r="I3" s="5"/>
      <c r="J3" s="5"/>
      <c r="K3" s="5"/>
    </row>
    <row r="4" spans="1:11" x14ac:dyDescent="0.25">
      <c r="A4" s="113">
        <f>B4*'Master- Key'!$B$1</f>
        <v>88920000</v>
      </c>
      <c r="B4" s="114">
        <v>45000</v>
      </c>
      <c r="C4" s="115">
        <f>B4*'Master- Key'!$B$2</f>
        <v>39375000</v>
      </c>
      <c r="D4" s="115">
        <f t="shared" ref="D4:D12" si="0">A4*0.32</f>
        <v>28454400</v>
      </c>
      <c r="E4" s="116">
        <f t="shared" ref="E4:E12" si="1">A4-C4-D4</f>
        <v>21090600</v>
      </c>
      <c r="F4" s="124">
        <f t="shared" ref="F4:F12" si="2">E4/A4</f>
        <v>0.23718623481781376</v>
      </c>
      <c r="G4" s="125">
        <f t="shared" ref="G4:G12" si="3">E4*0.1</f>
        <v>2109060</v>
      </c>
      <c r="H4" s="5"/>
      <c r="I4" s="5"/>
      <c r="J4" s="5"/>
      <c r="K4" s="5"/>
    </row>
    <row r="5" spans="1:11" x14ac:dyDescent="0.25">
      <c r="A5" s="113">
        <f>B5*'Master- Key'!$B$1</f>
        <v>79040000</v>
      </c>
      <c r="B5" s="114">
        <v>40000</v>
      </c>
      <c r="C5" s="115">
        <f>B5*'Master- Key'!$B$2</f>
        <v>35000000</v>
      </c>
      <c r="D5" s="115">
        <f t="shared" si="0"/>
        <v>25292800</v>
      </c>
      <c r="E5" s="116">
        <f t="shared" si="1"/>
        <v>18747200</v>
      </c>
      <c r="F5" s="124">
        <f t="shared" si="2"/>
        <v>0.23718623481781376</v>
      </c>
      <c r="G5" s="125">
        <f t="shared" si="3"/>
        <v>1874720</v>
      </c>
      <c r="H5" s="5"/>
      <c r="I5" s="5"/>
      <c r="J5" s="5"/>
      <c r="K5" s="5"/>
    </row>
    <row r="6" spans="1:11" x14ac:dyDescent="0.25">
      <c r="A6" s="113">
        <f>B6*'Master- Key'!$B$1</f>
        <v>69160000</v>
      </c>
      <c r="B6" s="114">
        <v>35000</v>
      </c>
      <c r="C6" s="115">
        <f>B6*'Master- Key'!$B$2</f>
        <v>30625000</v>
      </c>
      <c r="D6" s="115">
        <f t="shared" si="0"/>
        <v>22131200</v>
      </c>
      <c r="E6" s="116">
        <f t="shared" si="1"/>
        <v>16403800</v>
      </c>
      <c r="F6" s="124">
        <f t="shared" si="2"/>
        <v>0.23718623481781376</v>
      </c>
      <c r="G6" s="125">
        <f t="shared" si="3"/>
        <v>1640380</v>
      </c>
      <c r="H6" s="5"/>
      <c r="I6" s="5"/>
      <c r="J6" s="5"/>
      <c r="K6" s="5"/>
    </row>
    <row r="7" spans="1:11" x14ac:dyDescent="0.25">
      <c r="A7" s="113">
        <f>B7*'Master- Key'!$B$1</f>
        <v>59280000</v>
      </c>
      <c r="B7" s="114">
        <v>30000</v>
      </c>
      <c r="C7" s="115">
        <f>B7*'Master- Key'!$B$2</f>
        <v>26250000</v>
      </c>
      <c r="D7" s="115">
        <f t="shared" si="0"/>
        <v>18969600</v>
      </c>
      <c r="E7" s="116">
        <f t="shared" si="1"/>
        <v>14060400</v>
      </c>
      <c r="F7" s="124">
        <f t="shared" si="2"/>
        <v>0.23718623481781376</v>
      </c>
      <c r="G7" s="125">
        <f t="shared" si="3"/>
        <v>1406040</v>
      </c>
      <c r="H7" s="5"/>
      <c r="I7" s="5"/>
      <c r="J7" s="5"/>
      <c r="K7" s="5"/>
    </row>
    <row r="8" spans="1:11" x14ac:dyDescent="0.25">
      <c r="A8" s="113">
        <f>B8*'Master- Key'!$B$1</f>
        <v>49400000</v>
      </c>
      <c r="B8" s="114">
        <v>25000</v>
      </c>
      <c r="C8" s="115">
        <f>B8*'Master- Key'!$B$2</f>
        <v>21875000</v>
      </c>
      <c r="D8" s="115">
        <f t="shared" si="0"/>
        <v>15808000</v>
      </c>
      <c r="E8" s="116">
        <f t="shared" si="1"/>
        <v>11717000</v>
      </c>
      <c r="F8" s="124">
        <f t="shared" si="2"/>
        <v>0.23718623481781376</v>
      </c>
      <c r="G8" s="125">
        <f t="shared" si="3"/>
        <v>1171700</v>
      </c>
      <c r="H8" s="5"/>
      <c r="I8" s="5"/>
      <c r="J8" s="5"/>
      <c r="K8" s="5"/>
    </row>
    <row r="9" spans="1:11" x14ac:dyDescent="0.25">
      <c r="A9" s="113">
        <f>B9*'Master- Key'!$B$1</f>
        <v>39520000</v>
      </c>
      <c r="B9" s="114">
        <v>20000</v>
      </c>
      <c r="C9" s="115">
        <f>B9*'Master- Key'!$B$2</f>
        <v>17500000</v>
      </c>
      <c r="D9" s="115">
        <f t="shared" si="0"/>
        <v>12646400</v>
      </c>
      <c r="E9" s="116">
        <f t="shared" si="1"/>
        <v>9373600</v>
      </c>
      <c r="F9" s="124">
        <f t="shared" si="2"/>
        <v>0.23718623481781376</v>
      </c>
      <c r="G9" s="125">
        <f t="shared" si="3"/>
        <v>937360</v>
      </c>
      <c r="H9" s="5"/>
      <c r="I9" s="5"/>
      <c r="J9" s="5"/>
      <c r="K9" s="5"/>
    </row>
    <row r="10" spans="1:11" x14ac:dyDescent="0.25">
      <c r="A10" s="113">
        <f>B10*'Master- Key'!$B$1</f>
        <v>29640000</v>
      </c>
      <c r="B10" s="114">
        <v>15000</v>
      </c>
      <c r="C10" s="115">
        <f>B10*'Master- Key'!$B$2</f>
        <v>13125000</v>
      </c>
      <c r="D10" s="115">
        <f t="shared" si="0"/>
        <v>9484800</v>
      </c>
      <c r="E10" s="116">
        <f t="shared" si="1"/>
        <v>7030200</v>
      </c>
      <c r="F10" s="124">
        <f t="shared" si="2"/>
        <v>0.23718623481781376</v>
      </c>
      <c r="G10" s="125">
        <f t="shared" si="3"/>
        <v>703020</v>
      </c>
      <c r="H10" s="5"/>
      <c r="I10" s="5"/>
      <c r="J10" s="5"/>
      <c r="K10" s="5"/>
    </row>
    <row r="11" spans="1:11" x14ac:dyDescent="0.25">
      <c r="A11" s="113">
        <f>B11*'Master- Key'!$B$1</f>
        <v>19760000</v>
      </c>
      <c r="B11" s="114">
        <v>10000</v>
      </c>
      <c r="C11" s="115">
        <f>B11*'Master- Key'!$B$2</f>
        <v>8750000</v>
      </c>
      <c r="D11" s="115">
        <f t="shared" si="0"/>
        <v>6323200</v>
      </c>
      <c r="E11" s="116">
        <f t="shared" si="1"/>
        <v>4686800</v>
      </c>
      <c r="F11" s="124">
        <f t="shared" si="2"/>
        <v>0.23718623481781376</v>
      </c>
      <c r="G11" s="125">
        <f t="shared" si="3"/>
        <v>468680</v>
      </c>
      <c r="H11" s="5"/>
      <c r="I11" s="5"/>
      <c r="J11" s="5"/>
      <c r="K11" s="5"/>
    </row>
    <row r="12" spans="1:11" ht="15.75" thickBot="1" x14ac:dyDescent="0.3">
      <c r="A12" s="117">
        <f>B12*'Master- Key'!$B$1</f>
        <v>9880000</v>
      </c>
      <c r="B12" s="118">
        <v>5000</v>
      </c>
      <c r="C12" s="119">
        <f>B12*'Master- Key'!$B$2</f>
        <v>4375000</v>
      </c>
      <c r="D12" s="119">
        <f t="shared" si="0"/>
        <v>3161600</v>
      </c>
      <c r="E12" s="120">
        <f t="shared" si="1"/>
        <v>2343400</v>
      </c>
      <c r="F12" s="126">
        <f t="shared" si="2"/>
        <v>0.23718623481781376</v>
      </c>
      <c r="G12" s="127">
        <f t="shared" si="3"/>
        <v>234340</v>
      </c>
      <c r="H12" s="5"/>
      <c r="I12" s="5"/>
      <c r="J12" s="5"/>
      <c r="K12" s="5"/>
    </row>
    <row r="13" spans="1:11" x14ac:dyDescent="0.25">
      <c r="A13" s="5"/>
      <c r="B13" s="5"/>
      <c r="C13" s="5"/>
      <c r="D13" s="110"/>
      <c r="E13" s="5"/>
      <c r="F13" s="5"/>
      <c r="G13" s="5"/>
      <c r="H13" s="5"/>
      <c r="I13" s="5"/>
      <c r="J13" s="5"/>
      <c r="K13" s="5"/>
    </row>
    <row r="14" spans="1:1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ht="15.75" thickBot="1" x14ac:dyDescent="0.3"/>
    <row r="16" spans="1:11" ht="60.75" thickBot="1" x14ac:dyDescent="0.3">
      <c r="A16" s="121" t="s">
        <v>112</v>
      </c>
      <c r="B16" s="106" t="s">
        <v>3</v>
      </c>
      <c r="C16" s="106" t="s">
        <v>2</v>
      </c>
      <c r="D16" s="106" t="s">
        <v>103</v>
      </c>
      <c r="E16" s="106" t="s">
        <v>104</v>
      </c>
      <c r="F16" s="106" t="s">
        <v>7</v>
      </c>
      <c r="G16" s="106" t="s">
        <v>105</v>
      </c>
      <c r="H16" s="106" t="s">
        <v>113</v>
      </c>
    </row>
    <row r="17" spans="1:8" ht="15.75" thickBot="1" x14ac:dyDescent="0.3">
      <c r="A17" s="107" t="s">
        <v>114</v>
      </c>
      <c r="B17" s="122">
        <v>40000</v>
      </c>
      <c r="C17" s="108">
        <v>79040000</v>
      </c>
      <c r="D17" s="108">
        <v>35000000</v>
      </c>
      <c r="E17" s="108">
        <v>27000000</v>
      </c>
      <c r="F17" s="108">
        <v>17040000</v>
      </c>
      <c r="G17" s="109">
        <v>0.22</v>
      </c>
      <c r="H17" s="108">
        <v>1704000</v>
      </c>
    </row>
    <row r="18" spans="1:8" ht="15.75" thickBot="1" x14ac:dyDescent="0.3">
      <c r="A18" s="107" t="s">
        <v>106</v>
      </c>
      <c r="B18" s="122">
        <v>35000</v>
      </c>
      <c r="C18" s="108">
        <v>69160000</v>
      </c>
      <c r="D18" s="108">
        <v>30625000</v>
      </c>
      <c r="E18" s="108">
        <v>23625000</v>
      </c>
      <c r="F18" s="108">
        <v>14910000</v>
      </c>
      <c r="G18" s="109">
        <v>0.22</v>
      </c>
      <c r="H18" s="108">
        <v>1491000</v>
      </c>
    </row>
    <row r="19" spans="1:8" ht="15.75" thickBot="1" x14ac:dyDescent="0.3">
      <c r="A19" s="107" t="s">
        <v>107</v>
      </c>
      <c r="B19" s="122">
        <v>30000</v>
      </c>
      <c r="C19" s="108">
        <v>59280000</v>
      </c>
      <c r="D19" s="108">
        <v>26250000</v>
      </c>
      <c r="E19" s="108">
        <v>20250000</v>
      </c>
      <c r="F19" s="108">
        <v>12780000</v>
      </c>
      <c r="G19" s="109">
        <v>0.22</v>
      </c>
      <c r="H19" s="108">
        <v>1278000</v>
      </c>
    </row>
    <row r="20" spans="1:8" ht="15.75" thickBot="1" x14ac:dyDescent="0.3">
      <c r="A20" s="107" t="s">
        <v>108</v>
      </c>
      <c r="B20" s="122">
        <v>25000</v>
      </c>
      <c r="C20" s="108">
        <v>49400000</v>
      </c>
      <c r="D20" s="108">
        <v>21875000</v>
      </c>
      <c r="E20" s="108">
        <v>16875000</v>
      </c>
      <c r="F20" s="108">
        <v>10650000</v>
      </c>
      <c r="G20" s="109">
        <v>0.22</v>
      </c>
      <c r="H20" s="108">
        <v>1065000</v>
      </c>
    </row>
    <row r="21" spans="1:8" ht="15.75" thickBot="1" x14ac:dyDescent="0.3">
      <c r="A21" s="107" t="s">
        <v>109</v>
      </c>
      <c r="B21" s="122">
        <v>20000</v>
      </c>
      <c r="C21" s="108">
        <v>39520000</v>
      </c>
      <c r="D21" s="108">
        <v>17500000</v>
      </c>
      <c r="E21" s="108">
        <v>13500000</v>
      </c>
      <c r="F21" s="108">
        <v>8520000</v>
      </c>
      <c r="G21" s="109">
        <v>0.22</v>
      </c>
      <c r="H21" s="108">
        <v>852000</v>
      </c>
    </row>
    <row r="22" spans="1:8" ht="15.75" thickBot="1" x14ac:dyDescent="0.3">
      <c r="A22" s="107" t="s">
        <v>110</v>
      </c>
      <c r="B22" s="122">
        <v>15000</v>
      </c>
      <c r="C22" s="108">
        <v>29640000</v>
      </c>
      <c r="D22" s="108">
        <v>13125000</v>
      </c>
      <c r="E22" s="108">
        <v>10125000</v>
      </c>
      <c r="F22" s="108">
        <v>6390000</v>
      </c>
      <c r="G22" s="109">
        <v>0.22</v>
      </c>
      <c r="H22" s="108">
        <v>639000</v>
      </c>
    </row>
    <row r="23" spans="1:8" ht="15.75" thickBot="1" x14ac:dyDescent="0.3">
      <c r="A23" s="107" t="s">
        <v>111</v>
      </c>
      <c r="B23" s="122">
        <v>10000</v>
      </c>
      <c r="C23" s="108">
        <v>19760000</v>
      </c>
      <c r="D23" s="108">
        <v>8750000</v>
      </c>
      <c r="E23" s="108">
        <v>6750000</v>
      </c>
      <c r="F23" s="108">
        <v>4260000</v>
      </c>
      <c r="G23" s="109">
        <v>0.22</v>
      </c>
      <c r="H23" s="108">
        <v>426000</v>
      </c>
    </row>
    <row r="24" spans="1:8" ht="15.75" thickBot="1" x14ac:dyDescent="0.3">
      <c r="A24" s="107" t="s">
        <v>115</v>
      </c>
      <c r="B24" s="122">
        <v>5000</v>
      </c>
      <c r="C24" s="108">
        <v>9880000</v>
      </c>
      <c r="D24" s="108">
        <v>4375000</v>
      </c>
      <c r="E24" s="108">
        <v>3375000</v>
      </c>
      <c r="F24" s="108">
        <v>2130000</v>
      </c>
      <c r="G24" s="109">
        <v>0.22</v>
      </c>
      <c r="H24" s="108">
        <v>213000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Master- Key</vt:lpstr>
      <vt:lpstr>Master- Revenue and Sales</vt:lpstr>
      <vt:lpstr>Master- Operating Expenses (5Y)</vt:lpstr>
      <vt:lpstr>Master- Income Statements</vt:lpstr>
      <vt:lpstr>Master- Investment</vt:lpstr>
      <vt:lpstr>Master- Unit Cost</vt:lpstr>
      <vt:lpstr>Master- Sales Forecasts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 Services</dc:creator>
  <cp:lastModifiedBy>Client Services</cp:lastModifiedBy>
  <cp:lastPrinted>2017-09-23T22:16:52Z</cp:lastPrinted>
  <dcterms:created xsi:type="dcterms:W3CDTF">2017-07-05T20:56:34Z</dcterms:created>
  <dcterms:modified xsi:type="dcterms:W3CDTF">2017-09-30T22:14:39Z</dcterms:modified>
</cp:coreProperties>
</file>