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IHCC\COBOL\"/>
    </mc:Choice>
  </mc:AlternateContent>
  <xr:revisionPtr revIDLastSave="0" documentId="13_ncr:1_{0FBEAB00-D1B1-4634-A7FA-95E09362E49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6" i="2" l="1"/>
  <c r="M106" i="2"/>
  <c r="L106" i="2"/>
  <c r="R99" i="2"/>
  <c r="M99" i="2"/>
  <c r="L99" i="2"/>
  <c r="R94" i="2"/>
  <c r="R91" i="2"/>
  <c r="M91" i="2"/>
  <c r="L91" i="2"/>
  <c r="L94" i="2"/>
  <c r="M94" i="2"/>
  <c r="R85" i="2"/>
  <c r="L85" i="2"/>
  <c r="R79" i="2"/>
  <c r="R76" i="2"/>
  <c r="M76" i="2"/>
  <c r="L76" i="2"/>
  <c r="L70" i="2"/>
  <c r="R64" i="2"/>
  <c r="M61" i="2"/>
  <c r="R61" i="2"/>
  <c r="L61" i="2"/>
  <c r="R55" i="2"/>
  <c r="R46" i="2"/>
  <c r="L55" i="2"/>
  <c r="L46" i="2"/>
  <c r="L41" i="2"/>
  <c r="L27" i="2"/>
  <c r="L32" i="2"/>
  <c r="L22" i="2"/>
  <c r="L13" i="2"/>
  <c r="L16" i="2"/>
  <c r="L7" i="2"/>
  <c r="M109" i="2" l="1"/>
  <c r="L109" i="2"/>
  <c r="Q103" i="2"/>
  <c r="P103" i="2"/>
  <c r="O103" i="2"/>
  <c r="N103" i="2"/>
  <c r="M103" i="2"/>
  <c r="L103" i="2"/>
  <c r="J103" i="2"/>
  <c r="R103" i="2" s="1"/>
  <c r="Q102" i="2"/>
  <c r="P102" i="2"/>
  <c r="O102" i="2"/>
  <c r="N102" i="2"/>
  <c r="M102" i="2"/>
  <c r="L102" i="2"/>
  <c r="J102" i="2"/>
  <c r="R102" i="2" s="1"/>
  <c r="Q101" i="2"/>
  <c r="P101" i="2"/>
  <c r="O101" i="2"/>
  <c r="N101" i="2"/>
  <c r="M101" i="2"/>
  <c r="L101" i="2"/>
  <c r="J101" i="2"/>
  <c r="R101" i="2" s="1"/>
  <c r="Q96" i="2"/>
  <c r="P96" i="2"/>
  <c r="O96" i="2"/>
  <c r="N96" i="2"/>
  <c r="M96" i="2"/>
  <c r="L96" i="2"/>
  <c r="J96" i="2"/>
  <c r="R96" i="2" s="1"/>
  <c r="R109" i="2" l="1"/>
  <c r="Q88" i="2"/>
  <c r="P88" i="2"/>
  <c r="O88" i="2"/>
  <c r="N88" i="2"/>
  <c r="M88" i="2"/>
  <c r="L88" i="2"/>
  <c r="J88" i="2"/>
  <c r="R88" i="2" s="1"/>
  <c r="Q87" i="2"/>
  <c r="P87" i="2"/>
  <c r="O87" i="2"/>
  <c r="N87" i="2"/>
  <c r="M87" i="2"/>
  <c r="L87" i="2"/>
  <c r="J87" i="2"/>
  <c r="R87" i="2" s="1"/>
  <c r="Q82" i="2"/>
  <c r="P82" i="2"/>
  <c r="O82" i="2"/>
  <c r="N82" i="2"/>
  <c r="M82" i="2"/>
  <c r="M85" i="2" s="1"/>
  <c r="L82" i="2"/>
  <c r="J82" i="2"/>
  <c r="R82" i="2" s="1"/>
  <c r="Q81" i="2"/>
  <c r="P81" i="2"/>
  <c r="O81" i="2"/>
  <c r="N81" i="2"/>
  <c r="M81" i="2"/>
  <c r="L81" i="2"/>
  <c r="J81" i="2"/>
  <c r="R81" i="2" s="1"/>
  <c r="M79" i="2"/>
  <c r="L79" i="2"/>
  <c r="Q73" i="2"/>
  <c r="P73" i="2"/>
  <c r="O73" i="2"/>
  <c r="N73" i="2"/>
  <c r="M73" i="2"/>
  <c r="L73" i="2"/>
  <c r="J73" i="2"/>
  <c r="R73" i="2" s="1"/>
  <c r="Q72" i="2"/>
  <c r="P72" i="2"/>
  <c r="O72" i="2"/>
  <c r="N72" i="2"/>
  <c r="M72" i="2"/>
  <c r="L72" i="2"/>
  <c r="J72" i="2"/>
  <c r="R72" i="2" s="1"/>
  <c r="Q67" i="2"/>
  <c r="P67" i="2"/>
  <c r="O67" i="2"/>
  <c r="N67" i="2"/>
  <c r="M67" i="2"/>
  <c r="M70" i="2" s="1"/>
  <c r="L67" i="2"/>
  <c r="J67" i="2"/>
  <c r="R67" i="2" s="1"/>
  <c r="R70" i="2" s="1"/>
  <c r="Q66" i="2"/>
  <c r="P66" i="2"/>
  <c r="O66" i="2"/>
  <c r="N66" i="2"/>
  <c r="M66" i="2"/>
  <c r="L66" i="2"/>
  <c r="J66" i="2"/>
  <c r="R66" i="2" s="1"/>
  <c r="L64" i="2"/>
  <c r="M64" i="2"/>
  <c r="Q52" i="2"/>
  <c r="Q57" i="2"/>
  <c r="Q58" i="2"/>
  <c r="P52" i="2"/>
  <c r="P57" i="2"/>
  <c r="P58" i="2"/>
  <c r="O52" i="2"/>
  <c r="O57" i="2"/>
  <c r="O58" i="2"/>
  <c r="N52" i="2"/>
  <c r="N57" i="2"/>
  <c r="N58" i="2"/>
  <c r="M52" i="2"/>
  <c r="M55" i="2" s="1"/>
  <c r="M57" i="2"/>
  <c r="M58" i="2"/>
  <c r="L52" i="2"/>
  <c r="L57" i="2"/>
  <c r="L58" i="2"/>
  <c r="J52" i="2"/>
  <c r="R52" i="2" s="1"/>
  <c r="J57" i="2"/>
  <c r="R57" i="2" s="1"/>
  <c r="J58" i="2"/>
  <c r="R58" i="2" s="1"/>
  <c r="M49" i="2"/>
  <c r="Q51" i="2"/>
  <c r="P51" i="2"/>
  <c r="O51" i="2"/>
  <c r="N51" i="2"/>
  <c r="M51" i="2"/>
  <c r="L51" i="2"/>
  <c r="J51" i="2"/>
  <c r="R51" i="2" s="1"/>
  <c r="L49" i="2"/>
  <c r="Q43" i="2"/>
  <c r="P43" i="2"/>
  <c r="O43" i="2"/>
  <c r="N43" i="2"/>
  <c r="M43" i="2"/>
  <c r="M46" i="2" s="1"/>
  <c r="L43" i="2"/>
  <c r="J43" i="2"/>
  <c r="R43" i="2" s="1"/>
  <c r="Q38" i="2"/>
  <c r="P38" i="2"/>
  <c r="O38" i="2"/>
  <c r="N38" i="2"/>
  <c r="M38" i="2"/>
  <c r="M41" i="2" s="1"/>
  <c r="L38" i="2"/>
  <c r="J38" i="2"/>
  <c r="R38" i="2" s="1"/>
  <c r="Q29" i="2"/>
  <c r="P29" i="2"/>
  <c r="O29" i="2"/>
  <c r="N29" i="2"/>
  <c r="M29" i="2"/>
  <c r="M32" i="2" s="1"/>
  <c r="L29" i="2"/>
  <c r="J29" i="2"/>
  <c r="R29" i="2" s="1"/>
  <c r="Q24" i="2"/>
  <c r="P24" i="2"/>
  <c r="O24" i="2"/>
  <c r="N24" i="2"/>
  <c r="M24" i="2"/>
  <c r="M27" i="2" s="1"/>
  <c r="L24" i="2"/>
  <c r="J24" i="2"/>
  <c r="R24" i="2" s="1"/>
  <c r="R27" i="2" l="1"/>
  <c r="R32" i="2" s="1"/>
  <c r="P37" i="2"/>
  <c r="P19" i="2"/>
  <c r="P18" i="2"/>
  <c r="P10" i="2"/>
  <c r="P9" i="2"/>
  <c r="P4" i="2"/>
  <c r="P3" i="2"/>
  <c r="Q37" i="2"/>
  <c r="O37" i="2"/>
  <c r="N37" i="2"/>
  <c r="M37" i="2"/>
  <c r="L37" i="2"/>
  <c r="J37" i="2"/>
  <c r="R37" i="2" s="1"/>
  <c r="R41" i="2" s="1"/>
  <c r="R49" i="2" s="1"/>
  <c r="K19" i="2"/>
  <c r="K24" i="2" s="1"/>
  <c r="K29" i="2" s="1"/>
  <c r="M35" i="2" s="1"/>
  <c r="Q19" i="2"/>
  <c r="O19" i="2"/>
  <c r="N19" i="2"/>
  <c r="M19" i="2"/>
  <c r="M22" i="2" s="1"/>
  <c r="L19" i="2"/>
  <c r="J19" i="2"/>
  <c r="R19" i="2" s="1"/>
  <c r="L35" i="2"/>
  <c r="Q18" i="2"/>
  <c r="O18" i="2"/>
  <c r="N18" i="2"/>
  <c r="M18" i="2"/>
  <c r="L18" i="2"/>
  <c r="J18" i="2"/>
  <c r="R18" i="2" s="1"/>
  <c r="Q10" i="2"/>
  <c r="O10" i="2"/>
  <c r="N10" i="2"/>
  <c r="M10" i="2"/>
  <c r="M13" i="2" s="1"/>
  <c r="L10" i="2"/>
  <c r="J10" i="2"/>
  <c r="R10" i="2" s="1"/>
  <c r="Q9" i="2"/>
  <c r="Q4" i="2"/>
  <c r="Q3" i="2"/>
  <c r="N9" i="2"/>
  <c r="N3" i="2"/>
  <c r="N4" i="2"/>
  <c r="K4" i="2"/>
  <c r="K9" i="2" s="1"/>
  <c r="J9" i="2"/>
  <c r="J4" i="2"/>
  <c r="J3" i="2"/>
  <c r="O3" i="2"/>
  <c r="O4" i="2"/>
  <c r="O9" i="2"/>
  <c r="R22" i="2" l="1"/>
  <c r="R35" i="2"/>
  <c r="K10" i="2"/>
  <c r="M16" i="2" s="1"/>
  <c r="L4" i="2"/>
  <c r="M4" i="2"/>
  <c r="M7" i="2" s="1"/>
  <c r="L9" i="2"/>
  <c r="M9" i="2"/>
  <c r="R4" i="2"/>
  <c r="R9" i="2"/>
  <c r="R13" i="2" s="1"/>
  <c r="R3" i="2"/>
  <c r="M3" i="2"/>
  <c r="L3" i="2"/>
  <c r="R7" i="2" l="1"/>
  <c r="R16" i="2" l="1"/>
  <c r="R112" i="2" s="1"/>
</calcChain>
</file>

<file path=xl/sharedStrings.xml><?xml version="1.0" encoding="utf-8"?>
<sst xmlns="http://schemas.openxmlformats.org/spreadsheetml/2006/main" count="294" uniqueCount="138">
  <si>
    <t>I-LAST-NAME</t>
  </si>
  <si>
    <t>I-STATE</t>
  </si>
  <si>
    <t>I-BOAT-COST</t>
  </si>
  <si>
    <t>I-ACCESSORY-PACKAGE</t>
  </si>
  <si>
    <t>I-PREP-DELIVERY-COST</t>
  </si>
  <si>
    <t>INPUT</t>
  </si>
  <si>
    <t>OUTPUT</t>
  </si>
  <si>
    <t>IA</t>
  </si>
  <si>
    <t>B</t>
  </si>
  <si>
    <t>I-YR</t>
  </si>
  <si>
    <t>I-MO</t>
  </si>
  <si>
    <t>I-DAY</t>
  </si>
  <si>
    <t>C-TOTAL-COST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</si>
  <si>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</si>
  <si>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</si>
  <si>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</si>
  <si>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</si>
  <si>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</si>
  <si>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</si>
  <si>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</si>
  <si>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</si>
  <si>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</si>
  <si>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</si>
  <si>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</si>
  <si>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</si>
  <si>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</si>
  <si>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</si>
  <si>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C-SALES-CTR</t>
  </si>
  <si>
    <t>S-BOAT-TYPE</t>
  </si>
  <si>
    <t>G-SALES-CTR</t>
  </si>
  <si>
    <t>G-TOTAL-COST</t>
  </si>
  <si>
    <t>00000.00</t>
  </si>
  <si>
    <t>I-BOAT-TYPE</t>
  </si>
  <si>
    <t>Johnson</t>
  </si>
  <si>
    <t>30</t>
  </si>
  <si>
    <t>Big Name Bobbie</t>
  </si>
  <si>
    <t>001243.63</t>
  </si>
  <si>
    <t>09</t>
  </si>
  <si>
    <t>23</t>
  </si>
  <si>
    <t>09882.13</t>
  </si>
  <si>
    <t>Joe</t>
  </si>
  <si>
    <t>WI</t>
  </si>
  <si>
    <t>089124.25</t>
  </si>
  <si>
    <t>98222.42</t>
  </si>
  <si>
    <t>00927.89</t>
  </si>
  <si>
    <t>Smith</t>
  </si>
  <si>
    <t>Brown</t>
  </si>
  <si>
    <t>009923.13</t>
  </si>
  <si>
    <t>11</t>
  </si>
  <si>
    <t>19</t>
  </si>
  <si>
    <t>00998.71</t>
  </si>
  <si>
    <t>Halsalfrow</t>
  </si>
  <si>
    <t>100000.00</t>
  </si>
  <si>
    <t>20000.00</t>
  </si>
  <si>
    <t>Rothchild</t>
  </si>
  <si>
    <t>MI</t>
  </si>
  <si>
    <t>090909.09</t>
  </si>
  <si>
    <t>08</t>
  </si>
  <si>
    <t>02</t>
  </si>
  <si>
    <t>02001.03</t>
  </si>
  <si>
    <t>Gates</t>
  </si>
  <si>
    <t>VI</t>
  </si>
  <si>
    <t>999000.99</t>
  </si>
  <si>
    <t>05</t>
  </si>
  <si>
    <t>20</t>
  </si>
  <si>
    <t>90909.01</t>
  </si>
  <si>
    <t>CA</t>
  </si>
  <si>
    <t>112342.45</t>
  </si>
  <si>
    <t>12340.98</t>
  </si>
  <si>
    <t>Jobs</t>
  </si>
  <si>
    <t>Lotsalettersmen</t>
  </si>
  <si>
    <t>12</t>
  </si>
  <si>
    <t>31</t>
  </si>
  <si>
    <t>Legoman</t>
  </si>
  <si>
    <t>900505.03</t>
  </si>
  <si>
    <t>04</t>
  </si>
  <si>
    <t>00230.23</t>
  </si>
  <si>
    <t>Snipes</t>
  </si>
  <si>
    <t>900129.00</t>
  </si>
  <si>
    <t>13</t>
  </si>
  <si>
    <t>09021.33</t>
  </si>
  <si>
    <t>J</t>
  </si>
  <si>
    <t>Hoffman</t>
  </si>
  <si>
    <t>809239.23</t>
  </si>
  <si>
    <t>10</t>
  </si>
  <si>
    <t>09201.33</t>
  </si>
  <si>
    <t>Westendorf</t>
  </si>
  <si>
    <t>909012.30</t>
  </si>
  <si>
    <t>01431.24</t>
  </si>
  <si>
    <t>Talahosy</t>
  </si>
  <si>
    <t>982342.34</t>
  </si>
  <si>
    <t>99910.03</t>
  </si>
  <si>
    <t>C</t>
  </si>
  <si>
    <t>Barnical</t>
  </si>
  <si>
    <t>901242.52</t>
  </si>
  <si>
    <t>07</t>
  </si>
  <si>
    <t>15</t>
  </si>
  <si>
    <t>29814.32</t>
  </si>
  <si>
    <t>Boyou</t>
  </si>
  <si>
    <t>000001.23</t>
  </si>
  <si>
    <t>00003.24</t>
  </si>
  <si>
    <t>Mary Jane</t>
  </si>
  <si>
    <t>CO</t>
  </si>
  <si>
    <t>900123.31</t>
  </si>
  <si>
    <t>12734.09</t>
  </si>
  <si>
    <t>Biggins</t>
  </si>
  <si>
    <t>042348.09</t>
  </si>
  <si>
    <t>06</t>
  </si>
  <si>
    <t>27</t>
  </si>
  <si>
    <t>09021.34</t>
  </si>
  <si>
    <t>FL</t>
  </si>
  <si>
    <t>000000.00</t>
  </si>
  <si>
    <t>R</t>
  </si>
  <si>
    <t>Moriarti</t>
  </si>
  <si>
    <t>Captain Jack</t>
  </si>
  <si>
    <t>ME</t>
  </si>
  <si>
    <t>909109.21</t>
  </si>
  <si>
    <t>03</t>
  </si>
  <si>
    <t>28</t>
  </si>
  <si>
    <t>21498.82</t>
  </si>
  <si>
    <t>Homes</t>
  </si>
  <si>
    <t>Jackson</t>
  </si>
  <si>
    <t>098912.32</t>
  </si>
  <si>
    <t>09214.23</t>
  </si>
  <si>
    <t>999213.42</t>
  </si>
  <si>
    <t>02934.23</t>
  </si>
  <si>
    <t>O-BOAT-TYPE</t>
  </si>
  <si>
    <t>O-MN-TOTAL-COST</t>
  </si>
  <si>
    <t>O-LAST-NAME</t>
  </si>
  <si>
    <t>O-STATE</t>
  </si>
  <si>
    <t>O-BOAT-COST</t>
  </si>
  <si>
    <t>O-PURCHASE-DATE</t>
  </si>
  <si>
    <t>O-ACC-PACK</t>
  </si>
  <si>
    <t>O-PREP-COST</t>
  </si>
  <si>
    <t>O-TOTAL-COST</t>
  </si>
  <si>
    <t>O-MJ-TOTAL-COST</t>
  </si>
  <si>
    <t>O-MJ-SALES-CTR</t>
  </si>
  <si>
    <t>O-MN-SALES-CTR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</si>
</sst>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#,##0.00;[Red]#,##0.00"/>
    <numFmt numFmtId="166" formatCode="000000.00"/>
    <numFmt numFmtId="167" formatCode="0000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166" fontId="0" fillId="0" borderId="0" xfId="0" quotePrefix="1" applyNumberFormat="1" applyBorder="1" applyAlignment="1">
      <alignment horizontal="left"/>
    </xf>
    <xf numFmtId="167" fontId="0" fillId="0" borderId="5" xfId="0" quotePrefix="1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"/>
  <sheetViews>
    <sheetView tabSelected="1" topLeftCell="H93" zoomScaleNormal="100" workbookViewId="0">
      <selection activeCell="N7" sqref="N7"/>
    </sheetView>
  </sheetViews>
  <sheetFormatPr defaultRowHeight="15" x14ac:dyDescent="0.25"/>
  <cols>
    <col min="1" max="1" width="16.28515625" bestFit="1" customWidth="1"/>
    <col min="2" max="2" width="7.5703125" bestFit="1" customWidth="1"/>
    <col min="3" max="3" width="12.42578125" bestFit="1" customWidth="1"/>
    <col min="4" max="4" width="5" bestFit="1" customWidth="1"/>
    <col min="5" max="5" width="5.42578125" bestFit="1" customWidth="1"/>
    <col min="6" max="6" width="5.85546875" bestFit="1" customWidth="1"/>
    <col min="7" max="7" width="12" bestFit="1" customWidth="1"/>
    <col min="8" max="8" width="21.85546875" bestFit="1" customWidth="1"/>
    <col min="9" max="9" width="21.140625" bestFit="1" customWidth="1"/>
    <col min="10" max="10" width="13.85546875" bestFit="1" customWidth="1"/>
    <col min="11" max="11" width="12" bestFit="1" customWidth="1"/>
    <col min="12" max="12" width="14.85546875" bestFit="1" customWidth="1"/>
    <col min="13" max="13" width="12.140625" bestFit="1" customWidth="1"/>
    <col min="14" max="14" width="13.28515625" bestFit="1" customWidth="1"/>
    <col min="15" max="15" width="17.85546875" bestFit="1" customWidth="1"/>
    <col min="16" max="16" width="15" bestFit="1" customWidth="1"/>
    <col min="17" max="17" width="12.7109375" bestFit="1" customWidth="1"/>
    <col min="18" max="18" width="14" bestFit="1" customWidth="1"/>
  </cols>
  <sheetData>
    <row r="1" spans="1:19" ht="15.75" thickTop="1" x14ac:dyDescent="0.25">
      <c r="A1" s="24" t="s">
        <v>5</v>
      </c>
      <c r="B1" s="25"/>
      <c r="C1" s="25"/>
      <c r="D1" s="25"/>
      <c r="E1" s="25"/>
      <c r="F1" s="25"/>
      <c r="G1" s="25"/>
      <c r="H1" s="25"/>
      <c r="I1" s="26"/>
      <c r="J1" s="24" t="s">
        <v>13</v>
      </c>
      <c r="K1" s="26"/>
      <c r="L1" s="24" t="s">
        <v>6</v>
      </c>
      <c r="M1" s="25"/>
      <c r="N1" s="25"/>
      <c r="O1" s="25"/>
      <c r="P1" s="25"/>
      <c r="Q1" s="25"/>
      <c r="R1" s="26"/>
    </row>
    <row r="2" spans="1:19" x14ac:dyDescent="0.25">
      <c r="A2" s="1" t="s">
        <v>0</v>
      </c>
      <c r="B2" s="2" t="s">
        <v>1</v>
      </c>
      <c r="C2" s="2" t="s">
        <v>2</v>
      </c>
      <c r="D2" s="2" t="s">
        <v>9</v>
      </c>
      <c r="E2" s="2" t="s">
        <v>10</v>
      </c>
      <c r="F2" s="2" t="s">
        <v>11</v>
      </c>
      <c r="G2" s="2" t="s">
        <v>32</v>
      </c>
      <c r="H2" s="2" t="s">
        <v>3</v>
      </c>
      <c r="I2" s="3" t="s">
        <v>4</v>
      </c>
      <c r="J2" s="1" t="s">
        <v>12</v>
      </c>
      <c r="K2" s="3" t="s">
        <v>27</v>
      </c>
      <c r="L2" s="1" t="s">
        <v>128</v>
      </c>
      <c r="M2" s="2" t="s">
        <v>129</v>
      </c>
      <c r="N2" s="2" t="s">
        <v>130</v>
      </c>
      <c r="O2" s="2" t="s">
        <v>131</v>
      </c>
      <c r="P2" s="2" t="s">
        <v>132</v>
      </c>
      <c r="Q2" s="2" t="s">
        <v>133</v>
      </c>
      <c r="R2" s="3" t="s">
        <v>134</v>
      </c>
    </row>
    <row r="3" spans="1:19" x14ac:dyDescent="0.25">
      <c r="A3" s="1" t="s">
        <v>33</v>
      </c>
      <c r="B3" s="2" t="s">
        <v>7</v>
      </c>
      <c r="C3" s="22">
        <v>3490.54</v>
      </c>
      <c r="D3" s="2">
        <v>2018</v>
      </c>
      <c r="E3" s="15">
        <v>12</v>
      </c>
      <c r="F3" s="15" t="s">
        <v>34</v>
      </c>
      <c r="G3" s="2" t="s">
        <v>8</v>
      </c>
      <c r="H3" s="2">
        <v>2</v>
      </c>
      <c r="I3" s="23" t="s">
        <v>44</v>
      </c>
      <c r="J3" s="14">
        <f>TRUNC(C3+I3,2)</f>
        <v>4418.43</v>
      </c>
      <c r="K3" s="3">
        <v>1</v>
      </c>
      <c r="L3" s="1" t="str">
        <f>A3</f>
        <v>Johnson</v>
      </c>
      <c r="M3" s="2" t="str">
        <f>B3</f>
        <v>IA</v>
      </c>
      <c r="N3" s="19">
        <f>VALUE(C3)</f>
        <v>3490.54</v>
      </c>
      <c r="O3" s="2" t="str">
        <f>CONCATENATE(E3,"/",F3,"/",RIGHT(D3,2))</f>
        <v>12/30/18</v>
      </c>
      <c r="P3" s="2" t="str">
        <f>IF((H3=1),"Electronics",IF((H3=2),"Ski Package",IF((H3=3),"Fishing Package","Error!")))</f>
        <v>Ski Package</v>
      </c>
      <c r="Q3" s="19">
        <f>VALUE(I3)</f>
        <v>927.89</v>
      </c>
      <c r="R3" s="20">
        <f>J3</f>
        <v>4418.43</v>
      </c>
    </row>
    <row r="4" spans="1:19" x14ac:dyDescent="0.25">
      <c r="A4" s="1" t="s">
        <v>35</v>
      </c>
      <c r="B4" s="2" t="s">
        <v>7</v>
      </c>
      <c r="C4" s="10" t="s">
        <v>36</v>
      </c>
      <c r="D4" s="2">
        <v>2017</v>
      </c>
      <c r="E4" s="15" t="s">
        <v>37</v>
      </c>
      <c r="F4" s="16" t="s">
        <v>38</v>
      </c>
      <c r="G4" s="2" t="s">
        <v>8</v>
      </c>
      <c r="H4" s="2">
        <v>1</v>
      </c>
      <c r="I4" s="11" t="s">
        <v>39</v>
      </c>
      <c r="J4" s="14">
        <f>TRUNC(C4+I4,2)</f>
        <v>11125.76</v>
      </c>
      <c r="K4" s="3">
        <f>K3 +1</f>
        <v>2</v>
      </c>
      <c r="L4" s="1" t="str">
        <f t="shared" ref="L4:L9" si="0">A4</f>
        <v>Big Name Bobbie</v>
      </c>
      <c r="M4" s="2" t="str">
        <f t="shared" ref="M4:M9" si="1">B4</f>
        <v>IA</v>
      </c>
      <c r="N4" s="19">
        <f>VALUE(C4)</f>
        <v>1243.6300000000001</v>
      </c>
      <c r="O4" s="2" t="str">
        <f>CONCATENATE(E4,"/",F4,"/",RIGHT(D4,2))</f>
        <v>09/23/17</v>
      </c>
      <c r="P4" s="2" t="str">
        <f t="shared" ref="P4:P10" si="2">IF((H4=1),"Electronics",IF((H4=2),"Ski Package",IF((H4=3),"Fishing Package","Error!")))</f>
        <v>Electronics</v>
      </c>
      <c r="Q4" s="19">
        <f>VALUE(I4)</f>
        <v>9882.1299999999992</v>
      </c>
      <c r="R4" s="20">
        <f t="shared" ref="R4:R9" si="3">J4</f>
        <v>11125.76</v>
      </c>
    </row>
    <row r="5" spans="1:19" x14ac:dyDescent="0.25">
      <c r="A5" s="1"/>
      <c r="B5" s="2"/>
      <c r="C5" s="10"/>
      <c r="D5" s="2"/>
      <c r="E5" s="15"/>
      <c r="F5" s="16"/>
      <c r="G5" s="2"/>
      <c r="H5" s="2"/>
      <c r="I5" s="11"/>
      <c r="J5" s="14"/>
      <c r="K5" s="3"/>
      <c r="L5" s="1"/>
      <c r="M5" s="2"/>
      <c r="N5" s="19"/>
      <c r="O5" s="2"/>
      <c r="P5" s="2"/>
      <c r="Q5" s="19"/>
      <c r="R5" s="20"/>
    </row>
    <row r="6" spans="1:19" x14ac:dyDescent="0.25">
      <c r="A6" s="1"/>
      <c r="B6" s="2"/>
      <c r="C6" s="10"/>
      <c r="D6" s="2"/>
      <c r="E6" s="15"/>
      <c r="F6" s="16"/>
      <c r="G6" s="2"/>
      <c r="H6" s="2"/>
      <c r="I6" s="11"/>
      <c r="J6" s="14"/>
      <c r="K6" s="3"/>
      <c r="L6" s="1" t="s">
        <v>126</v>
      </c>
      <c r="M6" s="2"/>
      <c r="N6" s="19" t="s">
        <v>137</v>
      </c>
      <c r="O6" s="2"/>
      <c r="P6" s="2"/>
      <c r="Q6" s="19"/>
      <c r="R6" s="20" t="s">
        <v>127</v>
      </c>
    </row>
    <row r="7" spans="1:19" x14ac:dyDescent="0.25">
      <c r="A7" s="1"/>
      <c r="B7" s="2"/>
      <c r="C7" s="10"/>
      <c r="D7" s="2"/>
      <c r="E7" s="15"/>
      <c r="F7" s="16"/>
      <c r="G7" s="2"/>
      <c r="H7" s="2"/>
      <c r="I7" s="11"/>
      <c r="J7" s="14"/>
      <c r="K7" s="3"/>
      <c r="L7" s="2" t="str">
        <f>IF((G4="B"),"Bass Boat",IF((G4="P"),"Pontoon",IF((G4="S"),"Ski Boat",IF((G4="J"),"John Boat",IF((G4="C"),"Canoe",IF((G4="R"),"Cabin Cruiser","ERROR!"))))))</f>
        <v>Bass Boat</v>
      </c>
      <c r="M7" s="2" t="str">
        <f>M4</f>
        <v>IA</v>
      </c>
      <c r="N7" s="27">
        <v>2</v>
      </c>
      <c r="O7" s="2"/>
      <c r="P7" s="2"/>
      <c r="Q7" s="19"/>
      <c r="R7" s="20">
        <f>SUM(R3:R4)</f>
        <v>15544.19</v>
      </c>
    </row>
    <row r="8" spans="1:19" x14ac:dyDescent="0.25">
      <c r="A8" s="1"/>
      <c r="B8" s="2"/>
      <c r="C8" s="10"/>
      <c r="D8" s="2"/>
      <c r="E8" s="15"/>
      <c r="F8" s="16"/>
      <c r="G8" s="2"/>
      <c r="H8" s="2"/>
      <c r="I8" s="11"/>
      <c r="J8" s="14"/>
      <c r="K8" s="3"/>
      <c r="L8" s="1"/>
      <c r="M8" s="2"/>
      <c r="N8" s="19"/>
      <c r="O8" s="2"/>
      <c r="P8" s="2"/>
      <c r="Q8" s="19"/>
      <c r="R8" s="20"/>
    </row>
    <row r="9" spans="1:19" x14ac:dyDescent="0.25">
      <c r="A9" s="1" t="s">
        <v>40</v>
      </c>
      <c r="B9" s="7" t="s">
        <v>41</v>
      </c>
      <c r="C9" s="10" t="s">
        <v>42</v>
      </c>
      <c r="D9" s="2">
        <v>2019</v>
      </c>
      <c r="E9" s="16" t="s">
        <v>20</v>
      </c>
      <c r="F9" s="17" t="s">
        <v>38</v>
      </c>
      <c r="G9" s="7" t="s">
        <v>8</v>
      </c>
      <c r="H9" s="7">
        <v>3</v>
      </c>
      <c r="I9" s="11" t="s">
        <v>43</v>
      </c>
      <c r="J9" s="14">
        <f>TRUNC(C9+I9,2)</f>
        <v>187346.67</v>
      </c>
      <c r="K9" s="3">
        <f>K4 +1</f>
        <v>3</v>
      </c>
      <c r="L9" s="1" t="str">
        <f t="shared" si="0"/>
        <v>Joe</v>
      </c>
      <c r="M9" s="2" t="str">
        <f t="shared" si="1"/>
        <v>WI</v>
      </c>
      <c r="N9" s="19">
        <f>VALUE(C9)</f>
        <v>89124.25</v>
      </c>
      <c r="O9" s="2" t="str">
        <f>CONCATENATE(E9,"/",F9,"/",RIGHT(D9,2))</f>
        <v>01/23/19</v>
      </c>
      <c r="P9" s="2" t="str">
        <f t="shared" si="2"/>
        <v>Fishing Package</v>
      </c>
      <c r="Q9" s="19">
        <f>VALUE(I9)</f>
        <v>98222.42</v>
      </c>
      <c r="R9" s="20">
        <f t="shared" si="3"/>
        <v>187346.67</v>
      </c>
    </row>
    <row r="10" spans="1:19" x14ac:dyDescent="0.25">
      <c r="A10" s="1" t="s">
        <v>45</v>
      </c>
      <c r="B10" s="7" t="s">
        <v>41</v>
      </c>
      <c r="C10" s="10" t="s">
        <v>17</v>
      </c>
      <c r="D10" s="2">
        <v>2019</v>
      </c>
      <c r="E10" s="16" t="s">
        <v>37</v>
      </c>
      <c r="F10" s="17" t="s">
        <v>37</v>
      </c>
      <c r="G10" s="7" t="s">
        <v>8</v>
      </c>
      <c r="H10" s="7">
        <v>2</v>
      </c>
      <c r="I10" s="11" t="s">
        <v>23</v>
      </c>
      <c r="J10" s="14">
        <f>TRUNC(C10+I10,2)</f>
        <v>1099999.98</v>
      </c>
      <c r="K10" s="3">
        <f>K9 +1</f>
        <v>4</v>
      </c>
      <c r="L10" s="1" t="str">
        <f t="shared" ref="L10" si="4">A10</f>
        <v>Smith</v>
      </c>
      <c r="M10" s="2" t="str">
        <f t="shared" ref="M10" si="5">B10</f>
        <v>WI</v>
      </c>
      <c r="N10" s="19">
        <f>VALUE(C10)</f>
        <v>999999.99</v>
      </c>
      <c r="O10" s="2" t="str">
        <f>CONCATENATE(E10,"/",F10,"/",RIGHT(D10,2))</f>
        <v>09/09/19</v>
      </c>
      <c r="P10" s="2" t="str">
        <f t="shared" si="2"/>
        <v>Ski Package</v>
      </c>
      <c r="Q10" s="19">
        <f>VALUE(I10)</f>
        <v>99999.99</v>
      </c>
      <c r="R10" s="20">
        <f t="shared" ref="R10" si="6">J10</f>
        <v>1099999.98</v>
      </c>
    </row>
    <row r="11" spans="1:19" x14ac:dyDescent="0.25">
      <c r="A11" s="1"/>
      <c r="B11" s="2"/>
      <c r="C11" s="10"/>
      <c r="D11" s="2"/>
      <c r="E11" s="15"/>
      <c r="F11" s="16"/>
      <c r="G11" s="2"/>
      <c r="H11" s="2"/>
      <c r="I11" s="11"/>
      <c r="J11" s="14"/>
      <c r="K11" s="3"/>
      <c r="L11" s="1"/>
      <c r="M11" s="2"/>
      <c r="N11" s="19"/>
      <c r="O11" s="2"/>
      <c r="P11" s="2"/>
      <c r="Q11" s="19"/>
      <c r="R11" s="20"/>
    </row>
    <row r="12" spans="1:19" x14ac:dyDescent="0.25">
      <c r="A12" s="1"/>
      <c r="B12" s="2"/>
      <c r="C12" s="10"/>
      <c r="D12" s="2"/>
      <c r="E12" s="15"/>
      <c r="F12" s="16"/>
      <c r="G12" s="2"/>
      <c r="H12" s="2"/>
      <c r="I12" s="11"/>
      <c r="J12" s="14"/>
      <c r="K12" s="3"/>
      <c r="L12" s="1" t="s">
        <v>126</v>
      </c>
      <c r="M12" s="2"/>
      <c r="N12" s="19" t="s">
        <v>137</v>
      </c>
      <c r="O12" s="2"/>
      <c r="P12" s="2"/>
      <c r="Q12" s="19"/>
      <c r="R12" s="20" t="s">
        <v>127</v>
      </c>
      <c r="S12" s="1"/>
    </row>
    <row r="13" spans="1:19" x14ac:dyDescent="0.25">
      <c r="A13" s="1"/>
      <c r="B13" s="2"/>
      <c r="C13" s="10"/>
      <c r="D13" s="2"/>
      <c r="E13" s="15"/>
      <c r="F13" s="16"/>
      <c r="G13" s="2"/>
      <c r="H13" s="2"/>
      <c r="I13" s="11"/>
      <c r="J13" s="14"/>
      <c r="K13" s="3"/>
      <c r="L13" s="2" t="str">
        <f>IF((G10="B"),"Bass Boat",IF((G10="P"),"Pontoon",IF((G10="S"),"Ski Boat",IF((G10="J"),"John Boat",IF((G10="C"),"Canoe",IF((G10="R"),"Cabin Cruiser","ERROR!"))))))</f>
        <v>Bass Boat</v>
      </c>
      <c r="M13" s="2" t="str">
        <f>M10</f>
        <v>WI</v>
      </c>
      <c r="N13" s="27">
        <v>2</v>
      </c>
      <c r="O13" s="2"/>
      <c r="P13" s="2"/>
      <c r="Q13" s="19"/>
      <c r="R13" s="20">
        <f>SUM(R9:R10)</f>
        <v>1287346.6499999999</v>
      </c>
      <c r="S13" s="1"/>
    </row>
    <row r="14" spans="1:19" x14ac:dyDescent="0.25">
      <c r="A14" s="1"/>
      <c r="B14" s="2"/>
      <c r="C14" s="10"/>
      <c r="D14" s="2"/>
      <c r="E14" s="15"/>
      <c r="F14" s="16"/>
      <c r="G14" s="2"/>
      <c r="H14" s="2"/>
      <c r="I14" s="11"/>
      <c r="J14" s="14"/>
      <c r="K14" s="3"/>
      <c r="L14" s="1"/>
      <c r="M14" s="2"/>
      <c r="N14" s="19"/>
      <c r="O14" s="2"/>
      <c r="P14" s="2"/>
      <c r="Q14" s="19"/>
      <c r="R14" s="20"/>
    </row>
    <row r="15" spans="1:19" x14ac:dyDescent="0.25">
      <c r="A15" s="1"/>
      <c r="B15" s="2"/>
      <c r="C15" s="10"/>
      <c r="D15" s="2"/>
      <c r="E15" s="15"/>
      <c r="F15" s="15"/>
      <c r="G15" s="2"/>
      <c r="H15" s="2"/>
      <c r="I15" s="11"/>
      <c r="J15" s="14"/>
      <c r="K15" s="3"/>
      <c r="L15" s="1" t="s">
        <v>28</v>
      </c>
      <c r="M15" s="2" t="s">
        <v>136</v>
      </c>
      <c r="O15" s="2"/>
      <c r="P15" s="2"/>
      <c r="Q15" s="2"/>
      <c r="R15" s="2" t="s">
        <v>135</v>
      </c>
    </row>
    <row r="16" spans="1:19" x14ac:dyDescent="0.25">
      <c r="A16" s="1"/>
      <c r="B16" s="2"/>
      <c r="C16" s="2"/>
      <c r="D16" s="2"/>
      <c r="E16" s="15"/>
      <c r="F16" s="15"/>
      <c r="G16" s="2"/>
      <c r="H16" s="2"/>
      <c r="I16" s="8"/>
      <c r="J16" s="14"/>
      <c r="K16" s="3"/>
      <c r="L16" s="2" t="str">
        <f>IF((G3="B"),"Bass Boat",IF((G3="P"),"Pontoon",IF((G3="S"),"Ski Boat",IF((G3="J"),"John Boat",IF((G3="C"),"Canoe",IF((G3="R"),"Cabin Cruiser","ERROR!"))))))</f>
        <v>Bass Boat</v>
      </c>
      <c r="M16" s="2">
        <f>K10</f>
        <v>4</v>
      </c>
      <c r="O16" s="2"/>
      <c r="P16" s="2"/>
      <c r="Q16" s="2"/>
      <c r="R16" s="18">
        <f>SUM(R7,R13)</f>
        <v>1302890.8399999999</v>
      </c>
    </row>
    <row r="17" spans="1:18" x14ac:dyDescent="0.25">
      <c r="A17" s="1"/>
      <c r="B17" s="2"/>
      <c r="C17" s="2"/>
      <c r="D17" s="2"/>
      <c r="E17" s="15"/>
      <c r="F17" s="15"/>
      <c r="G17" s="2"/>
      <c r="H17" s="2"/>
      <c r="I17" s="8"/>
      <c r="J17" s="14"/>
      <c r="K17" s="3"/>
      <c r="L17" s="1"/>
      <c r="M17" s="2"/>
      <c r="N17" s="2"/>
      <c r="O17" s="2"/>
      <c r="P17" s="2"/>
      <c r="Q17" s="2"/>
      <c r="R17" s="3"/>
    </row>
    <row r="18" spans="1:18" x14ac:dyDescent="0.25">
      <c r="A18" s="1" t="s">
        <v>46</v>
      </c>
      <c r="B18" s="2" t="s">
        <v>7</v>
      </c>
      <c r="C18" s="10" t="s">
        <v>47</v>
      </c>
      <c r="D18" s="2">
        <v>2015</v>
      </c>
      <c r="E18" s="15" t="s">
        <v>48</v>
      </c>
      <c r="F18" s="16" t="s">
        <v>49</v>
      </c>
      <c r="G18" s="2" t="s">
        <v>14</v>
      </c>
      <c r="H18" s="2">
        <v>1</v>
      </c>
      <c r="I18" s="11" t="s">
        <v>50</v>
      </c>
      <c r="J18" s="14">
        <f>TRUNC(C18+I18,2)</f>
        <v>10921.84</v>
      </c>
      <c r="K18" s="3">
        <v>1</v>
      </c>
      <c r="L18" s="1" t="str">
        <f t="shared" ref="L18:M29" si="7">A18</f>
        <v>Brown</v>
      </c>
      <c r="M18" s="2" t="str">
        <f t="shared" si="7"/>
        <v>IA</v>
      </c>
      <c r="N18" s="19">
        <f>VALUE(C18)</f>
        <v>9923.1299999999992</v>
      </c>
      <c r="O18" s="2" t="str">
        <f>CONCATENATE(E18,"/",F18,"/",RIGHT(D18,2))</f>
        <v>11/19/15</v>
      </c>
      <c r="P18" s="2" t="str">
        <f>IF((H18=1),"Electronics",IF((H18=2),"Ski Package",IF((H18=3),"Fishing Package","Error!")))</f>
        <v>Electronics</v>
      </c>
      <c r="Q18" s="19">
        <f>VALUE(I18)</f>
        <v>998.71</v>
      </c>
      <c r="R18" s="20">
        <f>J18</f>
        <v>10921.84</v>
      </c>
    </row>
    <row r="19" spans="1:18" x14ac:dyDescent="0.25">
      <c r="A19" s="1" t="s">
        <v>51</v>
      </c>
      <c r="B19" s="2" t="s">
        <v>7</v>
      </c>
      <c r="C19" s="10" t="s">
        <v>52</v>
      </c>
      <c r="D19" s="2">
        <v>2018</v>
      </c>
      <c r="E19" s="15" t="s">
        <v>20</v>
      </c>
      <c r="F19" s="15" t="s">
        <v>20</v>
      </c>
      <c r="G19" s="2" t="s">
        <v>14</v>
      </c>
      <c r="H19" s="2">
        <v>3</v>
      </c>
      <c r="I19" s="11" t="s">
        <v>53</v>
      </c>
      <c r="J19" s="14">
        <f>TRUNC(C19+I19,2)</f>
        <v>120000</v>
      </c>
      <c r="K19" s="3">
        <f>K18 + 1</f>
        <v>2</v>
      </c>
      <c r="L19" s="1" t="str">
        <f t="shared" si="7"/>
        <v>Halsalfrow</v>
      </c>
      <c r="M19" s="2" t="str">
        <f t="shared" si="7"/>
        <v>IA</v>
      </c>
      <c r="N19" s="19">
        <f>VALUE(C19)</f>
        <v>100000</v>
      </c>
      <c r="O19" s="2" t="str">
        <f>CONCATENATE(E19,"/",F19,"/",RIGHT(D19,2))</f>
        <v>01/01/18</v>
      </c>
      <c r="P19" s="2" t="str">
        <f>IF((H19=1),"Electronics",IF((H19=2),"Ski Package",IF((H19=3),"Fishing Package","Error!")))</f>
        <v>Fishing Package</v>
      </c>
      <c r="Q19" s="19">
        <f>VALUE(I19)</f>
        <v>20000</v>
      </c>
      <c r="R19" s="20">
        <f>J19</f>
        <v>120000</v>
      </c>
    </row>
    <row r="20" spans="1:18" x14ac:dyDescent="0.25">
      <c r="A20" s="1"/>
      <c r="B20" s="2"/>
      <c r="C20" s="10"/>
      <c r="D20" s="2"/>
      <c r="E20" s="15"/>
      <c r="F20" s="16"/>
      <c r="G20" s="2"/>
      <c r="H20" s="2"/>
      <c r="I20" s="11"/>
      <c r="J20" s="14"/>
      <c r="K20" s="3"/>
      <c r="L20" s="1"/>
      <c r="M20" s="2"/>
      <c r="N20" s="19"/>
      <c r="O20" s="2"/>
      <c r="P20" s="2"/>
      <c r="Q20" s="19"/>
      <c r="R20" s="20"/>
    </row>
    <row r="21" spans="1:18" x14ac:dyDescent="0.25">
      <c r="A21" s="1"/>
      <c r="B21" s="2"/>
      <c r="C21" s="10"/>
      <c r="D21" s="2"/>
      <c r="E21" s="15"/>
      <c r="F21" s="16"/>
      <c r="G21" s="2"/>
      <c r="H21" s="2"/>
      <c r="I21" s="11"/>
      <c r="J21" s="14"/>
      <c r="K21" s="3"/>
      <c r="L21" s="1" t="s">
        <v>126</v>
      </c>
      <c r="M21" s="2"/>
      <c r="N21" s="19" t="s">
        <v>137</v>
      </c>
      <c r="O21" s="2"/>
      <c r="P21" s="2"/>
      <c r="Q21" s="19"/>
      <c r="R21" s="20" t="s">
        <v>127</v>
      </c>
    </row>
    <row r="22" spans="1:18" x14ac:dyDescent="0.25">
      <c r="A22" s="1"/>
      <c r="B22" s="2"/>
      <c r="C22" s="10"/>
      <c r="D22" s="2"/>
      <c r="E22" s="15"/>
      <c r="F22" s="16"/>
      <c r="G22" s="2"/>
      <c r="H22" s="2"/>
      <c r="I22" s="11"/>
      <c r="J22" s="14"/>
      <c r="K22" s="3"/>
      <c r="L22" s="2" t="str">
        <f>IF((G19="B"),"Bass Boat",IF((G19="P"),"Pontoon",IF((G19="S"),"Ski Boat",IF((G19="J"),"John Boat",IF((G19="C"),"Canoe",IF((G19="R"),"Cabin Cruiser","ERROR!"))))))</f>
        <v>Pontoon</v>
      </c>
      <c r="M22" s="2" t="str">
        <f>M19</f>
        <v>IA</v>
      </c>
      <c r="N22" s="27">
        <v>2</v>
      </c>
      <c r="O22" s="2"/>
      <c r="P22" s="2"/>
      <c r="Q22" s="19"/>
      <c r="R22" s="20">
        <f>SUM(R18:R19)</f>
        <v>130921.84</v>
      </c>
    </row>
    <row r="23" spans="1:18" x14ac:dyDescent="0.25">
      <c r="A23" s="1"/>
      <c r="B23" s="2"/>
      <c r="C23" s="10"/>
      <c r="D23" s="2"/>
      <c r="E23" s="15"/>
      <c r="F23" s="16"/>
      <c r="G23" s="2"/>
      <c r="H23" s="2"/>
      <c r="I23" s="11"/>
      <c r="J23" s="14"/>
      <c r="K23" s="3"/>
      <c r="L23" s="1"/>
      <c r="M23" s="2"/>
      <c r="N23" s="19"/>
      <c r="O23" s="2"/>
      <c r="P23" s="2"/>
      <c r="Q23" s="19"/>
      <c r="R23" s="20"/>
    </row>
    <row r="24" spans="1:18" x14ac:dyDescent="0.25">
      <c r="A24" s="1" t="s">
        <v>54</v>
      </c>
      <c r="B24" s="2" t="s">
        <v>55</v>
      </c>
      <c r="C24" s="10" t="s">
        <v>56</v>
      </c>
      <c r="D24" s="2">
        <v>2017</v>
      </c>
      <c r="E24" s="15" t="s">
        <v>57</v>
      </c>
      <c r="F24" s="15" t="s">
        <v>58</v>
      </c>
      <c r="G24" s="2" t="s">
        <v>14</v>
      </c>
      <c r="H24" s="2">
        <v>2</v>
      </c>
      <c r="I24" s="11" t="s">
        <v>59</v>
      </c>
      <c r="J24" s="14">
        <f>TRUNC(C24+I24,2)</f>
        <v>92910.12</v>
      </c>
      <c r="K24" s="3">
        <f>K19 + 1</f>
        <v>3</v>
      </c>
      <c r="L24" s="1" t="str">
        <f t="shared" si="7"/>
        <v>Rothchild</v>
      </c>
      <c r="M24" s="2" t="str">
        <f t="shared" si="7"/>
        <v>MI</v>
      </c>
      <c r="N24" s="19">
        <f>VALUE(C24)</f>
        <v>90909.09</v>
      </c>
      <c r="O24" s="2" t="str">
        <f>CONCATENATE(E24,"/",F24,"/",RIGHT(D24,2))</f>
        <v>08/02/17</v>
      </c>
      <c r="P24" s="2" t="str">
        <f>IF((H24=1),"Electronics",IF((H24=2),"Ski Package",IF((H24=3),"Fishing Package","Error!")))</f>
        <v>Ski Package</v>
      </c>
      <c r="Q24" s="19">
        <f>VALUE(I24)</f>
        <v>2001.03</v>
      </c>
      <c r="R24" s="20">
        <f>J24</f>
        <v>92910.12</v>
      </c>
    </row>
    <row r="25" spans="1:18" x14ac:dyDescent="0.25">
      <c r="A25" s="1"/>
      <c r="B25" s="2"/>
      <c r="C25" s="10"/>
      <c r="D25" s="2"/>
      <c r="E25" s="15"/>
      <c r="F25" s="16"/>
      <c r="G25" s="2"/>
      <c r="H25" s="2"/>
      <c r="I25" s="11"/>
      <c r="J25" s="14"/>
      <c r="K25" s="3"/>
      <c r="L25" s="1"/>
      <c r="M25" s="2"/>
      <c r="N25" s="19"/>
      <c r="O25" s="2"/>
      <c r="P25" s="2"/>
      <c r="Q25" s="19"/>
      <c r="R25" s="20"/>
    </row>
    <row r="26" spans="1:18" x14ac:dyDescent="0.25">
      <c r="A26" s="1"/>
      <c r="B26" s="2"/>
      <c r="C26" s="10"/>
      <c r="D26" s="2"/>
      <c r="E26" s="15"/>
      <c r="F26" s="16"/>
      <c r="G26" s="2"/>
      <c r="H26" s="2"/>
      <c r="I26" s="11"/>
      <c r="J26" s="14"/>
      <c r="K26" s="3"/>
      <c r="L26" s="1" t="s">
        <v>126</v>
      </c>
      <c r="M26" s="2"/>
      <c r="N26" s="19" t="s">
        <v>137</v>
      </c>
      <c r="O26" s="2"/>
      <c r="P26" s="2"/>
      <c r="Q26" s="19"/>
      <c r="R26" s="20" t="s">
        <v>127</v>
      </c>
    </row>
    <row r="27" spans="1:18" x14ac:dyDescent="0.25">
      <c r="A27" s="1"/>
      <c r="B27" s="2"/>
      <c r="C27" s="10"/>
      <c r="D27" s="2"/>
      <c r="E27" s="15"/>
      <c r="F27" s="16"/>
      <c r="G27" s="2"/>
      <c r="H27" s="2"/>
      <c r="I27" s="11"/>
      <c r="J27" s="14"/>
      <c r="K27" s="3"/>
      <c r="L27" s="2" t="str">
        <f>IF((G24="B"),"Bass Boat",IF((G24="P"),"Pontoon",IF((G24="S"),"Ski Boat",IF((G24="J"),"John Boat",IF((G24="C"),"Canoe",IF((G24="R"),"Cabin Cruiser","ERROR!"))))))</f>
        <v>Pontoon</v>
      </c>
      <c r="M27" s="2" t="str">
        <f>M24</f>
        <v>MI</v>
      </c>
      <c r="N27" s="27">
        <v>1</v>
      </c>
      <c r="O27" s="2"/>
      <c r="P27" s="2"/>
      <c r="Q27" s="19"/>
      <c r="R27" s="20">
        <f>SUM(R23:R24)</f>
        <v>92910.12</v>
      </c>
    </row>
    <row r="28" spans="1:18" x14ac:dyDescent="0.25">
      <c r="A28" s="1"/>
      <c r="B28" s="2"/>
      <c r="C28" s="10"/>
      <c r="D28" s="2"/>
      <c r="E28" s="15"/>
      <c r="F28" s="16"/>
      <c r="G28" s="2"/>
      <c r="H28" s="2"/>
      <c r="I28" s="11"/>
      <c r="J28" s="14"/>
      <c r="K28" s="3"/>
      <c r="L28" s="1"/>
      <c r="M28" s="2"/>
      <c r="N28" s="19"/>
      <c r="O28" s="2"/>
      <c r="P28" s="2"/>
      <c r="Q28" s="19"/>
      <c r="R28" s="20"/>
    </row>
    <row r="29" spans="1:18" x14ac:dyDescent="0.25">
      <c r="A29" s="1" t="s">
        <v>60</v>
      </c>
      <c r="B29" s="2" t="s">
        <v>61</v>
      </c>
      <c r="C29" s="10" t="s">
        <v>62</v>
      </c>
      <c r="D29" s="2">
        <v>2005</v>
      </c>
      <c r="E29" s="15" t="s">
        <v>63</v>
      </c>
      <c r="F29" s="15" t="s">
        <v>64</v>
      </c>
      <c r="G29" s="2" t="s">
        <v>14</v>
      </c>
      <c r="H29" s="2">
        <v>3</v>
      </c>
      <c r="I29" s="11" t="s">
        <v>65</v>
      </c>
      <c r="J29" s="14">
        <f>TRUNC(C29+I29,2)</f>
        <v>1089910</v>
      </c>
      <c r="K29" s="3">
        <f>K24 + 1</f>
        <v>4</v>
      </c>
      <c r="L29" s="1" t="str">
        <f t="shared" si="7"/>
        <v>Gates</v>
      </c>
      <c r="M29" s="2" t="str">
        <f t="shared" si="7"/>
        <v>VI</v>
      </c>
      <c r="N29" s="19">
        <f>VALUE(C29)</f>
        <v>999000.99</v>
      </c>
      <c r="O29" s="2" t="str">
        <f>CONCATENATE(E29,"/",F29,"/",RIGHT(D29,2))</f>
        <v>05/20/05</v>
      </c>
      <c r="P29" s="2" t="str">
        <f>IF((H29=1),"Electronics",IF((H29=2),"Ski Package",IF((H29=3),"Fishing Package","Error!")))</f>
        <v>Fishing Package</v>
      </c>
      <c r="Q29" s="19">
        <f>VALUE(I29)</f>
        <v>90909.01</v>
      </c>
      <c r="R29" s="20">
        <f>J29</f>
        <v>1089910</v>
      </c>
    </row>
    <row r="30" spans="1:18" x14ac:dyDescent="0.25">
      <c r="A30" s="1"/>
      <c r="B30" s="2"/>
      <c r="C30" s="10"/>
      <c r="D30" s="2"/>
      <c r="E30" s="15"/>
      <c r="F30" s="16"/>
      <c r="G30" s="2"/>
      <c r="H30" s="2"/>
      <c r="I30" s="11"/>
      <c r="J30" s="14"/>
      <c r="K30" s="3"/>
      <c r="L30" s="1"/>
      <c r="M30" s="2"/>
      <c r="N30" s="19"/>
      <c r="O30" s="2"/>
      <c r="P30" s="2"/>
      <c r="Q30" s="19"/>
      <c r="R30" s="20"/>
    </row>
    <row r="31" spans="1:18" x14ac:dyDescent="0.25">
      <c r="A31" s="1"/>
      <c r="B31" s="2"/>
      <c r="C31" s="10"/>
      <c r="D31" s="2"/>
      <c r="E31" s="15"/>
      <c r="F31" s="16"/>
      <c r="G31" s="2"/>
      <c r="H31" s="2"/>
      <c r="I31" s="11"/>
      <c r="J31" s="14"/>
      <c r="K31" s="3"/>
      <c r="L31" s="1" t="s">
        <v>126</v>
      </c>
      <c r="M31" s="2"/>
      <c r="N31" s="19" t="s">
        <v>137</v>
      </c>
      <c r="O31" s="2"/>
      <c r="P31" s="2"/>
      <c r="Q31" s="19"/>
      <c r="R31" s="20" t="s">
        <v>127</v>
      </c>
    </row>
    <row r="32" spans="1:18" x14ac:dyDescent="0.25">
      <c r="A32" s="1"/>
      <c r="B32" s="2"/>
      <c r="C32" s="10"/>
      <c r="D32" s="2"/>
      <c r="E32" s="15"/>
      <c r="F32" s="16"/>
      <c r="G32" s="2"/>
      <c r="H32" s="2"/>
      <c r="I32" s="11"/>
      <c r="J32" s="14"/>
      <c r="K32" s="3"/>
      <c r="L32" s="2" t="str">
        <f>IF((G29="B"),"Bass Boat",IF((G29="P"),"Pontoon",IF((G29="S"),"Ski Boat",IF((G29="J"),"John Boat",IF((G29="C"),"Canoe",IF((G29="R"),"Cabin Cruiser","ERROR!"))))))</f>
        <v>Pontoon</v>
      </c>
      <c r="M32" s="2" t="str">
        <f>M29</f>
        <v>VI</v>
      </c>
      <c r="N32" s="27">
        <v>1</v>
      </c>
      <c r="O32" s="2"/>
      <c r="P32" s="2"/>
      <c r="Q32" s="19"/>
      <c r="R32" s="20">
        <f>SUM(R24:R29)</f>
        <v>1275730.24</v>
      </c>
    </row>
    <row r="33" spans="1:18" x14ac:dyDescent="0.25">
      <c r="A33" s="1"/>
      <c r="B33" s="7"/>
      <c r="C33" s="10"/>
      <c r="D33" s="2"/>
      <c r="E33" s="16"/>
      <c r="F33" s="17"/>
      <c r="G33" s="7"/>
      <c r="H33" s="7"/>
      <c r="I33" s="11"/>
      <c r="J33" s="14"/>
      <c r="K33" s="3"/>
      <c r="L33" s="1"/>
      <c r="M33" s="2"/>
      <c r="N33" s="2"/>
      <c r="O33" s="2"/>
      <c r="P33" s="2"/>
      <c r="Q33" s="2"/>
      <c r="R33" s="3"/>
    </row>
    <row r="34" spans="1:18" x14ac:dyDescent="0.25">
      <c r="A34" s="1"/>
      <c r="B34" s="2"/>
      <c r="C34" s="10"/>
      <c r="D34" s="2"/>
      <c r="E34" s="15"/>
      <c r="F34" s="15"/>
      <c r="G34" s="2"/>
      <c r="H34" s="2"/>
      <c r="I34" s="11"/>
      <c r="J34" s="14"/>
      <c r="K34" s="3"/>
      <c r="L34" s="1" t="s">
        <v>28</v>
      </c>
      <c r="M34" s="2" t="s">
        <v>136</v>
      </c>
      <c r="O34" s="2"/>
      <c r="P34" s="2"/>
      <c r="Q34" s="2"/>
      <c r="R34" s="2" t="s">
        <v>135</v>
      </c>
    </row>
    <row r="35" spans="1:18" x14ac:dyDescent="0.25">
      <c r="A35" s="1"/>
      <c r="B35" s="2"/>
      <c r="C35" s="2"/>
      <c r="D35" s="2"/>
      <c r="E35" s="15"/>
      <c r="F35" s="15"/>
      <c r="G35" s="2"/>
      <c r="H35" s="2"/>
      <c r="I35" s="8"/>
      <c r="J35" s="14"/>
      <c r="K35" s="3"/>
      <c r="L35" s="2" t="str">
        <f>IF((G18="B"),"Bass Boat",IF((G18="P"),"Pontoon",IF((G18="S"),"Ski Boat",IF((G18="J"),"John Boat",IF((G18="C"),"Canoe",IF((G18="R"),"Cabin Cruiser","ERROR!"))))))</f>
        <v>Pontoon</v>
      </c>
      <c r="M35" s="2">
        <f>K29</f>
        <v>4</v>
      </c>
      <c r="O35" s="2"/>
      <c r="P35" s="2"/>
      <c r="Q35" s="2"/>
      <c r="R35" s="21">
        <f>SUM(R32,R27,R22)</f>
        <v>1499562.2</v>
      </c>
    </row>
    <row r="36" spans="1:18" x14ac:dyDescent="0.25">
      <c r="A36" s="1"/>
      <c r="B36" s="2"/>
      <c r="C36" s="2"/>
      <c r="D36" s="2"/>
      <c r="E36" s="2"/>
      <c r="F36" s="2"/>
      <c r="G36" s="2"/>
      <c r="H36" s="2"/>
      <c r="I36" s="8"/>
      <c r="J36" s="14"/>
      <c r="K36" s="3"/>
      <c r="L36" s="1"/>
      <c r="M36" s="2"/>
      <c r="N36" s="2"/>
      <c r="O36" s="2"/>
      <c r="P36" s="2"/>
      <c r="Q36" s="2"/>
      <c r="R36" s="3"/>
    </row>
    <row r="37" spans="1:18" x14ac:dyDescent="0.25">
      <c r="A37" s="1" t="s">
        <v>69</v>
      </c>
      <c r="B37" s="2" t="s">
        <v>66</v>
      </c>
      <c r="C37" s="10" t="s">
        <v>67</v>
      </c>
      <c r="D37" s="2">
        <v>2001</v>
      </c>
      <c r="E37" s="15" t="s">
        <v>37</v>
      </c>
      <c r="F37" s="16" t="s">
        <v>37</v>
      </c>
      <c r="G37" s="2" t="s">
        <v>16</v>
      </c>
      <c r="H37" s="2">
        <v>2</v>
      </c>
      <c r="I37" s="11" t="s">
        <v>68</v>
      </c>
      <c r="J37" s="14">
        <f>TRUNC(C37+I37,2)</f>
        <v>124683.43</v>
      </c>
      <c r="K37" s="3">
        <v>1</v>
      </c>
      <c r="L37" s="1" t="str">
        <f t="shared" ref="L37:M43" si="8">A37</f>
        <v>Jobs</v>
      </c>
      <c r="M37" s="2" t="str">
        <f t="shared" si="8"/>
        <v>CA</v>
      </c>
      <c r="N37" s="19">
        <f>VALUE(C37)</f>
        <v>112342.45</v>
      </c>
      <c r="O37" s="2" t="str">
        <f>CONCATENATE(E37,"/",F37,"/",RIGHT(D37,2))</f>
        <v>09/09/01</v>
      </c>
      <c r="P37" s="2" t="str">
        <f>IF((H37=1),"Electronics",IF((H37=2),"Ski Package",IF((H37=3),"Fishing Package","Error!")))</f>
        <v>Ski Package</v>
      </c>
      <c r="Q37" s="19">
        <f>VALUE(I37)</f>
        <v>12340.98</v>
      </c>
      <c r="R37" s="20">
        <f>J37</f>
        <v>124683.43</v>
      </c>
    </row>
    <row r="38" spans="1:18" x14ac:dyDescent="0.25">
      <c r="A38" s="1" t="s">
        <v>70</v>
      </c>
      <c r="B38" s="2" t="s">
        <v>66</v>
      </c>
      <c r="C38" s="10" t="s">
        <v>17</v>
      </c>
      <c r="D38" s="2">
        <v>1999</v>
      </c>
      <c r="E38" s="15" t="s">
        <v>71</v>
      </c>
      <c r="F38" s="16" t="s">
        <v>72</v>
      </c>
      <c r="G38" s="2" t="s">
        <v>16</v>
      </c>
      <c r="H38" s="2">
        <v>1</v>
      </c>
      <c r="I38" s="11" t="s">
        <v>31</v>
      </c>
      <c r="J38" s="14">
        <f>TRUNC(C38+I38,2)</f>
        <v>999999.99</v>
      </c>
      <c r="K38" s="3">
        <v>2</v>
      </c>
      <c r="L38" s="1" t="str">
        <f t="shared" si="8"/>
        <v>Lotsalettersmen</v>
      </c>
      <c r="M38" s="2" t="str">
        <f t="shared" si="8"/>
        <v>CA</v>
      </c>
      <c r="N38" s="19">
        <f>VALUE(C38)</f>
        <v>999999.99</v>
      </c>
      <c r="O38" s="2" t="str">
        <f>CONCATENATE(E38,"/",F38,"/",RIGHT(D38,2))</f>
        <v>12/31/99</v>
      </c>
      <c r="P38" s="2" t="str">
        <f>IF((H38=1),"Electronics",IF((H38=2),"Ski Package",IF((H38=3),"Fishing Package","Error!")))</f>
        <v>Electronics</v>
      </c>
      <c r="Q38" s="19">
        <f>VALUE(I38)</f>
        <v>0</v>
      </c>
      <c r="R38" s="20">
        <f>J38</f>
        <v>999999.99</v>
      </c>
    </row>
    <row r="39" spans="1:18" x14ac:dyDescent="0.25">
      <c r="A39" s="1"/>
      <c r="B39" s="2"/>
      <c r="C39" s="10"/>
      <c r="D39" s="2"/>
      <c r="E39" s="15"/>
      <c r="F39" s="16"/>
      <c r="G39" s="2"/>
      <c r="H39" s="2"/>
      <c r="I39" s="11"/>
      <c r="J39" s="14"/>
      <c r="K39" s="3"/>
      <c r="L39" s="1"/>
      <c r="M39" s="2"/>
      <c r="N39" s="19"/>
      <c r="O39" s="2"/>
      <c r="P39" s="2"/>
      <c r="Q39" s="19"/>
      <c r="R39" s="20"/>
    </row>
    <row r="40" spans="1:18" x14ac:dyDescent="0.25">
      <c r="A40" s="1"/>
      <c r="B40" s="2"/>
      <c r="C40" s="10"/>
      <c r="D40" s="2"/>
      <c r="E40" s="15"/>
      <c r="F40" s="16"/>
      <c r="G40" s="2"/>
      <c r="H40" s="2"/>
      <c r="I40" s="11"/>
      <c r="J40" s="14"/>
      <c r="K40" s="3"/>
      <c r="L40" s="1" t="s">
        <v>126</v>
      </c>
      <c r="M40" s="2"/>
      <c r="N40" s="19" t="s">
        <v>137</v>
      </c>
      <c r="O40" s="2"/>
      <c r="P40" s="2"/>
      <c r="Q40" s="19"/>
      <c r="R40" s="20" t="s">
        <v>127</v>
      </c>
    </row>
    <row r="41" spans="1:18" x14ac:dyDescent="0.25">
      <c r="A41" s="1"/>
      <c r="B41" s="2"/>
      <c r="C41" s="10"/>
      <c r="D41" s="2"/>
      <c r="E41" s="15"/>
      <c r="F41" s="16"/>
      <c r="G41" s="2"/>
      <c r="H41" s="2"/>
      <c r="I41" s="11"/>
      <c r="J41" s="14"/>
      <c r="K41" s="3"/>
      <c r="L41" s="2" t="str">
        <f>IF((G38="B"),"Bass Boat",IF((G38="P"),"Pontoon",IF((G38="S"),"Ski Boat",IF((G38="J"),"John Boat",IF((G38="C"),"Canoe",IF((G38="R"),"Cabin Cruiser","ERROR!"))))))</f>
        <v>Ski Boat</v>
      </c>
      <c r="M41" s="2" t="str">
        <f>M38</f>
        <v>CA</v>
      </c>
      <c r="N41" s="27">
        <v>2</v>
      </c>
      <c r="O41" s="2"/>
      <c r="P41" s="2"/>
      <c r="Q41" s="19"/>
      <c r="R41" s="20">
        <f>SUM(R37:R38)</f>
        <v>1124683.42</v>
      </c>
    </row>
    <row r="42" spans="1:18" x14ac:dyDescent="0.25">
      <c r="A42" s="1"/>
      <c r="B42" s="2"/>
      <c r="C42" s="10"/>
      <c r="D42" s="2"/>
      <c r="E42" s="15"/>
      <c r="F42" s="16"/>
      <c r="G42" s="2"/>
      <c r="H42" s="2"/>
      <c r="I42" s="11"/>
      <c r="J42" s="14"/>
      <c r="K42" s="3"/>
      <c r="L42" s="1"/>
      <c r="M42" s="2"/>
      <c r="N42" s="19"/>
      <c r="O42" s="2"/>
      <c r="P42" s="2"/>
      <c r="Q42" s="19"/>
      <c r="R42" s="20"/>
    </row>
    <row r="43" spans="1:18" x14ac:dyDescent="0.25">
      <c r="A43" s="1" t="s">
        <v>73</v>
      </c>
      <c r="B43" s="2" t="s">
        <v>7</v>
      </c>
      <c r="C43" s="10" t="s">
        <v>74</v>
      </c>
      <c r="D43" s="2">
        <v>2019</v>
      </c>
      <c r="E43" s="15" t="s">
        <v>37</v>
      </c>
      <c r="F43" s="16" t="s">
        <v>75</v>
      </c>
      <c r="G43" s="2" t="s">
        <v>16</v>
      </c>
      <c r="H43" s="2">
        <v>3</v>
      </c>
      <c r="I43" s="11" t="s">
        <v>76</v>
      </c>
      <c r="J43" s="14">
        <f>TRUNC(C43+I43,2)</f>
        <v>900735.26</v>
      </c>
      <c r="K43" s="3">
        <v>3</v>
      </c>
      <c r="L43" s="1" t="str">
        <f t="shared" si="8"/>
        <v>Legoman</v>
      </c>
      <c r="M43" s="2" t="str">
        <f t="shared" si="8"/>
        <v>IA</v>
      </c>
      <c r="N43" s="19">
        <f>VALUE(C43)</f>
        <v>900505.03</v>
      </c>
      <c r="O43" s="2" t="str">
        <f>CONCATENATE(E43,"/",F43,"/",RIGHT(D43,2))</f>
        <v>09/04/19</v>
      </c>
      <c r="P43" s="2" t="str">
        <f>IF((H43=1),"Electronics",IF((H43=2),"Ski Package",IF((H43=3),"Fishing Package","Error!")))</f>
        <v>Fishing Package</v>
      </c>
      <c r="Q43" s="19">
        <f>VALUE(I43)</f>
        <v>230.23</v>
      </c>
      <c r="R43" s="20">
        <f>J43</f>
        <v>900735.26</v>
      </c>
    </row>
    <row r="44" spans="1:18" x14ac:dyDescent="0.25">
      <c r="A44" s="1"/>
      <c r="B44" s="2"/>
      <c r="C44" s="10"/>
      <c r="D44" s="2"/>
      <c r="E44" s="15"/>
      <c r="F44" s="16"/>
      <c r="G44" s="2"/>
      <c r="H44" s="2"/>
      <c r="I44" s="11"/>
      <c r="J44" s="14"/>
      <c r="K44" s="3"/>
      <c r="L44" s="1"/>
      <c r="M44" s="2"/>
      <c r="N44" s="19"/>
      <c r="O44" s="2"/>
      <c r="P44" s="2"/>
      <c r="Q44" s="19"/>
      <c r="R44" s="20"/>
    </row>
    <row r="45" spans="1:18" x14ac:dyDescent="0.25">
      <c r="A45" s="1"/>
      <c r="B45" s="2"/>
      <c r="C45" s="10"/>
      <c r="D45" s="2"/>
      <c r="E45" s="15"/>
      <c r="F45" s="16"/>
      <c r="G45" s="2"/>
      <c r="H45" s="2"/>
      <c r="I45" s="11"/>
      <c r="J45" s="14"/>
      <c r="K45" s="3"/>
      <c r="L45" s="1" t="s">
        <v>126</v>
      </c>
      <c r="M45" s="2"/>
      <c r="N45" s="19" t="s">
        <v>137</v>
      </c>
      <c r="O45" s="2"/>
      <c r="P45" s="2"/>
      <c r="Q45" s="19"/>
      <c r="R45" s="20" t="s">
        <v>127</v>
      </c>
    </row>
    <row r="46" spans="1:18" x14ac:dyDescent="0.25">
      <c r="A46" s="1"/>
      <c r="B46" s="2"/>
      <c r="C46" s="10"/>
      <c r="D46" s="2"/>
      <c r="E46" s="15"/>
      <c r="F46" s="16"/>
      <c r="G46" s="2"/>
      <c r="H46" s="2"/>
      <c r="I46" s="11"/>
      <c r="J46" s="14"/>
      <c r="K46" s="3"/>
      <c r="L46" s="2" t="str">
        <f>IF((G43="B"),"Bass Boat",IF((G43="P"),"Pontoon",IF((G43="S"),"Ski Boat",IF((G43="J"),"John Boat",IF((G43="C"),"Canoe",IF((G43="R"),"Cabin Cruiser","ERROR!"))))))</f>
        <v>Ski Boat</v>
      </c>
      <c r="M46" s="2" t="str">
        <f>M43</f>
        <v>IA</v>
      </c>
      <c r="N46" s="27">
        <v>1</v>
      </c>
      <c r="O46" s="2"/>
      <c r="P46" s="2"/>
      <c r="Q46" s="19"/>
      <c r="R46" s="20">
        <f>SUM(R43)</f>
        <v>900735.26</v>
      </c>
    </row>
    <row r="47" spans="1:18" x14ac:dyDescent="0.25">
      <c r="A47" s="1"/>
      <c r="B47" s="2"/>
      <c r="C47" s="10"/>
      <c r="D47" s="2"/>
      <c r="E47" s="15"/>
      <c r="F47" s="16"/>
      <c r="G47" s="2"/>
      <c r="H47" s="2"/>
      <c r="I47" s="11"/>
      <c r="J47" s="14"/>
      <c r="K47" s="3"/>
      <c r="L47" s="1"/>
      <c r="M47" s="2"/>
      <c r="N47" s="19"/>
      <c r="O47" s="2"/>
      <c r="P47" s="2"/>
      <c r="Q47" s="19"/>
      <c r="R47" s="20"/>
    </row>
    <row r="48" spans="1:18" x14ac:dyDescent="0.25">
      <c r="A48" s="1"/>
      <c r="B48" s="2"/>
      <c r="C48" s="10"/>
      <c r="D48" s="2"/>
      <c r="E48" s="15"/>
      <c r="F48" s="15"/>
      <c r="G48" s="2"/>
      <c r="H48" s="2"/>
      <c r="I48" s="11"/>
      <c r="J48" s="14"/>
      <c r="K48" s="3"/>
      <c r="L48" s="1" t="s">
        <v>28</v>
      </c>
      <c r="M48" s="2" t="s">
        <v>136</v>
      </c>
      <c r="O48" s="2"/>
      <c r="P48" s="2"/>
      <c r="Q48" s="2"/>
      <c r="R48" s="2" t="s">
        <v>135</v>
      </c>
    </row>
    <row r="49" spans="1:18" x14ac:dyDescent="0.25">
      <c r="A49" s="1"/>
      <c r="B49" s="2"/>
      <c r="C49" s="2"/>
      <c r="D49" s="2"/>
      <c r="E49" s="15"/>
      <c r="F49" s="15"/>
      <c r="G49" s="2"/>
      <c r="H49" s="2"/>
      <c r="I49" s="8"/>
      <c r="J49" s="14"/>
      <c r="K49" s="3"/>
      <c r="L49" s="2" t="str">
        <f>IF((G37="B"),"Bass Boat",IF((G37="P"),"Pontoon",IF((G37="S"),"Ski Boat",IF((G37="J"),"John Boat",IF((G37="C"),"Canoe",IF((G37="R"),"Cabin Cruiser","ERROR!"))))))</f>
        <v>Ski Boat</v>
      </c>
      <c r="M49" s="2">
        <f>K43</f>
        <v>3</v>
      </c>
      <c r="O49" s="2"/>
      <c r="P49" s="2"/>
      <c r="Q49" s="2"/>
      <c r="R49" s="21">
        <f>SUM(R41,R46)</f>
        <v>2025418.68</v>
      </c>
    </row>
    <row r="50" spans="1:18" x14ac:dyDescent="0.25">
      <c r="A50" s="1"/>
      <c r="B50" s="2"/>
      <c r="C50" s="2"/>
      <c r="D50" s="2"/>
      <c r="E50" s="2"/>
      <c r="F50" s="2"/>
      <c r="G50" s="2"/>
      <c r="H50" s="2"/>
      <c r="I50" s="8"/>
      <c r="J50" s="14"/>
      <c r="K50" s="3"/>
      <c r="L50" s="1"/>
      <c r="M50" s="2"/>
      <c r="N50" s="2"/>
      <c r="O50" s="2"/>
      <c r="P50" s="2"/>
      <c r="Q50" s="2"/>
      <c r="R50" s="3"/>
    </row>
    <row r="51" spans="1:18" x14ac:dyDescent="0.25">
      <c r="A51" s="1" t="s">
        <v>77</v>
      </c>
      <c r="B51" s="2" t="s">
        <v>7</v>
      </c>
      <c r="C51" s="10" t="s">
        <v>78</v>
      </c>
      <c r="D51" s="2">
        <v>2018</v>
      </c>
      <c r="E51" s="15" t="s">
        <v>71</v>
      </c>
      <c r="F51" s="16" t="s">
        <v>79</v>
      </c>
      <c r="G51" s="2" t="s">
        <v>81</v>
      </c>
      <c r="H51" s="2">
        <v>1</v>
      </c>
      <c r="I51" s="11" t="s">
        <v>80</v>
      </c>
      <c r="J51" s="14">
        <f>TRUNC(C51+I51,2)</f>
        <v>909150.33</v>
      </c>
      <c r="K51" s="3">
        <v>1</v>
      </c>
      <c r="L51" s="1" t="str">
        <f>A51</f>
        <v>Snipes</v>
      </c>
      <c r="M51" s="2" t="str">
        <f>B51</f>
        <v>IA</v>
      </c>
      <c r="N51" s="19">
        <f>VALUE(C51)</f>
        <v>900129</v>
      </c>
      <c r="O51" s="2" t="str">
        <f>CONCATENATE(E51,"/",F51,"/",RIGHT(D51,2))</f>
        <v>12/13/18</v>
      </c>
      <c r="P51" s="2" t="str">
        <f>IF((H51=1),"Electronics",IF((H51=2),"Ski Package",IF((H51=3),"Fishing Package","Error!")))</f>
        <v>Electronics</v>
      </c>
      <c r="Q51" s="19">
        <f>VALUE(I51)</f>
        <v>9021.33</v>
      </c>
      <c r="R51" s="20">
        <f>J51</f>
        <v>909150.33</v>
      </c>
    </row>
    <row r="52" spans="1:18" x14ac:dyDescent="0.25">
      <c r="A52" s="1" t="s">
        <v>82</v>
      </c>
      <c r="B52" s="2" t="s">
        <v>7</v>
      </c>
      <c r="C52" s="10" t="s">
        <v>83</v>
      </c>
      <c r="D52" s="2">
        <v>2019</v>
      </c>
      <c r="E52" s="15" t="s">
        <v>84</v>
      </c>
      <c r="F52" s="16" t="s">
        <v>72</v>
      </c>
      <c r="G52" s="2" t="s">
        <v>81</v>
      </c>
      <c r="H52" s="2">
        <v>3</v>
      </c>
      <c r="I52" s="11" t="s">
        <v>85</v>
      </c>
      <c r="J52" s="14">
        <f t="shared" ref="J52:J58" si="9">TRUNC(C52+I52,2)</f>
        <v>818440.56</v>
      </c>
      <c r="K52" s="3">
        <v>2</v>
      </c>
      <c r="L52" s="1" t="str">
        <f t="shared" ref="L52:L58" si="10">A52</f>
        <v>Hoffman</v>
      </c>
      <c r="M52" s="2" t="str">
        <f t="shared" ref="M52:M58" si="11">B52</f>
        <v>IA</v>
      </c>
      <c r="N52" s="19">
        <f t="shared" ref="N52:N58" si="12">VALUE(C52)</f>
        <v>809239.23</v>
      </c>
      <c r="O52" s="2" t="str">
        <f t="shared" ref="O52:O58" si="13">CONCATENATE(E52,"/",F52,"/",RIGHT(D52,2))</f>
        <v>10/31/19</v>
      </c>
      <c r="P52" s="2" t="str">
        <f t="shared" ref="P52:P58" si="14">IF((H52=1),"Electronics",IF((H52=2),"Ski Package",IF((H52=3),"Fishing Package","Error!")))</f>
        <v>Fishing Package</v>
      </c>
      <c r="Q52" s="19">
        <f t="shared" ref="Q52:Q58" si="15">VALUE(I52)</f>
        <v>9201.33</v>
      </c>
      <c r="R52" s="20">
        <f t="shared" ref="R52:R58" si="16">J52</f>
        <v>818440.56</v>
      </c>
    </row>
    <row r="53" spans="1:18" x14ac:dyDescent="0.25">
      <c r="A53" s="1"/>
      <c r="B53" s="2"/>
      <c r="C53" s="10"/>
      <c r="D53" s="2"/>
      <c r="E53" s="15"/>
      <c r="F53" s="16"/>
      <c r="G53" s="2"/>
      <c r="H53" s="2"/>
      <c r="I53" s="11"/>
      <c r="J53" s="14"/>
      <c r="K53" s="3"/>
      <c r="L53" s="1"/>
      <c r="M53" s="2"/>
      <c r="N53" s="19"/>
      <c r="O53" s="2"/>
      <c r="P53" s="2"/>
      <c r="Q53" s="19"/>
      <c r="R53" s="20"/>
    </row>
    <row r="54" spans="1:18" x14ac:dyDescent="0.25">
      <c r="A54" s="1"/>
      <c r="B54" s="2"/>
      <c r="C54" s="10"/>
      <c r="D54" s="2"/>
      <c r="E54" s="15"/>
      <c r="F54" s="16"/>
      <c r="G54" s="2"/>
      <c r="H54" s="2"/>
      <c r="I54" s="11"/>
      <c r="J54" s="14"/>
      <c r="K54" s="3"/>
      <c r="L54" s="1" t="s">
        <v>126</v>
      </c>
      <c r="M54" s="2"/>
      <c r="N54" s="19" t="s">
        <v>137</v>
      </c>
      <c r="O54" s="2"/>
      <c r="P54" s="2"/>
      <c r="Q54" s="19"/>
      <c r="R54" s="20" t="s">
        <v>127</v>
      </c>
    </row>
    <row r="55" spans="1:18" x14ac:dyDescent="0.25">
      <c r="A55" s="1"/>
      <c r="B55" s="2"/>
      <c r="C55" s="10"/>
      <c r="D55" s="2"/>
      <c r="E55" s="15"/>
      <c r="F55" s="16"/>
      <c r="G55" s="2"/>
      <c r="H55" s="2"/>
      <c r="I55" s="11"/>
      <c r="J55" s="14"/>
      <c r="K55" s="3"/>
      <c r="L55" s="2" t="str">
        <f>IF((G52="B"),"Bass Boat",IF((G52="P"),"Pontoon",IF((G52="S"),"Ski Boat",IF((G52="J"),"John Boat",IF((G52="C"),"Canoe",IF((G52="R"),"Cabin Cruiser","ERROR!"))))))</f>
        <v>John Boat</v>
      </c>
      <c r="M55" s="2" t="str">
        <f>M52</f>
        <v>IA</v>
      </c>
      <c r="N55" s="27">
        <v>2</v>
      </c>
      <c r="O55" s="2"/>
      <c r="P55" s="2"/>
      <c r="Q55" s="19"/>
      <c r="R55" s="20">
        <f>SUM(R51:R52)</f>
        <v>1727590.8900000001</v>
      </c>
    </row>
    <row r="56" spans="1:18" x14ac:dyDescent="0.25">
      <c r="A56" s="1"/>
      <c r="B56" s="2"/>
      <c r="C56" s="10"/>
      <c r="D56" s="2"/>
      <c r="E56" s="15"/>
      <c r="F56" s="16"/>
      <c r="G56" s="2"/>
      <c r="H56" s="2"/>
      <c r="I56" s="11"/>
      <c r="J56" s="14"/>
      <c r="K56" s="3"/>
      <c r="L56" s="1"/>
      <c r="M56" s="2"/>
      <c r="N56" s="19"/>
      <c r="O56" s="2"/>
      <c r="P56" s="2"/>
      <c r="Q56" s="19"/>
      <c r="R56" s="20"/>
    </row>
    <row r="57" spans="1:18" x14ac:dyDescent="0.25">
      <c r="A57" s="1" t="s">
        <v>86</v>
      </c>
      <c r="B57" s="2" t="s">
        <v>15</v>
      </c>
      <c r="C57" s="10" t="s">
        <v>87</v>
      </c>
      <c r="D57" s="2">
        <v>2019</v>
      </c>
      <c r="E57" s="15" t="s">
        <v>84</v>
      </c>
      <c r="F57" s="16" t="s">
        <v>34</v>
      </c>
      <c r="G57" s="2" t="s">
        <v>81</v>
      </c>
      <c r="H57" s="2">
        <v>2</v>
      </c>
      <c r="I57" s="11" t="s">
        <v>88</v>
      </c>
      <c r="J57" s="14">
        <f t="shared" si="9"/>
        <v>910443.54</v>
      </c>
      <c r="K57" s="3">
        <v>3</v>
      </c>
      <c r="L57" s="1" t="str">
        <f t="shared" si="10"/>
        <v>Westendorf</v>
      </c>
      <c r="M57" s="2" t="str">
        <f t="shared" si="11"/>
        <v>MO</v>
      </c>
      <c r="N57" s="19">
        <f t="shared" si="12"/>
        <v>909012.3</v>
      </c>
      <c r="O57" s="2" t="str">
        <f t="shared" si="13"/>
        <v>10/30/19</v>
      </c>
      <c r="P57" s="2" t="str">
        <f t="shared" si="14"/>
        <v>Ski Package</v>
      </c>
      <c r="Q57" s="19">
        <f t="shared" si="15"/>
        <v>1431.24</v>
      </c>
      <c r="R57" s="20">
        <f t="shared" si="16"/>
        <v>910443.54</v>
      </c>
    </row>
    <row r="58" spans="1:18" x14ac:dyDescent="0.25">
      <c r="A58" s="1" t="s">
        <v>89</v>
      </c>
      <c r="B58" s="7" t="s">
        <v>15</v>
      </c>
      <c r="C58" s="12" t="s">
        <v>90</v>
      </c>
      <c r="D58" s="7">
        <v>2017</v>
      </c>
      <c r="E58" s="15" t="s">
        <v>48</v>
      </c>
      <c r="F58" s="16" t="s">
        <v>48</v>
      </c>
      <c r="G58" s="7" t="s">
        <v>81</v>
      </c>
      <c r="H58" s="7">
        <v>3</v>
      </c>
      <c r="I58" s="11" t="s">
        <v>91</v>
      </c>
      <c r="J58" s="14">
        <f t="shared" si="9"/>
        <v>1082252.3700000001</v>
      </c>
      <c r="K58" s="3">
        <v>4</v>
      </c>
      <c r="L58" s="1" t="str">
        <f t="shared" si="10"/>
        <v>Talahosy</v>
      </c>
      <c r="M58" s="2" t="str">
        <f t="shared" si="11"/>
        <v>MO</v>
      </c>
      <c r="N58" s="19">
        <f t="shared" si="12"/>
        <v>982342.34</v>
      </c>
      <c r="O58" s="2" t="str">
        <f t="shared" si="13"/>
        <v>11/11/17</v>
      </c>
      <c r="P58" s="2" t="str">
        <f t="shared" si="14"/>
        <v>Fishing Package</v>
      </c>
      <c r="Q58" s="19">
        <f t="shared" si="15"/>
        <v>99910.03</v>
      </c>
      <c r="R58" s="20">
        <f t="shared" si="16"/>
        <v>1082252.3700000001</v>
      </c>
    </row>
    <row r="59" spans="1:18" x14ac:dyDescent="0.25">
      <c r="A59" s="1"/>
      <c r="B59" s="2"/>
      <c r="C59" s="10"/>
      <c r="D59" s="2"/>
      <c r="E59" s="15"/>
      <c r="F59" s="16"/>
      <c r="G59" s="2"/>
      <c r="H59" s="2"/>
      <c r="I59" s="11"/>
      <c r="J59" s="14"/>
      <c r="K59" s="3"/>
      <c r="L59" s="1"/>
      <c r="M59" s="2"/>
      <c r="N59" s="19"/>
      <c r="O59" s="2"/>
      <c r="P59" s="2"/>
      <c r="Q59" s="19"/>
      <c r="R59" s="20"/>
    </row>
    <row r="60" spans="1:18" x14ac:dyDescent="0.25">
      <c r="A60" s="1"/>
      <c r="B60" s="2"/>
      <c r="C60" s="10"/>
      <c r="D60" s="2"/>
      <c r="E60" s="15"/>
      <c r="F60" s="16"/>
      <c r="G60" s="2"/>
      <c r="H60" s="2"/>
      <c r="I60" s="11"/>
      <c r="J60" s="14"/>
      <c r="K60" s="3"/>
      <c r="L60" s="1" t="s">
        <v>126</v>
      </c>
      <c r="M60" s="2"/>
      <c r="N60" s="19" t="s">
        <v>137</v>
      </c>
      <c r="O60" s="2"/>
      <c r="P60" s="2"/>
      <c r="Q60" s="19"/>
      <c r="R60" s="20" t="s">
        <v>127</v>
      </c>
    </row>
    <row r="61" spans="1:18" x14ac:dyDescent="0.25">
      <c r="A61" s="1"/>
      <c r="B61" s="2"/>
      <c r="C61" s="10"/>
      <c r="D61" s="2"/>
      <c r="E61" s="15"/>
      <c r="F61" s="16"/>
      <c r="G61" s="2"/>
      <c r="H61" s="2"/>
      <c r="I61" s="11"/>
      <c r="J61" s="14"/>
      <c r="K61" s="3"/>
      <c r="L61" s="2" t="str">
        <f>IF((G58="B"),"Bass Boat",IF((G58="P"),"Pontoon",IF((G58="S"),"Ski Boat",IF((G58="J"),"John Boat",IF((G58="C"),"Canoe",IF((G58="R"),"Cabin Cruiser","ERROR!"))))))</f>
        <v>John Boat</v>
      </c>
      <c r="M61" s="2" t="str">
        <f>M58</f>
        <v>MO</v>
      </c>
      <c r="N61" s="27">
        <v>2</v>
      </c>
      <c r="O61" s="2"/>
      <c r="P61" s="2"/>
      <c r="Q61" s="19"/>
      <c r="R61" s="20">
        <f>SUM(R57:R58)</f>
        <v>1992695.9100000001</v>
      </c>
    </row>
    <row r="62" spans="1:18" x14ac:dyDescent="0.25">
      <c r="A62" s="1"/>
      <c r="B62" s="7"/>
      <c r="C62" s="10"/>
      <c r="D62" s="2"/>
      <c r="E62" s="16"/>
      <c r="F62" s="17"/>
      <c r="G62" s="7"/>
      <c r="H62" s="7"/>
      <c r="I62" s="11"/>
      <c r="J62" s="14"/>
      <c r="K62" s="3"/>
      <c r="L62" s="1"/>
      <c r="M62" s="2"/>
      <c r="N62" s="2"/>
      <c r="O62" s="2"/>
      <c r="P62" s="2"/>
      <c r="Q62" s="2"/>
      <c r="R62" s="3"/>
    </row>
    <row r="63" spans="1:18" x14ac:dyDescent="0.25">
      <c r="A63" s="1"/>
      <c r="B63" s="2"/>
      <c r="C63" s="10"/>
      <c r="D63" s="2"/>
      <c r="E63" s="15"/>
      <c r="F63" s="15"/>
      <c r="G63" s="2"/>
      <c r="H63" s="2"/>
      <c r="I63" s="11"/>
      <c r="J63" s="14"/>
      <c r="K63" s="3"/>
      <c r="L63" s="1" t="s">
        <v>28</v>
      </c>
      <c r="M63" s="2" t="s">
        <v>136</v>
      </c>
      <c r="O63" s="2"/>
      <c r="P63" s="2"/>
      <c r="Q63" s="2"/>
      <c r="R63" s="2" t="s">
        <v>135</v>
      </c>
    </row>
    <row r="64" spans="1:18" x14ac:dyDescent="0.25">
      <c r="A64" s="1"/>
      <c r="B64" s="2"/>
      <c r="C64" s="2"/>
      <c r="D64" s="2"/>
      <c r="E64" s="15"/>
      <c r="F64" s="15"/>
      <c r="G64" s="2"/>
      <c r="H64" s="2"/>
      <c r="I64" s="8"/>
      <c r="J64" s="14"/>
      <c r="K64" s="3"/>
      <c r="L64" s="2" t="str">
        <f>IF((G51="B"),"Bass Boat",IF((G51="P"),"Pontoon",IF((G51="S"),"Ski Boat",IF((G51="J"),"John Boat",IF((G51="C"),"Canoe",IF((G51="R"),"Cabin Cruiser","ERROR!"))))))</f>
        <v>John Boat</v>
      </c>
      <c r="M64" s="2">
        <f>K58</f>
        <v>4</v>
      </c>
      <c r="O64" s="2"/>
      <c r="P64" s="2"/>
      <c r="Q64" s="2"/>
      <c r="R64" s="21">
        <f>SUM(R61,R55)</f>
        <v>3720286.8000000003</v>
      </c>
    </row>
    <row r="65" spans="1:18" x14ac:dyDescent="0.25">
      <c r="A65" s="1"/>
      <c r="B65" s="2"/>
      <c r="C65" s="2"/>
      <c r="D65" s="2"/>
      <c r="E65" s="15"/>
      <c r="F65" s="15"/>
      <c r="G65" s="2"/>
      <c r="H65" s="2"/>
      <c r="I65" s="8"/>
      <c r="J65" s="14"/>
      <c r="K65" s="3"/>
      <c r="L65" s="2"/>
      <c r="M65" s="2"/>
      <c r="O65" s="2"/>
      <c r="P65" s="2"/>
      <c r="Q65" s="2"/>
      <c r="R65" s="21"/>
    </row>
    <row r="66" spans="1:18" x14ac:dyDescent="0.25">
      <c r="A66" s="1" t="s">
        <v>93</v>
      </c>
      <c r="B66" s="2" t="s">
        <v>7</v>
      </c>
      <c r="C66" s="10" t="s">
        <v>94</v>
      </c>
      <c r="D66" s="2">
        <v>2018</v>
      </c>
      <c r="E66" s="15" t="s">
        <v>95</v>
      </c>
      <c r="F66" s="16" t="s">
        <v>96</v>
      </c>
      <c r="G66" s="2" t="s">
        <v>92</v>
      </c>
      <c r="H66" s="2">
        <v>1</v>
      </c>
      <c r="I66" s="11" t="s">
        <v>97</v>
      </c>
      <c r="J66" s="14">
        <f>TRUNC(C66+I66,2)</f>
        <v>931056.84</v>
      </c>
      <c r="K66" s="3">
        <v>1</v>
      </c>
      <c r="L66" s="1" t="str">
        <f>A66</f>
        <v>Barnical</v>
      </c>
      <c r="M66" s="2" t="str">
        <f>B66</f>
        <v>IA</v>
      </c>
      <c r="N66" s="19">
        <f>VALUE(C66)</f>
        <v>901242.52</v>
      </c>
      <c r="O66" s="2" t="str">
        <f>CONCATENATE(E66,"/",F66,"/",RIGHT(D66,2))</f>
        <v>07/15/18</v>
      </c>
      <c r="P66" s="2" t="str">
        <f>IF((H66=1),"Electronics",IF((H66=2),"Ski Package",IF((H66=3),"Fishing Package","Error!")))</f>
        <v>Electronics</v>
      </c>
      <c r="Q66" s="19">
        <f>VALUE(I66)</f>
        <v>29814.32</v>
      </c>
      <c r="R66" s="20">
        <f>J66</f>
        <v>931056.84</v>
      </c>
    </row>
    <row r="67" spans="1:18" x14ac:dyDescent="0.25">
      <c r="A67" s="1" t="s">
        <v>98</v>
      </c>
      <c r="B67" s="2" t="s">
        <v>7</v>
      </c>
      <c r="C67" s="10" t="s">
        <v>99</v>
      </c>
      <c r="D67" s="2">
        <v>2019</v>
      </c>
      <c r="E67" s="15" t="s">
        <v>71</v>
      </c>
      <c r="F67" s="16" t="s">
        <v>79</v>
      </c>
      <c r="G67" s="2" t="s">
        <v>92</v>
      </c>
      <c r="H67" s="2">
        <v>2</v>
      </c>
      <c r="I67" s="11" t="s">
        <v>100</v>
      </c>
      <c r="J67" s="14">
        <f t="shared" ref="J67:J73" si="17">TRUNC(C67+I67,2)</f>
        <v>4.47</v>
      </c>
      <c r="K67" s="3">
        <v>2</v>
      </c>
      <c r="L67" s="1" t="str">
        <f t="shared" ref="L67:L73" si="18">A67</f>
        <v>Boyou</v>
      </c>
      <c r="M67" s="2" t="str">
        <f t="shared" ref="M67:M73" si="19">B67</f>
        <v>IA</v>
      </c>
      <c r="N67" s="19">
        <f t="shared" ref="N67:N73" si="20">VALUE(C67)</f>
        <v>1.23</v>
      </c>
      <c r="O67" s="2" t="str">
        <f t="shared" ref="O67:O73" si="21">CONCATENATE(E67,"/",F67,"/",RIGHT(D67,2))</f>
        <v>12/13/19</v>
      </c>
      <c r="P67" s="2" t="str">
        <f t="shared" ref="P67:P73" si="22">IF((H67=1),"Electronics",IF((H67=2),"Ski Package",IF((H67=3),"Fishing Package","Error!")))</f>
        <v>Ski Package</v>
      </c>
      <c r="Q67" s="19">
        <f t="shared" ref="Q67:Q73" si="23">VALUE(I67)</f>
        <v>3.24</v>
      </c>
      <c r="R67" s="20">
        <f t="shared" ref="R67:R73" si="24">J67</f>
        <v>4.47</v>
      </c>
    </row>
    <row r="68" spans="1:18" x14ac:dyDescent="0.25">
      <c r="A68" s="1"/>
      <c r="B68" s="2"/>
      <c r="C68" s="10"/>
      <c r="D68" s="2"/>
      <c r="E68" s="15"/>
      <c r="F68" s="16"/>
      <c r="G68" s="2"/>
      <c r="H68" s="2"/>
      <c r="I68" s="11"/>
      <c r="J68" s="14"/>
      <c r="K68" s="3"/>
      <c r="L68" s="1"/>
      <c r="M68" s="2"/>
      <c r="N68" s="19"/>
      <c r="O68" s="2"/>
      <c r="P68" s="2"/>
      <c r="Q68" s="19"/>
      <c r="R68" s="20"/>
    </row>
    <row r="69" spans="1:18" x14ac:dyDescent="0.25">
      <c r="A69" s="1"/>
      <c r="B69" s="2"/>
      <c r="C69" s="10"/>
      <c r="D69" s="2"/>
      <c r="E69" s="15"/>
      <c r="F69" s="16"/>
      <c r="G69" s="2"/>
      <c r="H69" s="2"/>
      <c r="I69" s="11"/>
      <c r="J69" s="14"/>
      <c r="K69" s="3"/>
      <c r="L69" s="1" t="s">
        <v>126</v>
      </c>
      <c r="M69" s="2"/>
      <c r="N69" s="19" t="s">
        <v>137</v>
      </c>
      <c r="O69" s="2"/>
      <c r="P69" s="2"/>
      <c r="Q69" s="19"/>
      <c r="R69" s="20" t="s">
        <v>127</v>
      </c>
    </row>
    <row r="70" spans="1:18" x14ac:dyDescent="0.25">
      <c r="A70" s="1"/>
      <c r="B70" s="2"/>
      <c r="C70" s="10"/>
      <c r="D70" s="2"/>
      <c r="E70" s="15"/>
      <c r="F70" s="16"/>
      <c r="G70" s="2"/>
      <c r="H70" s="2"/>
      <c r="I70" s="11"/>
      <c r="J70" s="14"/>
      <c r="K70" s="3"/>
      <c r="L70" s="2" t="str">
        <f>IF((G67="B"),"Bass Boat",IF((G67="P"),"Pontoon",IF((G67="S"),"Ski Boat",IF((G67="J"),"John Boat",IF((G67="C"),"Canoe",IF((G67="R"),"Cabin Cruiser","ERROR!"))))))</f>
        <v>Canoe</v>
      </c>
      <c r="M70" s="2" t="str">
        <f>M67</f>
        <v>IA</v>
      </c>
      <c r="N70" s="27">
        <v>2</v>
      </c>
      <c r="O70" s="2"/>
      <c r="P70" s="2"/>
      <c r="Q70" s="19"/>
      <c r="R70" s="20">
        <f>SUM(R66:R67)</f>
        <v>931061.30999999994</v>
      </c>
    </row>
    <row r="71" spans="1:18" x14ac:dyDescent="0.25">
      <c r="A71" s="1"/>
      <c r="B71" s="7"/>
      <c r="C71" s="10"/>
      <c r="D71" s="2"/>
      <c r="E71" s="16"/>
      <c r="F71" s="17"/>
      <c r="G71" s="7"/>
      <c r="H71" s="7"/>
      <c r="I71" s="11"/>
      <c r="J71" s="14"/>
      <c r="K71" s="3"/>
      <c r="L71" s="1"/>
      <c r="M71" s="2"/>
      <c r="N71" s="2"/>
      <c r="O71" s="2"/>
      <c r="P71" s="2"/>
      <c r="Q71" s="2"/>
      <c r="R71" s="3"/>
    </row>
    <row r="72" spans="1:18" x14ac:dyDescent="0.25">
      <c r="A72" s="1" t="s">
        <v>101</v>
      </c>
      <c r="B72" s="2" t="s">
        <v>102</v>
      </c>
      <c r="C72" s="10" t="s">
        <v>103</v>
      </c>
      <c r="D72" s="2">
        <v>2008</v>
      </c>
      <c r="E72" s="15" t="s">
        <v>75</v>
      </c>
      <c r="F72" s="16" t="s">
        <v>64</v>
      </c>
      <c r="G72" s="2" t="s">
        <v>92</v>
      </c>
      <c r="H72" s="2">
        <v>1</v>
      </c>
      <c r="I72" s="11" t="s">
        <v>104</v>
      </c>
      <c r="J72" s="14">
        <f t="shared" si="17"/>
        <v>912857.4</v>
      </c>
      <c r="K72" s="3">
        <v>3</v>
      </c>
      <c r="L72" s="1" t="str">
        <f t="shared" si="18"/>
        <v>Mary Jane</v>
      </c>
      <c r="M72" s="2" t="str">
        <f t="shared" si="19"/>
        <v>CO</v>
      </c>
      <c r="N72" s="19">
        <f t="shared" si="20"/>
        <v>900123.31</v>
      </c>
      <c r="O72" s="2" t="str">
        <f t="shared" si="21"/>
        <v>04/20/08</v>
      </c>
      <c r="P72" s="2" t="str">
        <f t="shared" si="22"/>
        <v>Electronics</v>
      </c>
      <c r="Q72" s="19">
        <f t="shared" si="23"/>
        <v>12734.09</v>
      </c>
      <c r="R72" s="20">
        <f t="shared" si="24"/>
        <v>912857.4</v>
      </c>
    </row>
    <row r="73" spans="1:18" x14ac:dyDescent="0.25">
      <c r="A73" s="1" t="s">
        <v>105</v>
      </c>
      <c r="B73" s="7" t="s">
        <v>102</v>
      </c>
      <c r="C73" s="12" t="s">
        <v>106</v>
      </c>
      <c r="D73" s="7">
        <v>2019</v>
      </c>
      <c r="E73" s="15" t="s">
        <v>107</v>
      </c>
      <c r="F73" s="16" t="s">
        <v>108</v>
      </c>
      <c r="G73" s="7" t="s">
        <v>92</v>
      </c>
      <c r="H73" s="7">
        <v>2</v>
      </c>
      <c r="I73" s="11" t="s">
        <v>109</v>
      </c>
      <c r="J73" s="14">
        <f t="shared" si="17"/>
        <v>51369.43</v>
      </c>
      <c r="K73" s="3">
        <v>4</v>
      </c>
      <c r="L73" s="1" t="str">
        <f t="shared" si="18"/>
        <v>Biggins</v>
      </c>
      <c r="M73" s="2" t="str">
        <f t="shared" si="19"/>
        <v>CO</v>
      </c>
      <c r="N73" s="19">
        <f t="shared" si="20"/>
        <v>42348.09</v>
      </c>
      <c r="O73" s="2" t="str">
        <f t="shared" si="21"/>
        <v>06/27/19</v>
      </c>
      <c r="P73" s="2" t="str">
        <f t="shared" si="22"/>
        <v>Ski Package</v>
      </c>
      <c r="Q73" s="19">
        <f t="shared" si="23"/>
        <v>9021.34</v>
      </c>
      <c r="R73" s="20">
        <f t="shared" si="24"/>
        <v>51369.43</v>
      </c>
    </row>
    <row r="74" spans="1:18" x14ac:dyDescent="0.25">
      <c r="A74" s="1"/>
      <c r="B74" s="2"/>
      <c r="C74" s="10"/>
      <c r="D74" s="2"/>
      <c r="E74" s="15"/>
      <c r="F74" s="16"/>
      <c r="G74" s="2"/>
      <c r="H74" s="2"/>
      <c r="I74" s="11"/>
      <c r="J74" s="14"/>
      <c r="K74" s="3"/>
      <c r="L74" s="1"/>
      <c r="M74" s="2"/>
      <c r="N74" s="19"/>
      <c r="O74" s="2"/>
      <c r="P74" s="2"/>
      <c r="Q74" s="19"/>
      <c r="R74" s="20"/>
    </row>
    <row r="75" spans="1:18" x14ac:dyDescent="0.25">
      <c r="A75" s="1"/>
      <c r="B75" s="2"/>
      <c r="C75" s="10"/>
      <c r="D75" s="2"/>
      <c r="E75" s="15"/>
      <c r="F75" s="16"/>
      <c r="G75" s="2"/>
      <c r="H75" s="2"/>
      <c r="I75" s="11"/>
      <c r="J75" s="14"/>
      <c r="K75" s="3"/>
      <c r="L75" s="1" t="s">
        <v>126</v>
      </c>
      <c r="M75" s="2"/>
      <c r="N75" s="19" t="s">
        <v>137</v>
      </c>
      <c r="O75" s="2"/>
      <c r="P75" s="2"/>
      <c r="Q75" s="19"/>
      <c r="R75" s="20" t="s">
        <v>127</v>
      </c>
    </row>
    <row r="76" spans="1:18" x14ac:dyDescent="0.25">
      <c r="A76" s="1"/>
      <c r="B76" s="2"/>
      <c r="C76" s="10"/>
      <c r="D76" s="2"/>
      <c r="E76" s="15"/>
      <c r="F76" s="16"/>
      <c r="G76" s="2"/>
      <c r="H76" s="2"/>
      <c r="I76" s="11"/>
      <c r="J76" s="14"/>
      <c r="K76" s="3"/>
      <c r="L76" s="2" t="str">
        <f>IF((G73="B"),"Bass Boat",IF((G73="P"),"Pontoon",IF((G73="S"),"Ski Boat",IF((G73="J"),"John Boat",IF((G73="C"),"Canoe",IF((G73="R"),"Cabin Cruiser","ERROR!"))))))</f>
        <v>Canoe</v>
      </c>
      <c r="M76" s="2" t="str">
        <f>M73</f>
        <v>CO</v>
      </c>
      <c r="N76" s="27">
        <v>2</v>
      </c>
      <c r="O76" s="2"/>
      <c r="P76" s="2"/>
      <c r="Q76" s="19"/>
      <c r="R76" s="20">
        <f>SUM(R72:R73)</f>
        <v>964226.83000000007</v>
      </c>
    </row>
    <row r="77" spans="1:18" x14ac:dyDescent="0.25">
      <c r="A77" s="1"/>
      <c r="B77" s="7"/>
      <c r="C77" s="10"/>
      <c r="D77" s="2"/>
      <c r="E77" s="16"/>
      <c r="F77" s="17"/>
      <c r="G77" s="7"/>
      <c r="H77" s="7"/>
      <c r="I77" s="11"/>
      <c r="J77" s="14"/>
      <c r="K77" s="3"/>
      <c r="L77" s="1"/>
      <c r="M77" s="2"/>
      <c r="N77" s="2"/>
      <c r="O77" s="2"/>
      <c r="P77" s="2"/>
      <c r="Q77" s="2"/>
      <c r="R77" s="3"/>
    </row>
    <row r="78" spans="1:18" x14ac:dyDescent="0.25">
      <c r="A78" s="1"/>
      <c r="B78" s="2"/>
      <c r="C78" s="10"/>
      <c r="D78" s="2"/>
      <c r="E78" s="15"/>
      <c r="F78" s="15"/>
      <c r="G78" s="2"/>
      <c r="H78" s="2"/>
      <c r="I78" s="11"/>
      <c r="J78" s="14"/>
      <c r="K78" s="3"/>
      <c r="L78" s="1" t="s">
        <v>28</v>
      </c>
      <c r="M78" s="2" t="s">
        <v>136</v>
      </c>
      <c r="O78" s="2"/>
      <c r="P78" s="2"/>
      <c r="Q78" s="2"/>
      <c r="R78" s="2" t="s">
        <v>135</v>
      </c>
    </row>
    <row r="79" spans="1:18" x14ac:dyDescent="0.25">
      <c r="A79" s="1"/>
      <c r="B79" s="2"/>
      <c r="C79" s="2"/>
      <c r="D79" s="2"/>
      <c r="E79" s="15"/>
      <c r="F79" s="15"/>
      <c r="G79" s="2"/>
      <c r="H79" s="2"/>
      <c r="I79" s="8"/>
      <c r="J79" s="14"/>
      <c r="K79" s="3"/>
      <c r="L79" s="2" t="str">
        <f>IF((G66="B"),"Bass Boat",IF((G66="P"),"Pontoon",IF((G66="S"),"Ski Boat",IF((G66="J"),"John Boat",IF((G66="C"),"Canoe",IF((G66="R"),"Cabin Cruiser","ERROR!"))))))</f>
        <v>Canoe</v>
      </c>
      <c r="M79" s="2">
        <f>K73</f>
        <v>4</v>
      </c>
      <c r="O79" s="2"/>
      <c r="P79" s="2"/>
      <c r="Q79" s="2"/>
      <c r="R79" s="21">
        <f>SUM(R76,R70)</f>
        <v>1895288.1400000001</v>
      </c>
    </row>
    <row r="80" spans="1:18" x14ac:dyDescent="0.25">
      <c r="A80" s="1"/>
      <c r="B80" s="2"/>
      <c r="C80" s="2"/>
      <c r="D80" s="2"/>
      <c r="E80" s="15"/>
      <c r="F80" s="15"/>
      <c r="G80" s="2"/>
      <c r="H80" s="2"/>
      <c r="I80" s="8"/>
      <c r="J80" s="14"/>
      <c r="K80" s="3"/>
      <c r="L80" s="2"/>
      <c r="M80" s="2"/>
      <c r="O80" s="2"/>
      <c r="P80" s="2"/>
      <c r="Q80" s="2"/>
      <c r="R80" s="21"/>
    </row>
    <row r="81" spans="1:18" x14ac:dyDescent="0.25">
      <c r="A81" s="1" t="s">
        <v>93</v>
      </c>
      <c r="B81" s="2" t="s">
        <v>7</v>
      </c>
      <c r="C81" s="10" t="s">
        <v>94</v>
      </c>
      <c r="D81" s="2">
        <v>2018</v>
      </c>
      <c r="E81" s="15" t="s">
        <v>95</v>
      </c>
      <c r="F81" s="16" t="s">
        <v>96</v>
      </c>
      <c r="G81" s="2" t="s">
        <v>92</v>
      </c>
      <c r="H81" s="2">
        <v>1</v>
      </c>
      <c r="I81" s="11" t="s">
        <v>97</v>
      </c>
      <c r="J81" s="14">
        <f>TRUNC(C81+I81,2)</f>
        <v>931056.84</v>
      </c>
      <c r="K81" s="3">
        <v>1</v>
      </c>
      <c r="L81" s="1" t="str">
        <f>A81</f>
        <v>Barnical</v>
      </c>
      <c r="M81" s="2" t="str">
        <f>B81</f>
        <v>IA</v>
      </c>
      <c r="N81" s="19">
        <f>VALUE(C81)</f>
        <v>901242.52</v>
      </c>
      <c r="O81" s="2" t="str">
        <f>CONCATENATE(E81,"/",F81,"/",RIGHT(D81,2))</f>
        <v>07/15/18</v>
      </c>
      <c r="P81" s="2" t="str">
        <f>IF((H81=1),"Electronics",IF((H81=2),"Ski Package",IF((H81=3),"Fishing Package","Error!")))</f>
        <v>Electronics</v>
      </c>
      <c r="Q81" s="19">
        <f>VALUE(I81)</f>
        <v>29814.32</v>
      </c>
      <c r="R81" s="20">
        <f>J81</f>
        <v>931056.84</v>
      </c>
    </row>
    <row r="82" spans="1:18" x14ac:dyDescent="0.25">
      <c r="A82" s="1" t="s">
        <v>98</v>
      </c>
      <c r="B82" s="2" t="s">
        <v>7</v>
      </c>
      <c r="C82" s="10" t="s">
        <v>99</v>
      </c>
      <c r="D82" s="2">
        <v>2019</v>
      </c>
      <c r="E82" s="15" t="s">
        <v>71</v>
      </c>
      <c r="F82" s="16" t="s">
        <v>79</v>
      </c>
      <c r="G82" s="2" t="s">
        <v>92</v>
      </c>
      <c r="H82" s="2">
        <v>2</v>
      </c>
      <c r="I82" s="11" t="s">
        <v>100</v>
      </c>
      <c r="J82" s="14">
        <f t="shared" ref="J82:J88" si="25">TRUNC(C82+I82,2)</f>
        <v>4.47</v>
      </c>
      <c r="K82" s="3">
        <v>2</v>
      </c>
      <c r="L82" s="1" t="str">
        <f t="shared" ref="L82:L88" si="26">A82</f>
        <v>Boyou</v>
      </c>
      <c r="M82" s="2" t="str">
        <f t="shared" ref="M82:M88" si="27">B82</f>
        <v>IA</v>
      </c>
      <c r="N82" s="19">
        <f t="shared" ref="N82:N88" si="28">VALUE(C82)</f>
        <v>1.23</v>
      </c>
      <c r="O82" s="2" t="str">
        <f t="shared" ref="O82:O88" si="29">CONCATENATE(E82,"/",F82,"/",RIGHT(D82,2))</f>
        <v>12/13/19</v>
      </c>
      <c r="P82" s="2" t="str">
        <f t="shared" ref="P82:P88" si="30">IF((H82=1),"Electronics",IF((H82=2),"Ski Package",IF((H82=3),"Fishing Package","Error!")))</f>
        <v>Ski Package</v>
      </c>
      <c r="Q82" s="19">
        <f t="shared" ref="Q82:Q88" si="31">VALUE(I82)</f>
        <v>3.24</v>
      </c>
      <c r="R82" s="20">
        <f t="shared" ref="R82:R88" si="32">J82</f>
        <v>4.47</v>
      </c>
    </row>
    <row r="83" spans="1:18" x14ac:dyDescent="0.25">
      <c r="A83" s="1"/>
      <c r="B83" s="2"/>
      <c r="C83" s="10"/>
      <c r="D83" s="2"/>
      <c r="E83" s="15"/>
      <c r="F83" s="16"/>
      <c r="G83" s="2"/>
      <c r="H83" s="2"/>
      <c r="I83" s="11"/>
      <c r="J83" s="14"/>
      <c r="K83" s="3"/>
      <c r="L83" s="1"/>
      <c r="M83" s="2"/>
      <c r="N83" s="19"/>
      <c r="O83" s="2"/>
      <c r="P83" s="2"/>
      <c r="Q83" s="19"/>
      <c r="R83" s="20"/>
    </row>
    <row r="84" spans="1:18" x14ac:dyDescent="0.25">
      <c r="A84" s="1"/>
      <c r="B84" s="2"/>
      <c r="C84" s="10"/>
      <c r="D84" s="2"/>
      <c r="E84" s="15"/>
      <c r="F84" s="16"/>
      <c r="G84" s="2"/>
      <c r="H84" s="2"/>
      <c r="I84" s="11"/>
      <c r="J84" s="14"/>
      <c r="K84" s="3"/>
      <c r="L84" s="1" t="s">
        <v>126</v>
      </c>
      <c r="M84" s="2"/>
      <c r="N84" s="19" t="s">
        <v>137</v>
      </c>
      <c r="O84" s="2"/>
      <c r="P84" s="2"/>
      <c r="Q84" s="19"/>
      <c r="R84" s="20" t="s">
        <v>127</v>
      </c>
    </row>
    <row r="85" spans="1:18" x14ac:dyDescent="0.25">
      <c r="A85" s="1"/>
      <c r="B85" s="2"/>
      <c r="C85" s="10"/>
      <c r="D85" s="2"/>
      <c r="E85" s="15"/>
      <c r="F85" s="16"/>
      <c r="G85" s="2"/>
      <c r="H85" s="2"/>
      <c r="I85" s="11"/>
      <c r="J85" s="14"/>
      <c r="K85" s="3"/>
      <c r="L85" s="2" t="str">
        <f>IF((G82="B"),"Bass Boat",IF((G82="P"),"Pontoon",IF((G82="S"),"Ski Boat",IF((G82="J"),"John Boat",IF((G82="C"),"Canoe",IF((G82="R"),"Cabin Cruiser","ERROR!"))))))</f>
        <v>Canoe</v>
      </c>
      <c r="M85" s="2" t="str">
        <f>M82</f>
        <v>IA</v>
      </c>
      <c r="N85" s="27">
        <v>2</v>
      </c>
      <c r="O85" s="2"/>
      <c r="P85" s="2"/>
      <c r="Q85" s="19"/>
      <c r="R85" s="20">
        <f>SUM(R81:R82)</f>
        <v>931061.30999999994</v>
      </c>
    </row>
    <row r="86" spans="1:18" x14ac:dyDescent="0.25">
      <c r="A86" s="1"/>
      <c r="B86" s="7"/>
      <c r="C86" s="10"/>
      <c r="D86" s="2"/>
      <c r="E86" s="16"/>
      <c r="F86" s="17"/>
      <c r="G86" s="7"/>
      <c r="H86" s="7"/>
      <c r="I86" s="11"/>
      <c r="J86" s="14"/>
      <c r="K86" s="3"/>
      <c r="L86" s="1"/>
      <c r="M86" s="2"/>
      <c r="N86" s="2"/>
      <c r="O86" s="2"/>
      <c r="P86" s="2"/>
      <c r="Q86" s="2"/>
      <c r="R86" s="3"/>
    </row>
    <row r="87" spans="1:18" x14ac:dyDescent="0.25">
      <c r="A87" s="1" t="s">
        <v>101</v>
      </c>
      <c r="B87" s="2" t="s">
        <v>102</v>
      </c>
      <c r="C87" s="10" t="s">
        <v>103</v>
      </c>
      <c r="D87" s="2">
        <v>2008</v>
      </c>
      <c r="E87" s="15" t="s">
        <v>75</v>
      </c>
      <c r="F87" s="16" t="s">
        <v>64</v>
      </c>
      <c r="G87" s="2" t="s">
        <v>92</v>
      </c>
      <c r="H87" s="2">
        <v>1</v>
      </c>
      <c r="I87" s="11" t="s">
        <v>104</v>
      </c>
      <c r="J87" s="14">
        <f t="shared" si="25"/>
        <v>912857.4</v>
      </c>
      <c r="K87" s="3">
        <v>3</v>
      </c>
      <c r="L87" s="1" t="str">
        <f t="shared" si="26"/>
        <v>Mary Jane</v>
      </c>
      <c r="M87" s="2" t="str">
        <f t="shared" si="27"/>
        <v>CO</v>
      </c>
      <c r="N87" s="19">
        <f t="shared" si="28"/>
        <v>900123.31</v>
      </c>
      <c r="O87" s="2" t="str">
        <f t="shared" si="29"/>
        <v>04/20/08</v>
      </c>
      <c r="P87" s="2" t="str">
        <f t="shared" si="30"/>
        <v>Electronics</v>
      </c>
      <c r="Q87" s="19">
        <f t="shared" si="31"/>
        <v>12734.09</v>
      </c>
      <c r="R87" s="20">
        <f t="shared" si="32"/>
        <v>912857.4</v>
      </c>
    </row>
    <row r="88" spans="1:18" x14ac:dyDescent="0.25">
      <c r="A88" s="1" t="s">
        <v>105</v>
      </c>
      <c r="B88" s="7" t="s">
        <v>102</v>
      </c>
      <c r="C88" s="12" t="s">
        <v>106</v>
      </c>
      <c r="D88" s="7">
        <v>2019</v>
      </c>
      <c r="E88" s="15" t="s">
        <v>107</v>
      </c>
      <c r="F88" s="16" t="s">
        <v>108</v>
      </c>
      <c r="G88" s="7" t="s">
        <v>92</v>
      </c>
      <c r="H88" s="7">
        <v>2</v>
      </c>
      <c r="I88" s="11" t="s">
        <v>109</v>
      </c>
      <c r="J88" s="14">
        <f t="shared" si="25"/>
        <v>51369.43</v>
      </c>
      <c r="K88" s="3">
        <v>4</v>
      </c>
      <c r="L88" s="1" t="str">
        <f t="shared" si="26"/>
        <v>Biggins</v>
      </c>
      <c r="M88" s="2" t="str">
        <f t="shared" si="27"/>
        <v>CO</v>
      </c>
      <c r="N88" s="19">
        <f t="shared" si="28"/>
        <v>42348.09</v>
      </c>
      <c r="O88" s="2" t="str">
        <f t="shared" si="29"/>
        <v>06/27/19</v>
      </c>
      <c r="P88" s="2" t="str">
        <f t="shared" si="30"/>
        <v>Ski Package</v>
      </c>
      <c r="Q88" s="19">
        <f t="shared" si="31"/>
        <v>9021.34</v>
      </c>
      <c r="R88" s="20">
        <f t="shared" si="32"/>
        <v>51369.43</v>
      </c>
    </row>
    <row r="89" spans="1:18" x14ac:dyDescent="0.25">
      <c r="A89" s="1"/>
      <c r="B89" s="2"/>
      <c r="C89" s="10"/>
      <c r="D89" s="2"/>
      <c r="E89" s="15"/>
      <c r="F89" s="16"/>
      <c r="G89" s="2"/>
      <c r="H89" s="2"/>
      <c r="I89" s="11"/>
      <c r="J89" s="14"/>
      <c r="K89" s="3"/>
      <c r="L89" s="1"/>
      <c r="M89" s="2"/>
      <c r="N89" s="19"/>
      <c r="O89" s="2"/>
      <c r="P89" s="2"/>
      <c r="Q89" s="19"/>
      <c r="R89" s="20"/>
    </row>
    <row r="90" spans="1:18" x14ac:dyDescent="0.25">
      <c r="A90" s="1"/>
      <c r="B90" s="2"/>
      <c r="C90" s="10"/>
      <c r="D90" s="2"/>
      <c r="E90" s="15"/>
      <c r="F90" s="16"/>
      <c r="G90" s="2"/>
      <c r="H90" s="2"/>
      <c r="I90" s="11"/>
      <c r="J90" s="14"/>
      <c r="K90" s="3"/>
      <c r="L90" s="1" t="s">
        <v>126</v>
      </c>
      <c r="M90" s="2"/>
      <c r="N90" s="19" t="s">
        <v>137</v>
      </c>
      <c r="O90" s="2"/>
      <c r="P90" s="2"/>
      <c r="Q90" s="19"/>
      <c r="R90" s="20" t="s">
        <v>127</v>
      </c>
    </row>
    <row r="91" spans="1:18" x14ac:dyDescent="0.25">
      <c r="A91" s="1"/>
      <c r="B91" s="2"/>
      <c r="C91" s="10"/>
      <c r="D91" s="2"/>
      <c r="E91" s="15"/>
      <c r="F91" s="16"/>
      <c r="G91" s="2"/>
      <c r="H91" s="2"/>
      <c r="I91" s="11"/>
      <c r="J91" s="14"/>
      <c r="K91" s="3"/>
      <c r="L91" s="2" t="str">
        <f>IF((G88="B"),"Bass Boat",IF((G88="P"),"Pontoon",IF((G88="S"),"Ski Boat",IF((G88="J"),"John Boat",IF((G88="C"),"Canoe",IF((G88="R"),"Cabin Cruiser","ERROR!"))))))</f>
        <v>Canoe</v>
      </c>
      <c r="M91" s="2" t="str">
        <f>M88</f>
        <v>CO</v>
      </c>
      <c r="N91" s="27">
        <v>2</v>
      </c>
      <c r="O91" s="2"/>
      <c r="P91" s="2"/>
      <c r="Q91" s="19"/>
      <c r="R91" s="20">
        <f>SUM(R87:R88)</f>
        <v>964226.83000000007</v>
      </c>
    </row>
    <row r="92" spans="1:18" x14ac:dyDescent="0.25">
      <c r="A92" s="1"/>
      <c r="B92" s="7"/>
      <c r="C92" s="10"/>
      <c r="D92" s="2"/>
      <c r="E92" s="16"/>
      <c r="F92" s="17"/>
      <c r="G92" s="7"/>
      <c r="H92" s="7"/>
      <c r="I92" s="11"/>
      <c r="J92" s="14"/>
      <c r="K92" s="3"/>
      <c r="L92" s="1"/>
      <c r="M92" s="2"/>
      <c r="N92" s="2"/>
      <c r="O92" s="2"/>
      <c r="P92" s="2"/>
      <c r="Q92" s="2"/>
      <c r="R92" s="3"/>
    </row>
    <row r="93" spans="1:18" x14ac:dyDescent="0.25">
      <c r="A93" s="1"/>
      <c r="B93" s="2"/>
      <c r="C93" s="10"/>
      <c r="D93" s="2"/>
      <c r="E93" s="15"/>
      <c r="F93" s="15"/>
      <c r="G93" s="2"/>
      <c r="H93" s="2"/>
      <c r="I93" s="11"/>
      <c r="J93" s="14"/>
      <c r="K93" s="3"/>
      <c r="L93" s="1" t="s">
        <v>28</v>
      </c>
      <c r="M93" s="2" t="s">
        <v>136</v>
      </c>
      <c r="O93" s="2"/>
      <c r="P93" s="2"/>
      <c r="Q93" s="2"/>
      <c r="R93" s="2" t="s">
        <v>135</v>
      </c>
    </row>
    <row r="94" spans="1:18" x14ac:dyDescent="0.25">
      <c r="A94" s="1"/>
      <c r="B94" s="2"/>
      <c r="C94" s="2"/>
      <c r="D94" s="2"/>
      <c r="E94" s="15"/>
      <c r="F94" s="15"/>
      <c r="G94" s="2"/>
      <c r="H94" s="2"/>
      <c r="I94" s="8"/>
      <c r="J94" s="14"/>
      <c r="K94" s="3"/>
      <c r="L94" s="2" t="str">
        <f>IF((G81="B"),"Bass Boat",IF((G81="P"),"Pontoon",IF((G81="S"),"Ski Boat",IF((G81="J"),"John Boat",IF((G81="C"),"Canoe",IF((G81="R"),"Cabin Cruiser","ERROR!"))))))</f>
        <v>Canoe</v>
      </c>
      <c r="M94" s="2">
        <f>K88</f>
        <v>4</v>
      </c>
      <c r="O94" s="2"/>
      <c r="P94" s="2"/>
      <c r="Q94" s="2"/>
      <c r="R94" s="21">
        <f>SUM(R91,R85)</f>
        <v>1895288.1400000001</v>
      </c>
    </row>
    <row r="95" spans="1:18" x14ac:dyDescent="0.25">
      <c r="A95" s="1"/>
      <c r="B95" s="2"/>
      <c r="C95" s="2"/>
      <c r="D95" s="2"/>
      <c r="E95" s="15"/>
      <c r="F95" s="15"/>
      <c r="G95" s="2"/>
      <c r="H95" s="2"/>
      <c r="I95" s="8"/>
      <c r="J95" s="14"/>
      <c r="K95" s="3"/>
      <c r="L95" s="2"/>
      <c r="M95" s="2"/>
      <c r="O95" s="2"/>
      <c r="P95" s="2"/>
      <c r="Q95" s="2"/>
      <c r="R95" s="21"/>
    </row>
    <row r="96" spans="1:18" x14ac:dyDescent="0.25">
      <c r="A96" s="1" t="s">
        <v>114</v>
      </c>
      <c r="B96" s="2" t="s">
        <v>110</v>
      </c>
      <c r="C96" s="10" t="s">
        <v>111</v>
      </c>
      <c r="D96" s="2">
        <v>1720</v>
      </c>
      <c r="E96" s="15" t="s">
        <v>107</v>
      </c>
      <c r="F96" s="16" t="s">
        <v>108</v>
      </c>
      <c r="G96" s="2" t="s">
        <v>112</v>
      </c>
      <c r="H96" s="2">
        <v>3</v>
      </c>
      <c r="I96" s="11" t="s">
        <v>31</v>
      </c>
      <c r="J96" s="14">
        <f>TRUNC(C96+I96,2)</f>
        <v>0</v>
      </c>
      <c r="K96" s="3">
        <v>1</v>
      </c>
      <c r="L96" s="1" t="str">
        <f>A96</f>
        <v>Captain Jack</v>
      </c>
      <c r="M96" s="2" t="str">
        <f>B96</f>
        <v>FL</v>
      </c>
      <c r="N96" s="19">
        <f>VALUE(C96)</f>
        <v>0</v>
      </c>
      <c r="O96" s="2" t="str">
        <f>CONCATENATE(E96,"/",F96,"/",RIGHT(D96,2))</f>
        <v>06/27/20</v>
      </c>
      <c r="P96" s="2" t="str">
        <f>IF((H96=1),"Electronics",IF((H96=2),"Ski Package",IF((H96=3),"Fishing Package","Error!")))</f>
        <v>Fishing Package</v>
      </c>
      <c r="Q96" s="19">
        <f>VALUE(I96)</f>
        <v>0</v>
      </c>
      <c r="R96" s="20">
        <f>J96</f>
        <v>0</v>
      </c>
    </row>
    <row r="97" spans="1:18" x14ac:dyDescent="0.25">
      <c r="A97" s="1"/>
      <c r="B97" s="2"/>
      <c r="C97" s="10"/>
      <c r="D97" s="2"/>
      <c r="E97" s="15"/>
      <c r="F97" s="16"/>
      <c r="G97" s="2"/>
      <c r="H97" s="2"/>
      <c r="I97" s="11"/>
      <c r="J97" s="14"/>
      <c r="K97" s="3"/>
      <c r="L97" s="1"/>
      <c r="M97" s="2"/>
      <c r="N97" s="19"/>
      <c r="O97" s="2"/>
      <c r="P97" s="2"/>
      <c r="Q97" s="19"/>
      <c r="R97" s="20"/>
    </row>
    <row r="98" spans="1:18" x14ac:dyDescent="0.25">
      <c r="A98" s="1"/>
      <c r="B98" s="2"/>
      <c r="C98" s="10"/>
      <c r="D98" s="2"/>
      <c r="E98" s="15"/>
      <c r="F98" s="16"/>
      <c r="G98" s="2"/>
      <c r="H98" s="2"/>
      <c r="I98" s="11"/>
      <c r="J98" s="14"/>
      <c r="K98" s="3"/>
      <c r="L98" s="1" t="s">
        <v>126</v>
      </c>
      <c r="M98" s="2"/>
      <c r="N98" s="19" t="s">
        <v>137</v>
      </c>
      <c r="O98" s="2"/>
      <c r="P98" s="2"/>
      <c r="Q98" s="19"/>
      <c r="R98" s="20" t="s">
        <v>127</v>
      </c>
    </row>
    <row r="99" spans="1:18" x14ac:dyDescent="0.25">
      <c r="A99" s="1"/>
      <c r="B99" s="2"/>
      <c r="C99" s="10"/>
      <c r="D99" s="2"/>
      <c r="E99" s="15"/>
      <c r="F99" s="16"/>
      <c r="G99" s="2"/>
      <c r="H99" s="2"/>
      <c r="I99" s="11"/>
      <c r="J99" s="14"/>
      <c r="K99" s="3"/>
      <c r="L99" s="2" t="str">
        <f>IF((G96="B"),"Bass Boat",IF((G96="P"),"Pontoon",IF((G96="S"),"Ski Boat",IF((G96="J"),"John Boat",IF((G96="C"),"Canoe",IF((G96="R"),"Cabin Cruiser","ERROR!"))))))</f>
        <v>Cabin Cruiser</v>
      </c>
      <c r="M99" s="2" t="str">
        <f>M96</f>
        <v>FL</v>
      </c>
      <c r="N99" s="27">
        <v>1</v>
      </c>
      <c r="O99" s="2"/>
      <c r="P99" s="2"/>
      <c r="Q99" s="19"/>
      <c r="R99" s="20">
        <f>SUM(R96)</f>
        <v>0</v>
      </c>
    </row>
    <row r="100" spans="1:18" x14ac:dyDescent="0.25">
      <c r="A100" s="1"/>
      <c r="B100" s="7"/>
      <c r="C100" s="10"/>
      <c r="D100" s="2"/>
      <c r="E100" s="16"/>
      <c r="F100" s="17"/>
      <c r="G100" s="7"/>
      <c r="H100" s="7"/>
      <c r="I100" s="11"/>
      <c r="J100" s="14"/>
      <c r="K100" s="3"/>
      <c r="L100" s="1"/>
      <c r="M100" s="2"/>
      <c r="N100" s="2"/>
      <c r="O100" s="2"/>
      <c r="P100" s="2"/>
      <c r="Q100" s="2"/>
      <c r="R100" s="3"/>
    </row>
    <row r="101" spans="1:18" x14ac:dyDescent="0.25">
      <c r="A101" s="1" t="s">
        <v>113</v>
      </c>
      <c r="B101" s="2" t="s">
        <v>115</v>
      </c>
      <c r="C101" s="10" t="s">
        <v>116</v>
      </c>
      <c r="D101" s="2">
        <v>2003</v>
      </c>
      <c r="E101" s="15" t="s">
        <v>117</v>
      </c>
      <c r="F101" s="16" t="s">
        <v>118</v>
      </c>
      <c r="G101" s="2" t="s">
        <v>112</v>
      </c>
      <c r="H101" s="2">
        <v>1</v>
      </c>
      <c r="I101" s="11" t="s">
        <v>119</v>
      </c>
      <c r="J101" s="14">
        <f t="shared" ref="J101:J103" si="33">TRUNC(C101+I101,2)</f>
        <v>930608.03</v>
      </c>
      <c r="K101" s="3">
        <v>2</v>
      </c>
      <c r="L101" s="1" t="str">
        <f t="shared" ref="L101:L103" si="34">A101</f>
        <v>Moriarti</v>
      </c>
      <c r="M101" s="2" t="str">
        <f t="shared" ref="M101:M103" si="35">B101</f>
        <v>ME</v>
      </c>
      <c r="N101" s="19">
        <f t="shared" ref="N101:N103" si="36">VALUE(C101)</f>
        <v>909109.21</v>
      </c>
      <c r="O101" s="2" t="str">
        <f t="shared" ref="O101:O103" si="37">CONCATENATE(E101,"/",F101,"/",RIGHT(D101,2))</f>
        <v>03/28/03</v>
      </c>
      <c r="P101" s="2" t="str">
        <f t="shared" ref="P101:P103" si="38">IF((H101=1),"Electronics",IF((H101=2),"Ski Package",IF((H101=3),"Fishing Package","Error!")))</f>
        <v>Electronics</v>
      </c>
      <c r="Q101" s="19">
        <f t="shared" ref="Q101:Q103" si="39">VALUE(I101)</f>
        <v>21498.82</v>
      </c>
      <c r="R101" s="20">
        <f t="shared" ref="R101:R103" si="40">J101</f>
        <v>930608.03</v>
      </c>
    </row>
    <row r="102" spans="1:18" x14ac:dyDescent="0.25">
      <c r="A102" s="1" t="s">
        <v>120</v>
      </c>
      <c r="B102" s="2" t="s">
        <v>115</v>
      </c>
      <c r="C102" s="10" t="s">
        <v>122</v>
      </c>
      <c r="D102" s="2">
        <v>2012</v>
      </c>
      <c r="E102" s="15" t="s">
        <v>71</v>
      </c>
      <c r="F102" s="16" t="s">
        <v>63</v>
      </c>
      <c r="G102" s="2" t="s">
        <v>112</v>
      </c>
      <c r="H102" s="2">
        <v>2</v>
      </c>
      <c r="I102" s="11" t="s">
        <v>123</v>
      </c>
      <c r="J102" s="14">
        <f t="shared" si="33"/>
        <v>108126.55</v>
      </c>
      <c r="K102" s="3">
        <v>3</v>
      </c>
      <c r="L102" s="1" t="str">
        <f t="shared" si="34"/>
        <v>Homes</v>
      </c>
      <c r="M102" s="2" t="str">
        <f t="shared" si="35"/>
        <v>ME</v>
      </c>
      <c r="N102" s="19">
        <f t="shared" si="36"/>
        <v>98912.320000000007</v>
      </c>
      <c r="O102" s="2" t="str">
        <f t="shared" si="37"/>
        <v>12/05/12</v>
      </c>
      <c r="P102" s="2" t="str">
        <f t="shared" si="38"/>
        <v>Ski Package</v>
      </c>
      <c r="Q102" s="19">
        <f t="shared" si="39"/>
        <v>9214.23</v>
      </c>
      <c r="R102" s="20">
        <f t="shared" si="40"/>
        <v>108126.55</v>
      </c>
    </row>
    <row r="103" spans="1:18" x14ac:dyDescent="0.25">
      <c r="A103" s="1" t="s">
        <v>121</v>
      </c>
      <c r="B103" s="7" t="s">
        <v>115</v>
      </c>
      <c r="C103" s="12" t="s">
        <v>124</v>
      </c>
      <c r="D103" s="7">
        <v>2015</v>
      </c>
      <c r="E103" s="15" t="s">
        <v>37</v>
      </c>
      <c r="F103" s="16" t="s">
        <v>37</v>
      </c>
      <c r="G103" s="7" t="s">
        <v>112</v>
      </c>
      <c r="H103" s="7">
        <v>1</v>
      </c>
      <c r="I103" s="11" t="s">
        <v>125</v>
      </c>
      <c r="J103" s="14">
        <f t="shared" si="33"/>
        <v>1002147.65</v>
      </c>
      <c r="K103" s="3">
        <v>4</v>
      </c>
      <c r="L103" s="1" t="str">
        <f t="shared" si="34"/>
        <v>Jackson</v>
      </c>
      <c r="M103" s="2" t="str">
        <f t="shared" si="35"/>
        <v>ME</v>
      </c>
      <c r="N103" s="19">
        <f t="shared" si="36"/>
        <v>999213.42</v>
      </c>
      <c r="O103" s="2" t="str">
        <f t="shared" si="37"/>
        <v>09/09/15</v>
      </c>
      <c r="P103" s="2" t="str">
        <f t="shared" si="38"/>
        <v>Electronics</v>
      </c>
      <c r="Q103" s="19">
        <f t="shared" si="39"/>
        <v>2934.23</v>
      </c>
      <c r="R103" s="20">
        <f t="shared" si="40"/>
        <v>1002147.65</v>
      </c>
    </row>
    <row r="104" spans="1:18" x14ac:dyDescent="0.25">
      <c r="A104" s="1"/>
      <c r="B104" s="2"/>
      <c r="C104" s="10"/>
      <c r="D104" s="2"/>
      <c r="E104" s="15"/>
      <c r="F104" s="16"/>
      <c r="G104" s="2"/>
      <c r="H104" s="2"/>
      <c r="I104" s="11"/>
      <c r="J104" s="14"/>
      <c r="K104" s="3"/>
      <c r="L104" s="1"/>
      <c r="M104" s="2"/>
      <c r="N104" s="19"/>
      <c r="O104" s="2"/>
      <c r="P104" s="2"/>
      <c r="Q104" s="19"/>
      <c r="R104" s="20"/>
    </row>
    <row r="105" spans="1:18" x14ac:dyDescent="0.25">
      <c r="A105" s="1"/>
      <c r="B105" s="2"/>
      <c r="C105" s="10"/>
      <c r="D105" s="2"/>
      <c r="E105" s="15"/>
      <c r="F105" s="16"/>
      <c r="G105" s="2"/>
      <c r="H105" s="2"/>
      <c r="I105" s="11"/>
      <c r="J105" s="14"/>
      <c r="K105" s="3"/>
      <c r="L105" s="1" t="s">
        <v>126</v>
      </c>
      <c r="M105" s="2"/>
      <c r="N105" s="19" t="s">
        <v>137</v>
      </c>
      <c r="O105" s="2"/>
      <c r="P105" s="2"/>
      <c r="Q105" s="19"/>
      <c r="R105" s="20" t="s">
        <v>127</v>
      </c>
    </row>
    <row r="106" spans="1:18" x14ac:dyDescent="0.25">
      <c r="A106" s="1"/>
      <c r="B106" s="2"/>
      <c r="C106" s="10"/>
      <c r="D106" s="2"/>
      <c r="E106" s="15"/>
      <c r="F106" s="16"/>
      <c r="G106" s="2"/>
      <c r="H106" s="2"/>
      <c r="I106" s="11"/>
      <c r="J106" s="14"/>
      <c r="K106" s="3"/>
      <c r="L106" s="2" t="str">
        <f>IF((G103="B"),"Bass Boat",IF((G103="P"),"Pontoon",IF((G103="S"),"Ski Boat",IF((G103="J"),"John Boat",IF((G103="C"),"Canoe",IF((G103="R"),"Cabin Cruiser","ERROR!"))))))</f>
        <v>Cabin Cruiser</v>
      </c>
      <c r="M106" s="2" t="str">
        <f>M103</f>
        <v>ME</v>
      </c>
      <c r="N106" s="27">
        <v>3</v>
      </c>
      <c r="O106" s="2"/>
      <c r="P106" s="2"/>
      <c r="Q106" s="19"/>
      <c r="R106" s="20">
        <f>SUM(R101:R103)</f>
        <v>2040882.23</v>
      </c>
    </row>
    <row r="107" spans="1:18" x14ac:dyDescent="0.25">
      <c r="A107" s="1"/>
      <c r="B107" s="7"/>
      <c r="C107" s="10"/>
      <c r="D107" s="2"/>
      <c r="E107" s="16"/>
      <c r="F107" s="17"/>
      <c r="G107" s="7"/>
      <c r="H107" s="7"/>
      <c r="I107" s="11"/>
      <c r="J107" s="14"/>
      <c r="K107" s="3"/>
      <c r="L107" s="1"/>
      <c r="M107" s="2"/>
      <c r="N107" s="2"/>
      <c r="O107" s="2"/>
      <c r="P107" s="2"/>
      <c r="Q107" s="2"/>
      <c r="R107" s="3"/>
    </row>
    <row r="108" spans="1:18" x14ac:dyDescent="0.25">
      <c r="A108" s="1"/>
      <c r="B108" s="2"/>
      <c r="C108" s="10"/>
      <c r="D108" s="2"/>
      <c r="E108" s="15"/>
      <c r="F108" s="15"/>
      <c r="G108" s="2"/>
      <c r="H108" s="2"/>
      <c r="I108" s="11"/>
      <c r="J108" s="14"/>
      <c r="K108" s="3"/>
      <c r="L108" s="1" t="s">
        <v>28</v>
      </c>
      <c r="M108" s="2" t="s">
        <v>136</v>
      </c>
      <c r="O108" s="2"/>
      <c r="P108" s="2"/>
      <c r="Q108" s="2"/>
      <c r="R108" s="2" t="s">
        <v>135</v>
      </c>
    </row>
    <row r="109" spans="1:18" x14ac:dyDescent="0.25">
      <c r="A109" s="1"/>
      <c r="B109" s="2"/>
      <c r="C109" s="2"/>
      <c r="D109" s="2"/>
      <c r="E109" s="15"/>
      <c r="F109" s="15"/>
      <c r="G109" s="2"/>
      <c r="H109" s="2"/>
      <c r="I109" s="8"/>
      <c r="J109" s="14"/>
      <c r="K109" s="3"/>
      <c r="L109" s="2" t="str">
        <f>IF((G96="B"),"Bass Boat",IF((G96="P"),"Pontoon",IF((G96="S"),"Ski Boat",IF((G96="J"),"John Boat",IF((G96="C"),"Canoe",IF((G96="R"),"Cabin Cruiser","ERROR!"))))))</f>
        <v>Cabin Cruiser</v>
      </c>
      <c r="M109" s="2">
        <f>K103</f>
        <v>4</v>
      </c>
      <c r="O109" s="2"/>
      <c r="P109" s="2"/>
      <c r="Q109" s="2"/>
      <c r="R109" s="21">
        <f>SUM(R96:R103)</f>
        <v>2040882.23</v>
      </c>
    </row>
    <row r="110" spans="1:18" x14ac:dyDescent="0.25">
      <c r="A110" s="1"/>
      <c r="B110" s="2"/>
      <c r="C110" s="2"/>
      <c r="D110" s="2"/>
      <c r="E110" s="2"/>
      <c r="F110" s="2"/>
      <c r="G110" s="2"/>
      <c r="H110" s="2"/>
      <c r="I110" s="8"/>
      <c r="J110" s="14"/>
      <c r="K110" s="3"/>
      <c r="L110" s="1"/>
      <c r="M110" s="2"/>
      <c r="N110" s="2"/>
      <c r="O110" s="2"/>
      <c r="P110" s="2"/>
      <c r="Q110" s="2"/>
      <c r="R110" s="3"/>
    </row>
    <row r="111" spans="1:18" x14ac:dyDescent="0.25">
      <c r="A111" s="1"/>
      <c r="B111" s="2"/>
      <c r="C111" s="2"/>
      <c r="D111" s="2"/>
      <c r="E111" s="2"/>
      <c r="F111" s="2"/>
      <c r="G111" s="2"/>
      <c r="H111" s="2"/>
      <c r="I111" s="8"/>
      <c r="J111" s="14"/>
      <c r="K111" s="3"/>
      <c r="L111" s="1"/>
      <c r="M111" s="2" t="s">
        <v>29</v>
      </c>
      <c r="N111" s="2"/>
      <c r="O111" s="2"/>
      <c r="P111" s="2"/>
      <c r="Q111" s="2"/>
      <c r="R111" s="3" t="s">
        <v>30</v>
      </c>
    </row>
    <row r="112" spans="1:18" x14ac:dyDescent="0.25">
      <c r="A112" s="1"/>
      <c r="B112" s="2"/>
      <c r="C112" s="2"/>
      <c r="D112" s="2"/>
      <c r="E112" s="2"/>
      <c r="F112" s="2"/>
      <c r="G112" s="2"/>
      <c r="H112" s="2"/>
      <c r="I112" s="8"/>
      <c r="J112" s="14"/>
      <c r="K112" s="3"/>
      <c r="L112" s="1"/>
      <c r="M112" s="2">
        <v>23</v>
      </c>
      <c r="N112" s="2"/>
      <c r="O112" s="2"/>
      <c r="P112" s="2"/>
      <c r="Q112" s="2"/>
      <c r="R112" s="21">
        <f>R16+R35+R64+R79+R94+R109+R49</f>
        <v>14379617.030000001</v>
      </c>
    </row>
    <row r="113" spans="1:18" x14ac:dyDescent="0.25">
      <c r="A113" s="1"/>
      <c r="B113" s="2"/>
      <c r="C113" s="2"/>
      <c r="D113" s="2"/>
      <c r="E113" s="2"/>
      <c r="F113" s="2"/>
      <c r="G113" s="2"/>
      <c r="H113" s="2"/>
      <c r="I113" s="8"/>
      <c r="J113" s="14"/>
      <c r="K113" s="3"/>
      <c r="L113" s="1"/>
      <c r="M113" s="2"/>
      <c r="N113" s="2"/>
      <c r="O113" s="2"/>
      <c r="P113" s="2"/>
      <c r="Q113" s="2"/>
      <c r="R113" s="3"/>
    </row>
    <row r="114" spans="1:18" ht="15.75" thickBot="1" x14ac:dyDescent="0.3">
      <c r="A114" s="4"/>
      <c r="B114" s="5"/>
      <c r="C114" s="5"/>
      <c r="D114" s="5"/>
      <c r="E114" s="5"/>
      <c r="F114" s="5"/>
      <c r="G114" s="5"/>
      <c r="H114" s="5"/>
      <c r="I114" s="9"/>
      <c r="J114" s="14"/>
      <c r="K114" s="6"/>
      <c r="L114" s="1"/>
      <c r="M114" s="5"/>
      <c r="N114" s="5"/>
      <c r="O114" s="2"/>
      <c r="P114" s="2"/>
      <c r="Q114" s="2"/>
      <c r="R114" s="6"/>
    </row>
    <row r="115" spans="1:18" ht="15.75" thickTop="1" x14ac:dyDescent="0.25">
      <c r="J115" s="13"/>
      <c r="L115" s="13"/>
      <c r="O115" s="13"/>
      <c r="P115" s="13"/>
      <c r="Q115" s="13"/>
    </row>
  </sheetData>
  <mergeCells count="3">
    <mergeCell ref="A1:I1"/>
    <mergeCell ref="L1:R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24</v>
      </c>
      <c r="B1" s="2" t="s">
        <v>7</v>
      </c>
      <c r="C1" s="10" t="s">
        <v>17</v>
      </c>
      <c r="D1" s="2">
        <v>2019</v>
      </c>
      <c r="E1" s="2">
        <v>12</v>
      </c>
      <c r="F1" s="2">
        <v>16</v>
      </c>
      <c r="G1" s="2" t="s">
        <v>8</v>
      </c>
      <c r="H1" s="2">
        <v>1</v>
      </c>
      <c r="I1" s="11" t="s">
        <v>23</v>
      </c>
    </row>
    <row r="2" spans="1:9" x14ac:dyDescent="0.25">
      <c r="A2" s="1" t="s">
        <v>25</v>
      </c>
      <c r="B2" s="2" t="s">
        <v>7</v>
      </c>
      <c r="C2" s="10" t="s">
        <v>18</v>
      </c>
      <c r="D2" s="2">
        <v>2019</v>
      </c>
      <c r="E2" s="2">
        <v>11</v>
      </c>
      <c r="F2" s="10" t="s">
        <v>20</v>
      </c>
      <c r="G2" s="2" t="s">
        <v>14</v>
      </c>
      <c r="H2" s="2">
        <v>2</v>
      </c>
      <c r="I2" s="11" t="s">
        <v>22</v>
      </c>
    </row>
    <row r="3" spans="1:9" x14ac:dyDescent="0.25">
      <c r="A3" s="1" t="s">
        <v>26</v>
      </c>
      <c r="B3" s="7" t="s">
        <v>15</v>
      </c>
      <c r="C3" s="10" t="s">
        <v>19</v>
      </c>
      <c r="D3" s="2">
        <v>2018</v>
      </c>
      <c r="E3" s="10" t="s">
        <v>20</v>
      </c>
      <c r="F3" s="12" t="s">
        <v>20</v>
      </c>
      <c r="G3" s="7" t="s">
        <v>16</v>
      </c>
      <c r="H3" s="7">
        <v>3</v>
      </c>
      <c r="I3" s="1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David Amos</cp:lastModifiedBy>
  <dcterms:created xsi:type="dcterms:W3CDTF">2019-12-16T13:37:40Z</dcterms:created>
  <dcterms:modified xsi:type="dcterms:W3CDTF">2019-12-30T20:25:50Z</dcterms:modified>
</cp:coreProperties>
</file>