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Speed" sheetId="1" r:id="rId1"/>
    <sheet name="Constants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B2" i="1"/>
  <c r="D2" i="1" s="1"/>
  <c r="E2" i="1" s="1"/>
  <c r="F2" i="1" s="1"/>
  <c r="G2" i="1" s="1"/>
  <c r="B3" i="1"/>
  <c r="D3" i="1" s="1"/>
  <c r="E3" i="1" s="1"/>
  <c r="F3" i="1" s="1"/>
  <c r="G3" i="1" s="1"/>
  <c r="B4" i="1"/>
  <c r="D4" i="1" s="1"/>
  <c r="E4" i="1" s="1"/>
  <c r="F4" i="1" s="1"/>
  <c r="G4" i="1" s="1"/>
  <c r="B5" i="1"/>
  <c r="D5" i="1" s="1"/>
  <c r="E5" i="1" s="1"/>
  <c r="F5" i="1" s="1"/>
  <c r="G5" i="1" s="1"/>
  <c r="C5" i="1" l="1"/>
  <c r="I5" i="1" s="1"/>
  <c r="C4" i="1"/>
  <c r="I4" i="1" s="1"/>
  <c r="C3" i="1"/>
  <c r="I3" i="1" s="1"/>
  <c r="C2" i="1"/>
  <c r="I2" i="1" s="1"/>
  <c r="B8" i="1"/>
  <c r="B7" i="1"/>
  <c r="B10" i="1"/>
  <c r="B9" i="1"/>
  <c r="B6" i="1"/>
  <c r="B11" i="1"/>
  <c r="D10" i="1" l="1"/>
  <c r="E10" i="1" s="1"/>
  <c r="F10" i="1" s="1"/>
  <c r="G10" i="1" s="1"/>
  <c r="C10" i="1"/>
  <c r="D9" i="1"/>
  <c r="E9" i="1" s="1"/>
  <c r="F9" i="1" s="1"/>
  <c r="G9" i="1" s="1"/>
  <c r="C9" i="1"/>
  <c r="I9" i="1" s="1"/>
  <c r="D7" i="1"/>
  <c r="E7" i="1" s="1"/>
  <c r="F7" i="1" s="1"/>
  <c r="G7" i="1" s="1"/>
  <c r="C7" i="1"/>
  <c r="D11" i="1"/>
  <c r="E11" i="1" s="1"/>
  <c r="F11" i="1" s="1"/>
  <c r="G11" i="1" s="1"/>
  <c r="C11" i="1"/>
  <c r="D6" i="1"/>
  <c r="E6" i="1" s="1"/>
  <c r="F6" i="1" s="1"/>
  <c r="G6" i="1" s="1"/>
  <c r="C6" i="1"/>
  <c r="D8" i="1"/>
  <c r="E8" i="1" s="1"/>
  <c r="F8" i="1" s="1"/>
  <c r="G8" i="1" s="1"/>
  <c r="C8" i="1"/>
  <c r="I8" i="1" s="1"/>
  <c r="I11" i="1" l="1"/>
  <c r="I6" i="1"/>
  <c r="I7" i="1"/>
  <c r="I10" i="1"/>
</calcChain>
</file>

<file path=xl/sharedStrings.xml><?xml version="1.0" encoding="utf-8"?>
<sst xmlns="http://schemas.openxmlformats.org/spreadsheetml/2006/main" count="11" uniqueCount="11">
  <si>
    <t>Clock Frequency (Hz)</t>
  </si>
  <si>
    <t>Prescaler</t>
  </si>
  <si>
    <t>Prescaler idx</t>
  </si>
  <si>
    <t>PWM Rate (s)</t>
  </si>
  <si>
    <t>Achievable period (s)</t>
  </si>
  <si>
    <t>Tick duration (s)</t>
  </si>
  <si>
    <t>TOF Period (s)</t>
  </si>
  <si>
    <t>Number of TOF</t>
  </si>
  <si>
    <t>Integer num TOF</t>
  </si>
  <si>
    <t>PWM resolution (%)</t>
  </si>
  <si>
    <t>PWM period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</si>
</sst>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"/>
    <numFmt numFmtId="169" formatCode="0.000000"/>
    <numFmt numFmtId="170" formatCode="0.0000000"/>
    <numFmt numFmtId="172" formatCode="0.000000000"/>
    <numFmt numFmtId="174" formatCode="0.0%"/>
    <numFmt numFmtId="176" formatCode="0.0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0" fillId="0" borderId="0" xfId="0" applyFill="1"/>
    <xf numFmtId="1" fontId="0" fillId="2" borderId="0" xfId="0" applyNumberFormat="1" applyFill="1"/>
    <xf numFmtId="0" fontId="0" fillId="2" borderId="0" xfId="0" applyNumberFormat="1" applyFill="1"/>
    <xf numFmtId="164" fontId="0" fillId="0" borderId="0" xfId="0" applyNumberFormat="1" applyFill="1"/>
    <xf numFmtId="170" fontId="0" fillId="0" borderId="0" xfId="0" applyNumberFormat="1" applyFill="1"/>
    <xf numFmtId="172" fontId="0" fillId="2" borderId="0" xfId="0" applyNumberFormat="1" applyFill="1"/>
    <xf numFmtId="169" fontId="1" fillId="0" borderId="0" xfId="0" applyNumberFormat="1" applyFont="1" applyFill="1"/>
    <xf numFmtId="174" fontId="0" fillId="0" borderId="0" xfId="1" applyNumberFormat="1" applyFont="1" applyFill="1"/>
    <xf numFmtId="176" fontId="0" fillId="0" borderId="0" xfId="1" applyNumberFormat="1" applyFont="1" applyFill="1"/>
  </cellXfs>
  <cellStyles count="2">
    <cellStyle name="Normal" xfId="0" builtinId="0"/>
    <cellStyle name="Pourcentage" xfId="1" builtinId="5"/>
  </cellStyles>
  <dxfs count="10">
    <dxf>
      <numFmt numFmtId="174" formatCode="0.0%"/>
      <fill>
        <patternFill patternType="none">
          <fgColor indexed="64"/>
          <bgColor indexed="65"/>
        </patternFill>
      </fill>
    </dxf>
    <dxf>
      <numFmt numFmtId="176" formatCode="0.0000%"/>
      <fill>
        <patternFill patternType="none">
          <fgColor indexed="64"/>
          <bgColor auto="1"/>
        </patternFill>
      </fill>
    </dxf>
    <dxf>
      <numFmt numFmtId="170" formatCode="0.0000000"/>
      <fill>
        <patternFill patternType="none">
          <fgColor indexed="64"/>
          <bgColor auto="1"/>
        </patternFill>
      </fill>
    </dxf>
    <dxf>
      <font>
        <b/>
      </font>
      <numFmt numFmtId="169" formatCode="0.000000"/>
      <fill>
        <patternFill patternType="none">
          <fgColor indexed="64"/>
          <bgColor indexed="65"/>
        </patternFill>
      </fill>
    </dxf>
    <dxf>
      <numFmt numFmtId="164" formatCode="0.0000"/>
      <fill>
        <patternFill patternType="none">
          <fgColor indexed="64"/>
          <bgColor auto="1"/>
        </patternFill>
      </fill>
    </dxf>
    <dxf>
      <numFmt numFmtId="172" formatCode="0.00000000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A1:I11" totalsRowShown="0" dataDxfId="9">
  <autoFilter ref="A1:I11"/>
  <tableColumns count="9">
    <tableColumn id="3" name="Prescaler idx" dataDxfId="8">
      <calculatedColumnFormula>2*D2</calculatedColumnFormula>
    </tableColumn>
    <tableColumn id="2" name="Prescaler" dataDxfId="6">
      <calculatedColumnFormula>POWER(2,Tableau1[[#This Row],[Prescaler idx]])</calculatedColumnFormula>
    </tableColumn>
    <tableColumn id="7" name="Tick duration (s)" dataDxfId="5">
      <calculatedColumnFormula>Tableau1[[#This Row],[Prescaler]]/Constants!$B$1</calculatedColumnFormula>
    </tableColumn>
    <tableColumn id="1" name="TOF Period (s)" dataDxfId="3">
      <calculatedColumnFormula>Tableau1[[#This Row],[Prescaler]]/Constants!$B$1*256</calculatedColumnFormula>
    </tableColumn>
    <tableColumn id="4" name="Number of TOF" dataDxfId="4">
      <calculatedColumnFormula>Constants!$B$2/Tableau1[[#This Row],[TOF Period (s)]]</calculatedColumnFormula>
    </tableColumn>
    <tableColumn id="5" name="Integer num TOF" dataDxfId="7">
      <calculatedColumnFormula>FLOOR(Tableau1[[#This Row],[Number of TOF]], 1)</calculatedColumnFormula>
    </tableColumn>
    <tableColumn id="6" name="Achievable period (s)" dataDxfId="2">
      <calculatedColumnFormula>Tableau1[[#This Row],[Integer num TOF]]*Tableau1[[#This Row],[TOF Period (s)]]</calculatedColumnFormula>
    </tableColumn>
    <tableColumn id="9" name="PWM period error (%)" dataDxfId="0" dataCellStyle="Pourcentage">
      <calculatedColumnFormula>(Constants!$B$2-Tableau1[[#This Row],[Achievable period (s)]])/Constants!$B$2</calculatedColumnFormula>
    </tableColumn>
    <tableColumn id="8" name="PWM resolution (%)" dataDxfId="1" dataCellStyle="Pourcentage">
      <calculatedColumnFormula>Tableau1[[#This Row],[Tick duration (s)]]/Tableau1[[#This Row],[Achievable period (s)]]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zoomScale="85" zoomScaleNormal="85" workbookViewId="0">
      <selection activeCell="H6" sqref="H6"/>
    </sheetView>
  </sheetViews>
  <sheetFormatPr baseColWidth="10" defaultRowHeight="15" x14ac:dyDescent="0.25"/>
  <cols>
    <col min="1" max="1" width="14.5703125" bestFit="1" customWidth="1"/>
    <col min="2" max="2" width="11.42578125" bestFit="1" customWidth="1"/>
    <col min="3" max="3" width="17.42578125" bestFit="1" customWidth="1"/>
    <col min="4" max="4" width="15.7109375" bestFit="1" customWidth="1"/>
    <col min="5" max="5" width="16.7109375" bestFit="1" customWidth="1"/>
    <col min="6" max="6" width="18" bestFit="1" customWidth="1"/>
    <col min="7" max="7" width="22.28515625" bestFit="1" customWidth="1"/>
    <col min="8" max="8" width="22.28515625" customWidth="1"/>
    <col min="9" max="9" width="29.28515625" customWidth="1"/>
  </cols>
  <sheetData>
    <row r="1" spans="1:9" x14ac:dyDescent="0.25">
      <c r="A1" t="s">
        <v>2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4</v>
      </c>
      <c r="H1" t="s">
        <v>10</v>
      </c>
      <c r="I1" t="s">
        <v>9</v>
      </c>
    </row>
    <row r="2" spans="1:9" s="2" customFormat="1" x14ac:dyDescent="0.25">
      <c r="A2" s="3">
        <v>1</v>
      </c>
      <c r="B2" s="4">
        <f>POWER(2,Tableau1[[#This Row],[Prescaler idx]])</f>
        <v>2</v>
      </c>
      <c r="C2" s="7">
        <f>Tableau1[[#This Row],[Prescaler]]/Constants!$B$1</f>
        <v>1.2499999999999999E-7</v>
      </c>
      <c r="D2" s="8">
        <f>Tableau1[[#This Row],[Prescaler]]/Constants!$B$1*256</f>
        <v>3.1999999999999999E-5</v>
      </c>
      <c r="E2" s="5">
        <f>Constants!$B$2/Tableau1[[#This Row],[TOF Period (s)]]</f>
        <v>625</v>
      </c>
      <c r="F2" s="2">
        <f>FLOOR(Tableau1[[#This Row],[Number of TOF]], 1)</f>
        <v>625</v>
      </c>
      <c r="G2" s="6">
        <f>Tableau1[[#This Row],[Integer num TOF]]*Tableau1[[#This Row],[TOF Period (s)]]</f>
        <v>0.02</v>
      </c>
      <c r="H2" s="9">
        <f>(Constants!$B$2-Tableau1[[#This Row],[Achievable period (s)]])/Constants!$B$2</f>
        <v>0</v>
      </c>
      <c r="I2" s="10">
        <f>Tableau1[[#This Row],[Tick duration (s)]]/Tableau1[[#This Row],[Achievable period (s)]]</f>
        <v>6.2499999999999995E-6</v>
      </c>
    </row>
    <row r="3" spans="1:9" s="2" customFormat="1" x14ac:dyDescent="0.25">
      <c r="A3" s="3">
        <v>2</v>
      </c>
      <c r="B3" s="4">
        <f>POWER(2,Tableau1[[#This Row],[Prescaler idx]])</f>
        <v>4</v>
      </c>
      <c r="C3" s="7">
        <f>Tableau1[[#This Row],[Prescaler]]/Constants!$B$1</f>
        <v>2.4999999999999999E-7</v>
      </c>
      <c r="D3" s="8">
        <f>Tableau1[[#This Row],[Prescaler]]/Constants!$B$1*256</f>
        <v>6.3999999999999997E-5</v>
      </c>
      <c r="E3" s="5">
        <f>Constants!$B$2/Tableau1[[#This Row],[TOF Period (s)]]</f>
        <v>312.5</v>
      </c>
      <c r="F3" s="2">
        <f>FLOOR(Tableau1[[#This Row],[Number of TOF]], 1)</f>
        <v>312</v>
      </c>
      <c r="G3" s="6">
        <f>Tableau1[[#This Row],[Integer num TOF]]*Tableau1[[#This Row],[TOF Period (s)]]</f>
        <v>1.9968E-2</v>
      </c>
      <c r="H3" s="9">
        <f>(Constants!$B$2-Tableau1[[#This Row],[Achievable period (s)]])/Constants!$B$2</f>
        <v>1.6000000000000389E-3</v>
      </c>
      <c r="I3" s="10">
        <f>Tableau1[[#This Row],[Tick duration (s)]]/Tableau1[[#This Row],[Achievable period (s)]]</f>
        <v>1.2520032051282051E-5</v>
      </c>
    </row>
    <row r="4" spans="1:9" s="2" customFormat="1" x14ac:dyDescent="0.25">
      <c r="A4" s="3">
        <v>3</v>
      </c>
      <c r="B4" s="4">
        <f>POWER(2,Tableau1[[#This Row],[Prescaler idx]])</f>
        <v>8</v>
      </c>
      <c r="C4" s="7">
        <f>Tableau1[[#This Row],[Prescaler]]/Constants!$B$1</f>
        <v>4.9999999999999998E-7</v>
      </c>
      <c r="D4" s="8">
        <f>Tableau1[[#This Row],[Prescaler]]/Constants!$B$1*256</f>
        <v>1.2799999999999999E-4</v>
      </c>
      <c r="E4" s="5">
        <f>Constants!$B$2/Tableau1[[#This Row],[TOF Period (s)]]</f>
        <v>156.25</v>
      </c>
      <c r="F4" s="2">
        <f>FLOOR(Tableau1[[#This Row],[Number of TOF]], 1)</f>
        <v>156</v>
      </c>
      <c r="G4" s="6">
        <f>Tableau1[[#This Row],[Integer num TOF]]*Tableau1[[#This Row],[TOF Period (s)]]</f>
        <v>1.9968E-2</v>
      </c>
      <c r="H4" s="9">
        <f>(Constants!$B$2-Tableau1[[#This Row],[Achievable period (s)]])/Constants!$B$2</f>
        <v>1.6000000000000389E-3</v>
      </c>
      <c r="I4" s="10">
        <f>Tableau1[[#This Row],[Tick duration (s)]]/Tableau1[[#This Row],[Achievable period (s)]]</f>
        <v>2.5040064102564102E-5</v>
      </c>
    </row>
    <row r="5" spans="1:9" s="2" customFormat="1" x14ac:dyDescent="0.25">
      <c r="A5" s="3">
        <v>4</v>
      </c>
      <c r="B5" s="4">
        <f>POWER(2,Tableau1[[#This Row],[Prescaler idx]])</f>
        <v>16</v>
      </c>
      <c r="C5" s="7">
        <f>Tableau1[[#This Row],[Prescaler]]/Constants!$B$1</f>
        <v>9.9999999999999995E-7</v>
      </c>
      <c r="D5" s="8">
        <f>Tableau1[[#This Row],[Prescaler]]/Constants!$B$1*256</f>
        <v>2.5599999999999999E-4</v>
      </c>
      <c r="E5" s="5">
        <f>Constants!$B$2/Tableau1[[#This Row],[TOF Period (s)]]</f>
        <v>78.125</v>
      </c>
      <c r="F5" s="2">
        <f>FLOOR(Tableau1[[#This Row],[Number of TOF]], 1)</f>
        <v>78</v>
      </c>
      <c r="G5" s="6">
        <f>Tableau1[[#This Row],[Integer num TOF]]*Tableau1[[#This Row],[TOF Period (s)]]</f>
        <v>1.9968E-2</v>
      </c>
      <c r="H5" s="9">
        <f>(Constants!$B$2-Tableau1[[#This Row],[Achievable period (s)]])/Constants!$B$2</f>
        <v>1.6000000000000389E-3</v>
      </c>
      <c r="I5" s="10">
        <f>Tableau1[[#This Row],[Tick duration (s)]]/Tableau1[[#This Row],[Achievable period (s)]]</f>
        <v>5.0080128205128203E-5</v>
      </c>
    </row>
    <row r="6" spans="1:9" s="2" customFormat="1" x14ac:dyDescent="0.25">
      <c r="A6" s="3">
        <v>5</v>
      </c>
      <c r="B6" s="4">
        <f>POWER(2,Tableau1[[#This Row],[Prescaler idx]])</f>
        <v>32</v>
      </c>
      <c r="C6" s="7">
        <f>Tableau1[[#This Row],[Prescaler]]/Constants!$B$1</f>
        <v>1.9999999999999999E-6</v>
      </c>
      <c r="D6" s="8">
        <f>Tableau1[[#This Row],[Prescaler]]/Constants!$B$1*256</f>
        <v>5.1199999999999998E-4</v>
      </c>
      <c r="E6" s="5">
        <f>Constants!$B$2/Tableau1[[#This Row],[TOF Period (s)]]</f>
        <v>39.0625</v>
      </c>
      <c r="F6" s="2">
        <f>FLOOR(Tableau1[[#This Row],[Number of TOF]], 1)</f>
        <v>39</v>
      </c>
      <c r="G6" s="6">
        <f>Tableau1[[#This Row],[Integer num TOF]]*Tableau1[[#This Row],[TOF Period (s)]]</f>
        <v>1.9968E-2</v>
      </c>
      <c r="H6" s="9">
        <f>(Constants!$B$2-Tableau1[[#This Row],[Achievable period (s)]])/Constants!$B$2</f>
        <v>1.6000000000000389E-3</v>
      </c>
      <c r="I6" s="10">
        <f>Tableau1[[#This Row],[Tick duration (s)]]/Tableau1[[#This Row],[Achievable period (s)]]</f>
        <v>1.0016025641025641E-4</v>
      </c>
    </row>
    <row r="7" spans="1:9" s="2" customFormat="1" x14ac:dyDescent="0.25">
      <c r="A7" s="3">
        <v>6</v>
      </c>
      <c r="B7" s="4">
        <f>POWER(2,Tableau1[[#This Row],[Prescaler idx]])</f>
        <v>64</v>
      </c>
      <c r="C7" s="7">
        <f>Tableau1[[#This Row],[Prescaler]]/Constants!$B$1</f>
        <v>3.9999999999999998E-6</v>
      </c>
      <c r="D7" s="8">
        <f>Tableau1[[#This Row],[Prescaler]]/Constants!$B$1*256</f>
        <v>1.024E-3</v>
      </c>
      <c r="E7" s="5">
        <f>Constants!$B$2/Tableau1[[#This Row],[TOF Period (s)]]</f>
        <v>19.53125</v>
      </c>
      <c r="F7" s="2">
        <f>FLOOR(Tableau1[[#This Row],[Number of TOF]], 1)</f>
        <v>19</v>
      </c>
      <c r="G7" s="6">
        <f>Tableau1[[#This Row],[Integer num TOF]]*Tableau1[[#This Row],[TOF Period (s)]]</f>
        <v>1.9455999999999998E-2</v>
      </c>
      <c r="H7" s="9">
        <f>(Constants!$B$2-Tableau1[[#This Row],[Achievable period (s)]])/Constants!$B$2</f>
        <v>2.7200000000000141E-2</v>
      </c>
      <c r="I7" s="10">
        <f>Tableau1[[#This Row],[Tick duration (s)]]/Tableau1[[#This Row],[Achievable period (s)]]</f>
        <v>2.0559210526315791E-4</v>
      </c>
    </row>
    <row r="8" spans="1:9" s="2" customFormat="1" x14ac:dyDescent="0.25">
      <c r="A8" s="3">
        <v>7</v>
      </c>
      <c r="B8" s="4">
        <f>POWER(2,Tableau1[[#This Row],[Prescaler idx]])</f>
        <v>128</v>
      </c>
      <c r="C8" s="7">
        <f>Tableau1[[#This Row],[Prescaler]]/Constants!$B$1</f>
        <v>7.9999999999999996E-6</v>
      </c>
      <c r="D8" s="8">
        <f>Tableau1[[#This Row],[Prescaler]]/Constants!$B$1*256</f>
        <v>2.0479999999999999E-3</v>
      </c>
      <c r="E8" s="5">
        <f>Constants!$B$2/Tableau1[[#This Row],[TOF Period (s)]]</f>
        <v>9.765625</v>
      </c>
      <c r="F8" s="2">
        <f>FLOOR(Tableau1[[#This Row],[Number of TOF]], 1)</f>
        <v>9</v>
      </c>
      <c r="G8" s="6">
        <f>Tableau1[[#This Row],[Integer num TOF]]*Tableau1[[#This Row],[TOF Period (s)]]</f>
        <v>1.8432E-2</v>
      </c>
      <c r="H8" s="9">
        <f>(Constants!$B$2-Tableau1[[#This Row],[Achievable period (s)]])/Constants!$B$2</f>
        <v>7.8399999999999997E-2</v>
      </c>
      <c r="I8" s="10">
        <f>Tableau1[[#This Row],[Tick duration (s)]]/Tableau1[[#This Row],[Achievable period (s)]]</f>
        <v>4.3402777777777775E-4</v>
      </c>
    </row>
    <row r="9" spans="1:9" x14ac:dyDescent="0.25">
      <c r="A9" s="3">
        <v>8</v>
      </c>
      <c r="B9" s="4">
        <f>POWER(2,Tableau1[[#This Row],[Prescaler idx]])</f>
        <v>256</v>
      </c>
      <c r="C9" s="7">
        <f>Tableau1[[#This Row],[Prescaler]]/Constants!$B$1</f>
        <v>1.5999999999999999E-5</v>
      </c>
      <c r="D9" s="8">
        <f>Tableau1[[#This Row],[Prescaler]]/Constants!$B$1*256</f>
        <v>4.0959999999999998E-3</v>
      </c>
      <c r="E9" s="5">
        <f>Constants!$B$2/Tableau1[[#This Row],[TOF Period (s)]]</f>
        <v>4.8828125</v>
      </c>
      <c r="F9" s="2">
        <f>FLOOR(Tableau1[[#This Row],[Number of TOF]], 1)</f>
        <v>4</v>
      </c>
      <c r="G9" s="6">
        <f>Tableau1[[#This Row],[Integer num TOF]]*Tableau1[[#This Row],[TOF Period (s)]]</f>
        <v>1.6383999999999999E-2</v>
      </c>
      <c r="H9" s="9">
        <f>(Constants!$B$2-Tableau1[[#This Row],[Achievable period (s)]])/Constants!$B$2</f>
        <v>0.18080000000000004</v>
      </c>
      <c r="I9" s="10">
        <f>Tableau1[[#This Row],[Tick duration (s)]]/Tableau1[[#This Row],[Achievable period (s)]]</f>
        <v>9.765625E-4</v>
      </c>
    </row>
    <row r="10" spans="1:9" x14ac:dyDescent="0.25">
      <c r="A10" s="3">
        <v>9</v>
      </c>
      <c r="B10" s="4">
        <f>POWER(2,Tableau1[[#This Row],[Prescaler idx]])</f>
        <v>512</v>
      </c>
      <c r="C10" s="7">
        <f>Tableau1[[#This Row],[Prescaler]]/Constants!$B$1</f>
        <v>3.1999999999999999E-5</v>
      </c>
      <c r="D10" s="8">
        <f>Tableau1[[#This Row],[Prescaler]]/Constants!$B$1*256</f>
        <v>8.1919999999999996E-3</v>
      </c>
      <c r="E10" s="5">
        <f>Constants!$B$2/Tableau1[[#This Row],[TOF Period (s)]]</f>
        <v>2.44140625</v>
      </c>
      <c r="F10" s="2">
        <f>FLOOR(Tableau1[[#This Row],[Number of TOF]], 1)</f>
        <v>2</v>
      </c>
      <c r="G10" s="6">
        <f>Tableau1[[#This Row],[Integer num TOF]]*Tableau1[[#This Row],[TOF Period (s)]]</f>
        <v>1.6383999999999999E-2</v>
      </c>
      <c r="H10" s="9">
        <f>(Constants!$B$2-Tableau1[[#This Row],[Achievable period (s)]])/Constants!$B$2</f>
        <v>0.18080000000000004</v>
      </c>
      <c r="I10" s="10">
        <f>Tableau1[[#This Row],[Tick duration (s)]]/Tableau1[[#This Row],[Achievable period (s)]]</f>
        <v>1.953125E-3</v>
      </c>
    </row>
    <row r="11" spans="1:9" x14ac:dyDescent="0.25">
      <c r="A11" s="3">
        <v>10</v>
      </c>
      <c r="B11" s="4">
        <f>POWER(2,Tableau1[[#This Row],[Prescaler idx]])</f>
        <v>1024</v>
      </c>
      <c r="C11" s="7">
        <f>Tableau1[[#This Row],[Prescaler]]/Constants!$B$1</f>
        <v>6.3999999999999997E-5</v>
      </c>
      <c r="D11" s="8">
        <f>Tableau1[[#This Row],[Prescaler]]/Constants!$B$1*256</f>
        <v>1.6383999999999999E-2</v>
      </c>
      <c r="E11" s="5">
        <f>Constants!$B$2/Tableau1[[#This Row],[TOF Period (s)]]</f>
        <v>1.220703125</v>
      </c>
      <c r="F11" s="2">
        <f>FLOOR(Tableau1[[#This Row],[Number of TOF]], 1)</f>
        <v>1</v>
      </c>
      <c r="G11" s="6">
        <f>Tableau1[[#This Row],[Integer num TOF]]*Tableau1[[#This Row],[TOF Period (s)]]</f>
        <v>1.6383999999999999E-2</v>
      </c>
      <c r="H11" s="9">
        <f>(Constants!$B$2-Tableau1[[#This Row],[Achievable period (s)]])/Constants!$B$2</f>
        <v>0.18080000000000004</v>
      </c>
      <c r="I11" s="10">
        <f>Tableau1[[#This Row],[Tick duration (s)]]/Tableau1[[#This Row],[Achievable period (s)]]</f>
        <v>3.90625E-3</v>
      </c>
    </row>
  </sheetData>
  <pageMargins left="0.7" right="0.7" top="0.75" bottom="0.75" header="0.3" footer="0.3"/>
  <pageSetup orientation="portrait" r:id="rId1"/>
  <ignoredErrors>
    <ignoredError sqref="A2 A3:A5 A6:A11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"/>
    </sheetView>
  </sheetViews>
  <sheetFormatPr baseColWidth="10" defaultRowHeight="15" x14ac:dyDescent="0.25"/>
  <cols>
    <col min="1" max="1" width="18.5703125" bestFit="1" customWidth="1"/>
  </cols>
  <sheetData>
    <row r="1" spans="1:2" x14ac:dyDescent="0.25">
      <c r="A1" t="s">
        <v>0</v>
      </c>
      <c r="B1" s="1">
        <v>16000000</v>
      </c>
    </row>
    <row r="2" spans="1:2" x14ac:dyDescent="0.25">
      <c r="A2" t="s">
        <v>3</v>
      </c>
      <c r="B2"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Speed</vt:lpstr>
      <vt:lpstr>Constants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beaudette</dc:creator>
  <cp:lastModifiedBy>David</cp:lastModifiedBy>
  <dcterms:created xsi:type="dcterms:W3CDTF">2021-03-28T09:43:41Z</dcterms:created>
  <dcterms:modified xsi:type="dcterms:W3CDTF">2021-07-07T00:56:15Z</dcterms:modified>
</cp:coreProperties>
</file>