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David\Documents\VSCode\stan-base\doc\"/>
    </mc:Choice>
  </mc:AlternateContent>
  <xr:revisionPtr revIDLastSave="0" documentId="13_ncr:1_{46AAA95C-8E24-4D8D-A25D-475B2B9FF4BB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peed" sheetId="1" r:id="rId1"/>
    <sheet name="Angular Rage" sheetId="3" r:id="rId2"/>
    <sheet name="Consta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B2" i="3"/>
  <c r="D2" i="3" s="1"/>
  <c r="B3" i="3"/>
  <c r="D3" i="3" s="1"/>
  <c r="B4" i="3"/>
  <c r="C4" i="3" s="1"/>
  <c r="B5" i="3"/>
  <c r="D5" i="3" s="1"/>
  <c r="B6" i="3"/>
  <c r="D6" i="3" s="1"/>
  <c r="B7" i="3"/>
  <c r="D7" i="3" s="1"/>
  <c r="B8" i="3"/>
  <c r="C8" i="3" s="1"/>
  <c r="B9" i="3"/>
  <c r="B10" i="3"/>
  <c r="D10" i="3" s="1"/>
  <c r="B11" i="3"/>
  <c r="D11" i="3" s="1"/>
  <c r="B12" i="3"/>
  <c r="C12" i="3" s="1"/>
  <c r="B13" i="3"/>
  <c r="D13" i="3" s="1"/>
  <c r="B14" i="3"/>
  <c r="D14" i="3" s="1"/>
  <c r="B15" i="3"/>
  <c r="D15" i="3" s="1"/>
  <c r="B16" i="3"/>
  <c r="C16" i="3" s="1"/>
  <c r="B17" i="3"/>
  <c r="B18" i="3"/>
  <c r="D18" i="3" s="1"/>
  <c r="B19" i="3"/>
  <c r="D19" i="3" s="1"/>
  <c r="B20" i="3"/>
  <c r="C20" i="3" s="1"/>
  <c r="B21" i="3"/>
  <c r="B22" i="3"/>
  <c r="D22" i="3" s="1"/>
  <c r="B23" i="3"/>
  <c r="D23" i="3" s="1"/>
  <c r="B24" i="3"/>
  <c r="C24" i="3" s="1"/>
  <c r="B25" i="3"/>
  <c r="B26" i="3"/>
  <c r="D26" i="3" s="1"/>
  <c r="B27" i="3"/>
  <c r="D27" i="3" s="1"/>
  <c r="B28" i="3"/>
  <c r="C28" i="3" s="1"/>
  <c r="B29" i="3"/>
  <c r="B30" i="3"/>
  <c r="D30" i="3" s="1"/>
  <c r="B31" i="3"/>
  <c r="D31" i="3" s="1"/>
  <c r="B32" i="3"/>
  <c r="C32" i="3" s="1"/>
  <c r="B33" i="3"/>
  <c r="B34" i="3"/>
  <c r="D34" i="3" s="1"/>
  <c r="B35" i="3"/>
  <c r="D35" i="3" s="1"/>
  <c r="B36" i="3"/>
  <c r="C36" i="3" s="1"/>
  <c r="B37" i="3"/>
  <c r="B38" i="3"/>
  <c r="D38" i="3" s="1"/>
  <c r="B39" i="3"/>
  <c r="D39" i="3" s="1"/>
  <c r="B40" i="3"/>
  <c r="C40" i="3" s="1"/>
  <c r="B41" i="3"/>
  <c r="B42" i="3"/>
  <c r="D42" i="3" s="1"/>
  <c r="B43" i="3"/>
  <c r="D43" i="3" s="1"/>
  <c r="B44" i="3"/>
  <c r="C44" i="3" s="1"/>
  <c r="B45" i="3"/>
  <c r="B46" i="3"/>
  <c r="D46" i="3" s="1"/>
  <c r="B47" i="3"/>
  <c r="D47" i="3" s="1"/>
  <c r="B48" i="3"/>
  <c r="C48" i="3" s="1"/>
  <c r="B49" i="3"/>
  <c r="B50" i="3"/>
  <c r="D50" i="3" s="1"/>
  <c r="B51" i="3"/>
  <c r="D51" i="3" s="1"/>
  <c r="B52" i="3"/>
  <c r="C52" i="3" s="1"/>
  <c r="B53" i="3"/>
  <c r="B54" i="3"/>
  <c r="D54" i="3" s="1"/>
  <c r="B55" i="3"/>
  <c r="D55" i="3" s="1"/>
  <c r="B56" i="3"/>
  <c r="C56" i="3" s="1"/>
  <c r="B57" i="3"/>
  <c r="B58" i="3"/>
  <c r="D58" i="3" s="1"/>
  <c r="B59" i="3"/>
  <c r="D59" i="3" s="1"/>
  <c r="B60" i="3"/>
  <c r="C60" i="3" s="1"/>
  <c r="B61" i="3"/>
  <c r="B62" i="3"/>
  <c r="D62" i="3" s="1"/>
  <c r="B63" i="3"/>
  <c r="D63" i="3" s="1"/>
  <c r="B64" i="3"/>
  <c r="C64" i="3" s="1"/>
  <c r="B65" i="3"/>
  <c r="B66" i="3"/>
  <c r="D66" i="3" s="1"/>
  <c r="B67" i="3"/>
  <c r="D67" i="3" s="1"/>
  <c r="B68" i="3"/>
  <c r="C68" i="3" s="1"/>
  <c r="B69" i="3"/>
  <c r="B70" i="3"/>
  <c r="D70" i="3" s="1"/>
  <c r="B71" i="3"/>
  <c r="D71" i="3" s="1"/>
  <c r="B72" i="3"/>
  <c r="C72" i="3" s="1"/>
  <c r="B73" i="3"/>
  <c r="B74" i="3"/>
  <c r="D74" i="3" s="1"/>
  <c r="B75" i="3"/>
  <c r="D75" i="3" s="1"/>
  <c r="B76" i="3"/>
  <c r="C76" i="3" s="1"/>
  <c r="B77" i="3"/>
  <c r="D77" i="3" s="1"/>
  <c r="B78" i="3"/>
  <c r="D78" i="3" s="1"/>
  <c r="B79" i="3"/>
  <c r="D79" i="3" s="1"/>
  <c r="B80" i="3"/>
  <c r="C80" i="3" s="1"/>
  <c r="B81" i="3"/>
  <c r="B82" i="3"/>
  <c r="D82" i="3" s="1"/>
  <c r="B83" i="3"/>
  <c r="D83" i="3" s="1"/>
  <c r="B84" i="3"/>
  <c r="C84" i="3" s="1"/>
  <c r="B85" i="3"/>
  <c r="D85" i="3" s="1"/>
  <c r="B86" i="3"/>
  <c r="D86" i="3" s="1"/>
  <c r="B87" i="3"/>
  <c r="D87" i="3" s="1"/>
  <c r="B88" i="3"/>
  <c r="C88" i="3" s="1"/>
  <c r="B89" i="3"/>
  <c r="B90" i="3"/>
  <c r="D90" i="3" s="1"/>
  <c r="B91" i="3"/>
  <c r="D91" i="3" s="1"/>
  <c r="B92" i="3"/>
  <c r="C92" i="3" s="1"/>
  <c r="B93" i="3"/>
  <c r="D93" i="3" s="1"/>
  <c r="B94" i="3"/>
  <c r="D94" i="3" s="1"/>
  <c r="B95" i="3"/>
  <c r="D95" i="3" s="1"/>
  <c r="B96" i="3"/>
  <c r="C96" i="3" s="1"/>
  <c r="B97" i="3"/>
  <c r="B98" i="3"/>
  <c r="D98" i="3" s="1"/>
  <c r="B99" i="3"/>
  <c r="D99" i="3" s="1"/>
  <c r="B100" i="3"/>
  <c r="C100" i="3" s="1"/>
  <c r="B101" i="3"/>
  <c r="D101" i="3" s="1"/>
  <c r="B102" i="3"/>
  <c r="D102" i="3" s="1"/>
  <c r="B103" i="3"/>
  <c r="D103" i="3" s="1"/>
  <c r="B104" i="3"/>
  <c r="C104" i="3" s="1"/>
  <c r="B105" i="3"/>
  <c r="B106" i="3"/>
  <c r="D106" i="3" s="1"/>
  <c r="B107" i="3"/>
  <c r="D107" i="3" s="1"/>
  <c r="B108" i="3"/>
  <c r="C108" i="3" s="1"/>
  <c r="B109" i="3"/>
  <c r="D109" i="3" s="1"/>
  <c r="B110" i="3"/>
  <c r="D110" i="3" s="1"/>
  <c r="B111" i="3"/>
  <c r="D111" i="3" s="1"/>
  <c r="B112" i="3"/>
  <c r="C112" i="3" s="1"/>
  <c r="B113" i="3"/>
  <c r="B114" i="3"/>
  <c r="D114" i="3" s="1"/>
  <c r="B115" i="3"/>
  <c r="D115" i="3" s="1"/>
  <c r="B116" i="3"/>
  <c r="C116" i="3" s="1"/>
  <c r="B117" i="3"/>
  <c r="D117" i="3" s="1"/>
  <c r="B118" i="3"/>
  <c r="D118" i="3" s="1"/>
  <c r="B119" i="3"/>
  <c r="D119" i="3" s="1"/>
  <c r="B120" i="3"/>
  <c r="C120" i="3" s="1"/>
  <c r="B121" i="3"/>
  <c r="B122" i="3"/>
  <c r="D122" i="3" s="1"/>
  <c r="B123" i="3"/>
  <c r="D123" i="3" s="1"/>
  <c r="B124" i="3"/>
  <c r="C124" i="3" s="1"/>
  <c r="B125" i="3"/>
  <c r="D125" i="3" s="1"/>
  <c r="B126" i="3"/>
  <c r="D126" i="3" s="1"/>
  <c r="B127" i="3"/>
  <c r="D127" i="3" s="1"/>
  <c r="B128" i="3"/>
  <c r="C128" i="3" s="1"/>
  <c r="B129" i="3"/>
  <c r="B130" i="3"/>
  <c r="D130" i="3" s="1"/>
  <c r="B131" i="3"/>
  <c r="D131" i="3" s="1"/>
  <c r="B132" i="3"/>
  <c r="C132" i="3" s="1"/>
  <c r="B133" i="3"/>
  <c r="D133" i="3" s="1"/>
  <c r="B134" i="3"/>
  <c r="D134" i="3" s="1"/>
  <c r="B135" i="3"/>
  <c r="F135" i="3" s="1"/>
  <c r="B136" i="3"/>
  <c r="C136" i="3" s="1"/>
  <c r="B137" i="3"/>
  <c r="B138" i="3"/>
  <c r="D138" i="3" s="1"/>
  <c r="B139" i="3"/>
  <c r="D139" i="3" s="1"/>
  <c r="B140" i="3"/>
  <c r="C140" i="3" s="1"/>
  <c r="B141" i="3"/>
  <c r="D141" i="3" s="1"/>
  <c r="B142" i="3"/>
  <c r="D142" i="3" s="1"/>
  <c r="B143" i="3"/>
  <c r="F143" i="3" s="1"/>
  <c r="B144" i="3"/>
  <c r="C144" i="3" s="1"/>
  <c r="B145" i="3"/>
  <c r="B146" i="3"/>
  <c r="D146" i="3" s="1"/>
  <c r="B147" i="3"/>
  <c r="D147" i="3" s="1"/>
  <c r="B148" i="3"/>
  <c r="C148" i="3" s="1"/>
  <c r="B149" i="3"/>
  <c r="D149" i="3" s="1"/>
  <c r="B150" i="3"/>
  <c r="D150" i="3" s="1"/>
  <c r="B151" i="3"/>
  <c r="F151" i="3" s="1"/>
  <c r="B152" i="3"/>
  <c r="C152" i="3" s="1"/>
  <c r="B153" i="3"/>
  <c r="B154" i="3"/>
  <c r="D154" i="3" s="1"/>
  <c r="B155" i="3"/>
  <c r="D155" i="3" s="1"/>
  <c r="B156" i="3"/>
  <c r="C156" i="3" s="1"/>
  <c r="B157" i="3"/>
  <c r="D157" i="3" s="1"/>
  <c r="B158" i="3"/>
  <c r="F158" i="3" s="1"/>
  <c r="B159" i="3"/>
  <c r="F159" i="3" s="1"/>
  <c r="B160" i="3"/>
  <c r="C160" i="3" s="1"/>
  <c r="B161" i="3"/>
  <c r="C161" i="3" s="1"/>
  <c r="B162" i="3"/>
  <c r="D162" i="3" s="1"/>
  <c r="B163" i="3"/>
  <c r="D163" i="3" s="1"/>
  <c r="B164" i="3"/>
  <c r="C164" i="3" s="1"/>
  <c r="B165" i="3"/>
  <c r="C165" i="3" s="1"/>
  <c r="B166" i="3"/>
  <c r="D166" i="3" s="1"/>
  <c r="B167" i="3"/>
  <c r="D167" i="3" s="1"/>
  <c r="B168" i="3"/>
  <c r="C168" i="3" s="1"/>
  <c r="B169" i="3"/>
  <c r="C169" i="3" s="1"/>
  <c r="B170" i="3"/>
  <c r="D170" i="3" s="1"/>
  <c r="B171" i="3"/>
  <c r="D171" i="3" s="1"/>
  <c r="B172" i="3"/>
  <c r="C172" i="3" s="1"/>
  <c r="B173" i="3"/>
  <c r="C173" i="3" s="1"/>
  <c r="B174" i="3"/>
  <c r="D174" i="3" s="1"/>
  <c r="B175" i="3"/>
  <c r="F175" i="3" s="1"/>
  <c r="B176" i="3"/>
  <c r="C176" i="3" s="1"/>
  <c r="B177" i="3"/>
  <c r="C177" i="3" s="1"/>
  <c r="B178" i="3"/>
  <c r="D178" i="3" s="1"/>
  <c r="B179" i="3"/>
  <c r="D179" i="3" s="1"/>
  <c r="B180" i="3"/>
  <c r="C180" i="3" s="1"/>
  <c r="B181" i="3"/>
  <c r="C181" i="3" s="1"/>
  <c r="B182" i="3"/>
  <c r="D182" i="3" s="1"/>
  <c r="D4" i="2"/>
  <c r="D3" i="2"/>
  <c r="D2" i="1"/>
  <c r="D3" i="1"/>
  <c r="D4" i="1"/>
  <c r="D5" i="1"/>
  <c r="D6" i="1"/>
  <c r="D7" i="1"/>
  <c r="D8" i="1"/>
  <c r="D9" i="1"/>
  <c r="D10" i="1"/>
  <c r="D11" i="1"/>
  <c r="B2" i="1"/>
  <c r="E2" i="1" s="1"/>
  <c r="F2" i="1" s="1"/>
  <c r="G2" i="1" s="1"/>
  <c r="H2" i="1" s="1"/>
  <c r="I2" i="1" s="1"/>
  <c r="B3" i="1"/>
  <c r="E3" i="1" s="1"/>
  <c r="F3" i="1" s="1"/>
  <c r="G3" i="1" s="1"/>
  <c r="H3" i="1" s="1"/>
  <c r="I3" i="1" s="1"/>
  <c r="B4" i="1"/>
  <c r="E4" i="1" s="1"/>
  <c r="F4" i="1" s="1"/>
  <c r="G4" i="1" s="1"/>
  <c r="H4" i="1" s="1"/>
  <c r="I4" i="1" s="1"/>
  <c r="B5" i="1"/>
  <c r="E5" i="1" s="1"/>
  <c r="F5" i="1" s="1"/>
  <c r="G5" i="1" s="1"/>
  <c r="H5" i="1" s="1"/>
  <c r="I5" i="1" s="1"/>
  <c r="F171" i="3" l="1"/>
  <c r="F152" i="3"/>
  <c r="F136" i="3"/>
  <c r="F123" i="3"/>
  <c r="F107" i="3"/>
  <c r="F91" i="3"/>
  <c r="F75" i="3"/>
  <c r="F59" i="3"/>
  <c r="F43" i="3"/>
  <c r="F27" i="3"/>
  <c r="F11" i="3"/>
  <c r="D181" i="3"/>
  <c r="D177" i="3"/>
  <c r="D173" i="3"/>
  <c r="D169" i="3"/>
  <c r="D165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9" i="3"/>
  <c r="F167" i="3"/>
  <c r="F148" i="3"/>
  <c r="F132" i="3"/>
  <c r="F116" i="3"/>
  <c r="F100" i="3"/>
  <c r="F84" i="3"/>
  <c r="F68" i="3"/>
  <c r="F52" i="3"/>
  <c r="F36" i="3"/>
  <c r="F20" i="3"/>
  <c r="F4" i="3"/>
  <c r="D180" i="3"/>
  <c r="D176" i="3"/>
  <c r="D172" i="3"/>
  <c r="D168" i="3"/>
  <c r="D164" i="3"/>
  <c r="D160" i="3"/>
  <c r="D156" i="3"/>
  <c r="D152" i="3"/>
  <c r="D148" i="3"/>
  <c r="D144" i="3"/>
  <c r="D140" i="3"/>
  <c r="D136" i="3"/>
  <c r="D132" i="3"/>
  <c r="D128" i="3"/>
  <c r="D124" i="3"/>
  <c r="D120" i="3"/>
  <c r="D116" i="3"/>
  <c r="D112" i="3"/>
  <c r="D108" i="3"/>
  <c r="D104" i="3"/>
  <c r="D100" i="3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F179" i="3"/>
  <c r="F163" i="3"/>
  <c r="F147" i="3"/>
  <c r="F131" i="3"/>
  <c r="F115" i="3"/>
  <c r="F99" i="3"/>
  <c r="F83" i="3"/>
  <c r="F67" i="3"/>
  <c r="F51" i="3"/>
  <c r="F35" i="3"/>
  <c r="F19" i="3"/>
  <c r="F3" i="3"/>
  <c r="D175" i="3"/>
  <c r="D159" i="3"/>
  <c r="D151" i="3"/>
  <c r="D143" i="3"/>
  <c r="D135" i="3"/>
  <c r="F124" i="3"/>
  <c r="F108" i="3"/>
  <c r="F92" i="3"/>
  <c r="F76" i="3"/>
  <c r="F60" i="3"/>
  <c r="F44" i="3"/>
  <c r="F28" i="3"/>
  <c r="F12" i="3"/>
  <c r="D158" i="3"/>
  <c r="C178" i="3"/>
  <c r="C170" i="3"/>
  <c r="C162" i="3"/>
  <c r="C154" i="3"/>
  <c r="C146" i="3"/>
  <c r="C138" i="3"/>
  <c r="C130" i="3"/>
  <c r="F130" i="3"/>
  <c r="C122" i="3"/>
  <c r="F122" i="3"/>
  <c r="C114" i="3"/>
  <c r="F114" i="3"/>
  <c r="C106" i="3"/>
  <c r="F106" i="3"/>
  <c r="C98" i="3"/>
  <c r="F98" i="3"/>
  <c r="C90" i="3"/>
  <c r="F90" i="3"/>
  <c r="C78" i="3"/>
  <c r="F78" i="3"/>
  <c r="C30" i="3"/>
  <c r="F30" i="3"/>
  <c r="C22" i="3"/>
  <c r="F22" i="3"/>
  <c r="C14" i="3"/>
  <c r="F14" i="3"/>
  <c r="C6" i="3"/>
  <c r="F6" i="3"/>
  <c r="F154" i="3"/>
  <c r="C157" i="3"/>
  <c r="F157" i="3"/>
  <c r="C149" i="3"/>
  <c r="F149" i="3"/>
  <c r="C141" i="3"/>
  <c r="F141" i="3"/>
  <c r="C133" i="3"/>
  <c r="F133" i="3"/>
  <c r="C125" i="3"/>
  <c r="F125" i="3"/>
  <c r="C117" i="3"/>
  <c r="F117" i="3"/>
  <c r="C109" i="3"/>
  <c r="F109" i="3"/>
  <c r="C101" i="3"/>
  <c r="F101" i="3"/>
  <c r="C93" i="3"/>
  <c r="F93" i="3"/>
  <c r="C85" i="3"/>
  <c r="F85" i="3"/>
  <c r="C77" i="3"/>
  <c r="F77" i="3"/>
  <c r="C65" i="3"/>
  <c r="F65" i="3"/>
  <c r="C57" i="3"/>
  <c r="F57" i="3"/>
  <c r="C49" i="3"/>
  <c r="F49" i="3"/>
  <c r="C41" i="3"/>
  <c r="F41" i="3"/>
  <c r="C33" i="3"/>
  <c r="F33" i="3"/>
  <c r="C25" i="3"/>
  <c r="F25" i="3"/>
  <c r="C13" i="3"/>
  <c r="F13" i="3"/>
  <c r="C5" i="3"/>
  <c r="F5" i="3"/>
  <c r="F178" i="3"/>
  <c r="F170" i="3"/>
  <c r="F181" i="3"/>
  <c r="F177" i="3"/>
  <c r="F173" i="3"/>
  <c r="F169" i="3"/>
  <c r="F165" i="3"/>
  <c r="F161" i="3"/>
  <c r="F156" i="3"/>
  <c r="F146" i="3"/>
  <c r="F140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8" i="3"/>
  <c r="C182" i="3"/>
  <c r="C174" i="3"/>
  <c r="C166" i="3"/>
  <c r="C158" i="3"/>
  <c r="C150" i="3"/>
  <c r="C142" i="3"/>
  <c r="C134" i="3"/>
  <c r="C126" i="3"/>
  <c r="F126" i="3"/>
  <c r="C118" i="3"/>
  <c r="F118" i="3"/>
  <c r="C110" i="3"/>
  <c r="F110" i="3"/>
  <c r="C102" i="3"/>
  <c r="F102" i="3"/>
  <c r="C94" i="3"/>
  <c r="F94" i="3"/>
  <c r="C86" i="3"/>
  <c r="F86" i="3"/>
  <c r="C82" i="3"/>
  <c r="F82" i="3"/>
  <c r="C74" i="3"/>
  <c r="F74" i="3"/>
  <c r="C70" i="3"/>
  <c r="F70" i="3"/>
  <c r="C66" i="3"/>
  <c r="F66" i="3"/>
  <c r="C62" i="3"/>
  <c r="F62" i="3"/>
  <c r="C58" i="3"/>
  <c r="F58" i="3"/>
  <c r="C54" i="3"/>
  <c r="F54" i="3"/>
  <c r="C50" i="3"/>
  <c r="F50" i="3"/>
  <c r="C46" i="3"/>
  <c r="F46" i="3"/>
  <c r="C42" i="3"/>
  <c r="F42" i="3"/>
  <c r="C38" i="3"/>
  <c r="F38" i="3"/>
  <c r="C34" i="3"/>
  <c r="F34" i="3"/>
  <c r="C26" i="3"/>
  <c r="F26" i="3"/>
  <c r="C18" i="3"/>
  <c r="F18" i="3"/>
  <c r="C10" i="3"/>
  <c r="F10" i="3"/>
  <c r="C2" i="3"/>
  <c r="F2" i="3"/>
  <c r="F138" i="3"/>
  <c r="C153" i="3"/>
  <c r="F153" i="3"/>
  <c r="C145" i="3"/>
  <c r="F145" i="3"/>
  <c r="C137" i="3"/>
  <c r="F137" i="3"/>
  <c r="C129" i="3"/>
  <c r="F129" i="3"/>
  <c r="C121" i="3"/>
  <c r="F121" i="3"/>
  <c r="C113" i="3"/>
  <c r="F113" i="3"/>
  <c r="C105" i="3"/>
  <c r="F105" i="3"/>
  <c r="C97" i="3"/>
  <c r="F97" i="3"/>
  <c r="C89" i="3"/>
  <c r="F89" i="3"/>
  <c r="C81" i="3"/>
  <c r="F81" i="3"/>
  <c r="C73" i="3"/>
  <c r="F73" i="3"/>
  <c r="C69" i="3"/>
  <c r="F69" i="3"/>
  <c r="C61" i="3"/>
  <c r="F61" i="3"/>
  <c r="C53" i="3"/>
  <c r="F53" i="3"/>
  <c r="C45" i="3"/>
  <c r="F45" i="3"/>
  <c r="C37" i="3"/>
  <c r="F37" i="3"/>
  <c r="C29" i="3"/>
  <c r="F29" i="3"/>
  <c r="C21" i="3"/>
  <c r="F21" i="3"/>
  <c r="C17" i="3"/>
  <c r="F17" i="3"/>
  <c r="C9" i="3"/>
  <c r="F9" i="3"/>
  <c r="F182" i="3"/>
  <c r="F174" i="3"/>
  <c r="F166" i="3"/>
  <c r="F162" i="3"/>
  <c r="F142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F180" i="3"/>
  <c r="F176" i="3"/>
  <c r="F172" i="3"/>
  <c r="F168" i="3"/>
  <c r="F164" i="3"/>
  <c r="F160" i="3"/>
  <c r="F155" i="3"/>
  <c r="F150" i="3"/>
  <c r="F144" i="3"/>
  <c r="F139" i="3"/>
  <c r="F134" i="3"/>
  <c r="F127" i="3"/>
  <c r="F119" i="3"/>
  <c r="F111" i="3"/>
  <c r="F103" i="3"/>
  <c r="F95" i="3"/>
  <c r="F87" i="3"/>
  <c r="F79" i="3"/>
  <c r="F71" i="3"/>
  <c r="F63" i="3"/>
  <c r="F55" i="3"/>
  <c r="F47" i="3"/>
  <c r="F39" i="3"/>
  <c r="F31" i="3"/>
  <c r="F23" i="3"/>
  <c r="F15" i="3"/>
  <c r="F7" i="3"/>
  <c r="C5" i="1"/>
  <c r="J5" i="1" s="1"/>
  <c r="C4" i="1"/>
  <c r="J4" i="1" s="1"/>
  <c r="C3" i="1"/>
  <c r="J3" i="1" s="1"/>
  <c r="C2" i="1"/>
  <c r="J2" i="1" s="1"/>
  <c r="B8" i="1"/>
  <c r="B7" i="1"/>
  <c r="B10" i="1"/>
  <c r="B9" i="1"/>
  <c r="B6" i="1"/>
  <c r="C6" i="1" s="1"/>
  <c r="B11" i="1"/>
  <c r="E10" i="1" l="1"/>
  <c r="F10" i="1" s="1"/>
  <c r="G10" i="1" s="1"/>
  <c r="H10" i="1" s="1"/>
  <c r="I10" i="1" s="1"/>
  <c r="C10" i="1"/>
  <c r="E9" i="1"/>
  <c r="F9" i="1" s="1"/>
  <c r="G9" i="1" s="1"/>
  <c r="H9" i="1" s="1"/>
  <c r="I9" i="1" s="1"/>
  <c r="C9" i="1"/>
  <c r="E7" i="1"/>
  <c r="F7" i="1" s="1"/>
  <c r="G7" i="1" s="1"/>
  <c r="H7" i="1" s="1"/>
  <c r="I7" i="1" s="1"/>
  <c r="C7" i="1"/>
  <c r="E11" i="1"/>
  <c r="F11" i="1" s="1"/>
  <c r="G11" i="1" s="1"/>
  <c r="H11" i="1" s="1"/>
  <c r="I11" i="1" s="1"/>
  <c r="C11" i="1"/>
  <c r="E6" i="1"/>
  <c r="F6" i="1" s="1"/>
  <c r="G6" i="1" s="1"/>
  <c r="H6" i="1" s="1"/>
  <c r="I6" i="1" s="1"/>
  <c r="E8" i="1"/>
  <c r="F8" i="1" s="1"/>
  <c r="G8" i="1" s="1"/>
  <c r="H8" i="1" s="1"/>
  <c r="I8" i="1" s="1"/>
  <c r="C8" i="1"/>
  <c r="J8" i="1" l="1"/>
  <c r="J9" i="1"/>
  <c r="J11" i="1"/>
  <c r="J6" i="1"/>
  <c r="J7" i="1"/>
  <c r="J10" i="1"/>
</calcChain>
</file>

<file path=xl/sharedStrings.xml><?xml version="1.0" encoding="utf-8"?>
<sst xmlns="http://schemas.openxmlformats.org/spreadsheetml/2006/main" count="25" uniqueCount="25">
  <si>
    <t>Clock Frequency (Hz)</t>
  </si>
  <si>
    <t>Prescaler</t>
  </si>
  <si>
    <t>Prescaler idx</t>
  </si>
  <si>
    <t>PWM Rate (s)</t>
  </si>
  <si>
    <t>Achievable period (s)</t>
  </si>
  <si>
    <t>Tick duration (s)</t>
  </si>
  <si>
    <t>TOF Period (s)</t>
  </si>
  <si>
    <t>Number of TOF</t>
  </si>
  <si>
    <t>Integer num TOF</t>
  </si>
  <si>
    <t>PWM resolution (%)</t>
  </si>
  <si>
    <t>PWM period error (%)</t>
  </si>
  <si>
    <t>Tick duration (ns)</t>
  </si>
  <si>
    <t>Angle cmd</t>
  </si>
  <si>
    <t>Angle max (deg)</t>
  </si>
  <si>
    <t>Angle min (deg)</t>
  </si>
  <si>
    <t>Pulse width min (us)</t>
  </si>
  <si>
    <t>Pulse width max (us)</t>
  </si>
  <si>
    <t>Pulse width min (ticks)</t>
  </si>
  <si>
    <t>Pulse width max (ticks)</t>
  </si>
  <si>
    <t>Pulse width (ticks)</t>
  </si>
  <si>
    <t>Pulse width (us)</t>
  </si>
  <si>
    <t>Num OVF</t>
  </si>
  <si>
    <t>OC2</t>
  </si>
  <si>
    <r>
      <t xml:space="preserve">Num </t>
    </r>
    <r>
      <rPr>
        <sz val="11"/>
        <color theme="1"/>
        <rFont val="Calibri"/>
        <family val="2"/>
        <scheme val="minor"/>
      </rPr>
      <t>OVF float</t>
    </r>
  </si>
  <si>
    <t>OC2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</si>
</sst>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* #,##0.00_)\ &quot;$&quot;_ ;_ * \(#,##0.00\)\ &quot;$&quot;_ ;_ * &quot;-&quot;??_)\ &quot;$&quot;_ ;_ @_ "/>
    <numFmt numFmtId="164" formatCode="0.0000"/>
    <numFmt numFmtId="165" formatCode="0.000000"/>
    <numFmt numFmtId="166" formatCode="0.0000000"/>
    <numFmt numFmtId="167" formatCode="0.000000000"/>
    <numFmt numFmtId="168" formatCode="0.0%"/>
    <numFmt numFmtId="169" formatCode="0.0000%"/>
    <numFmt numFmtId="17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Fill="1"/>
    <xf numFmtId="1" fontId="0" fillId="2" borderId="0" xfId="0" applyNumberFormat="1" applyFill="1"/>
    <xf numFmtId="0" fontId="0" fillId="2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167" fontId="0" fillId="2" borderId="0" xfId="0" applyNumberFormat="1" applyFill="1"/>
    <xf numFmtId="165" fontId="1" fillId="0" borderId="0" xfId="0" applyNumberFormat="1" applyFont="1" applyFill="1"/>
    <xf numFmtId="168" fontId="0" fillId="0" borderId="0" xfId="1" applyNumberFormat="1" applyFont="1" applyFill="1"/>
    <xf numFmtId="169" fontId="0" fillId="0" borderId="0" xfId="1" applyNumberFormat="1" applyFont="1" applyFill="1"/>
    <xf numFmtId="1" fontId="0" fillId="3" borderId="0" xfId="0" applyNumberFormat="1" applyFill="1"/>
    <xf numFmtId="0" fontId="0" fillId="3" borderId="0" xfId="0" applyNumberFormat="1" applyFill="1"/>
    <xf numFmtId="167" fontId="0" fillId="3" borderId="0" xfId="0" applyNumberFormat="1" applyFill="1"/>
    <xf numFmtId="165" fontId="1" fillId="3" borderId="0" xfId="0" applyNumberFormat="1" applyFont="1" applyFill="1"/>
    <xf numFmtId="164" fontId="0" fillId="3" borderId="0" xfId="0" applyNumberFormat="1" applyFill="1"/>
    <xf numFmtId="0" fontId="0" fillId="3" borderId="0" xfId="0" applyFill="1"/>
    <xf numFmtId="166" fontId="0" fillId="3" borderId="0" xfId="0" applyNumberFormat="1" applyFill="1"/>
    <xf numFmtId="168" fontId="0" fillId="3" borderId="0" xfId="1" applyNumberFormat="1" applyFont="1" applyFill="1"/>
    <xf numFmtId="169" fontId="0" fillId="3" borderId="0" xfId="1" applyNumberFormat="1" applyFont="1" applyFill="1"/>
    <xf numFmtId="2" fontId="0" fillId="0" borderId="0" xfId="0" applyNumberFormat="1"/>
    <xf numFmtId="175" fontId="0" fillId="0" borderId="0" xfId="0" applyNumberFormat="1"/>
    <xf numFmtId="2" fontId="0" fillId="0" borderId="0" xfId="2" applyNumberFormat="1" applyFont="1"/>
  </cellXfs>
  <cellStyles count="3">
    <cellStyle name="Monétaire" xfId="2" builtinId="4"/>
    <cellStyle name="Normal" xfId="0" builtinId="0"/>
    <cellStyle name="Pourcentage" xfId="1" builtinId="5"/>
  </cellStyles>
  <dxfs count="16">
    <dxf>
      <numFmt numFmtId="0" formatCode="General"/>
    </dxf>
    <dxf>
      <numFmt numFmtId="17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169" formatCode="0.0000%"/>
      <fill>
        <patternFill patternType="none">
          <fgColor indexed="64"/>
          <bgColor auto="1"/>
        </patternFill>
      </fill>
    </dxf>
    <dxf>
      <numFmt numFmtId="168" formatCode="0.0%"/>
      <fill>
        <patternFill patternType="none">
          <fgColor indexed="64"/>
          <bgColor indexed="65"/>
        </patternFill>
      </fill>
    </dxf>
    <dxf>
      <numFmt numFmtId="166" formatCode="0.00000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000"/>
      <fill>
        <patternFill patternType="none">
          <fgColor indexed="64"/>
          <bgColor auto="1"/>
        </patternFill>
      </fill>
    </dxf>
    <dxf>
      <font>
        <b/>
      </font>
      <numFmt numFmtId="165" formatCode="0.000000"/>
      <fill>
        <patternFill patternType="none">
          <fgColor indexed="64"/>
          <bgColor indexed="65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167" formatCode="0.00000000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J11" totalsRowShown="0" dataDxfId="15">
  <autoFilter ref="A1:J11" xr:uid="{00000000-0009-0000-0100-000001000000}"/>
  <tableColumns count="10">
    <tableColumn id="3" xr3:uid="{00000000-0010-0000-0000-000003000000}" name="Prescaler idx" dataDxfId="14">
      <calculatedColumnFormula>2*E2</calculatedColumnFormula>
    </tableColumn>
    <tableColumn id="2" xr3:uid="{00000000-0010-0000-0000-000002000000}" name="Prescaler" dataDxfId="13">
      <calculatedColumnFormula>POWER(2,Tableau1[[#This Row],[Prescaler idx]])</calculatedColumnFormula>
    </tableColumn>
    <tableColumn id="7" xr3:uid="{00000000-0010-0000-0000-000007000000}" name="Tick duration (s)" dataDxfId="12">
      <calculatedColumnFormula>Tableau1[[#This Row],[Prescaler]]/Constants!$B$1</calculatedColumnFormula>
    </tableColumn>
    <tableColumn id="10" xr3:uid="{C9857BCC-44A0-4A41-B3FE-4B20550591FB}" name="Tick duration (ns)" dataDxfId="11">
      <calculatedColumnFormula>Tableau1[[#This Row],[Tick duration (s)]]*1000000000</calculatedColumnFormula>
    </tableColumn>
    <tableColumn id="1" xr3:uid="{00000000-0010-0000-0000-000001000000}" name="TOF Period (s)" dataDxfId="10">
      <calculatedColumnFormula>Tableau1[[#This Row],[Prescaler]]/Constants!$B$1*256</calculatedColumnFormula>
    </tableColumn>
    <tableColumn id="4" xr3:uid="{00000000-0010-0000-0000-000004000000}" name="Number of TOF" dataDxfId="9">
      <calculatedColumnFormula>Constants!$B$2/Tableau1[[#This Row],[TOF Period (s)]]</calculatedColumnFormula>
    </tableColumn>
    <tableColumn id="5" xr3:uid="{00000000-0010-0000-0000-000005000000}" name="Integer num TOF" dataDxfId="8">
      <calculatedColumnFormula>FLOOR(Tableau1[[#This Row],[Number of TOF]], 1)</calculatedColumnFormula>
    </tableColumn>
    <tableColumn id="6" xr3:uid="{00000000-0010-0000-0000-000006000000}" name="Achievable period (s)" dataDxfId="7">
      <calculatedColumnFormula>Tableau1[[#This Row],[Integer num TOF]]*Tableau1[[#This Row],[TOF Period (s)]]</calculatedColumnFormula>
    </tableColumn>
    <tableColumn id="9" xr3:uid="{00000000-0010-0000-0000-000009000000}" name="PWM period error (%)" dataDxfId="6" dataCellStyle="Pourcentage">
      <calculatedColumnFormula>(Constants!$B$2-Tableau1[[#This Row],[Achievable period (s)]])/Constants!$B$2</calculatedColumnFormula>
    </tableColumn>
    <tableColumn id="8" xr3:uid="{00000000-0010-0000-0000-000008000000}" name="PWM resolution (%)" dataDxfId="5" dataCellStyle="Pourcentage">
      <calculatedColumnFormula>Tableau1[[#This Row],[Tick duration (s)]]/Tableau1[[#This Row],[Achievable period (s)]]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62E1CE-FF77-4E97-8655-8CBDEA975428}" name="Tableau2" displayName="Tableau2" ref="A1:G182" totalsRowShown="0">
  <autoFilter ref="A1:G182" xr:uid="{BB62E1CE-FF77-4E97-8655-8CBDEA975428}"/>
  <tableColumns count="7">
    <tableColumn id="1" xr3:uid="{70D00627-AA9B-4903-BEAD-6EEDF740A2BD}" name="Angle cmd"/>
    <tableColumn id="2" xr3:uid="{91DCAA84-2E0A-4307-BCC2-39E7BA9B0635}" name="Pulse width (ticks)" dataDxfId="4">
      <calculatedColumnFormula>(Tableau2[[#This Row],[Angle cmd]]-Constants!$B$5)*(Constants!$D$4-Constants!$D$3)/(Constants!$B$6-Constants!$B$5)+Constants!$D$3</calculatedColumnFormula>
    </tableColumn>
    <tableColumn id="3" xr3:uid="{11EF3FFF-7A7B-4B9C-9167-CC1869C3A883}" name="Pulse width (us)" dataDxfId="3" dataCellStyle="Monétaire">
      <calculatedColumnFormula>Tableau2[[#This Row],[Pulse width (ticks)]]*Speed!$D$6*0.001</calculatedColumnFormula>
    </tableColumn>
    <tableColumn id="6" xr3:uid="{80FF7FE0-74D5-4DC4-9ED1-22A51A2D6AE7}" name="Num OVF float" dataDxfId="2" dataCellStyle="Monétaire">
      <calculatedColumnFormula>Tableau2[[#This Row],[Pulse width (ticks)]]/256</calculatedColumnFormula>
    </tableColumn>
    <tableColumn id="4" xr3:uid="{AFA4DF69-9686-4C7B-93F3-3994CF1277B6}" name="Num OVF" dataDxfId="0">
      <calculatedColumnFormula>FLOOR(Tableau2[[#This Row],[Num OVF float]],1)</calculatedColumnFormula>
    </tableColumn>
    <tableColumn id="5" xr3:uid="{FE0C0791-D59D-43A5-8EC3-990111B13F76}" name="OC2 float" dataDxfId="1">
      <calculatedColumnFormula>MOD(Tableau2[[#This Row],[Pulse width (ticks)]],256)</calculatedColumnFormula>
    </tableColumn>
    <tableColumn id="7" xr3:uid="{E7A9188B-2CDA-4296-824B-0B230948485C}" name="OC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85" zoomScaleNormal="85" workbookViewId="0">
      <selection activeCell="G6" sqref="G6"/>
    </sheetView>
  </sheetViews>
  <sheetFormatPr baseColWidth="10" defaultRowHeight="15" x14ac:dyDescent="0.25"/>
  <cols>
    <col min="1" max="1" width="14.5703125" bestFit="1" customWidth="1"/>
    <col min="2" max="2" width="11.42578125" bestFit="1" customWidth="1"/>
    <col min="3" max="3" width="19.5703125" customWidth="1"/>
    <col min="4" max="4" width="17.42578125" customWidth="1"/>
    <col min="5" max="5" width="15.7109375" bestFit="1" customWidth="1"/>
    <col min="6" max="6" width="16.7109375" bestFit="1" customWidth="1"/>
    <col min="7" max="7" width="18" bestFit="1" customWidth="1"/>
    <col min="8" max="8" width="22.28515625" bestFit="1" customWidth="1"/>
    <col min="9" max="9" width="22.28515625" customWidth="1"/>
    <col min="10" max="10" width="29.28515625" customWidth="1"/>
  </cols>
  <sheetData>
    <row r="1" spans="1:10" x14ac:dyDescent="0.25">
      <c r="A1" t="s">
        <v>2</v>
      </c>
      <c r="B1" t="s">
        <v>1</v>
      </c>
      <c r="C1" t="s">
        <v>5</v>
      </c>
      <c r="D1" t="s">
        <v>11</v>
      </c>
      <c r="E1" t="s">
        <v>6</v>
      </c>
      <c r="F1" t="s">
        <v>7</v>
      </c>
      <c r="G1" t="s">
        <v>8</v>
      </c>
      <c r="H1" t="s">
        <v>4</v>
      </c>
      <c r="I1" t="s">
        <v>10</v>
      </c>
      <c r="J1" t="s">
        <v>9</v>
      </c>
    </row>
    <row r="2" spans="1:10" s="2" customFormat="1" x14ac:dyDescent="0.25">
      <c r="A2" s="3">
        <v>1</v>
      </c>
      <c r="B2" s="4">
        <f>POWER(2,Tableau1[[#This Row],[Prescaler idx]])</f>
        <v>2</v>
      </c>
      <c r="C2" s="7">
        <f>Tableau1[[#This Row],[Prescaler]]/Constants!$B$1</f>
        <v>1.2499999999999999E-7</v>
      </c>
      <c r="D2" s="3">
        <f>Tableau1[[#This Row],[Tick duration (s)]]*1000000000</f>
        <v>125</v>
      </c>
      <c r="E2" s="8">
        <f>Tableau1[[#This Row],[Prescaler]]/Constants!$B$1*256</f>
        <v>3.1999999999999999E-5</v>
      </c>
      <c r="F2" s="5">
        <f>Constants!$B$2/Tableau1[[#This Row],[TOF Period (s)]]</f>
        <v>625</v>
      </c>
      <c r="G2" s="2">
        <f>FLOOR(Tableau1[[#This Row],[Number of TOF]], 1)</f>
        <v>625</v>
      </c>
      <c r="H2" s="6">
        <f>Tableau1[[#This Row],[Integer num TOF]]*Tableau1[[#This Row],[TOF Period (s)]]</f>
        <v>0.02</v>
      </c>
      <c r="I2" s="9">
        <f>(Constants!$B$2-Tableau1[[#This Row],[Achievable period (s)]])/Constants!$B$2</f>
        <v>0</v>
      </c>
      <c r="J2" s="10">
        <f>Tableau1[[#This Row],[Tick duration (s)]]/Tableau1[[#This Row],[Achievable period (s)]]</f>
        <v>6.2499999999999995E-6</v>
      </c>
    </row>
    <row r="3" spans="1:10" s="2" customFormat="1" x14ac:dyDescent="0.25">
      <c r="A3" s="3">
        <v>2</v>
      </c>
      <c r="B3" s="4">
        <f>POWER(2,Tableau1[[#This Row],[Prescaler idx]])</f>
        <v>4</v>
      </c>
      <c r="C3" s="7">
        <f>Tableau1[[#This Row],[Prescaler]]/Constants!$B$1</f>
        <v>2.4999999999999999E-7</v>
      </c>
      <c r="D3" s="3">
        <f>Tableau1[[#This Row],[Tick duration (s)]]*1000000000</f>
        <v>250</v>
      </c>
      <c r="E3" s="8">
        <f>Tableau1[[#This Row],[Prescaler]]/Constants!$B$1*256</f>
        <v>6.3999999999999997E-5</v>
      </c>
      <c r="F3" s="5">
        <f>Constants!$B$2/Tableau1[[#This Row],[TOF Period (s)]]</f>
        <v>312.5</v>
      </c>
      <c r="G3" s="2">
        <f>FLOOR(Tableau1[[#This Row],[Number of TOF]], 1)</f>
        <v>312</v>
      </c>
      <c r="H3" s="6">
        <f>Tableau1[[#This Row],[Integer num TOF]]*Tableau1[[#This Row],[TOF Period (s)]]</f>
        <v>1.9968E-2</v>
      </c>
      <c r="I3" s="9">
        <f>(Constants!$B$2-Tableau1[[#This Row],[Achievable period (s)]])/Constants!$B$2</f>
        <v>1.6000000000000389E-3</v>
      </c>
      <c r="J3" s="10">
        <f>Tableau1[[#This Row],[Tick duration (s)]]/Tableau1[[#This Row],[Achievable period (s)]]</f>
        <v>1.2520032051282051E-5</v>
      </c>
    </row>
    <row r="4" spans="1:10" s="2" customFormat="1" x14ac:dyDescent="0.25">
      <c r="A4" s="3">
        <v>3</v>
      </c>
      <c r="B4" s="4">
        <f>POWER(2,Tableau1[[#This Row],[Prescaler idx]])</f>
        <v>8</v>
      </c>
      <c r="C4" s="7">
        <f>Tableau1[[#This Row],[Prescaler]]/Constants!$B$1</f>
        <v>4.9999999999999998E-7</v>
      </c>
      <c r="D4" s="3">
        <f>Tableau1[[#This Row],[Tick duration (s)]]*1000000000</f>
        <v>500</v>
      </c>
      <c r="E4" s="8">
        <f>Tableau1[[#This Row],[Prescaler]]/Constants!$B$1*256</f>
        <v>1.2799999999999999E-4</v>
      </c>
      <c r="F4" s="5">
        <f>Constants!$B$2/Tableau1[[#This Row],[TOF Period (s)]]</f>
        <v>156.25</v>
      </c>
      <c r="G4" s="2">
        <f>FLOOR(Tableau1[[#This Row],[Number of TOF]], 1)</f>
        <v>156</v>
      </c>
      <c r="H4" s="6">
        <f>Tableau1[[#This Row],[Integer num TOF]]*Tableau1[[#This Row],[TOF Period (s)]]</f>
        <v>1.9968E-2</v>
      </c>
      <c r="I4" s="9">
        <f>(Constants!$B$2-Tableau1[[#This Row],[Achievable period (s)]])/Constants!$B$2</f>
        <v>1.6000000000000389E-3</v>
      </c>
      <c r="J4" s="10">
        <f>Tableau1[[#This Row],[Tick duration (s)]]/Tableau1[[#This Row],[Achievable period (s)]]</f>
        <v>2.5040064102564102E-5</v>
      </c>
    </row>
    <row r="5" spans="1:10" s="2" customFormat="1" x14ac:dyDescent="0.25">
      <c r="A5" s="3">
        <v>4</v>
      </c>
      <c r="B5" s="4">
        <f>POWER(2,Tableau1[[#This Row],[Prescaler idx]])</f>
        <v>16</v>
      </c>
      <c r="C5" s="7">
        <f>Tableau1[[#This Row],[Prescaler]]/Constants!$B$1</f>
        <v>9.9999999999999995E-7</v>
      </c>
      <c r="D5" s="3">
        <f>Tableau1[[#This Row],[Tick duration (s)]]*1000000000</f>
        <v>1000</v>
      </c>
      <c r="E5" s="8">
        <f>Tableau1[[#This Row],[Prescaler]]/Constants!$B$1*256</f>
        <v>2.5599999999999999E-4</v>
      </c>
      <c r="F5" s="5">
        <f>Constants!$B$2/Tableau1[[#This Row],[TOF Period (s)]]</f>
        <v>78.125</v>
      </c>
      <c r="G5" s="2">
        <f>FLOOR(Tableau1[[#This Row],[Number of TOF]], 1)</f>
        <v>78</v>
      </c>
      <c r="H5" s="6">
        <f>Tableau1[[#This Row],[Integer num TOF]]*Tableau1[[#This Row],[TOF Period (s)]]</f>
        <v>1.9968E-2</v>
      </c>
      <c r="I5" s="9">
        <f>(Constants!$B$2-Tableau1[[#This Row],[Achievable period (s)]])/Constants!$B$2</f>
        <v>1.6000000000000389E-3</v>
      </c>
      <c r="J5" s="10">
        <f>Tableau1[[#This Row],[Tick duration (s)]]/Tableau1[[#This Row],[Achievable period (s)]]</f>
        <v>5.0080128205128203E-5</v>
      </c>
    </row>
    <row r="6" spans="1:10" s="16" customFormat="1" x14ac:dyDescent="0.25">
      <c r="A6" s="11">
        <v>5</v>
      </c>
      <c r="B6" s="12">
        <f>POWER(2,Tableau1[[#This Row],[Prescaler idx]])</f>
        <v>32</v>
      </c>
      <c r="C6" s="13">
        <f>Tableau1[[#This Row],[Prescaler]]/Constants!$B$1</f>
        <v>1.9999999999999999E-6</v>
      </c>
      <c r="D6" s="11">
        <f>Tableau1[[#This Row],[Tick duration (s)]]*1000000000</f>
        <v>2000</v>
      </c>
      <c r="E6" s="14">
        <f>Tableau1[[#This Row],[Prescaler]]/Constants!$B$1*256</f>
        <v>5.1199999999999998E-4</v>
      </c>
      <c r="F6" s="15">
        <f>Constants!$B$2/Tableau1[[#This Row],[TOF Period (s)]]</f>
        <v>39.0625</v>
      </c>
      <c r="G6" s="16">
        <f>FLOOR(Tableau1[[#This Row],[Number of TOF]], 1)</f>
        <v>39</v>
      </c>
      <c r="H6" s="17">
        <f>Tableau1[[#This Row],[Integer num TOF]]*Tableau1[[#This Row],[TOF Period (s)]]</f>
        <v>1.9968E-2</v>
      </c>
      <c r="I6" s="18">
        <f>(Constants!$B$2-Tableau1[[#This Row],[Achievable period (s)]])/Constants!$B$2</f>
        <v>1.6000000000000389E-3</v>
      </c>
      <c r="J6" s="19">
        <f>Tableau1[[#This Row],[Tick duration (s)]]/Tableau1[[#This Row],[Achievable period (s)]]</f>
        <v>1.0016025641025641E-4</v>
      </c>
    </row>
    <row r="7" spans="1:10" s="2" customFormat="1" x14ac:dyDescent="0.25">
      <c r="A7" s="3">
        <v>6</v>
      </c>
      <c r="B7" s="4">
        <f>POWER(2,Tableau1[[#This Row],[Prescaler idx]])</f>
        <v>64</v>
      </c>
      <c r="C7" s="7">
        <f>Tableau1[[#This Row],[Prescaler]]/Constants!$B$1</f>
        <v>3.9999999999999998E-6</v>
      </c>
      <c r="D7" s="3">
        <f>Tableau1[[#This Row],[Tick duration (s)]]*1000000000</f>
        <v>4000</v>
      </c>
      <c r="E7" s="8">
        <f>Tableau1[[#This Row],[Prescaler]]/Constants!$B$1*256</f>
        <v>1.024E-3</v>
      </c>
      <c r="F7" s="5">
        <f>Constants!$B$2/Tableau1[[#This Row],[TOF Period (s)]]</f>
        <v>19.53125</v>
      </c>
      <c r="G7" s="2">
        <f>FLOOR(Tableau1[[#This Row],[Number of TOF]], 1)</f>
        <v>19</v>
      </c>
      <c r="H7" s="6">
        <f>Tableau1[[#This Row],[Integer num TOF]]*Tableau1[[#This Row],[TOF Period (s)]]</f>
        <v>1.9455999999999998E-2</v>
      </c>
      <c r="I7" s="9">
        <f>(Constants!$B$2-Tableau1[[#This Row],[Achievable period (s)]])/Constants!$B$2</f>
        <v>2.7200000000000141E-2</v>
      </c>
      <c r="J7" s="10">
        <f>Tableau1[[#This Row],[Tick duration (s)]]/Tableau1[[#This Row],[Achievable period (s)]]</f>
        <v>2.0559210526315791E-4</v>
      </c>
    </row>
    <row r="8" spans="1:10" s="2" customFormat="1" x14ac:dyDescent="0.25">
      <c r="A8" s="3">
        <v>7</v>
      </c>
      <c r="B8" s="4">
        <f>POWER(2,Tableau1[[#This Row],[Prescaler idx]])</f>
        <v>128</v>
      </c>
      <c r="C8" s="7">
        <f>Tableau1[[#This Row],[Prescaler]]/Constants!$B$1</f>
        <v>7.9999999999999996E-6</v>
      </c>
      <c r="D8" s="3">
        <f>Tableau1[[#This Row],[Tick duration (s)]]*1000000000</f>
        <v>8000</v>
      </c>
      <c r="E8" s="8">
        <f>Tableau1[[#This Row],[Prescaler]]/Constants!$B$1*256</f>
        <v>2.0479999999999999E-3</v>
      </c>
      <c r="F8" s="5">
        <f>Constants!$B$2/Tableau1[[#This Row],[TOF Period (s)]]</f>
        <v>9.765625</v>
      </c>
      <c r="G8" s="2">
        <f>FLOOR(Tableau1[[#This Row],[Number of TOF]], 1)</f>
        <v>9</v>
      </c>
      <c r="H8" s="6">
        <f>Tableau1[[#This Row],[Integer num TOF]]*Tableau1[[#This Row],[TOF Period (s)]]</f>
        <v>1.8432E-2</v>
      </c>
      <c r="I8" s="9">
        <f>(Constants!$B$2-Tableau1[[#This Row],[Achievable period (s)]])/Constants!$B$2</f>
        <v>7.8399999999999997E-2</v>
      </c>
      <c r="J8" s="10">
        <f>Tableau1[[#This Row],[Tick duration (s)]]/Tableau1[[#This Row],[Achievable period (s)]]</f>
        <v>4.3402777777777775E-4</v>
      </c>
    </row>
    <row r="9" spans="1:10" x14ac:dyDescent="0.25">
      <c r="A9" s="3">
        <v>8</v>
      </c>
      <c r="B9" s="4">
        <f>POWER(2,Tableau1[[#This Row],[Prescaler idx]])</f>
        <v>256</v>
      </c>
      <c r="C9" s="7">
        <f>Tableau1[[#This Row],[Prescaler]]/Constants!$B$1</f>
        <v>1.5999999999999999E-5</v>
      </c>
      <c r="D9" s="3">
        <f>Tableau1[[#This Row],[Tick duration (s)]]*1000000000</f>
        <v>16000</v>
      </c>
      <c r="E9" s="8">
        <f>Tableau1[[#This Row],[Prescaler]]/Constants!$B$1*256</f>
        <v>4.0959999999999998E-3</v>
      </c>
      <c r="F9" s="5">
        <f>Constants!$B$2/Tableau1[[#This Row],[TOF Period (s)]]</f>
        <v>4.8828125</v>
      </c>
      <c r="G9" s="2">
        <f>FLOOR(Tableau1[[#This Row],[Number of TOF]], 1)</f>
        <v>4</v>
      </c>
      <c r="H9" s="6">
        <f>Tableau1[[#This Row],[Integer num TOF]]*Tableau1[[#This Row],[TOF Period (s)]]</f>
        <v>1.6383999999999999E-2</v>
      </c>
      <c r="I9" s="9">
        <f>(Constants!$B$2-Tableau1[[#This Row],[Achievable period (s)]])/Constants!$B$2</f>
        <v>0.18080000000000004</v>
      </c>
      <c r="J9" s="10">
        <f>Tableau1[[#This Row],[Tick duration (s)]]/Tableau1[[#This Row],[Achievable period (s)]]</f>
        <v>9.765625E-4</v>
      </c>
    </row>
    <row r="10" spans="1:10" x14ac:dyDescent="0.25">
      <c r="A10" s="3">
        <v>9</v>
      </c>
      <c r="B10" s="4">
        <f>POWER(2,Tableau1[[#This Row],[Prescaler idx]])</f>
        <v>512</v>
      </c>
      <c r="C10" s="7">
        <f>Tableau1[[#This Row],[Prescaler]]/Constants!$B$1</f>
        <v>3.1999999999999999E-5</v>
      </c>
      <c r="D10" s="3">
        <f>Tableau1[[#This Row],[Tick duration (s)]]*1000000000</f>
        <v>32000</v>
      </c>
      <c r="E10" s="8">
        <f>Tableau1[[#This Row],[Prescaler]]/Constants!$B$1*256</f>
        <v>8.1919999999999996E-3</v>
      </c>
      <c r="F10" s="5">
        <f>Constants!$B$2/Tableau1[[#This Row],[TOF Period (s)]]</f>
        <v>2.44140625</v>
      </c>
      <c r="G10" s="2">
        <f>FLOOR(Tableau1[[#This Row],[Number of TOF]], 1)</f>
        <v>2</v>
      </c>
      <c r="H10" s="6">
        <f>Tableau1[[#This Row],[Integer num TOF]]*Tableau1[[#This Row],[TOF Period (s)]]</f>
        <v>1.6383999999999999E-2</v>
      </c>
      <c r="I10" s="9">
        <f>(Constants!$B$2-Tableau1[[#This Row],[Achievable period (s)]])/Constants!$B$2</f>
        <v>0.18080000000000004</v>
      </c>
      <c r="J10" s="10">
        <f>Tableau1[[#This Row],[Tick duration (s)]]/Tableau1[[#This Row],[Achievable period (s)]]</f>
        <v>1.953125E-3</v>
      </c>
    </row>
    <row r="11" spans="1:10" x14ac:dyDescent="0.25">
      <c r="A11" s="3">
        <v>10</v>
      </c>
      <c r="B11" s="4">
        <f>POWER(2,Tableau1[[#This Row],[Prescaler idx]])</f>
        <v>1024</v>
      </c>
      <c r="C11" s="7">
        <f>Tableau1[[#This Row],[Prescaler]]/Constants!$B$1</f>
        <v>6.3999999999999997E-5</v>
      </c>
      <c r="D11" s="3">
        <f>Tableau1[[#This Row],[Tick duration (s)]]*1000000000</f>
        <v>64000</v>
      </c>
      <c r="E11" s="8">
        <f>Tableau1[[#This Row],[Prescaler]]/Constants!$B$1*256</f>
        <v>1.6383999999999999E-2</v>
      </c>
      <c r="F11" s="5">
        <f>Constants!$B$2/Tableau1[[#This Row],[TOF Period (s)]]</f>
        <v>1.220703125</v>
      </c>
      <c r="G11" s="2">
        <f>FLOOR(Tableau1[[#This Row],[Number of TOF]], 1)</f>
        <v>1</v>
      </c>
      <c r="H11" s="6">
        <f>Tableau1[[#This Row],[Integer num TOF]]*Tableau1[[#This Row],[TOF Period (s)]]</f>
        <v>1.6383999999999999E-2</v>
      </c>
      <c r="I11" s="9">
        <f>(Constants!$B$2-Tableau1[[#This Row],[Achievable period (s)]])/Constants!$B$2</f>
        <v>0.18080000000000004</v>
      </c>
      <c r="J11" s="10">
        <f>Tableau1[[#This Row],[Tick duration (s)]]/Tableau1[[#This Row],[Achievable period (s)]]</f>
        <v>3.90625E-3</v>
      </c>
    </row>
  </sheetData>
  <pageMargins left="0.7" right="0.7" top="0.75" bottom="0.75" header="0.3" footer="0.3"/>
  <pageSetup orientation="portrait" r:id="rId1"/>
  <ignoredErrors>
    <ignoredError sqref="A2 A3:A5 A6:A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4946-761E-4577-88A0-434C75FF71E8}">
  <dimension ref="A1:G182"/>
  <sheetViews>
    <sheetView tabSelected="1" topLeftCell="A109" workbookViewId="0">
      <selection activeCell="E49" sqref="E49"/>
    </sheetView>
  </sheetViews>
  <sheetFormatPr baseColWidth="10" defaultRowHeight="15" x14ac:dyDescent="0.25"/>
  <cols>
    <col min="1" max="1" width="13" customWidth="1"/>
    <col min="2" max="2" width="19.140625" customWidth="1"/>
    <col min="3" max="3" width="18.28515625" style="22" customWidth="1"/>
    <col min="4" max="4" width="11" style="22" customWidth="1"/>
    <col min="5" max="5" width="9.85546875" customWidth="1"/>
    <col min="6" max="6" width="11.42578125" style="21"/>
  </cols>
  <sheetData>
    <row r="1" spans="1:7" x14ac:dyDescent="0.25">
      <c r="A1" t="s">
        <v>12</v>
      </c>
      <c r="B1" t="s">
        <v>19</v>
      </c>
      <c r="C1" s="22" t="s">
        <v>20</v>
      </c>
      <c r="D1" s="22" t="s">
        <v>23</v>
      </c>
      <c r="E1" t="s">
        <v>21</v>
      </c>
      <c r="F1" s="21" t="s">
        <v>24</v>
      </c>
      <c r="G1" t="s">
        <v>22</v>
      </c>
    </row>
    <row r="2" spans="1:7" x14ac:dyDescent="0.25">
      <c r="A2">
        <v>-90</v>
      </c>
      <c r="B2" s="20">
        <f>(Tableau2[[#This Row],[Angle cmd]]-Constants!$B$5)*(Constants!$D$4-Constants!$D$3)/(Constants!$B$6-Constants!$B$5)+Constants!$D$3</f>
        <v>600</v>
      </c>
      <c r="C2" s="22">
        <f>Tableau2[[#This Row],[Pulse width (ticks)]]*Speed!$D$6*0.001</f>
        <v>1200</v>
      </c>
      <c r="D2" s="22">
        <f>Tableau2[[#This Row],[Pulse width (ticks)]]/256</f>
        <v>2.34375</v>
      </c>
      <c r="E2">
        <f>FLOOR(Tableau2[[#This Row],[Num OVF float]],1)</f>
        <v>2</v>
      </c>
      <c r="F2" s="21">
        <f>MOD(Tableau2[[#This Row],[Pulse width (ticks)]],256)</f>
        <v>88</v>
      </c>
    </row>
    <row r="3" spans="1:7" x14ac:dyDescent="0.25">
      <c r="A3">
        <v>-89</v>
      </c>
      <c r="B3" s="20">
        <f>(Tableau2[[#This Row],[Angle cmd]]-Constants!$B$5)*(Constants!$D$4-Constants!$D$3)/(Constants!$B$6-Constants!$B$5)+Constants!$D$3</f>
        <v>603.61111111111109</v>
      </c>
      <c r="C3" s="22">
        <f>Tableau2[[#This Row],[Pulse width (ticks)]]*Speed!$D$6*0.001</f>
        <v>1207.2222222222222</v>
      </c>
      <c r="D3" s="22">
        <f>Tableau2[[#This Row],[Pulse width (ticks)]]/256</f>
        <v>2.3578559027777777</v>
      </c>
      <c r="E3">
        <f>FLOOR(Tableau2[[#This Row],[Num OVF float]],1)</f>
        <v>2</v>
      </c>
      <c r="F3" s="21">
        <f>MOD(Tableau2[[#This Row],[Pulse width (ticks)]],256)</f>
        <v>91.611111111111086</v>
      </c>
    </row>
    <row r="4" spans="1:7" x14ac:dyDescent="0.25">
      <c r="A4">
        <v>-88</v>
      </c>
      <c r="B4" s="20">
        <f>(Tableau2[[#This Row],[Angle cmd]]-Constants!$B$5)*(Constants!$D$4-Constants!$D$3)/(Constants!$B$6-Constants!$B$5)+Constants!$D$3</f>
        <v>607.22222222222217</v>
      </c>
      <c r="C4" s="22">
        <f>Tableau2[[#This Row],[Pulse width (ticks)]]*Speed!$D$6*0.001</f>
        <v>1214.4444444444443</v>
      </c>
      <c r="D4" s="22">
        <f>Tableau2[[#This Row],[Pulse width (ticks)]]/256</f>
        <v>2.3719618055555554</v>
      </c>
      <c r="E4">
        <f>FLOOR(Tableau2[[#This Row],[Num OVF float]],1)</f>
        <v>2</v>
      </c>
      <c r="F4" s="21">
        <f>MOD(Tableau2[[#This Row],[Pulse width (ticks)]],256)</f>
        <v>95.222222222222172</v>
      </c>
    </row>
    <row r="5" spans="1:7" x14ac:dyDescent="0.25">
      <c r="A5">
        <v>-87</v>
      </c>
      <c r="B5" s="20">
        <f>(Tableau2[[#This Row],[Angle cmd]]-Constants!$B$5)*(Constants!$D$4-Constants!$D$3)/(Constants!$B$6-Constants!$B$5)+Constants!$D$3</f>
        <v>610.83333333333337</v>
      </c>
      <c r="C5" s="22">
        <f>Tableau2[[#This Row],[Pulse width (ticks)]]*Speed!$D$6*0.001</f>
        <v>1221.6666666666667</v>
      </c>
      <c r="D5" s="22">
        <f>Tableau2[[#This Row],[Pulse width (ticks)]]/256</f>
        <v>2.3860677083333335</v>
      </c>
      <c r="E5">
        <f>FLOOR(Tableau2[[#This Row],[Num OVF float]],1)</f>
        <v>2</v>
      </c>
      <c r="F5" s="21">
        <f>MOD(Tableau2[[#This Row],[Pulse width (ticks)]],256)</f>
        <v>98.833333333333371</v>
      </c>
    </row>
    <row r="6" spans="1:7" x14ac:dyDescent="0.25">
      <c r="A6">
        <v>-86</v>
      </c>
      <c r="B6" s="20">
        <f>(Tableau2[[#This Row],[Angle cmd]]-Constants!$B$5)*(Constants!$D$4-Constants!$D$3)/(Constants!$B$6-Constants!$B$5)+Constants!$D$3</f>
        <v>614.44444444444446</v>
      </c>
      <c r="C6" s="22">
        <f>Tableau2[[#This Row],[Pulse width (ticks)]]*Speed!$D$6*0.001</f>
        <v>1228.8888888888889</v>
      </c>
      <c r="D6" s="22">
        <f>Tableau2[[#This Row],[Pulse width (ticks)]]/256</f>
        <v>2.4001736111111112</v>
      </c>
      <c r="E6">
        <f>FLOOR(Tableau2[[#This Row],[Num OVF float]],1)</f>
        <v>2</v>
      </c>
      <c r="F6" s="21">
        <f>MOD(Tableau2[[#This Row],[Pulse width (ticks)]],256)</f>
        <v>102.44444444444446</v>
      </c>
    </row>
    <row r="7" spans="1:7" x14ac:dyDescent="0.25">
      <c r="A7">
        <v>-85</v>
      </c>
      <c r="B7" s="20">
        <f>(Tableau2[[#This Row],[Angle cmd]]-Constants!$B$5)*(Constants!$D$4-Constants!$D$3)/(Constants!$B$6-Constants!$B$5)+Constants!$D$3</f>
        <v>618.05555555555554</v>
      </c>
      <c r="C7" s="22">
        <f>Tableau2[[#This Row],[Pulse width (ticks)]]*Speed!$D$6*0.001</f>
        <v>1236.1111111111111</v>
      </c>
      <c r="D7" s="22">
        <f>Tableau2[[#This Row],[Pulse width (ticks)]]/256</f>
        <v>2.4142795138888888</v>
      </c>
      <c r="E7">
        <f>FLOOR(Tableau2[[#This Row],[Num OVF float]],1)</f>
        <v>2</v>
      </c>
      <c r="F7" s="21">
        <f>MOD(Tableau2[[#This Row],[Pulse width (ticks)]],256)</f>
        <v>106.05555555555554</v>
      </c>
    </row>
    <row r="8" spans="1:7" x14ac:dyDescent="0.25">
      <c r="A8">
        <v>-84</v>
      </c>
      <c r="B8" s="20">
        <f>(Tableau2[[#This Row],[Angle cmd]]-Constants!$B$5)*(Constants!$D$4-Constants!$D$3)/(Constants!$B$6-Constants!$B$5)+Constants!$D$3</f>
        <v>621.66666666666663</v>
      </c>
      <c r="C8" s="22">
        <f>Tableau2[[#This Row],[Pulse width (ticks)]]*Speed!$D$6*0.001</f>
        <v>1243.3333333333333</v>
      </c>
      <c r="D8" s="22">
        <f>Tableau2[[#This Row],[Pulse width (ticks)]]/256</f>
        <v>2.4283854166666665</v>
      </c>
      <c r="E8">
        <f>FLOOR(Tableau2[[#This Row],[Num OVF float]],1)</f>
        <v>2</v>
      </c>
      <c r="F8" s="21">
        <f>MOD(Tableau2[[#This Row],[Pulse width (ticks)]],256)</f>
        <v>109.66666666666663</v>
      </c>
    </row>
    <row r="9" spans="1:7" x14ac:dyDescent="0.25">
      <c r="A9">
        <v>-83</v>
      </c>
      <c r="B9" s="20">
        <f>(Tableau2[[#This Row],[Angle cmd]]-Constants!$B$5)*(Constants!$D$4-Constants!$D$3)/(Constants!$B$6-Constants!$B$5)+Constants!$D$3</f>
        <v>625.27777777777783</v>
      </c>
      <c r="C9" s="22">
        <f>Tableau2[[#This Row],[Pulse width (ticks)]]*Speed!$D$6*0.001</f>
        <v>1250.5555555555557</v>
      </c>
      <c r="D9" s="22">
        <f>Tableau2[[#This Row],[Pulse width (ticks)]]/256</f>
        <v>2.4424913194444446</v>
      </c>
      <c r="E9">
        <f>FLOOR(Tableau2[[#This Row],[Num OVF float]],1)</f>
        <v>2</v>
      </c>
      <c r="F9" s="21">
        <f>MOD(Tableau2[[#This Row],[Pulse width (ticks)]],256)</f>
        <v>113.27777777777783</v>
      </c>
    </row>
    <row r="10" spans="1:7" x14ac:dyDescent="0.25">
      <c r="A10">
        <v>-82</v>
      </c>
      <c r="B10" s="20">
        <f>(Tableau2[[#This Row],[Angle cmd]]-Constants!$B$5)*(Constants!$D$4-Constants!$D$3)/(Constants!$B$6-Constants!$B$5)+Constants!$D$3</f>
        <v>628.88888888888891</v>
      </c>
      <c r="C10" s="22">
        <f>Tableau2[[#This Row],[Pulse width (ticks)]]*Speed!$D$6*0.001</f>
        <v>1257.7777777777778</v>
      </c>
      <c r="D10" s="22">
        <f>Tableau2[[#This Row],[Pulse width (ticks)]]/256</f>
        <v>2.4565972222222223</v>
      </c>
      <c r="E10">
        <f>FLOOR(Tableau2[[#This Row],[Num OVF float]],1)</f>
        <v>2</v>
      </c>
      <c r="F10" s="21">
        <f>MOD(Tableau2[[#This Row],[Pulse width (ticks)]],256)</f>
        <v>116.88888888888891</v>
      </c>
    </row>
    <row r="11" spans="1:7" x14ac:dyDescent="0.25">
      <c r="A11">
        <v>-81</v>
      </c>
      <c r="B11" s="20">
        <f>(Tableau2[[#This Row],[Angle cmd]]-Constants!$B$5)*(Constants!$D$4-Constants!$D$3)/(Constants!$B$6-Constants!$B$5)+Constants!$D$3</f>
        <v>632.5</v>
      </c>
      <c r="C11" s="22">
        <f>Tableau2[[#This Row],[Pulse width (ticks)]]*Speed!$D$6*0.001</f>
        <v>1265</v>
      </c>
      <c r="D11" s="22">
        <f>Tableau2[[#This Row],[Pulse width (ticks)]]/256</f>
        <v>2.470703125</v>
      </c>
      <c r="E11">
        <f>FLOOR(Tableau2[[#This Row],[Num OVF float]],1)</f>
        <v>2</v>
      </c>
      <c r="F11" s="21">
        <f>MOD(Tableau2[[#This Row],[Pulse width (ticks)]],256)</f>
        <v>120.5</v>
      </c>
    </row>
    <row r="12" spans="1:7" x14ac:dyDescent="0.25">
      <c r="A12">
        <v>-80</v>
      </c>
      <c r="B12" s="20">
        <f>(Tableau2[[#This Row],[Angle cmd]]-Constants!$B$5)*(Constants!$D$4-Constants!$D$3)/(Constants!$B$6-Constants!$B$5)+Constants!$D$3</f>
        <v>636.11111111111109</v>
      </c>
      <c r="C12" s="22">
        <f>Tableau2[[#This Row],[Pulse width (ticks)]]*Speed!$D$6*0.001</f>
        <v>1272.2222222222222</v>
      </c>
      <c r="D12" s="22">
        <f>Tableau2[[#This Row],[Pulse width (ticks)]]/256</f>
        <v>2.4848090277777777</v>
      </c>
      <c r="E12">
        <f>FLOOR(Tableau2[[#This Row],[Num OVF float]],1)</f>
        <v>2</v>
      </c>
      <c r="F12" s="21">
        <f>MOD(Tableau2[[#This Row],[Pulse width (ticks)]],256)</f>
        <v>124.11111111111109</v>
      </c>
    </row>
    <row r="13" spans="1:7" x14ac:dyDescent="0.25">
      <c r="A13">
        <v>-79</v>
      </c>
      <c r="B13" s="20">
        <f>(Tableau2[[#This Row],[Angle cmd]]-Constants!$B$5)*(Constants!$D$4-Constants!$D$3)/(Constants!$B$6-Constants!$B$5)+Constants!$D$3</f>
        <v>639.72222222222217</v>
      </c>
      <c r="C13" s="22">
        <f>Tableau2[[#This Row],[Pulse width (ticks)]]*Speed!$D$6*0.001</f>
        <v>1279.4444444444443</v>
      </c>
      <c r="D13" s="22">
        <f>Tableau2[[#This Row],[Pulse width (ticks)]]/256</f>
        <v>2.4989149305555554</v>
      </c>
      <c r="E13">
        <f>FLOOR(Tableau2[[#This Row],[Num OVF float]],1)</f>
        <v>2</v>
      </c>
      <c r="F13" s="21">
        <f>MOD(Tableau2[[#This Row],[Pulse width (ticks)]],256)</f>
        <v>127.72222222222217</v>
      </c>
    </row>
    <row r="14" spans="1:7" x14ac:dyDescent="0.25">
      <c r="A14">
        <v>-78</v>
      </c>
      <c r="B14" s="20">
        <f>(Tableau2[[#This Row],[Angle cmd]]-Constants!$B$5)*(Constants!$D$4-Constants!$D$3)/(Constants!$B$6-Constants!$B$5)+Constants!$D$3</f>
        <v>643.33333333333337</v>
      </c>
      <c r="C14" s="22">
        <f>Tableau2[[#This Row],[Pulse width (ticks)]]*Speed!$D$6*0.001</f>
        <v>1286.6666666666667</v>
      </c>
      <c r="D14" s="22">
        <f>Tableau2[[#This Row],[Pulse width (ticks)]]/256</f>
        <v>2.5130208333333335</v>
      </c>
      <c r="E14">
        <f>FLOOR(Tableau2[[#This Row],[Num OVF float]],1)</f>
        <v>2</v>
      </c>
      <c r="F14" s="21">
        <f>MOD(Tableau2[[#This Row],[Pulse width (ticks)]],256)</f>
        <v>131.33333333333337</v>
      </c>
    </row>
    <row r="15" spans="1:7" x14ac:dyDescent="0.25">
      <c r="A15">
        <v>-77</v>
      </c>
      <c r="B15" s="20">
        <f>(Tableau2[[#This Row],[Angle cmd]]-Constants!$B$5)*(Constants!$D$4-Constants!$D$3)/(Constants!$B$6-Constants!$B$5)+Constants!$D$3</f>
        <v>646.94444444444446</v>
      </c>
      <c r="C15" s="22">
        <f>Tableau2[[#This Row],[Pulse width (ticks)]]*Speed!$D$6*0.001</f>
        <v>1293.8888888888889</v>
      </c>
      <c r="D15" s="22">
        <f>Tableau2[[#This Row],[Pulse width (ticks)]]/256</f>
        <v>2.5271267361111112</v>
      </c>
      <c r="E15">
        <f>FLOOR(Tableau2[[#This Row],[Num OVF float]],1)</f>
        <v>2</v>
      </c>
      <c r="F15" s="21">
        <f>MOD(Tableau2[[#This Row],[Pulse width (ticks)]],256)</f>
        <v>134.94444444444446</v>
      </c>
    </row>
    <row r="16" spans="1:7" x14ac:dyDescent="0.25">
      <c r="A16">
        <v>-76</v>
      </c>
      <c r="B16" s="20">
        <f>(Tableau2[[#This Row],[Angle cmd]]-Constants!$B$5)*(Constants!$D$4-Constants!$D$3)/(Constants!$B$6-Constants!$B$5)+Constants!$D$3</f>
        <v>650.55555555555554</v>
      </c>
      <c r="C16" s="22">
        <f>Tableau2[[#This Row],[Pulse width (ticks)]]*Speed!$D$6*0.001</f>
        <v>1301.1111111111111</v>
      </c>
      <c r="D16" s="22">
        <f>Tableau2[[#This Row],[Pulse width (ticks)]]/256</f>
        <v>2.5412326388888888</v>
      </c>
      <c r="E16">
        <f>FLOOR(Tableau2[[#This Row],[Num OVF float]],1)</f>
        <v>2</v>
      </c>
      <c r="F16" s="21">
        <f>MOD(Tableau2[[#This Row],[Pulse width (ticks)]],256)</f>
        <v>138.55555555555554</v>
      </c>
    </row>
    <row r="17" spans="1:6" x14ac:dyDescent="0.25">
      <c r="A17">
        <v>-75</v>
      </c>
      <c r="B17" s="20">
        <f>(Tableau2[[#This Row],[Angle cmd]]-Constants!$B$5)*(Constants!$D$4-Constants!$D$3)/(Constants!$B$6-Constants!$B$5)+Constants!$D$3</f>
        <v>654.16666666666663</v>
      </c>
      <c r="C17" s="22">
        <f>Tableau2[[#This Row],[Pulse width (ticks)]]*Speed!$D$6*0.001</f>
        <v>1308.3333333333333</v>
      </c>
      <c r="D17" s="22">
        <f>Tableau2[[#This Row],[Pulse width (ticks)]]/256</f>
        <v>2.5553385416666665</v>
      </c>
      <c r="E17">
        <f>FLOOR(Tableau2[[#This Row],[Num OVF float]],1)</f>
        <v>2</v>
      </c>
      <c r="F17" s="21">
        <f>MOD(Tableau2[[#This Row],[Pulse width (ticks)]],256)</f>
        <v>142.16666666666663</v>
      </c>
    </row>
    <row r="18" spans="1:6" x14ac:dyDescent="0.25">
      <c r="A18">
        <v>-74</v>
      </c>
      <c r="B18" s="20">
        <f>(Tableau2[[#This Row],[Angle cmd]]-Constants!$B$5)*(Constants!$D$4-Constants!$D$3)/(Constants!$B$6-Constants!$B$5)+Constants!$D$3</f>
        <v>657.77777777777783</v>
      </c>
      <c r="C18" s="22">
        <f>Tableau2[[#This Row],[Pulse width (ticks)]]*Speed!$D$6*0.001</f>
        <v>1315.5555555555557</v>
      </c>
      <c r="D18" s="22">
        <f>Tableau2[[#This Row],[Pulse width (ticks)]]/256</f>
        <v>2.5694444444444446</v>
      </c>
      <c r="E18">
        <f>FLOOR(Tableau2[[#This Row],[Num OVF float]],1)</f>
        <v>2</v>
      </c>
      <c r="F18" s="21">
        <f>MOD(Tableau2[[#This Row],[Pulse width (ticks)]],256)</f>
        <v>145.77777777777783</v>
      </c>
    </row>
    <row r="19" spans="1:6" x14ac:dyDescent="0.25">
      <c r="A19">
        <v>-73</v>
      </c>
      <c r="B19" s="20">
        <f>(Tableau2[[#This Row],[Angle cmd]]-Constants!$B$5)*(Constants!$D$4-Constants!$D$3)/(Constants!$B$6-Constants!$B$5)+Constants!$D$3</f>
        <v>661.38888888888891</v>
      </c>
      <c r="C19" s="22">
        <f>Tableau2[[#This Row],[Pulse width (ticks)]]*Speed!$D$6*0.001</f>
        <v>1322.7777777777778</v>
      </c>
      <c r="D19" s="22">
        <f>Tableau2[[#This Row],[Pulse width (ticks)]]/256</f>
        <v>2.5835503472222223</v>
      </c>
      <c r="E19">
        <f>FLOOR(Tableau2[[#This Row],[Num OVF float]],1)</f>
        <v>2</v>
      </c>
      <c r="F19" s="21">
        <f>MOD(Tableau2[[#This Row],[Pulse width (ticks)]],256)</f>
        <v>149.38888888888891</v>
      </c>
    </row>
    <row r="20" spans="1:6" x14ac:dyDescent="0.25">
      <c r="A20">
        <v>-72</v>
      </c>
      <c r="B20" s="20">
        <f>(Tableau2[[#This Row],[Angle cmd]]-Constants!$B$5)*(Constants!$D$4-Constants!$D$3)/(Constants!$B$6-Constants!$B$5)+Constants!$D$3</f>
        <v>665</v>
      </c>
      <c r="C20" s="22">
        <f>Tableau2[[#This Row],[Pulse width (ticks)]]*Speed!$D$6*0.001</f>
        <v>1330</v>
      </c>
      <c r="D20" s="22">
        <f>Tableau2[[#This Row],[Pulse width (ticks)]]/256</f>
        <v>2.59765625</v>
      </c>
      <c r="E20">
        <f>FLOOR(Tableau2[[#This Row],[Num OVF float]],1)</f>
        <v>2</v>
      </c>
      <c r="F20" s="21">
        <f>MOD(Tableau2[[#This Row],[Pulse width (ticks)]],256)</f>
        <v>153</v>
      </c>
    </row>
    <row r="21" spans="1:6" x14ac:dyDescent="0.25">
      <c r="A21">
        <v>-71</v>
      </c>
      <c r="B21" s="20">
        <f>(Tableau2[[#This Row],[Angle cmd]]-Constants!$B$5)*(Constants!$D$4-Constants!$D$3)/(Constants!$B$6-Constants!$B$5)+Constants!$D$3</f>
        <v>668.61111111111109</v>
      </c>
      <c r="C21" s="22">
        <f>Tableau2[[#This Row],[Pulse width (ticks)]]*Speed!$D$6*0.001</f>
        <v>1337.2222222222222</v>
      </c>
      <c r="D21" s="22">
        <f>Tableau2[[#This Row],[Pulse width (ticks)]]/256</f>
        <v>2.6117621527777777</v>
      </c>
      <c r="E21">
        <f>FLOOR(Tableau2[[#This Row],[Num OVF float]],1)</f>
        <v>2</v>
      </c>
      <c r="F21" s="21">
        <f>MOD(Tableau2[[#This Row],[Pulse width (ticks)]],256)</f>
        <v>156.61111111111109</v>
      </c>
    </row>
    <row r="22" spans="1:6" x14ac:dyDescent="0.25">
      <c r="A22">
        <v>-70</v>
      </c>
      <c r="B22" s="20">
        <f>(Tableau2[[#This Row],[Angle cmd]]-Constants!$B$5)*(Constants!$D$4-Constants!$D$3)/(Constants!$B$6-Constants!$B$5)+Constants!$D$3</f>
        <v>672.22222222222217</v>
      </c>
      <c r="C22" s="22">
        <f>Tableau2[[#This Row],[Pulse width (ticks)]]*Speed!$D$6*0.001</f>
        <v>1344.4444444444443</v>
      </c>
      <c r="D22" s="22">
        <f>Tableau2[[#This Row],[Pulse width (ticks)]]/256</f>
        <v>2.6258680555555554</v>
      </c>
      <c r="E22">
        <f>FLOOR(Tableau2[[#This Row],[Num OVF float]],1)</f>
        <v>2</v>
      </c>
      <c r="F22" s="21">
        <f>MOD(Tableau2[[#This Row],[Pulse width (ticks)]],256)</f>
        <v>160.22222222222217</v>
      </c>
    </row>
    <row r="23" spans="1:6" x14ac:dyDescent="0.25">
      <c r="A23">
        <v>-69</v>
      </c>
      <c r="B23" s="20">
        <f>(Tableau2[[#This Row],[Angle cmd]]-Constants!$B$5)*(Constants!$D$4-Constants!$D$3)/(Constants!$B$6-Constants!$B$5)+Constants!$D$3</f>
        <v>675.83333333333337</v>
      </c>
      <c r="C23" s="22">
        <f>Tableau2[[#This Row],[Pulse width (ticks)]]*Speed!$D$6*0.001</f>
        <v>1351.6666666666667</v>
      </c>
      <c r="D23" s="22">
        <f>Tableau2[[#This Row],[Pulse width (ticks)]]/256</f>
        <v>2.6399739583333335</v>
      </c>
      <c r="E23">
        <f>FLOOR(Tableau2[[#This Row],[Num OVF float]],1)</f>
        <v>2</v>
      </c>
      <c r="F23" s="21">
        <f>MOD(Tableau2[[#This Row],[Pulse width (ticks)]],256)</f>
        <v>163.83333333333337</v>
      </c>
    </row>
    <row r="24" spans="1:6" x14ac:dyDescent="0.25">
      <c r="A24">
        <v>-68</v>
      </c>
      <c r="B24" s="20">
        <f>(Tableau2[[#This Row],[Angle cmd]]-Constants!$B$5)*(Constants!$D$4-Constants!$D$3)/(Constants!$B$6-Constants!$B$5)+Constants!$D$3</f>
        <v>679.44444444444446</v>
      </c>
      <c r="C24" s="22">
        <f>Tableau2[[#This Row],[Pulse width (ticks)]]*Speed!$D$6*0.001</f>
        <v>1358.8888888888889</v>
      </c>
      <c r="D24" s="22">
        <f>Tableau2[[#This Row],[Pulse width (ticks)]]/256</f>
        <v>2.6540798611111112</v>
      </c>
      <c r="E24">
        <f>FLOOR(Tableau2[[#This Row],[Num OVF float]],1)</f>
        <v>2</v>
      </c>
      <c r="F24" s="21">
        <f>MOD(Tableau2[[#This Row],[Pulse width (ticks)]],256)</f>
        <v>167.44444444444446</v>
      </c>
    </row>
    <row r="25" spans="1:6" x14ac:dyDescent="0.25">
      <c r="A25">
        <v>-67</v>
      </c>
      <c r="B25" s="20">
        <f>(Tableau2[[#This Row],[Angle cmd]]-Constants!$B$5)*(Constants!$D$4-Constants!$D$3)/(Constants!$B$6-Constants!$B$5)+Constants!$D$3</f>
        <v>683.05555555555554</v>
      </c>
      <c r="C25" s="22">
        <f>Tableau2[[#This Row],[Pulse width (ticks)]]*Speed!$D$6*0.001</f>
        <v>1366.1111111111111</v>
      </c>
      <c r="D25" s="22">
        <f>Tableau2[[#This Row],[Pulse width (ticks)]]/256</f>
        <v>2.6681857638888888</v>
      </c>
      <c r="E25">
        <f>FLOOR(Tableau2[[#This Row],[Num OVF float]],1)</f>
        <v>2</v>
      </c>
      <c r="F25" s="21">
        <f>MOD(Tableau2[[#This Row],[Pulse width (ticks)]],256)</f>
        <v>171.05555555555554</v>
      </c>
    </row>
    <row r="26" spans="1:6" x14ac:dyDescent="0.25">
      <c r="A26">
        <v>-66</v>
      </c>
      <c r="B26" s="20">
        <f>(Tableau2[[#This Row],[Angle cmd]]-Constants!$B$5)*(Constants!$D$4-Constants!$D$3)/(Constants!$B$6-Constants!$B$5)+Constants!$D$3</f>
        <v>686.66666666666663</v>
      </c>
      <c r="C26" s="22">
        <f>Tableau2[[#This Row],[Pulse width (ticks)]]*Speed!$D$6*0.001</f>
        <v>1373.3333333333333</v>
      </c>
      <c r="D26" s="22">
        <f>Tableau2[[#This Row],[Pulse width (ticks)]]/256</f>
        <v>2.6822916666666665</v>
      </c>
      <c r="E26">
        <f>FLOOR(Tableau2[[#This Row],[Num OVF float]],1)</f>
        <v>2</v>
      </c>
      <c r="F26" s="21">
        <f>MOD(Tableau2[[#This Row],[Pulse width (ticks)]],256)</f>
        <v>174.66666666666663</v>
      </c>
    </row>
    <row r="27" spans="1:6" x14ac:dyDescent="0.25">
      <c r="A27">
        <v>-65</v>
      </c>
      <c r="B27" s="20">
        <f>(Tableau2[[#This Row],[Angle cmd]]-Constants!$B$5)*(Constants!$D$4-Constants!$D$3)/(Constants!$B$6-Constants!$B$5)+Constants!$D$3</f>
        <v>690.27777777777783</v>
      </c>
      <c r="C27" s="22">
        <f>Tableau2[[#This Row],[Pulse width (ticks)]]*Speed!$D$6*0.001</f>
        <v>1380.5555555555557</v>
      </c>
      <c r="D27" s="22">
        <f>Tableau2[[#This Row],[Pulse width (ticks)]]/256</f>
        <v>2.6963975694444446</v>
      </c>
      <c r="E27">
        <f>FLOOR(Tableau2[[#This Row],[Num OVF float]],1)</f>
        <v>2</v>
      </c>
      <c r="F27" s="21">
        <f>MOD(Tableau2[[#This Row],[Pulse width (ticks)]],256)</f>
        <v>178.27777777777783</v>
      </c>
    </row>
    <row r="28" spans="1:6" x14ac:dyDescent="0.25">
      <c r="A28">
        <v>-64</v>
      </c>
      <c r="B28" s="20">
        <f>(Tableau2[[#This Row],[Angle cmd]]-Constants!$B$5)*(Constants!$D$4-Constants!$D$3)/(Constants!$B$6-Constants!$B$5)+Constants!$D$3</f>
        <v>693.88888888888891</v>
      </c>
      <c r="C28" s="22">
        <f>Tableau2[[#This Row],[Pulse width (ticks)]]*Speed!$D$6*0.001</f>
        <v>1387.7777777777778</v>
      </c>
      <c r="D28" s="22">
        <f>Tableau2[[#This Row],[Pulse width (ticks)]]/256</f>
        <v>2.7105034722222223</v>
      </c>
      <c r="E28">
        <f>FLOOR(Tableau2[[#This Row],[Num OVF float]],1)</f>
        <v>2</v>
      </c>
      <c r="F28" s="21">
        <f>MOD(Tableau2[[#This Row],[Pulse width (ticks)]],256)</f>
        <v>181.88888888888891</v>
      </c>
    </row>
    <row r="29" spans="1:6" x14ac:dyDescent="0.25">
      <c r="A29">
        <v>-63</v>
      </c>
      <c r="B29" s="20">
        <f>(Tableau2[[#This Row],[Angle cmd]]-Constants!$B$5)*(Constants!$D$4-Constants!$D$3)/(Constants!$B$6-Constants!$B$5)+Constants!$D$3</f>
        <v>697.5</v>
      </c>
      <c r="C29" s="22">
        <f>Tableau2[[#This Row],[Pulse width (ticks)]]*Speed!$D$6*0.001</f>
        <v>1395</v>
      </c>
      <c r="D29" s="22">
        <f>Tableau2[[#This Row],[Pulse width (ticks)]]/256</f>
        <v>2.724609375</v>
      </c>
      <c r="E29">
        <f>FLOOR(Tableau2[[#This Row],[Num OVF float]],1)</f>
        <v>2</v>
      </c>
      <c r="F29" s="21">
        <f>MOD(Tableau2[[#This Row],[Pulse width (ticks)]],256)</f>
        <v>185.5</v>
      </c>
    </row>
    <row r="30" spans="1:6" x14ac:dyDescent="0.25">
      <c r="A30">
        <v>-62</v>
      </c>
      <c r="B30" s="20">
        <f>(Tableau2[[#This Row],[Angle cmd]]-Constants!$B$5)*(Constants!$D$4-Constants!$D$3)/(Constants!$B$6-Constants!$B$5)+Constants!$D$3</f>
        <v>701.11111111111109</v>
      </c>
      <c r="C30" s="22">
        <f>Tableau2[[#This Row],[Pulse width (ticks)]]*Speed!$D$6*0.001</f>
        <v>1402.2222222222222</v>
      </c>
      <c r="D30" s="22">
        <f>Tableau2[[#This Row],[Pulse width (ticks)]]/256</f>
        <v>2.7387152777777777</v>
      </c>
      <c r="E30">
        <f>FLOOR(Tableau2[[#This Row],[Num OVF float]],1)</f>
        <v>2</v>
      </c>
      <c r="F30" s="21">
        <f>MOD(Tableau2[[#This Row],[Pulse width (ticks)]],256)</f>
        <v>189.11111111111109</v>
      </c>
    </row>
    <row r="31" spans="1:6" x14ac:dyDescent="0.25">
      <c r="A31">
        <v>-61</v>
      </c>
      <c r="B31" s="20">
        <f>(Tableau2[[#This Row],[Angle cmd]]-Constants!$B$5)*(Constants!$D$4-Constants!$D$3)/(Constants!$B$6-Constants!$B$5)+Constants!$D$3</f>
        <v>704.72222222222217</v>
      </c>
      <c r="C31" s="22">
        <f>Tableau2[[#This Row],[Pulse width (ticks)]]*Speed!$D$6*0.001</f>
        <v>1409.4444444444443</v>
      </c>
      <c r="D31" s="22">
        <f>Tableau2[[#This Row],[Pulse width (ticks)]]/256</f>
        <v>2.7528211805555554</v>
      </c>
      <c r="E31">
        <f>FLOOR(Tableau2[[#This Row],[Num OVF float]],1)</f>
        <v>2</v>
      </c>
      <c r="F31" s="21">
        <f>MOD(Tableau2[[#This Row],[Pulse width (ticks)]],256)</f>
        <v>192.72222222222217</v>
      </c>
    </row>
    <row r="32" spans="1:6" x14ac:dyDescent="0.25">
      <c r="A32">
        <v>-60</v>
      </c>
      <c r="B32" s="20">
        <f>(Tableau2[[#This Row],[Angle cmd]]-Constants!$B$5)*(Constants!$D$4-Constants!$D$3)/(Constants!$B$6-Constants!$B$5)+Constants!$D$3</f>
        <v>708.33333333333337</v>
      </c>
      <c r="C32" s="22">
        <f>Tableau2[[#This Row],[Pulse width (ticks)]]*Speed!$D$6*0.001</f>
        <v>1416.6666666666667</v>
      </c>
      <c r="D32" s="22">
        <f>Tableau2[[#This Row],[Pulse width (ticks)]]/256</f>
        <v>2.7669270833333335</v>
      </c>
      <c r="E32">
        <f>FLOOR(Tableau2[[#This Row],[Num OVF float]],1)</f>
        <v>2</v>
      </c>
      <c r="F32" s="21">
        <f>MOD(Tableau2[[#This Row],[Pulse width (ticks)]],256)</f>
        <v>196.33333333333337</v>
      </c>
    </row>
    <row r="33" spans="1:6" x14ac:dyDescent="0.25">
      <c r="A33">
        <v>-59</v>
      </c>
      <c r="B33" s="20">
        <f>(Tableau2[[#This Row],[Angle cmd]]-Constants!$B$5)*(Constants!$D$4-Constants!$D$3)/(Constants!$B$6-Constants!$B$5)+Constants!$D$3</f>
        <v>711.94444444444446</v>
      </c>
      <c r="C33" s="22">
        <f>Tableau2[[#This Row],[Pulse width (ticks)]]*Speed!$D$6*0.001</f>
        <v>1423.8888888888889</v>
      </c>
      <c r="D33" s="22">
        <f>Tableau2[[#This Row],[Pulse width (ticks)]]/256</f>
        <v>2.7810329861111112</v>
      </c>
      <c r="E33">
        <f>FLOOR(Tableau2[[#This Row],[Num OVF float]],1)</f>
        <v>2</v>
      </c>
      <c r="F33" s="21">
        <f>MOD(Tableau2[[#This Row],[Pulse width (ticks)]],256)</f>
        <v>199.94444444444446</v>
      </c>
    </row>
    <row r="34" spans="1:6" x14ac:dyDescent="0.25">
      <c r="A34">
        <v>-58</v>
      </c>
      <c r="B34" s="20">
        <f>(Tableau2[[#This Row],[Angle cmd]]-Constants!$B$5)*(Constants!$D$4-Constants!$D$3)/(Constants!$B$6-Constants!$B$5)+Constants!$D$3</f>
        <v>715.55555555555554</v>
      </c>
      <c r="C34" s="22">
        <f>Tableau2[[#This Row],[Pulse width (ticks)]]*Speed!$D$6*0.001</f>
        <v>1431.1111111111111</v>
      </c>
      <c r="D34" s="22">
        <f>Tableau2[[#This Row],[Pulse width (ticks)]]/256</f>
        <v>2.7951388888888888</v>
      </c>
      <c r="E34">
        <f>FLOOR(Tableau2[[#This Row],[Num OVF float]],1)</f>
        <v>2</v>
      </c>
      <c r="F34" s="21">
        <f>MOD(Tableau2[[#This Row],[Pulse width (ticks)]],256)</f>
        <v>203.55555555555554</v>
      </c>
    </row>
    <row r="35" spans="1:6" x14ac:dyDescent="0.25">
      <c r="A35">
        <v>-57</v>
      </c>
      <c r="B35" s="20">
        <f>(Tableau2[[#This Row],[Angle cmd]]-Constants!$B$5)*(Constants!$D$4-Constants!$D$3)/(Constants!$B$6-Constants!$B$5)+Constants!$D$3</f>
        <v>719.16666666666663</v>
      </c>
      <c r="C35" s="22">
        <f>Tableau2[[#This Row],[Pulse width (ticks)]]*Speed!$D$6*0.001</f>
        <v>1438.3333333333333</v>
      </c>
      <c r="D35" s="22">
        <f>Tableau2[[#This Row],[Pulse width (ticks)]]/256</f>
        <v>2.8092447916666665</v>
      </c>
      <c r="E35">
        <f>FLOOR(Tableau2[[#This Row],[Num OVF float]],1)</f>
        <v>2</v>
      </c>
      <c r="F35" s="21">
        <f>MOD(Tableau2[[#This Row],[Pulse width (ticks)]],256)</f>
        <v>207.16666666666663</v>
      </c>
    </row>
    <row r="36" spans="1:6" x14ac:dyDescent="0.25">
      <c r="A36">
        <v>-56</v>
      </c>
      <c r="B36" s="20">
        <f>(Tableau2[[#This Row],[Angle cmd]]-Constants!$B$5)*(Constants!$D$4-Constants!$D$3)/(Constants!$B$6-Constants!$B$5)+Constants!$D$3</f>
        <v>722.77777777777783</v>
      </c>
      <c r="C36" s="22">
        <f>Tableau2[[#This Row],[Pulse width (ticks)]]*Speed!$D$6*0.001</f>
        <v>1445.5555555555557</v>
      </c>
      <c r="D36" s="22">
        <f>Tableau2[[#This Row],[Pulse width (ticks)]]/256</f>
        <v>2.8233506944444446</v>
      </c>
      <c r="E36">
        <f>FLOOR(Tableau2[[#This Row],[Num OVF float]],1)</f>
        <v>2</v>
      </c>
      <c r="F36" s="21">
        <f>MOD(Tableau2[[#This Row],[Pulse width (ticks)]],256)</f>
        <v>210.77777777777783</v>
      </c>
    </row>
    <row r="37" spans="1:6" x14ac:dyDescent="0.25">
      <c r="A37">
        <v>-55</v>
      </c>
      <c r="B37" s="20">
        <f>(Tableau2[[#This Row],[Angle cmd]]-Constants!$B$5)*(Constants!$D$4-Constants!$D$3)/(Constants!$B$6-Constants!$B$5)+Constants!$D$3</f>
        <v>726.38888888888891</v>
      </c>
      <c r="C37" s="22">
        <f>Tableau2[[#This Row],[Pulse width (ticks)]]*Speed!$D$6*0.001</f>
        <v>1452.7777777777778</v>
      </c>
      <c r="D37" s="22">
        <f>Tableau2[[#This Row],[Pulse width (ticks)]]/256</f>
        <v>2.8374565972222223</v>
      </c>
      <c r="E37">
        <f>FLOOR(Tableau2[[#This Row],[Num OVF float]],1)</f>
        <v>2</v>
      </c>
      <c r="F37" s="21">
        <f>MOD(Tableau2[[#This Row],[Pulse width (ticks)]],256)</f>
        <v>214.38888888888891</v>
      </c>
    </row>
    <row r="38" spans="1:6" x14ac:dyDescent="0.25">
      <c r="A38">
        <v>-54</v>
      </c>
      <c r="B38" s="20">
        <f>(Tableau2[[#This Row],[Angle cmd]]-Constants!$B$5)*(Constants!$D$4-Constants!$D$3)/(Constants!$B$6-Constants!$B$5)+Constants!$D$3</f>
        <v>730</v>
      </c>
      <c r="C38" s="22">
        <f>Tableau2[[#This Row],[Pulse width (ticks)]]*Speed!$D$6*0.001</f>
        <v>1460</v>
      </c>
      <c r="D38" s="22">
        <f>Tableau2[[#This Row],[Pulse width (ticks)]]/256</f>
        <v>2.8515625</v>
      </c>
      <c r="E38">
        <f>FLOOR(Tableau2[[#This Row],[Num OVF float]],1)</f>
        <v>2</v>
      </c>
      <c r="F38" s="21">
        <f>MOD(Tableau2[[#This Row],[Pulse width (ticks)]],256)</f>
        <v>218</v>
      </c>
    </row>
    <row r="39" spans="1:6" x14ac:dyDescent="0.25">
      <c r="A39">
        <v>-53</v>
      </c>
      <c r="B39" s="20">
        <f>(Tableau2[[#This Row],[Angle cmd]]-Constants!$B$5)*(Constants!$D$4-Constants!$D$3)/(Constants!$B$6-Constants!$B$5)+Constants!$D$3</f>
        <v>733.61111111111109</v>
      </c>
      <c r="C39" s="22">
        <f>Tableau2[[#This Row],[Pulse width (ticks)]]*Speed!$D$6*0.001</f>
        <v>1467.2222222222222</v>
      </c>
      <c r="D39" s="22">
        <f>Tableau2[[#This Row],[Pulse width (ticks)]]/256</f>
        <v>2.8656684027777777</v>
      </c>
      <c r="E39">
        <f>FLOOR(Tableau2[[#This Row],[Num OVF float]],1)</f>
        <v>2</v>
      </c>
      <c r="F39" s="21">
        <f>MOD(Tableau2[[#This Row],[Pulse width (ticks)]],256)</f>
        <v>221.61111111111109</v>
      </c>
    </row>
    <row r="40" spans="1:6" x14ac:dyDescent="0.25">
      <c r="A40">
        <v>-52</v>
      </c>
      <c r="B40" s="20">
        <f>(Tableau2[[#This Row],[Angle cmd]]-Constants!$B$5)*(Constants!$D$4-Constants!$D$3)/(Constants!$B$6-Constants!$B$5)+Constants!$D$3</f>
        <v>737.22222222222217</v>
      </c>
      <c r="C40" s="22">
        <f>Tableau2[[#This Row],[Pulse width (ticks)]]*Speed!$D$6*0.001</f>
        <v>1474.4444444444443</v>
      </c>
      <c r="D40" s="22">
        <f>Tableau2[[#This Row],[Pulse width (ticks)]]/256</f>
        <v>2.8797743055555554</v>
      </c>
      <c r="E40">
        <f>FLOOR(Tableau2[[#This Row],[Num OVF float]],1)</f>
        <v>2</v>
      </c>
      <c r="F40" s="21">
        <f>MOD(Tableau2[[#This Row],[Pulse width (ticks)]],256)</f>
        <v>225.22222222222217</v>
      </c>
    </row>
    <row r="41" spans="1:6" x14ac:dyDescent="0.25">
      <c r="A41">
        <v>-51</v>
      </c>
      <c r="B41" s="20">
        <f>(Tableau2[[#This Row],[Angle cmd]]-Constants!$B$5)*(Constants!$D$4-Constants!$D$3)/(Constants!$B$6-Constants!$B$5)+Constants!$D$3</f>
        <v>740.83333333333337</v>
      </c>
      <c r="C41" s="22">
        <f>Tableau2[[#This Row],[Pulse width (ticks)]]*Speed!$D$6*0.001</f>
        <v>1481.6666666666667</v>
      </c>
      <c r="D41" s="22">
        <f>Tableau2[[#This Row],[Pulse width (ticks)]]/256</f>
        <v>2.8938802083333335</v>
      </c>
      <c r="E41">
        <f>FLOOR(Tableau2[[#This Row],[Num OVF float]],1)</f>
        <v>2</v>
      </c>
      <c r="F41" s="21">
        <f>MOD(Tableau2[[#This Row],[Pulse width (ticks)]],256)</f>
        <v>228.83333333333337</v>
      </c>
    </row>
    <row r="42" spans="1:6" x14ac:dyDescent="0.25">
      <c r="A42">
        <v>-50</v>
      </c>
      <c r="B42" s="20">
        <f>(Tableau2[[#This Row],[Angle cmd]]-Constants!$B$5)*(Constants!$D$4-Constants!$D$3)/(Constants!$B$6-Constants!$B$5)+Constants!$D$3</f>
        <v>744.44444444444446</v>
      </c>
      <c r="C42" s="22">
        <f>Tableau2[[#This Row],[Pulse width (ticks)]]*Speed!$D$6*0.001</f>
        <v>1488.8888888888889</v>
      </c>
      <c r="D42" s="22">
        <f>Tableau2[[#This Row],[Pulse width (ticks)]]/256</f>
        <v>2.9079861111111112</v>
      </c>
      <c r="E42">
        <f>FLOOR(Tableau2[[#This Row],[Num OVF float]],1)</f>
        <v>2</v>
      </c>
      <c r="F42" s="21">
        <f>MOD(Tableau2[[#This Row],[Pulse width (ticks)]],256)</f>
        <v>232.44444444444446</v>
      </c>
    </row>
    <row r="43" spans="1:6" x14ac:dyDescent="0.25">
      <c r="A43">
        <v>-49</v>
      </c>
      <c r="B43" s="20">
        <f>(Tableau2[[#This Row],[Angle cmd]]-Constants!$B$5)*(Constants!$D$4-Constants!$D$3)/(Constants!$B$6-Constants!$B$5)+Constants!$D$3</f>
        <v>748.05555555555554</v>
      </c>
      <c r="C43" s="22">
        <f>Tableau2[[#This Row],[Pulse width (ticks)]]*Speed!$D$6*0.001</f>
        <v>1496.1111111111111</v>
      </c>
      <c r="D43" s="22">
        <f>Tableau2[[#This Row],[Pulse width (ticks)]]/256</f>
        <v>2.9220920138888888</v>
      </c>
      <c r="E43">
        <f>FLOOR(Tableau2[[#This Row],[Num OVF float]],1)</f>
        <v>2</v>
      </c>
      <c r="F43" s="21">
        <f>MOD(Tableau2[[#This Row],[Pulse width (ticks)]],256)</f>
        <v>236.05555555555554</v>
      </c>
    </row>
    <row r="44" spans="1:6" x14ac:dyDescent="0.25">
      <c r="A44">
        <v>-48</v>
      </c>
      <c r="B44" s="20">
        <f>(Tableau2[[#This Row],[Angle cmd]]-Constants!$B$5)*(Constants!$D$4-Constants!$D$3)/(Constants!$B$6-Constants!$B$5)+Constants!$D$3</f>
        <v>751.66666666666663</v>
      </c>
      <c r="C44" s="22">
        <f>Tableau2[[#This Row],[Pulse width (ticks)]]*Speed!$D$6*0.001</f>
        <v>1503.3333333333333</v>
      </c>
      <c r="D44" s="22">
        <f>Tableau2[[#This Row],[Pulse width (ticks)]]/256</f>
        <v>2.9361979166666665</v>
      </c>
      <c r="E44">
        <f>FLOOR(Tableau2[[#This Row],[Num OVF float]],1)</f>
        <v>2</v>
      </c>
      <c r="F44" s="21">
        <f>MOD(Tableau2[[#This Row],[Pulse width (ticks)]],256)</f>
        <v>239.66666666666663</v>
      </c>
    </row>
    <row r="45" spans="1:6" x14ac:dyDescent="0.25">
      <c r="A45">
        <v>-47</v>
      </c>
      <c r="B45" s="20">
        <f>(Tableau2[[#This Row],[Angle cmd]]-Constants!$B$5)*(Constants!$D$4-Constants!$D$3)/(Constants!$B$6-Constants!$B$5)+Constants!$D$3</f>
        <v>755.27777777777783</v>
      </c>
      <c r="C45" s="22">
        <f>Tableau2[[#This Row],[Pulse width (ticks)]]*Speed!$D$6*0.001</f>
        <v>1510.5555555555557</v>
      </c>
      <c r="D45" s="22">
        <f>Tableau2[[#This Row],[Pulse width (ticks)]]/256</f>
        <v>2.9503038194444446</v>
      </c>
      <c r="E45">
        <f>FLOOR(Tableau2[[#This Row],[Num OVF float]],1)</f>
        <v>2</v>
      </c>
      <c r="F45" s="21">
        <f>MOD(Tableau2[[#This Row],[Pulse width (ticks)]],256)</f>
        <v>243.27777777777783</v>
      </c>
    </row>
    <row r="46" spans="1:6" x14ac:dyDescent="0.25">
      <c r="A46">
        <v>-46</v>
      </c>
      <c r="B46" s="20">
        <f>(Tableau2[[#This Row],[Angle cmd]]-Constants!$B$5)*(Constants!$D$4-Constants!$D$3)/(Constants!$B$6-Constants!$B$5)+Constants!$D$3</f>
        <v>758.88888888888891</v>
      </c>
      <c r="C46" s="22">
        <f>Tableau2[[#This Row],[Pulse width (ticks)]]*Speed!$D$6*0.001</f>
        <v>1517.7777777777778</v>
      </c>
      <c r="D46" s="22">
        <f>Tableau2[[#This Row],[Pulse width (ticks)]]/256</f>
        <v>2.9644097222222223</v>
      </c>
      <c r="E46">
        <f>FLOOR(Tableau2[[#This Row],[Num OVF float]],1)</f>
        <v>2</v>
      </c>
      <c r="F46" s="21">
        <f>MOD(Tableau2[[#This Row],[Pulse width (ticks)]],256)</f>
        <v>246.88888888888891</v>
      </c>
    </row>
    <row r="47" spans="1:6" x14ac:dyDescent="0.25">
      <c r="A47">
        <v>-45</v>
      </c>
      <c r="B47" s="20">
        <f>(Tableau2[[#This Row],[Angle cmd]]-Constants!$B$5)*(Constants!$D$4-Constants!$D$3)/(Constants!$B$6-Constants!$B$5)+Constants!$D$3</f>
        <v>762.5</v>
      </c>
      <c r="C47" s="22">
        <f>Tableau2[[#This Row],[Pulse width (ticks)]]*Speed!$D$6*0.001</f>
        <v>1525</v>
      </c>
      <c r="D47" s="22">
        <f>Tableau2[[#This Row],[Pulse width (ticks)]]/256</f>
        <v>2.978515625</v>
      </c>
      <c r="E47">
        <f>FLOOR(Tableau2[[#This Row],[Num OVF float]],1)</f>
        <v>2</v>
      </c>
      <c r="F47" s="21">
        <f>MOD(Tableau2[[#This Row],[Pulse width (ticks)]],256)</f>
        <v>250.5</v>
      </c>
    </row>
    <row r="48" spans="1:6" x14ac:dyDescent="0.25">
      <c r="A48">
        <v>-44</v>
      </c>
      <c r="B48" s="20">
        <f>(Tableau2[[#This Row],[Angle cmd]]-Constants!$B$5)*(Constants!$D$4-Constants!$D$3)/(Constants!$B$6-Constants!$B$5)+Constants!$D$3</f>
        <v>766.11111111111109</v>
      </c>
      <c r="C48" s="22">
        <f>Tableau2[[#This Row],[Pulse width (ticks)]]*Speed!$D$6*0.001</f>
        <v>1532.2222222222222</v>
      </c>
      <c r="D48" s="22">
        <f>Tableau2[[#This Row],[Pulse width (ticks)]]/256</f>
        <v>2.9926215277777777</v>
      </c>
      <c r="E48">
        <f>FLOOR(Tableau2[[#This Row],[Num OVF float]],1)</f>
        <v>2</v>
      </c>
      <c r="F48" s="21">
        <f>MOD(Tableau2[[#This Row],[Pulse width (ticks)]],256)</f>
        <v>254.11111111111109</v>
      </c>
    </row>
    <row r="49" spans="1:6" x14ac:dyDescent="0.25">
      <c r="A49">
        <v>-43</v>
      </c>
      <c r="B49" s="20">
        <f>(Tableau2[[#This Row],[Angle cmd]]-Constants!$B$5)*(Constants!$D$4-Constants!$D$3)/(Constants!$B$6-Constants!$B$5)+Constants!$D$3</f>
        <v>769.72222222222217</v>
      </c>
      <c r="C49" s="22">
        <f>Tableau2[[#This Row],[Pulse width (ticks)]]*Speed!$D$6*0.001</f>
        <v>1539.4444444444443</v>
      </c>
      <c r="D49" s="22">
        <f>Tableau2[[#This Row],[Pulse width (ticks)]]/256</f>
        <v>3.0067274305555554</v>
      </c>
      <c r="E49">
        <f>FLOOR(Tableau2[[#This Row],[Num OVF float]],1)</f>
        <v>3</v>
      </c>
      <c r="F49" s="21">
        <f>MOD(Tableau2[[#This Row],[Pulse width (ticks)]],256)</f>
        <v>1.7222222222221717</v>
      </c>
    </row>
    <row r="50" spans="1:6" x14ac:dyDescent="0.25">
      <c r="A50">
        <v>-42</v>
      </c>
      <c r="B50" s="20">
        <f>(Tableau2[[#This Row],[Angle cmd]]-Constants!$B$5)*(Constants!$D$4-Constants!$D$3)/(Constants!$B$6-Constants!$B$5)+Constants!$D$3</f>
        <v>773.33333333333337</v>
      </c>
      <c r="C50" s="22">
        <f>Tableau2[[#This Row],[Pulse width (ticks)]]*Speed!$D$6*0.001</f>
        <v>1546.6666666666667</v>
      </c>
      <c r="D50" s="22">
        <f>Tableau2[[#This Row],[Pulse width (ticks)]]/256</f>
        <v>3.0208333333333335</v>
      </c>
      <c r="E50">
        <f>FLOOR(Tableau2[[#This Row],[Num OVF float]],1)</f>
        <v>3</v>
      </c>
      <c r="F50" s="21">
        <f>MOD(Tableau2[[#This Row],[Pulse width (ticks)]],256)</f>
        <v>5.3333333333333712</v>
      </c>
    </row>
    <row r="51" spans="1:6" x14ac:dyDescent="0.25">
      <c r="A51">
        <v>-41</v>
      </c>
      <c r="B51" s="20">
        <f>(Tableau2[[#This Row],[Angle cmd]]-Constants!$B$5)*(Constants!$D$4-Constants!$D$3)/(Constants!$B$6-Constants!$B$5)+Constants!$D$3</f>
        <v>776.94444444444446</v>
      </c>
      <c r="C51" s="22">
        <f>Tableau2[[#This Row],[Pulse width (ticks)]]*Speed!$D$6*0.001</f>
        <v>1553.8888888888889</v>
      </c>
      <c r="D51" s="22">
        <f>Tableau2[[#This Row],[Pulse width (ticks)]]/256</f>
        <v>3.0349392361111112</v>
      </c>
      <c r="E51">
        <f>FLOOR(Tableau2[[#This Row],[Num OVF float]],1)</f>
        <v>3</v>
      </c>
      <c r="F51" s="21">
        <f>MOD(Tableau2[[#This Row],[Pulse width (ticks)]],256)</f>
        <v>8.9444444444444571</v>
      </c>
    </row>
    <row r="52" spans="1:6" x14ac:dyDescent="0.25">
      <c r="A52">
        <v>-40</v>
      </c>
      <c r="B52" s="20">
        <f>(Tableau2[[#This Row],[Angle cmd]]-Constants!$B$5)*(Constants!$D$4-Constants!$D$3)/(Constants!$B$6-Constants!$B$5)+Constants!$D$3</f>
        <v>780.55555555555554</v>
      </c>
      <c r="C52" s="22">
        <f>Tableau2[[#This Row],[Pulse width (ticks)]]*Speed!$D$6*0.001</f>
        <v>1561.1111111111111</v>
      </c>
      <c r="D52" s="22">
        <f>Tableau2[[#This Row],[Pulse width (ticks)]]/256</f>
        <v>3.0490451388888888</v>
      </c>
      <c r="E52">
        <f>FLOOR(Tableau2[[#This Row],[Num OVF float]],1)</f>
        <v>3</v>
      </c>
      <c r="F52" s="21">
        <f>MOD(Tableau2[[#This Row],[Pulse width (ticks)]],256)</f>
        <v>12.555555555555543</v>
      </c>
    </row>
    <row r="53" spans="1:6" x14ac:dyDescent="0.25">
      <c r="A53">
        <v>-39</v>
      </c>
      <c r="B53" s="20">
        <f>(Tableau2[[#This Row],[Angle cmd]]-Constants!$B$5)*(Constants!$D$4-Constants!$D$3)/(Constants!$B$6-Constants!$B$5)+Constants!$D$3</f>
        <v>784.16666666666663</v>
      </c>
      <c r="C53" s="22">
        <f>Tableau2[[#This Row],[Pulse width (ticks)]]*Speed!$D$6*0.001</f>
        <v>1568.3333333333333</v>
      </c>
      <c r="D53" s="22">
        <f>Tableau2[[#This Row],[Pulse width (ticks)]]/256</f>
        <v>3.0631510416666665</v>
      </c>
      <c r="E53">
        <f>FLOOR(Tableau2[[#This Row],[Num OVF float]],1)</f>
        <v>3</v>
      </c>
      <c r="F53" s="21">
        <f>MOD(Tableau2[[#This Row],[Pulse width (ticks)]],256)</f>
        <v>16.166666666666629</v>
      </c>
    </row>
    <row r="54" spans="1:6" x14ac:dyDescent="0.25">
      <c r="A54">
        <v>-38</v>
      </c>
      <c r="B54" s="20">
        <f>(Tableau2[[#This Row],[Angle cmd]]-Constants!$B$5)*(Constants!$D$4-Constants!$D$3)/(Constants!$B$6-Constants!$B$5)+Constants!$D$3</f>
        <v>787.77777777777783</v>
      </c>
      <c r="C54" s="22">
        <f>Tableau2[[#This Row],[Pulse width (ticks)]]*Speed!$D$6*0.001</f>
        <v>1575.5555555555557</v>
      </c>
      <c r="D54" s="22">
        <f>Tableau2[[#This Row],[Pulse width (ticks)]]/256</f>
        <v>3.0772569444444446</v>
      </c>
      <c r="E54">
        <f>FLOOR(Tableau2[[#This Row],[Num OVF float]],1)</f>
        <v>3</v>
      </c>
      <c r="F54" s="21">
        <f>MOD(Tableau2[[#This Row],[Pulse width (ticks)]],256)</f>
        <v>19.777777777777828</v>
      </c>
    </row>
    <row r="55" spans="1:6" x14ac:dyDescent="0.25">
      <c r="A55">
        <v>-37</v>
      </c>
      <c r="B55" s="20">
        <f>(Tableau2[[#This Row],[Angle cmd]]-Constants!$B$5)*(Constants!$D$4-Constants!$D$3)/(Constants!$B$6-Constants!$B$5)+Constants!$D$3</f>
        <v>791.38888888888891</v>
      </c>
      <c r="C55" s="22">
        <f>Tableau2[[#This Row],[Pulse width (ticks)]]*Speed!$D$6*0.001</f>
        <v>1582.7777777777778</v>
      </c>
      <c r="D55" s="22">
        <f>Tableau2[[#This Row],[Pulse width (ticks)]]/256</f>
        <v>3.0913628472222223</v>
      </c>
      <c r="E55">
        <f>FLOOR(Tableau2[[#This Row],[Num OVF float]],1)</f>
        <v>3</v>
      </c>
      <c r="F55" s="21">
        <f>MOD(Tableau2[[#This Row],[Pulse width (ticks)]],256)</f>
        <v>23.388888888888914</v>
      </c>
    </row>
    <row r="56" spans="1:6" x14ac:dyDescent="0.25">
      <c r="A56">
        <v>-36</v>
      </c>
      <c r="B56" s="20">
        <f>(Tableau2[[#This Row],[Angle cmd]]-Constants!$B$5)*(Constants!$D$4-Constants!$D$3)/(Constants!$B$6-Constants!$B$5)+Constants!$D$3</f>
        <v>795</v>
      </c>
      <c r="C56" s="22">
        <f>Tableau2[[#This Row],[Pulse width (ticks)]]*Speed!$D$6*0.001</f>
        <v>1590</v>
      </c>
      <c r="D56" s="22">
        <f>Tableau2[[#This Row],[Pulse width (ticks)]]/256</f>
        <v>3.10546875</v>
      </c>
      <c r="E56">
        <f>FLOOR(Tableau2[[#This Row],[Num OVF float]],1)</f>
        <v>3</v>
      </c>
      <c r="F56" s="21">
        <f>MOD(Tableau2[[#This Row],[Pulse width (ticks)]],256)</f>
        <v>27</v>
      </c>
    </row>
    <row r="57" spans="1:6" x14ac:dyDescent="0.25">
      <c r="A57">
        <v>-35</v>
      </c>
      <c r="B57" s="20">
        <f>(Tableau2[[#This Row],[Angle cmd]]-Constants!$B$5)*(Constants!$D$4-Constants!$D$3)/(Constants!$B$6-Constants!$B$5)+Constants!$D$3</f>
        <v>798.61111111111109</v>
      </c>
      <c r="C57" s="22">
        <f>Tableau2[[#This Row],[Pulse width (ticks)]]*Speed!$D$6*0.001</f>
        <v>1597.2222222222222</v>
      </c>
      <c r="D57" s="22">
        <f>Tableau2[[#This Row],[Pulse width (ticks)]]/256</f>
        <v>3.1195746527777777</v>
      </c>
      <c r="E57">
        <f>FLOOR(Tableau2[[#This Row],[Num OVF float]],1)</f>
        <v>3</v>
      </c>
      <c r="F57" s="21">
        <f>MOD(Tableau2[[#This Row],[Pulse width (ticks)]],256)</f>
        <v>30.611111111111086</v>
      </c>
    </row>
    <row r="58" spans="1:6" x14ac:dyDescent="0.25">
      <c r="A58">
        <v>-34</v>
      </c>
      <c r="B58" s="20">
        <f>(Tableau2[[#This Row],[Angle cmd]]-Constants!$B$5)*(Constants!$D$4-Constants!$D$3)/(Constants!$B$6-Constants!$B$5)+Constants!$D$3</f>
        <v>802.22222222222217</v>
      </c>
      <c r="C58" s="22">
        <f>Tableau2[[#This Row],[Pulse width (ticks)]]*Speed!$D$6*0.001</f>
        <v>1604.4444444444443</v>
      </c>
      <c r="D58" s="22">
        <f>Tableau2[[#This Row],[Pulse width (ticks)]]/256</f>
        <v>3.1336805555555554</v>
      </c>
      <c r="E58">
        <f>FLOOR(Tableau2[[#This Row],[Num OVF float]],1)</f>
        <v>3</v>
      </c>
      <c r="F58" s="21">
        <f>MOD(Tableau2[[#This Row],[Pulse width (ticks)]],256)</f>
        <v>34.222222222222172</v>
      </c>
    </row>
    <row r="59" spans="1:6" x14ac:dyDescent="0.25">
      <c r="A59">
        <v>-33</v>
      </c>
      <c r="B59" s="20">
        <f>(Tableau2[[#This Row],[Angle cmd]]-Constants!$B$5)*(Constants!$D$4-Constants!$D$3)/(Constants!$B$6-Constants!$B$5)+Constants!$D$3</f>
        <v>805.83333333333337</v>
      </c>
      <c r="C59" s="22">
        <f>Tableau2[[#This Row],[Pulse width (ticks)]]*Speed!$D$6*0.001</f>
        <v>1611.6666666666667</v>
      </c>
      <c r="D59" s="22">
        <f>Tableau2[[#This Row],[Pulse width (ticks)]]/256</f>
        <v>3.1477864583333335</v>
      </c>
      <c r="E59">
        <f>FLOOR(Tableau2[[#This Row],[Num OVF float]],1)</f>
        <v>3</v>
      </c>
      <c r="F59" s="21">
        <f>MOD(Tableau2[[#This Row],[Pulse width (ticks)]],256)</f>
        <v>37.833333333333371</v>
      </c>
    </row>
    <row r="60" spans="1:6" x14ac:dyDescent="0.25">
      <c r="A60">
        <v>-32</v>
      </c>
      <c r="B60" s="20">
        <f>(Tableau2[[#This Row],[Angle cmd]]-Constants!$B$5)*(Constants!$D$4-Constants!$D$3)/(Constants!$B$6-Constants!$B$5)+Constants!$D$3</f>
        <v>809.44444444444446</v>
      </c>
      <c r="C60" s="22">
        <f>Tableau2[[#This Row],[Pulse width (ticks)]]*Speed!$D$6*0.001</f>
        <v>1618.8888888888889</v>
      </c>
      <c r="D60" s="22">
        <f>Tableau2[[#This Row],[Pulse width (ticks)]]/256</f>
        <v>3.1618923611111112</v>
      </c>
      <c r="E60">
        <f>FLOOR(Tableau2[[#This Row],[Num OVF float]],1)</f>
        <v>3</v>
      </c>
      <c r="F60" s="21">
        <f>MOD(Tableau2[[#This Row],[Pulse width (ticks)]],256)</f>
        <v>41.444444444444457</v>
      </c>
    </row>
    <row r="61" spans="1:6" x14ac:dyDescent="0.25">
      <c r="A61">
        <v>-31</v>
      </c>
      <c r="B61" s="20">
        <f>(Tableau2[[#This Row],[Angle cmd]]-Constants!$B$5)*(Constants!$D$4-Constants!$D$3)/(Constants!$B$6-Constants!$B$5)+Constants!$D$3</f>
        <v>813.05555555555554</v>
      </c>
      <c r="C61" s="22">
        <f>Tableau2[[#This Row],[Pulse width (ticks)]]*Speed!$D$6*0.001</f>
        <v>1626.1111111111111</v>
      </c>
      <c r="D61" s="22">
        <f>Tableau2[[#This Row],[Pulse width (ticks)]]/256</f>
        <v>3.1759982638888888</v>
      </c>
      <c r="E61">
        <f>FLOOR(Tableau2[[#This Row],[Num OVF float]],1)</f>
        <v>3</v>
      </c>
      <c r="F61" s="21">
        <f>MOD(Tableau2[[#This Row],[Pulse width (ticks)]],256)</f>
        <v>45.055555555555543</v>
      </c>
    </row>
    <row r="62" spans="1:6" x14ac:dyDescent="0.25">
      <c r="A62">
        <v>-30</v>
      </c>
      <c r="B62" s="20">
        <f>(Tableau2[[#This Row],[Angle cmd]]-Constants!$B$5)*(Constants!$D$4-Constants!$D$3)/(Constants!$B$6-Constants!$B$5)+Constants!$D$3</f>
        <v>816.66666666666663</v>
      </c>
      <c r="C62" s="22">
        <f>Tableau2[[#This Row],[Pulse width (ticks)]]*Speed!$D$6*0.001</f>
        <v>1633.3333333333333</v>
      </c>
      <c r="D62" s="22">
        <f>Tableau2[[#This Row],[Pulse width (ticks)]]/256</f>
        <v>3.1901041666666665</v>
      </c>
      <c r="E62">
        <f>FLOOR(Tableau2[[#This Row],[Num OVF float]],1)</f>
        <v>3</v>
      </c>
      <c r="F62" s="21">
        <f>MOD(Tableau2[[#This Row],[Pulse width (ticks)]],256)</f>
        <v>48.666666666666629</v>
      </c>
    </row>
    <row r="63" spans="1:6" x14ac:dyDescent="0.25">
      <c r="A63">
        <v>-29</v>
      </c>
      <c r="B63" s="20">
        <f>(Tableau2[[#This Row],[Angle cmd]]-Constants!$B$5)*(Constants!$D$4-Constants!$D$3)/(Constants!$B$6-Constants!$B$5)+Constants!$D$3</f>
        <v>820.27777777777783</v>
      </c>
      <c r="C63" s="22">
        <f>Tableau2[[#This Row],[Pulse width (ticks)]]*Speed!$D$6*0.001</f>
        <v>1640.5555555555559</v>
      </c>
      <c r="D63" s="22">
        <f>Tableau2[[#This Row],[Pulse width (ticks)]]/256</f>
        <v>3.2042100694444446</v>
      </c>
      <c r="E63">
        <f>FLOOR(Tableau2[[#This Row],[Num OVF float]],1)</f>
        <v>3</v>
      </c>
      <c r="F63" s="21">
        <f>MOD(Tableau2[[#This Row],[Pulse width (ticks)]],256)</f>
        <v>52.277777777777828</v>
      </c>
    </row>
    <row r="64" spans="1:6" x14ac:dyDescent="0.25">
      <c r="A64">
        <v>-28</v>
      </c>
      <c r="B64" s="20">
        <f>(Tableau2[[#This Row],[Angle cmd]]-Constants!$B$5)*(Constants!$D$4-Constants!$D$3)/(Constants!$B$6-Constants!$B$5)+Constants!$D$3</f>
        <v>823.88888888888891</v>
      </c>
      <c r="C64" s="22">
        <f>Tableau2[[#This Row],[Pulse width (ticks)]]*Speed!$D$6*0.001</f>
        <v>1647.7777777777778</v>
      </c>
      <c r="D64" s="22">
        <f>Tableau2[[#This Row],[Pulse width (ticks)]]/256</f>
        <v>3.2183159722222223</v>
      </c>
      <c r="E64">
        <f>FLOOR(Tableau2[[#This Row],[Num OVF float]],1)</f>
        <v>3</v>
      </c>
      <c r="F64" s="21">
        <f>MOD(Tableau2[[#This Row],[Pulse width (ticks)]],256)</f>
        <v>55.888888888888914</v>
      </c>
    </row>
    <row r="65" spans="1:6" x14ac:dyDescent="0.25">
      <c r="A65">
        <v>-27</v>
      </c>
      <c r="B65" s="20">
        <f>(Tableau2[[#This Row],[Angle cmd]]-Constants!$B$5)*(Constants!$D$4-Constants!$D$3)/(Constants!$B$6-Constants!$B$5)+Constants!$D$3</f>
        <v>827.5</v>
      </c>
      <c r="C65" s="22">
        <f>Tableau2[[#This Row],[Pulse width (ticks)]]*Speed!$D$6*0.001</f>
        <v>1655</v>
      </c>
      <c r="D65" s="22">
        <f>Tableau2[[#This Row],[Pulse width (ticks)]]/256</f>
        <v>3.232421875</v>
      </c>
      <c r="E65">
        <f>FLOOR(Tableau2[[#This Row],[Num OVF float]],1)</f>
        <v>3</v>
      </c>
      <c r="F65" s="21">
        <f>MOD(Tableau2[[#This Row],[Pulse width (ticks)]],256)</f>
        <v>59.5</v>
      </c>
    </row>
    <row r="66" spans="1:6" x14ac:dyDescent="0.25">
      <c r="A66">
        <v>-26</v>
      </c>
      <c r="B66" s="20">
        <f>(Tableau2[[#This Row],[Angle cmd]]-Constants!$B$5)*(Constants!$D$4-Constants!$D$3)/(Constants!$B$6-Constants!$B$5)+Constants!$D$3</f>
        <v>831.11111111111109</v>
      </c>
      <c r="C66" s="22">
        <f>Tableau2[[#This Row],[Pulse width (ticks)]]*Speed!$D$6*0.001</f>
        <v>1662.2222222222222</v>
      </c>
      <c r="D66" s="22">
        <f>Tableau2[[#This Row],[Pulse width (ticks)]]/256</f>
        <v>3.2465277777777777</v>
      </c>
      <c r="E66">
        <f>FLOOR(Tableau2[[#This Row],[Num OVF float]],1)</f>
        <v>3</v>
      </c>
      <c r="F66" s="21">
        <f>MOD(Tableau2[[#This Row],[Pulse width (ticks)]],256)</f>
        <v>63.111111111111086</v>
      </c>
    </row>
    <row r="67" spans="1:6" x14ac:dyDescent="0.25">
      <c r="A67">
        <v>-25</v>
      </c>
      <c r="B67" s="20">
        <f>(Tableau2[[#This Row],[Angle cmd]]-Constants!$B$5)*(Constants!$D$4-Constants!$D$3)/(Constants!$B$6-Constants!$B$5)+Constants!$D$3</f>
        <v>834.72222222222217</v>
      </c>
      <c r="C67" s="22">
        <f>Tableau2[[#This Row],[Pulse width (ticks)]]*Speed!$D$6*0.001</f>
        <v>1669.4444444444443</v>
      </c>
      <c r="D67" s="22">
        <f>Tableau2[[#This Row],[Pulse width (ticks)]]/256</f>
        <v>3.2606336805555554</v>
      </c>
      <c r="E67">
        <f>FLOOR(Tableau2[[#This Row],[Num OVF float]],1)</f>
        <v>3</v>
      </c>
      <c r="F67" s="21">
        <f>MOD(Tableau2[[#This Row],[Pulse width (ticks)]],256)</f>
        <v>66.722222222222172</v>
      </c>
    </row>
    <row r="68" spans="1:6" x14ac:dyDescent="0.25">
      <c r="A68">
        <v>-24</v>
      </c>
      <c r="B68" s="20">
        <f>(Tableau2[[#This Row],[Angle cmd]]-Constants!$B$5)*(Constants!$D$4-Constants!$D$3)/(Constants!$B$6-Constants!$B$5)+Constants!$D$3</f>
        <v>838.33333333333337</v>
      </c>
      <c r="C68" s="22">
        <f>Tableau2[[#This Row],[Pulse width (ticks)]]*Speed!$D$6*0.001</f>
        <v>1676.6666666666667</v>
      </c>
      <c r="D68" s="22">
        <f>Tableau2[[#This Row],[Pulse width (ticks)]]/256</f>
        <v>3.2747395833333335</v>
      </c>
      <c r="E68">
        <f>FLOOR(Tableau2[[#This Row],[Num OVF float]],1)</f>
        <v>3</v>
      </c>
      <c r="F68" s="21">
        <f>MOD(Tableau2[[#This Row],[Pulse width (ticks)]],256)</f>
        <v>70.333333333333371</v>
      </c>
    </row>
    <row r="69" spans="1:6" x14ac:dyDescent="0.25">
      <c r="A69">
        <v>-23</v>
      </c>
      <c r="B69" s="20">
        <f>(Tableau2[[#This Row],[Angle cmd]]-Constants!$B$5)*(Constants!$D$4-Constants!$D$3)/(Constants!$B$6-Constants!$B$5)+Constants!$D$3</f>
        <v>841.94444444444446</v>
      </c>
      <c r="C69" s="22">
        <f>Tableau2[[#This Row],[Pulse width (ticks)]]*Speed!$D$6*0.001</f>
        <v>1683.8888888888889</v>
      </c>
      <c r="D69" s="22">
        <f>Tableau2[[#This Row],[Pulse width (ticks)]]/256</f>
        <v>3.2888454861111112</v>
      </c>
      <c r="E69">
        <f>FLOOR(Tableau2[[#This Row],[Num OVF float]],1)</f>
        <v>3</v>
      </c>
      <c r="F69" s="21">
        <f>MOD(Tableau2[[#This Row],[Pulse width (ticks)]],256)</f>
        <v>73.944444444444457</v>
      </c>
    </row>
    <row r="70" spans="1:6" x14ac:dyDescent="0.25">
      <c r="A70">
        <v>-22</v>
      </c>
      <c r="B70" s="20">
        <f>(Tableau2[[#This Row],[Angle cmd]]-Constants!$B$5)*(Constants!$D$4-Constants!$D$3)/(Constants!$B$6-Constants!$B$5)+Constants!$D$3</f>
        <v>845.55555555555554</v>
      </c>
      <c r="C70" s="22">
        <f>Tableau2[[#This Row],[Pulse width (ticks)]]*Speed!$D$6*0.001</f>
        <v>1691.1111111111111</v>
      </c>
      <c r="D70" s="22">
        <f>Tableau2[[#This Row],[Pulse width (ticks)]]/256</f>
        <v>3.3029513888888888</v>
      </c>
      <c r="E70">
        <f>FLOOR(Tableau2[[#This Row],[Num OVF float]],1)</f>
        <v>3</v>
      </c>
      <c r="F70" s="21">
        <f>MOD(Tableau2[[#This Row],[Pulse width (ticks)]],256)</f>
        <v>77.555555555555543</v>
      </c>
    </row>
    <row r="71" spans="1:6" x14ac:dyDescent="0.25">
      <c r="A71">
        <v>-21</v>
      </c>
      <c r="B71" s="20">
        <f>(Tableau2[[#This Row],[Angle cmd]]-Constants!$B$5)*(Constants!$D$4-Constants!$D$3)/(Constants!$B$6-Constants!$B$5)+Constants!$D$3</f>
        <v>849.16666666666663</v>
      </c>
      <c r="C71" s="22">
        <f>Tableau2[[#This Row],[Pulse width (ticks)]]*Speed!$D$6*0.001</f>
        <v>1698.3333333333333</v>
      </c>
      <c r="D71" s="22">
        <f>Tableau2[[#This Row],[Pulse width (ticks)]]/256</f>
        <v>3.3170572916666665</v>
      </c>
      <c r="E71">
        <f>FLOOR(Tableau2[[#This Row],[Num OVF float]],1)</f>
        <v>3</v>
      </c>
      <c r="F71" s="21">
        <f>MOD(Tableau2[[#This Row],[Pulse width (ticks)]],256)</f>
        <v>81.166666666666629</v>
      </c>
    </row>
    <row r="72" spans="1:6" x14ac:dyDescent="0.25">
      <c r="A72">
        <v>-20</v>
      </c>
      <c r="B72" s="20">
        <f>(Tableau2[[#This Row],[Angle cmd]]-Constants!$B$5)*(Constants!$D$4-Constants!$D$3)/(Constants!$B$6-Constants!$B$5)+Constants!$D$3</f>
        <v>852.77777777777783</v>
      </c>
      <c r="C72" s="22">
        <f>Tableau2[[#This Row],[Pulse width (ticks)]]*Speed!$D$6*0.001</f>
        <v>1705.5555555555559</v>
      </c>
      <c r="D72" s="22">
        <f>Tableau2[[#This Row],[Pulse width (ticks)]]/256</f>
        <v>3.3311631944444446</v>
      </c>
      <c r="E72">
        <f>FLOOR(Tableau2[[#This Row],[Num OVF float]],1)</f>
        <v>3</v>
      </c>
      <c r="F72" s="21">
        <f>MOD(Tableau2[[#This Row],[Pulse width (ticks)]],256)</f>
        <v>84.777777777777828</v>
      </c>
    </row>
    <row r="73" spans="1:6" x14ac:dyDescent="0.25">
      <c r="A73">
        <v>-19</v>
      </c>
      <c r="B73" s="20">
        <f>(Tableau2[[#This Row],[Angle cmd]]-Constants!$B$5)*(Constants!$D$4-Constants!$D$3)/(Constants!$B$6-Constants!$B$5)+Constants!$D$3</f>
        <v>856.38888888888891</v>
      </c>
      <c r="C73" s="22">
        <f>Tableau2[[#This Row],[Pulse width (ticks)]]*Speed!$D$6*0.001</f>
        <v>1712.7777777777778</v>
      </c>
      <c r="D73" s="22">
        <f>Tableau2[[#This Row],[Pulse width (ticks)]]/256</f>
        <v>3.3452690972222223</v>
      </c>
      <c r="E73">
        <f>FLOOR(Tableau2[[#This Row],[Num OVF float]],1)</f>
        <v>3</v>
      </c>
      <c r="F73" s="21">
        <f>MOD(Tableau2[[#This Row],[Pulse width (ticks)]],256)</f>
        <v>88.388888888888914</v>
      </c>
    </row>
    <row r="74" spans="1:6" x14ac:dyDescent="0.25">
      <c r="A74">
        <v>-18</v>
      </c>
      <c r="B74" s="20">
        <f>(Tableau2[[#This Row],[Angle cmd]]-Constants!$B$5)*(Constants!$D$4-Constants!$D$3)/(Constants!$B$6-Constants!$B$5)+Constants!$D$3</f>
        <v>860</v>
      </c>
      <c r="C74" s="22">
        <f>Tableau2[[#This Row],[Pulse width (ticks)]]*Speed!$D$6*0.001</f>
        <v>1720</v>
      </c>
      <c r="D74" s="22">
        <f>Tableau2[[#This Row],[Pulse width (ticks)]]/256</f>
        <v>3.359375</v>
      </c>
      <c r="E74">
        <f>FLOOR(Tableau2[[#This Row],[Num OVF float]],1)</f>
        <v>3</v>
      </c>
      <c r="F74" s="21">
        <f>MOD(Tableau2[[#This Row],[Pulse width (ticks)]],256)</f>
        <v>92</v>
      </c>
    </row>
    <row r="75" spans="1:6" x14ac:dyDescent="0.25">
      <c r="A75">
        <v>-17</v>
      </c>
      <c r="B75" s="20">
        <f>(Tableau2[[#This Row],[Angle cmd]]-Constants!$B$5)*(Constants!$D$4-Constants!$D$3)/(Constants!$B$6-Constants!$B$5)+Constants!$D$3</f>
        <v>863.61111111111109</v>
      </c>
      <c r="C75" s="22">
        <f>Tableau2[[#This Row],[Pulse width (ticks)]]*Speed!$D$6*0.001</f>
        <v>1727.2222222222222</v>
      </c>
      <c r="D75" s="22">
        <f>Tableau2[[#This Row],[Pulse width (ticks)]]/256</f>
        <v>3.3734809027777777</v>
      </c>
      <c r="E75">
        <f>FLOOR(Tableau2[[#This Row],[Num OVF float]],1)</f>
        <v>3</v>
      </c>
      <c r="F75" s="21">
        <f>MOD(Tableau2[[#This Row],[Pulse width (ticks)]],256)</f>
        <v>95.611111111111086</v>
      </c>
    </row>
    <row r="76" spans="1:6" x14ac:dyDescent="0.25">
      <c r="A76">
        <v>-16</v>
      </c>
      <c r="B76" s="20">
        <f>(Tableau2[[#This Row],[Angle cmd]]-Constants!$B$5)*(Constants!$D$4-Constants!$D$3)/(Constants!$B$6-Constants!$B$5)+Constants!$D$3</f>
        <v>867.22222222222217</v>
      </c>
      <c r="C76" s="22">
        <f>Tableau2[[#This Row],[Pulse width (ticks)]]*Speed!$D$6*0.001</f>
        <v>1734.4444444444443</v>
      </c>
      <c r="D76" s="22">
        <f>Tableau2[[#This Row],[Pulse width (ticks)]]/256</f>
        <v>3.3875868055555554</v>
      </c>
      <c r="E76">
        <f>FLOOR(Tableau2[[#This Row],[Num OVF float]],1)</f>
        <v>3</v>
      </c>
      <c r="F76" s="21">
        <f>MOD(Tableau2[[#This Row],[Pulse width (ticks)]],256)</f>
        <v>99.222222222222172</v>
      </c>
    </row>
    <row r="77" spans="1:6" x14ac:dyDescent="0.25">
      <c r="A77">
        <v>-15</v>
      </c>
      <c r="B77" s="20">
        <f>(Tableau2[[#This Row],[Angle cmd]]-Constants!$B$5)*(Constants!$D$4-Constants!$D$3)/(Constants!$B$6-Constants!$B$5)+Constants!$D$3</f>
        <v>870.83333333333326</v>
      </c>
      <c r="C77" s="22">
        <f>Tableau2[[#This Row],[Pulse width (ticks)]]*Speed!$D$6*0.001</f>
        <v>1741.6666666666665</v>
      </c>
      <c r="D77" s="22">
        <f>Tableau2[[#This Row],[Pulse width (ticks)]]/256</f>
        <v>3.401692708333333</v>
      </c>
      <c r="E77">
        <f>FLOOR(Tableau2[[#This Row],[Num OVF float]],1)</f>
        <v>3</v>
      </c>
      <c r="F77" s="21">
        <f>MOD(Tableau2[[#This Row],[Pulse width (ticks)]],256)</f>
        <v>102.83333333333326</v>
      </c>
    </row>
    <row r="78" spans="1:6" x14ac:dyDescent="0.25">
      <c r="A78">
        <v>-14</v>
      </c>
      <c r="B78" s="20">
        <f>(Tableau2[[#This Row],[Angle cmd]]-Constants!$B$5)*(Constants!$D$4-Constants!$D$3)/(Constants!$B$6-Constants!$B$5)+Constants!$D$3</f>
        <v>874.44444444444446</v>
      </c>
      <c r="C78" s="22">
        <f>Tableau2[[#This Row],[Pulse width (ticks)]]*Speed!$D$6*0.001</f>
        <v>1748.8888888888891</v>
      </c>
      <c r="D78" s="22">
        <f>Tableau2[[#This Row],[Pulse width (ticks)]]/256</f>
        <v>3.4157986111111112</v>
      </c>
      <c r="E78">
        <f>FLOOR(Tableau2[[#This Row],[Num OVF float]],1)</f>
        <v>3</v>
      </c>
      <c r="F78" s="21">
        <f>MOD(Tableau2[[#This Row],[Pulse width (ticks)]],256)</f>
        <v>106.44444444444446</v>
      </c>
    </row>
    <row r="79" spans="1:6" x14ac:dyDescent="0.25">
      <c r="A79">
        <v>-13</v>
      </c>
      <c r="B79" s="20">
        <f>(Tableau2[[#This Row],[Angle cmd]]-Constants!$B$5)*(Constants!$D$4-Constants!$D$3)/(Constants!$B$6-Constants!$B$5)+Constants!$D$3</f>
        <v>878.05555555555554</v>
      </c>
      <c r="C79" s="22">
        <f>Tableau2[[#This Row],[Pulse width (ticks)]]*Speed!$D$6*0.001</f>
        <v>1756.1111111111111</v>
      </c>
      <c r="D79" s="22">
        <f>Tableau2[[#This Row],[Pulse width (ticks)]]/256</f>
        <v>3.4299045138888888</v>
      </c>
      <c r="E79">
        <f>FLOOR(Tableau2[[#This Row],[Num OVF float]],1)</f>
        <v>3</v>
      </c>
      <c r="F79" s="21">
        <f>MOD(Tableau2[[#This Row],[Pulse width (ticks)]],256)</f>
        <v>110.05555555555554</v>
      </c>
    </row>
    <row r="80" spans="1:6" x14ac:dyDescent="0.25">
      <c r="A80">
        <v>-12</v>
      </c>
      <c r="B80" s="20">
        <f>(Tableau2[[#This Row],[Angle cmd]]-Constants!$B$5)*(Constants!$D$4-Constants!$D$3)/(Constants!$B$6-Constants!$B$5)+Constants!$D$3</f>
        <v>881.66666666666674</v>
      </c>
      <c r="C80" s="22">
        <f>Tableau2[[#This Row],[Pulse width (ticks)]]*Speed!$D$6*0.001</f>
        <v>1763.3333333333335</v>
      </c>
      <c r="D80" s="22">
        <f>Tableau2[[#This Row],[Pulse width (ticks)]]/256</f>
        <v>3.444010416666667</v>
      </c>
      <c r="E80">
        <f>FLOOR(Tableau2[[#This Row],[Num OVF float]],1)</f>
        <v>3</v>
      </c>
      <c r="F80" s="21">
        <f>MOD(Tableau2[[#This Row],[Pulse width (ticks)]],256)</f>
        <v>113.66666666666674</v>
      </c>
    </row>
    <row r="81" spans="1:6" x14ac:dyDescent="0.25">
      <c r="A81">
        <v>-11</v>
      </c>
      <c r="B81" s="20">
        <f>(Tableau2[[#This Row],[Angle cmd]]-Constants!$B$5)*(Constants!$D$4-Constants!$D$3)/(Constants!$B$6-Constants!$B$5)+Constants!$D$3</f>
        <v>885.27777777777783</v>
      </c>
      <c r="C81" s="22">
        <f>Tableau2[[#This Row],[Pulse width (ticks)]]*Speed!$D$6*0.001</f>
        <v>1770.5555555555559</v>
      </c>
      <c r="D81" s="22">
        <f>Tableau2[[#This Row],[Pulse width (ticks)]]/256</f>
        <v>3.4581163194444446</v>
      </c>
      <c r="E81">
        <f>FLOOR(Tableau2[[#This Row],[Num OVF float]],1)</f>
        <v>3</v>
      </c>
      <c r="F81" s="21">
        <f>MOD(Tableau2[[#This Row],[Pulse width (ticks)]],256)</f>
        <v>117.27777777777783</v>
      </c>
    </row>
    <row r="82" spans="1:6" x14ac:dyDescent="0.25">
      <c r="A82">
        <v>-10</v>
      </c>
      <c r="B82" s="20">
        <f>(Tableau2[[#This Row],[Angle cmd]]-Constants!$B$5)*(Constants!$D$4-Constants!$D$3)/(Constants!$B$6-Constants!$B$5)+Constants!$D$3</f>
        <v>888.88888888888891</v>
      </c>
      <c r="C82" s="22">
        <f>Tableau2[[#This Row],[Pulse width (ticks)]]*Speed!$D$6*0.001</f>
        <v>1777.7777777777778</v>
      </c>
      <c r="D82" s="22">
        <f>Tableau2[[#This Row],[Pulse width (ticks)]]/256</f>
        <v>3.4722222222222223</v>
      </c>
      <c r="E82">
        <f>FLOOR(Tableau2[[#This Row],[Num OVF float]],1)</f>
        <v>3</v>
      </c>
      <c r="F82" s="21">
        <f>MOD(Tableau2[[#This Row],[Pulse width (ticks)]],256)</f>
        <v>120.88888888888891</v>
      </c>
    </row>
    <row r="83" spans="1:6" x14ac:dyDescent="0.25">
      <c r="A83">
        <v>-9</v>
      </c>
      <c r="B83" s="20">
        <f>(Tableau2[[#This Row],[Angle cmd]]-Constants!$B$5)*(Constants!$D$4-Constants!$D$3)/(Constants!$B$6-Constants!$B$5)+Constants!$D$3</f>
        <v>892.5</v>
      </c>
      <c r="C83" s="22">
        <f>Tableau2[[#This Row],[Pulse width (ticks)]]*Speed!$D$6*0.001</f>
        <v>1785</v>
      </c>
      <c r="D83" s="22">
        <f>Tableau2[[#This Row],[Pulse width (ticks)]]/256</f>
        <v>3.486328125</v>
      </c>
      <c r="E83">
        <f>FLOOR(Tableau2[[#This Row],[Num OVF float]],1)</f>
        <v>3</v>
      </c>
      <c r="F83" s="21">
        <f>MOD(Tableau2[[#This Row],[Pulse width (ticks)]],256)</f>
        <v>124.5</v>
      </c>
    </row>
    <row r="84" spans="1:6" x14ac:dyDescent="0.25">
      <c r="A84">
        <v>-8</v>
      </c>
      <c r="B84" s="20">
        <f>(Tableau2[[#This Row],[Angle cmd]]-Constants!$B$5)*(Constants!$D$4-Constants!$D$3)/(Constants!$B$6-Constants!$B$5)+Constants!$D$3</f>
        <v>896.11111111111109</v>
      </c>
      <c r="C84" s="22">
        <f>Tableau2[[#This Row],[Pulse width (ticks)]]*Speed!$D$6*0.001</f>
        <v>1792.2222222222222</v>
      </c>
      <c r="D84" s="22">
        <f>Tableau2[[#This Row],[Pulse width (ticks)]]/256</f>
        <v>3.5004340277777777</v>
      </c>
      <c r="E84">
        <f>FLOOR(Tableau2[[#This Row],[Num OVF float]],1)</f>
        <v>3</v>
      </c>
      <c r="F84" s="21">
        <f>MOD(Tableau2[[#This Row],[Pulse width (ticks)]],256)</f>
        <v>128.11111111111109</v>
      </c>
    </row>
    <row r="85" spans="1:6" x14ac:dyDescent="0.25">
      <c r="A85">
        <v>-7</v>
      </c>
      <c r="B85" s="20">
        <f>(Tableau2[[#This Row],[Angle cmd]]-Constants!$B$5)*(Constants!$D$4-Constants!$D$3)/(Constants!$B$6-Constants!$B$5)+Constants!$D$3</f>
        <v>899.72222222222217</v>
      </c>
      <c r="C85" s="22">
        <f>Tableau2[[#This Row],[Pulse width (ticks)]]*Speed!$D$6*0.001</f>
        <v>1799.4444444444443</v>
      </c>
      <c r="D85" s="22">
        <f>Tableau2[[#This Row],[Pulse width (ticks)]]/256</f>
        <v>3.5145399305555554</v>
      </c>
      <c r="E85">
        <f>FLOOR(Tableau2[[#This Row],[Num OVF float]],1)</f>
        <v>3</v>
      </c>
      <c r="F85" s="21">
        <f>MOD(Tableau2[[#This Row],[Pulse width (ticks)]],256)</f>
        <v>131.72222222222217</v>
      </c>
    </row>
    <row r="86" spans="1:6" x14ac:dyDescent="0.25">
      <c r="A86">
        <v>-6</v>
      </c>
      <c r="B86" s="20">
        <f>(Tableau2[[#This Row],[Angle cmd]]-Constants!$B$5)*(Constants!$D$4-Constants!$D$3)/(Constants!$B$6-Constants!$B$5)+Constants!$D$3</f>
        <v>903.33333333333326</v>
      </c>
      <c r="C86" s="22">
        <f>Tableau2[[#This Row],[Pulse width (ticks)]]*Speed!$D$6*0.001</f>
        <v>1806.6666666666665</v>
      </c>
      <c r="D86" s="22">
        <f>Tableau2[[#This Row],[Pulse width (ticks)]]/256</f>
        <v>3.528645833333333</v>
      </c>
      <c r="E86">
        <f>FLOOR(Tableau2[[#This Row],[Num OVF float]],1)</f>
        <v>3</v>
      </c>
      <c r="F86" s="21">
        <f>MOD(Tableau2[[#This Row],[Pulse width (ticks)]],256)</f>
        <v>135.33333333333326</v>
      </c>
    </row>
    <row r="87" spans="1:6" x14ac:dyDescent="0.25">
      <c r="A87">
        <v>-5</v>
      </c>
      <c r="B87" s="20">
        <f>(Tableau2[[#This Row],[Angle cmd]]-Constants!$B$5)*(Constants!$D$4-Constants!$D$3)/(Constants!$B$6-Constants!$B$5)+Constants!$D$3</f>
        <v>906.94444444444446</v>
      </c>
      <c r="C87" s="22">
        <f>Tableau2[[#This Row],[Pulse width (ticks)]]*Speed!$D$6*0.001</f>
        <v>1813.8888888888891</v>
      </c>
      <c r="D87" s="22">
        <f>Tableau2[[#This Row],[Pulse width (ticks)]]/256</f>
        <v>3.5427517361111112</v>
      </c>
      <c r="E87">
        <f>FLOOR(Tableau2[[#This Row],[Num OVF float]],1)</f>
        <v>3</v>
      </c>
      <c r="F87" s="21">
        <f>MOD(Tableau2[[#This Row],[Pulse width (ticks)]],256)</f>
        <v>138.94444444444446</v>
      </c>
    </row>
    <row r="88" spans="1:6" x14ac:dyDescent="0.25">
      <c r="A88">
        <v>-4</v>
      </c>
      <c r="B88" s="20">
        <f>(Tableau2[[#This Row],[Angle cmd]]-Constants!$B$5)*(Constants!$D$4-Constants!$D$3)/(Constants!$B$6-Constants!$B$5)+Constants!$D$3</f>
        <v>910.55555555555554</v>
      </c>
      <c r="C88" s="22">
        <f>Tableau2[[#This Row],[Pulse width (ticks)]]*Speed!$D$6*0.001</f>
        <v>1821.1111111111111</v>
      </c>
      <c r="D88" s="22">
        <f>Tableau2[[#This Row],[Pulse width (ticks)]]/256</f>
        <v>3.5568576388888888</v>
      </c>
      <c r="E88">
        <f>FLOOR(Tableau2[[#This Row],[Num OVF float]],1)</f>
        <v>3</v>
      </c>
      <c r="F88" s="21">
        <f>MOD(Tableau2[[#This Row],[Pulse width (ticks)]],256)</f>
        <v>142.55555555555554</v>
      </c>
    </row>
    <row r="89" spans="1:6" x14ac:dyDescent="0.25">
      <c r="A89">
        <v>-3</v>
      </c>
      <c r="B89" s="20">
        <f>(Tableau2[[#This Row],[Angle cmd]]-Constants!$B$5)*(Constants!$D$4-Constants!$D$3)/(Constants!$B$6-Constants!$B$5)+Constants!$D$3</f>
        <v>914.16666666666674</v>
      </c>
      <c r="C89" s="22">
        <f>Tableau2[[#This Row],[Pulse width (ticks)]]*Speed!$D$6*0.001</f>
        <v>1828.3333333333335</v>
      </c>
      <c r="D89" s="22">
        <f>Tableau2[[#This Row],[Pulse width (ticks)]]/256</f>
        <v>3.570963541666667</v>
      </c>
      <c r="E89">
        <f>FLOOR(Tableau2[[#This Row],[Num OVF float]],1)</f>
        <v>3</v>
      </c>
      <c r="F89" s="21">
        <f>MOD(Tableau2[[#This Row],[Pulse width (ticks)]],256)</f>
        <v>146.16666666666674</v>
      </c>
    </row>
    <row r="90" spans="1:6" x14ac:dyDescent="0.25">
      <c r="A90">
        <v>-2</v>
      </c>
      <c r="B90" s="20">
        <f>(Tableau2[[#This Row],[Angle cmd]]-Constants!$B$5)*(Constants!$D$4-Constants!$D$3)/(Constants!$B$6-Constants!$B$5)+Constants!$D$3</f>
        <v>917.77777777777783</v>
      </c>
      <c r="C90" s="22">
        <f>Tableau2[[#This Row],[Pulse width (ticks)]]*Speed!$D$6*0.001</f>
        <v>1835.5555555555559</v>
      </c>
      <c r="D90" s="22">
        <f>Tableau2[[#This Row],[Pulse width (ticks)]]/256</f>
        <v>3.5850694444444446</v>
      </c>
      <c r="E90">
        <f>FLOOR(Tableau2[[#This Row],[Num OVF float]],1)</f>
        <v>3</v>
      </c>
      <c r="F90" s="21">
        <f>MOD(Tableau2[[#This Row],[Pulse width (ticks)]],256)</f>
        <v>149.77777777777783</v>
      </c>
    </row>
    <row r="91" spans="1:6" x14ac:dyDescent="0.25">
      <c r="A91">
        <v>-1</v>
      </c>
      <c r="B91" s="20">
        <f>(Tableau2[[#This Row],[Angle cmd]]-Constants!$B$5)*(Constants!$D$4-Constants!$D$3)/(Constants!$B$6-Constants!$B$5)+Constants!$D$3</f>
        <v>921.38888888888891</v>
      </c>
      <c r="C91" s="22">
        <f>Tableau2[[#This Row],[Pulse width (ticks)]]*Speed!$D$6*0.001</f>
        <v>1842.7777777777778</v>
      </c>
      <c r="D91" s="22">
        <f>Tableau2[[#This Row],[Pulse width (ticks)]]/256</f>
        <v>3.5991753472222223</v>
      </c>
      <c r="E91">
        <f>FLOOR(Tableau2[[#This Row],[Num OVF float]],1)</f>
        <v>3</v>
      </c>
      <c r="F91" s="21">
        <f>MOD(Tableau2[[#This Row],[Pulse width (ticks)]],256)</f>
        <v>153.38888888888891</v>
      </c>
    </row>
    <row r="92" spans="1:6" x14ac:dyDescent="0.25">
      <c r="A92">
        <v>0</v>
      </c>
      <c r="B92" s="20">
        <f>(Tableau2[[#This Row],[Angle cmd]]-Constants!$B$5)*(Constants!$D$4-Constants!$D$3)/(Constants!$B$6-Constants!$B$5)+Constants!$D$3</f>
        <v>925</v>
      </c>
      <c r="C92" s="22">
        <f>Tableau2[[#This Row],[Pulse width (ticks)]]*Speed!$D$6*0.001</f>
        <v>1850</v>
      </c>
      <c r="D92" s="22">
        <f>Tableau2[[#This Row],[Pulse width (ticks)]]/256</f>
        <v>3.61328125</v>
      </c>
      <c r="E92">
        <f>FLOOR(Tableau2[[#This Row],[Num OVF float]],1)</f>
        <v>3</v>
      </c>
      <c r="F92" s="21">
        <f>MOD(Tableau2[[#This Row],[Pulse width (ticks)]],256)</f>
        <v>157</v>
      </c>
    </row>
    <row r="93" spans="1:6" x14ac:dyDescent="0.25">
      <c r="A93">
        <v>1</v>
      </c>
      <c r="B93" s="20">
        <f>(Tableau2[[#This Row],[Angle cmd]]-Constants!$B$5)*(Constants!$D$4-Constants!$D$3)/(Constants!$B$6-Constants!$B$5)+Constants!$D$3</f>
        <v>928.61111111111109</v>
      </c>
      <c r="C93" s="22">
        <f>Tableau2[[#This Row],[Pulse width (ticks)]]*Speed!$D$6*0.001</f>
        <v>1857.2222222222224</v>
      </c>
      <c r="D93" s="22">
        <f>Tableau2[[#This Row],[Pulse width (ticks)]]/256</f>
        <v>3.6273871527777777</v>
      </c>
      <c r="E93">
        <f>FLOOR(Tableau2[[#This Row],[Num OVF float]],1)</f>
        <v>3</v>
      </c>
      <c r="F93" s="21">
        <f>MOD(Tableau2[[#This Row],[Pulse width (ticks)]],256)</f>
        <v>160.61111111111109</v>
      </c>
    </row>
    <row r="94" spans="1:6" x14ac:dyDescent="0.25">
      <c r="A94">
        <v>2</v>
      </c>
      <c r="B94" s="20">
        <f>(Tableau2[[#This Row],[Angle cmd]]-Constants!$B$5)*(Constants!$D$4-Constants!$D$3)/(Constants!$B$6-Constants!$B$5)+Constants!$D$3</f>
        <v>932.22222222222217</v>
      </c>
      <c r="C94" s="22">
        <f>Tableau2[[#This Row],[Pulse width (ticks)]]*Speed!$D$6*0.001</f>
        <v>1864.4444444444443</v>
      </c>
      <c r="D94" s="22">
        <f>Tableau2[[#This Row],[Pulse width (ticks)]]/256</f>
        <v>3.6414930555555554</v>
      </c>
      <c r="E94">
        <f>FLOOR(Tableau2[[#This Row],[Num OVF float]],1)</f>
        <v>3</v>
      </c>
      <c r="F94" s="21">
        <f>MOD(Tableau2[[#This Row],[Pulse width (ticks)]],256)</f>
        <v>164.22222222222217</v>
      </c>
    </row>
    <row r="95" spans="1:6" x14ac:dyDescent="0.25">
      <c r="A95">
        <v>3</v>
      </c>
      <c r="B95" s="20">
        <f>(Tableau2[[#This Row],[Angle cmd]]-Constants!$B$5)*(Constants!$D$4-Constants!$D$3)/(Constants!$B$6-Constants!$B$5)+Constants!$D$3</f>
        <v>935.83333333333326</v>
      </c>
      <c r="C95" s="22">
        <f>Tableau2[[#This Row],[Pulse width (ticks)]]*Speed!$D$6*0.001</f>
        <v>1871.6666666666665</v>
      </c>
      <c r="D95" s="22">
        <f>Tableau2[[#This Row],[Pulse width (ticks)]]/256</f>
        <v>3.655598958333333</v>
      </c>
      <c r="E95">
        <f>FLOOR(Tableau2[[#This Row],[Num OVF float]],1)</f>
        <v>3</v>
      </c>
      <c r="F95" s="21">
        <f>MOD(Tableau2[[#This Row],[Pulse width (ticks)]],256)</f>
        <v>167.83333333333326</v>
      </c>
    </row>
    <row r="96" spans="1:6" x14ac:dyDescent="0.25">
      <c r="A96">
        <v>4</v>
      </c>
      <c r="B96" s="20">
        <f>(Tableau2[[#This Row],[Angle cmd]]-Constants!$B$5)*(Constants!$D$4-Constants!$D$3)/(Constants!$B$6-Constants!$B$5)+Constants!$D$3</f>
        <v>939.44444444444446</v>
      </c>
      <c r="C96" s="22">
        <f>Tableau2[[#This Row],[Pulse width (ticks)]]*Speed!$D$6*0.001</f>
        <v>1878.8888888888891</v>
      </c>
      <c r="D96" s="22">
        <f>Tableau2[[#This Row],[Pulse width (ticks)]]/256</f>
        <v>3.6697048611111112</v>
      </c>
      <c r="E96">
        <f>FLOOR(Tableau2[[#This Row],[Num OVF float]],1)</f>
        <v>3</v>
      </c>
      <c r="F96" s="21">
        <f>MOD(Tableau2[[#This Row],[Pulse width (ticks)]],256)</f>
        <v>171.44444444444446</v>
      </c>
    </row>
    <row r="97" spans="1:6" x14ac:dyDescent="0.25">
      <c r="A97">
        <v>5</v>
      </c>
      <c r="B97" s="20">
        <f>(Tableau2[[#This Row],[Angle cmd]]-Constants!$B$5)*(Constants!$D$4-Constants!$D$3)/(Constants!$B$6-Constants!$B$5)+Constants!$D$3</f>
        <v>943.05555555555554</v>
      </c>
      <c r="C97" s="22">
        <f>Tableau2[[#This Row],[Pulse width (ticks)]]*Speed!$D$6*0.001</f>
        <v>1886.1111111111111</v>
      </c>
      <c r="D97" s="22">
        <f>Tableau2[[#This Row],[Pulse width (ticks)]]/256</f>
        <v>3.6838107638888888</v>
      </c>
      <c r="E97">
        <f>FLOOR(Tableau2[[#This Row],[Num OVF float]],1)</f>
        <v>3</v>
      </c>
      <c r="F97" s="21">
        <f>MOD(Tableau2[[#This Row],[Pulse width (ticks)]],256)</f>
        <v>175.05555555555554</v>
      </c>
    </row>
    <row r="98" spans="1:6" x14ac:dyDescent="0.25">
      <c r="A98">
        <v>6</v>
      </c>
      <c r="B98" s="20">
        <f>(Tableau2[[#This Row],[Angle cmd]]-Constants!$B$5)*(Constants!$D$4-Constants!$D$3)/(Constants!$B$6-Constants!$B$5)+Constants!$D$3</f>
        <v>946.66666666666674</v>
      </c>
      <c r="C98" s="22">
        <f>Tableau2[[#This Row],[Pulse width (ticks)]]*Speed!$D$6*0.001</f>
        <v>1893.3333333333335</v>
      </c>
      <c r="D98" s="22">
        <f>Tableau2[[#This Row],[Pulse width (ticks)]]/256</f>
        <v>3.697916666666667</v>
      </c>
      <c r="E98">
        <f>FLOOR(Tableau2[[#This Row],[Num OVF float]],1)</f>
        <v>3</v>
      </c>
      <c r="F98" s="21">
        <f>MOD(Tableau2[[#This Row],[Pulse width (ticks)]],256)</f>
        <v>178.66666666666674</v>
      </c>
    </row>
    <row r="99" spans="1:6" x14ac:dyDescent="0.25">
      <c r="A99">
        <v>7</v>
      </c>
      <c r="B99" s="20">
        <f>(Tableau2[[#This Row],[Angle cmd]]-Constants!$B$5)*(Constants!$D$4-Constants!$D$3)/(Constants!$B$6-Constants!$B$5)+Constants!$D$3</f>
        <v>950.27777777777783</v>
      </c>
      <c r="C99" s="22">
        <f>Tableau2[[#This Row],[Pulse width (ticks)]]*Speed!$D$6*0.001</f>
        <v>1900.5555555555559</v>
      </c>
      <c r="D99" s="22">
        <f>Tableau2[[#This Row],[Pulse width (ticks)]]/256</f>
        <v>3.7120225694444446</v>
      </c>
      <c r="E99">
        <f>FLOOR(Tableau2[[#This Row],[Num OVF float]],1)</f>
        <v>3</v>
      </c>
      <c r="F99" s="21">
        <f>MOD(Tableau2[[#This Row],[Pulse width (ticks)]],256)</f>
        <v>182.27777777777783</v>
      </c>
    </row>
    <row r="100" spans="1:6" x14ac:dyDescent="0.25">
      <c r="A100">
        <v>8</v>
      </c>
      <c r="B100" s="20">
        <f>(Tableau2[[#This Row],[Angle cmd]]-Constants!$B$5)*(Constants!$D$4-Constants!$D$3)/(Constants!$B$6-Constants!$B$5)+Constants!$D$3</f>
        <v>953.88888888888891</v>
      </c>
      <c r="C100" s="22">
        <f>Tableau2[[#This Row],[Pulse width (ticks)]]*Speed!$D$6*0.001</f>
        <v>1907.7777777777778</v>
      </c>
      <c r="D100" s="22">
        <f>Tableau2[[#This Row],[Pulse width (ticks)]]/256</f>
        <v>3.7261284722222223</v>
      </c>
      <c r="E100">
        <f>FLOOR(Tableau2[[#This Row],[Num OVF float]],1)</f>
        <v>3</v>
      </c>
      <c r="F100" s="21">
        <f>MOD(Tableau2[[#This Row],[Pulse width (ticks)]],256)</f>
        <v>185.88888888888891</v>
      </c>
    </row>
    <row r="101" spans="1:6" x14ac:dyDescent="0.25">
      <c r="A101">
        <v>9</v>
      </c>
      <c r="B101" s="20">
        <f>(Tableau2[[#This Row],[Angle cmd]]-Constants!$B$5)*(Constants!$D$4-Constants!$D$3)/(Constants!$B$6-Constants!$B$5)+Constants!$D$3</f>
        <v>957.5</v>
      </c>
      <c r="C101" s="22">
        <f>Tableau2[[#This Row],[Pulse width (ticks)]]*Speed!$D$6*0.001</f>
        <v>1915</v>
      </c>
      <c r="D101" s="22">
        <f>Tableau2[[#This Row],[Pulse width (ticks)]]/256</f>
        <v>3.740234375</v>
      </c>
      <c r="E101">
        <f>FLOOR(Tableau2[[#This Row],[Num OVF float]],1)</f>
        <v>3</v>
      </c>
      <c r="F101" s="21">
        <f>MOD(Tableau2[[#This Row],[Pulse width (ticks)]],256)</f>
        <v>189.5</v>
      </c>
    </row>
    <row r="102" spans="1:6" x14ac:dyDescent="0.25">
      <c r="A102">
        <v>10</v>
      </c>
      <c r="B102" s="20">
        <f>(Tableau2[[#This Row],[Angle cmd]]-Constants!$B$5)*(Constants!$D$4-Constants!$D$3)/(Constants!$B$6-Constants!$B$5)+Constants!$D$3</f>
        <v>961.11111111111109</v>
      </c>
      <c r="C102" s="22">
        <f>Tableau2[[#This Row],[Pulse width (ticks)]]*Speed!$D$6*0.001</f>
        <v>1922.2222222222224</v>
      </c>
      <c r="D102" s="22">
        <f>Tableau2[[#This Row],[Pulse width (ticks)]]/256</f>
        <v>3.7543402777777777</v>
      </c>
      <c r="E102">
        <f>FLOOR(Tableau2[[#This Row],[Num OVF float]],1)</f>
        <v>3</v>
      </c>
      <c r="F102" s="21">
        <f>MOD(Tableau2[[#This Row],[Pulse width (ticks)]],256)</f>
        <v>193.11111111111109</v>
      </c>
    </row>
    <row r="103" spans="1:6" x14ac:dyDescent="0.25">
      <c r="A103">
        <v>11</v>
      </c>
      <c r="B103" s="20">
        <f>(Tableau2[[#This Row],[Angle cmd]]-Constants!$B$5)*(Constants!$D$4-Constants!$D$3)/(Constants!$B$6-Constants!$B$5)+Constants!$D$3</f>
        <v>964.72222222222217</v>
      </c>
      <c r="C103" s="22">
        <f>Tableau2[[#This Row],[Pulse width (ticks)]]*Speed!$D$6*0.001</f>
        <v>1929.4444444444443</v>
      </c>
      <c r="D103" s="22">
        <f>Tableau2[[#This Row],[Pulse width (ticks)]]/256</f>
        <v>3.7684461805555554</v>
      </c>
      <c r="E103">
        <f>FLOOR(Tableau2[[#This Row],[Num OVF float]],1)</f>
        <v>3</v>
      </c>
      <c r="F103" s="21">
        <f>MOD(Tableau2[[#This Row],[Pulse width (ticks)]],256)</f>
        <v>196.72222222222217</v>
      </c>
    </row>
    <row r="104" spans="1:6" x14ac:dyDescent="0.25">
      <c r="A104">
        <v>12</v>
      </c>
      <c r="B104" s="20">
        <f>(Tableau2[[#This Row],[Angle cmd]]-Constants!$B$5)*(Constants!$D$4-Constants!$D$3)/(Constants!$B$6-Constants!$B$5)+Constants!$D$3</f>
        <v>968.33333333333326</v>
      </c>
      <c r="C104" s="22">
        <f>Tableau2[[#This Row],[Pulse width (ticks)]]*Speed!$D$6*0.001</f>
        <v>1936.6666666666665</v>
      </c>
      <c r="D104" s="22">
        <f>Tableau2[[#This Row],[Pulse width (ticks)]]/256</f>
        <v>3.782552083333333</v>
      </c>
      <c r="E104">
        <f>FLOOR(Tableau2[[#This Row],[Num OVF float]],1)</f>
        <v>3</v>
      </c>
      <c r="F104" s="21">
        <f>MOD(Tableau2[[#This Row],[Pulse width (ticks)]],256)</f>
        <v>200.33333333333326</v>
      </c>
    </row>
    <row r="105" spans="1:6" x14ac:dyDescent="0.25">
      <c r="A105">
        <v>13</v>
      </c>
      <c r="B105" s="20">
        <f>(Tableau2[[#This Row],[Angle cmd]]-Constants!$B$5)*(Constants!$D$4-Constants!$D$3)/(Constants!$B$6-Constants!$B$5)+Constants!$D$3</f>
        <v>971.94444444444446</v>
      </c>
      <c r="C105" s="22">
        <f>Tableau2[[#This Row],[Pulse width (ticks)]]*Speed!$D$6*0.001</f>
        <v>1943.8888888888891</v>
      </c>
      <c r="D105" s="22">
        <f>Tableau2[[#This Row],[Pulse width (ticks)]]/256</f>
        <v>3.7966579861111112</v>
      </c>
      <c r="E105">
        <f>FLOOR(Tableau2[[#This Row],[Num OVF float]],1)</f>
        <v>3</v>
      </c>
      <c r="F105" s="21">
        <f>MOD(Tableau2[[#This Row],[Pulse width (ticks)]],256)</f>
        <v>203.94444444444446</v>
      </c>
    </row>
    <row r="106" spans="1:6" x14ac:dyDescent="0.25">
      <c r="A106">
        <v>14</v>
      </c>
      <c r="B106" s="20">
        <f>(Tableau2[[#This Row],[Angle cmd]]-Constants!$B$5)*(Constants!$D$4-Constants!$D$3)/(Constants!$B$6-Constants!$B$5)+Constants!$D$3</f>
        <v>975.55555555555554</v>
      </c>
      <c r="C106" s="22">
        <f>Tableau2[[#This Row],[Pulse width (ticks)]]*Speed!$D$6*0.001</f>
        <v>1951.1111111111111</v>
      </c>
      <c r="D106" s="22">
        <f>Tableau2[[#This Row],[Pulse width (ticks)]]/256</f>
        <v>3.8107638888888888</v>
      </c>
      <c r="E106">
        <f>FLOOR(Tableau2[[#This Row],[Num OVF float]],1)</f>
        <v>3</v>
      </c>
      <c r="F106" s="21">
        <f>MOD(Tableau2[[#This Row],[Pulse width (ticks)]],256)</f>
        <v>207.55555555555554</v>
      </c>
    </row>
    <row r="107" spans="1:6" x14ac:dyDescent="0.25">
      <c r="A107">
        <v>15</v>
      </c>
      <c r="B107" s="20">
        <f>(Tableau2[[#This Row],[Angle cmd]]-Constants!$B$5)*(Constants!$D$4-Constants!$D$3)/(Constants!$B$6-Constants!$B$5)+Constants!$D$3</f>
        <v>979.16666666666674</v>
      </c>
      <c r="C107" s="22">
        <f>Tableau2[[#This Row],[Pulse width (ticks)]]*Speed!$D$6*0.001</f>
        <v>1958.3333333333335</v>
      </c>
      <c r="D107" s="22">
        <f>Tableau2[[#This Row],[Pulse width (ticks)]]/256</f>
        <v>3.824869791666667</v>
      </c>
      <c r="E107">
        <f>FLOOR(Tableau2[[#This Row],[Num OVF float]],1)</f>
        <v>3</v>
      </c>
      <c r="F107" s="21">
        <f>MOD(Tableau2[[#This Row],[Pulse width (ticks)]],256)</f>
        <v>211.16666666666674</v>
      </c>
    </row>
    <row r="108" spans="1:6" x14ac:dyDescent="0.25">
      <c r="A108">
        <v>16</v>
      </c>
      <c r="B108" s="20">
        <f>(Tableau2[[#This Row],[Angle cmd]]-Constants!$B$5)*(Constants!$D$4-Constants!$D$3)/(Constants!$B$6-Constants!$B$5)+Constants!$D$3</f>
        <v>982.77777777777783</v>
      </c>
      <c r="C108" s="22">
        <f>Tableau2[[#This Row],[Pulse width (ticks)]]*Speed!$D$6*0.001</f>
        <v>1965.5555555555559</v>
      </c>
      <c r="D108" s="22">
        <f>Tableau2[[#This Row],[Pulse width (ticks)]]/256</f>
        <v>3.8389756944444446</v>
      </c>
      <c r="E108">
        <f>FLOOR(Tableau2[[#This Row],[Num OVF float]],1)</f>
        <v>3</v>
      </c>
      <c r="F108" s="21">
        <f>MOD(Tableau2[[#This Row],[Pulse width (ticks)]],256)</f>
        <v>214.77777777777783</v>
      </c>
    </row>
    <row r="109" spans="1:6" x14ac:dyDescent="0.25">
      <c r="A109">
        <v>17</v>
      </c>
      <c r="B109" s="20">
        <f>(Tableau2[[#This Row],[Angle cmd]]-Constants!$B$5)*(Constants!$D$4-Constants!$D$3)/(Constants!$B$6-Constants!$B$5)+Constants!$D$3</f>
        <v>986.38888888888891</v>
      </c>
      <c r="C109" s="22">
        <f>Tableau2[[#This Row],[Pulse width (ticks)]]*Speed!$D$6*0.001</f>
        <v>1972.7777777777778</v>
      </c>
      <c r="D109" s="22">
        <f>Tableau2[[#This Row],[Pulse width (ticks)]]/256</f>
        <v>3.8530815972222223</v>
      </c>
      <c r="E109">
        <f>FLOOR(Tableau2[[#This Row],[Num OVF float]],1)</f>
        <v>3</v>
      </c>
      <c r="F109" s="21">
        <f>MOD(Tableau2[[#This Row],[Pulse width (ticks)]],256)</f>
        <v>218.38888888888891</v>
      </c>
    </row>
    <row r="110" spans="1:6" x14ac:dyDescent="0.25">
      <c r="A110">
        <v>18</v>
      </c>
      <c r="B110" s="20">
        <f>(Tableau2[[#This Row],[Angle cmd]]-Constants!$B$5)*(Constants!$D$4-Constants!$D$3)/(Constants!$B$6-Constants!$B$5)+Constants!$D$3</f>
        <v>990</v>
      </c>
      <c r="C110" s="22">
        <f>Tableau2[[#This Row],[Pulse width (ticks)]]*Speed!$D$6*0.001</f>
        <v>1980</v>
      </c>
      <c r="D110" s="22">
        <f>Tableau2[[#This Row],[Pulse width (ticks)]]/256</f>
        <v>3.8671875</v>
      </c>
      <c r="E110">
        <f>FLOOR(Tableau2[[#This Row],[Num OVF float]],1)</f>
        <v>3</v>
      </c>
      <c r="F110" s="21">
        <f>MOD(Tableau2[[#This Row],[Pulse width (ticks)]],256)</f>
        <v>222</v>
      </c>
    </row>
    <row r="111" spans="1:6" x14ac:dyDescent="0.25">
      <c r="A111">
        <v>19</v>
      </c>
      <c r="B111" s="20">
        <f>(Tableau2[[#This Row],[Angle cmd]]-Constants!$B$5)*(Constants!$D$4-Constants!$D$3)/(Constants!$B$6-Constants!$B$5)+Constants!$D$3</f>
        <v>993.61111111111109</v>
      </c>
      <c r="C111" s="22">
        <f>Tableau2[[#This Row],[Pulse width (ticks)]]*Speed!$D$6*0.001</f>
        <v>1987.2222222222224</v>
      </c>
      <c r="D111" s="22">
        <f>Tableau2[[#This Row],[Pulse width (ticks)]]/256</f>
        <v>3.8812934027777777</v>
      </c>
      <c r="E111">
        <f>FLOOR(Tableau2[[#This Row],[Num OVF float]],1)</f>
        <v>3</v>
      </c>
      <c r="F111" s="21">
        <f>MOD(Tableau2[[#This Row],[Pulse width (ticks)]],256)</f>
        <v>225.61111111111109</v>
      </c>
    </row>
    <row r="112" spans="1:6" x14ac:dyDescent="0.25">
      <c r="A112">
        <v>20</v>
      </c>
      <c r="B112" s="20">
        <f>(Tableau2[[#This Row],[Angle cmd]]-Constants!$B$5)*(Constants!$D$4-Constants!$D$3)/(Constants!$B$6-Constants!$B$5)+Constants!$D$3</f>
        <v>997.22222222222217</v>
      </c>
      <c r="C112" s="22">
        <f>Tableau2[[#This Row],[Pulse width (ticks)]]*Speed!$D$6*0.001</f>
        <v>1994.4444444444443</v>
      </c>
      <c r="D112" s="22">
        <f>Tableau2[[#This Row],[Pulse width (ticks)]]/256</f>
        <v>3.8953993055555554</v>
      </c>
      <c r="E112">
        <f>FLOOR(Tableau2[[#This Row],[Num OVF float]],1)</f>
        <v>3</v>
      </c>
      <c r="F112" s="21">
        <f>MOD(Tableau2[[#This Row],[Pulse width (ticks)]],256)</f>
        <v>229.22222222222217</v>
      </c>
    </row>
    <row r="113" spans="1:6" x14ac:dyDescent="0.25">
      <c r="A113">
        <v>21</v>
      </c>
      <c r="B113" s="20">
        <f>(Tableau2[[#This Row],[Angle cmd]]-Constants!$B$5)*(Constants!$D$4-Constants!$D$3)/(Constants!$B$6-Constants!$B$5)+Constants!$D$3</f>
        <v>1000.8333333333333</v>
      </c>
      <c r="C113" s="22">
        <f>Tableau2[[#This Row],[Pulse width (ticks)]]*Speed!$D$6*0.001</f>
        <v>2001.6666666666665</v>
      </c>
      <c r="D113" s="22">
        <f>Tableau2[[#This Row],[Pulse width (ticks)]]/256</f>
        <v>3.909505208333333</v>
      </c>
      <c r="E113">
        <f>FLOOR(Tableau2[[#This Row],[Num OVF float]],1)</f>
        <v>3</v>
      </c>
      <c r="F113" s="21">
        <f>MOD(Tableau2[[#This Row],[Pulse width (ticks)]],256)</f>
        <v>232.83333333333326</v>
      </c>
    </row>
    <row r="114" spans="1:6" x14ac:dyDescent="0.25">
      <c r="A114">
        <v>22</v>
      </c>
      <c r="B114" s="20">
        <f>(Tableau2[[#This Row],[Angle cmd]]-Constants!$B$5)*(Constants!$D$4-Constants!$D$3)/(Constants!$B$6-Constants!$B$5)+Constants!$D$3</f>
        <v>1004.4444444444445</v>
      </c>
      <c r="C114" s="22">
        <f>Tableau2[[#This Row],[Pulse width (ticks)]]*Speed!$D$6*0.001</f>
        <v>2008.8888888888891</v>
      </c>
      <c r="D114" s="22">
        <f>Tableau2[[#This Row],[Pulse width (ticks)]]/256</f>
        <v>3.9236111111111112</v>
      </c>
      <c r="E114">
        <f>FLOOR(Tableau2[[#This Row],[Num OVF float]],1)</f>
        <v>3</v>
      </c>
      <c r="F114" s="21">
        <f>MOD(Tableau2[[#This Row],[Pulse width (ticks)]],256)</f>
        <v>236.44444444444446</v>
      </c>
    </row>
    <row r="115" spans="1:6" x14ac:dyDescent="0.25">
      <c r="A115">
        <v>23</v>
      </c>
      <c r="B115" s="20">
        <f>(Tableau2[[#This Row],[Angle cmd]]-Constants!$B$5)*(Constants!$D$4-Constants!$D$3)/(Constants!$B$6-Constants!$B$5)+Constants!$D$3</f>
        <v>1008.0555555555555</v>
      </c>
      <c r="C115" s="22">
        <f>Tableau2[[#This Row],[Pulse width (ticks)]]*Speed!$D$6*0.001</f>
        <v>2016.1111111111111</v>
      </c>
      <c r="D115" s="22">
        <f>Tableau2[[#This Row],[Pulse width (ticks)]]/256</f>
        <v>3.9377170138888888</v>
      </c>
      <c r="E115">
        <f>FLOOR(Tableau2[[#This Row],[Num OVF float]],1)</f>
        <v>3</v>
      </c>
      <c r="F115" s="21">
        <f>MOD(Tableau2[[#This Row],[Pulse width (ticks)]],256)</f>
        <v>240.05555555555554</v>
      </c>
    </row>
    <row r="116" spans="1:6" x14ac:dyDescent="0.25">
      <c r="A116">
        <v>24</v>
      </c>
      <c r="B116" s="20">
        <f>(Tableau2[[#This Row],[Angle cmd]]-Constants!$B$5)*(Constants!$D$4-Constants!$D$3)/(Constants!$B$6-Constants!$B$5)+Constants!$D$3</f>
        <v>1011.6666666666667</v>
      </c>
      <c r="C116" s="22">
        <f>Tableau2[[#This Row],[Pulse width (ticks)]]*Speed!$D$6*0.001</f>
        <v>2023.3333333333335</v>
      </c>
      <c r="D116" s="22">
        <f>Tableau2[[#This Row],[Pulse width (ticks)]]/256</f>
        <v>3.951822916666667</v>
      </c>
      <c r="E116">
        <f>FLOOR(Tableau2[[#This Row],[Num OVF float]],1)</f>
        <v>3</v>
      </c>
      <c r="F116" s="21">
        <f>MOD(Tableau2[[#This Row],[Pulse width (ticks)]],256)</f>
        <v>243.66666666666674</v>
      </c>
    </row>
    <row r="117" spans="1:6" x14ac:dyDescent="0.25">
      <c r="A117">
        <v>25</v>
      </c>
      <c r="B117" s="20">
        <f>(Tableau2[[#This Row],[Angle cmd]]-Constants!$B$5)*(Constants!$D$4-Constants!$D$3)/(Constants!$B$6-Constants!$B$5)+Constants!$D$3</f>
        <v>1015.2777777777778</v>
      </c>
      <c r="C117" s="22">
        <f>Tableau2[[#This Row],[Pulse width (ticks)]]*Speed!$D$6*0.001</f>
        <v>2030.5555555555559</v>
      </c>
      <c r="D117" s="22">
        <f>Tableau2[[#This Row],[Pulse width (ticks)]]/256</f>
        <v>3.9659288194444446</v>
      </c>
      <c r="E117">
        <f>FLOOR(Tableau2[[#This Row],[Num OVF float]],1)</f>
        <v>3</v>
      </c>
      <c r="F117" s="21">
        <f>MOD(Tableau2[[#This Row],[Pulse width (ticks)]],256)</f>
        <v>247.27777777777783</v>
      </c>
    </row>
    <row r="118" spans="1:6" x14ac:dyDescent="0.25">
      <c r="A118">
        <v>26</v>
      </c>
      <c r="B118" s="20">
        <f>(Tableau2[[#This Row],[Angle cmd]]-Constants!$B$5)*(Constants!$D$4-Constants!$D$3)/(Constants!$B$6-Constants!$B$5)+Constants!$D$3</f>
        <v>1018.8888888888889</v>
      </c>
      <c r="C118" s="22">
        <f>Tableau2[[#This Row],[Pulse width (ticks)]]*Speed!$D$6*0.001</f>
        <v>2037.7777777777778</v>
      </c>
      <c r="D118" s="22">
        <f>Tableau2[[#This Row],[Pulse width (ticks)]]/256</f>
        <v>3.9800347222222223</v>
      </c>
      <c r="E118">
        <f>FLOOR(Tableau2[[#This Row],[Num OVF float]],1)</f>
        <v>3</v>
      </c>
      <c r="F118" s="21">
        <f>MOD(Tableau2[[#This Row],[Pulse width (ticks)]],256)</f>
        <v>250.88888888888891</v>
      </c>
    </row>
    <row r="119" spans="1:6" x14ac:dyDescent="0.25">
      <c r="A119">
        <v>27</v>
      </c>
      <c r="B119" s="20">
        <f>(Tableau2[[#This Row],[Angle cmd]]-Constants!$B$5)*(Constants!$D$4-Constants!$D$3)/(Constants!$B$6-Constants!$B$5)+Constants!$D$3</f>
        <v>1022.5</v>
      </c>
      <c r="C119" s="22">
        <f>Tableau2[[#This Row],[Pulse width (ticks)]]*Speed!$D$6*0.001</f>
        <v>2045</v>
      </c>
      <c r="D119" s="22">
        <f>Tableau2[[#This Row],[Pulse width (ticks)]]/256</f>
        <v>3.994140625</v>
      </c>
      <c r="E119">
        <f>FLOOR(Tableau2[[#This Row],[Num OVF float]],1)</f>
        <v>3</v>
      </c>
      <c r="F119" s="21">
        <f>MOD(Tableau2[[#This Row],[Pulse width (ticks)]],256)</f>
        <v>254.5</v>
      </c>
    </row>
    <row r="120" spans="1:6" x14ac:dyDescent="0.25">
      <c r="A120">
        <v>28</v>
      </c>
      <c r="B120" s="20">
        <f>(Tableau2[[#This Row],[Angle cmd]]-Constants!$B$5)*(Constants!$D$4-Constants!$D$3)/(Constants!$B$6-Constants!$B$5)+Constants!$D$3</f>
        <v>1026.1111111111111</v>
      </c>
      <c r="C120" s="22">
        <f>Tableau2[[#This Row],[Pulse width (ticks)]]*Speed!$D$6*0.001</f>
        <v>2052.2222222222222</v>
      </c>
      <c r="D120" s="22">
        <f>Tableau2[[#This Row],[Pulse width (ticks)]]/256</f>
        <v>4.0082465277777777</v>
      </c>
      <c r="E120">
        <f>FLOOR(Tableau2[[#This Row],[Num OVF float]],1)</f>
        <v>4</v>
      </c>
      <c r="F120" s="21">
        <f>MOD(Tableau2[[#This Row],[Pulse width (ticks)]],256)</f>
        <v>2.1111111111110858</v>
      </c>
    </row>
    <row r="121" spans="1:6" x14ac:dyDescent="0.25">
      <c r="A121">
        <v>29</v>
      </c>
      <c r="B121" s="20">
        <f>(Tableau2[[#This Row],[Angle cmd]]-Constants!$B$5)*(Constants!$D$4-Constants!$D$3)/(Constants!$B$6-Constants!$B$5)+Constants!$D$3</f>
        <v>1029.7222222222222</v>
      </c>
      <c r="C121" s="22">
        <f>Tableau2[[#This Row],[Pulse width (ticks)]]*Speed!$D$6*0.001</f>
        <v>2059.4444444444443</v>
      </c>
      <c r="D121" s="22">
        <f>Tableau2[[#This Row],[Pulse width (ticks)]]/256</f>
        <v>4.0223524305555554</v>
      </c>
      <c r="E121">
        <f>FLOOR(Tableau2[[#This Row],[Num OVF float]],1)</f>
        <v>4</v>
      </c>
      <c r="F121" s="21">
        <f>MOD(Tableau2[[#This Row],[Pulse width (ticks)]],256)</f>
        <v>5.7222222222221717</v>
      </c>
    </row>
    <row r="122" spans="1:6" x14ac:dyDescent="0.25">
      <c r="A122">
        <v>30</v>
      </c>
      <c r="B122" s="20">
        <f>(Tableau2[[#This Row],[Angle cmd]]-Constants!$B$5)*(Constants!$D$4-Constants!$D$3)/(Constants!$B$6-Constants!$B$5)+Constants!$D$3</f>
        <v>1033.3333333333333</v>
      </c>
      <c r="C122" s="22">
        <f>Tableau2[[#This Row],[Pulse width (ticks)]]*Speed!$D$6*0.001</f>
        <v>2066.6666666666665</v>
      </c>
      <c r="D122" s="22">
        <f>Tableau2[[#This Row],[Pulse width (ticks)]]/256</f>
        <v>4.036458333333333</v>
      </c>
      <c r="E122">
        <f>FLOOR(Tableau2[[#This Row],[Num OVF float]],1)</f>
        <v>4</v>
      </c>
      <c r="F122" s="21">
        <f>MOD(Tableau2[[#This Row],[Pulse width (ticks)]],256)</f>
        <v>9.3333333333332575</v>
      </c>
    </row>
    <row r="123" spans="1:6" x14ac:dyDescent="0.25">
      <c r="A123">
        <v>31</v>
      </c>
      <c r="B123" s="20">
        <f>(Tableau2[[#This Row],[Angle cmd]]-Constants!$B$5)*(Constants!$D$4-Constants!$D$3)/(Constants!$B$6-Constants!$B$5)+Constants!$D$3</f>
        <v>1036.9444444444443</v>
      </c>
      <c r="C123" s="22">
        <f>Tableau2[[#This Row],[Pulse width (ticks)]]*Speed!$D$6*0.001</f>
        <v>2073.8888888888887</v>
      </c>
      <c r="D123" s="22">
        <f>Tableau2[[#This Row],[Pulse width (ticks)]]/256</f>
        <v>4.0505642361111107</v>
      </c>
      <c r="E123">
        <f>FLOOR(Tableau2[[#This Row],[Num OVF float]],1)</f>
        <v>4</v>
      </c>
      <c r="F123" s="21">
        <f>MOD(Tableau2[[#This Row],[Pulse width (ticks)]],256)</f>
        <v>12.944444444444343</v>
      </c>
    </row>
    <row r="124" spans="1:6" x14ac:dyDescent="0.25">
      <c r="A124">
        <v>32</v>
      </c>
      <c r="B124" s="20">
        <f>(Tableau2[[#This Row],[Angle cmd]]-Constants!$B$5)*(Constants!$D$4-Constants!$D$3)/(Constants!$B$6-Constants!$B$5)+Constants!$D$3</f>
        <v>1040.5555555555557</v>
      </c>
      <c r="C124" s="22">
        <f>Tableau2[[#This Row],[Pulse width (ticks)]]*Speed!$D$6*0.001</f>
        <v>2081.1111111111113</v>
      </c>
      <c r="D124" s="22">
        <f>Tableau2[[#This Row],[Pulse width (ticks)]]/256</f>
        <v>4.0646701388888893</v>
      </c>
      <c r="E124">
        <f>FLOOR(Tableau2[[#This Row],[Num OVF float]],1)</f>
        <v>4</v>
      </c>
      <c r="F124" s="21">
        <f>MOD(Tableau2[[#This Row],[Pulse width (ticks)]],256)</f>
        <v>16.555555555555657</v>
      </c>
    </row>
    <row r="125" spans="1:6" x14ac:dyDescent="0.25">
      <c r="A125">
        <v>33</v>
      </c>
      <c r="B125" s="20">
        <f>(Tableau2[[#This Row],[Angle cmd]]-Constants!$B$5)*(Constants!$D$4-Constants!$D$3)/(Constants!$B$6-Constants!$B$5)+Constants!$D$3</f>
        <v>1044.1666666666667</v>
      </c>
      <c r="C125" s="22">
        <f>Tableau2[[#This Row],[Pulse width (ticks)]]*Speed!$D$6*0.001</f>
        <v>2088.3333333333335</v>
      </c>
      <c r="D125" s="22">
        <f>Tableau2[[#This Row],[Pulse width (ticks)]]/256</f>
        <v>4.078776041666667</v>
      </c>
      <c r="E125">
        <f>FLOOR(Tableau2[[#This Row],[Num OVF float]],1)</f>
        <v>4</v>
      </c>
      <c r="F125" s="21">
        <f>MOD(Tableau2[[#This Row],[Pulse width (ticks)]],256)</f>
        <v>20.166666666666742</v>
      </c>
    </row>
    <row r="126" spans="1:6" x14ac:dyDescent="0.25">
      <c r="A126">
        <v>34</v>
      </c>
      <c r="B126" s="20">
        <f>(Tableau2[[#This Row],[Angle cmd]]-Constants!$B$5)*(Constants!$D$4-Constants!$D$3)/(Constants!$B$6-Constants!$B$5)+Constants!$D$3</f>
        <v>1047.7777777777778</v>
      </c>
      <c r="C126" s="22">
        <f>Tableau2[[#This Row],[Pulse width (ticks)]]*Speed!$D$6*0.001</f>
        <v>2095.5555555555557</v>
      </c>
      <c r="D126" s="22">
        <f>Tableau2[[#This Row],[Pulse width (ticks)]]/256</f>
        <v>4.0928819444444446</v>
      </c>
      <c r="E126">
        <f>FLOOR(Tableau2[[#This Row],[Num OVF float]],1)</f>
        <v>4</v>
      </c>
      <c r="F126" s="21">
        <f>MOD(Tableau2[[#This Row],[Pulse width (ticks)]],256)</f>
        <v>23.777777777777828</v>
      </c>
    </row>
    <row r="127" spans="1:6" x14ac:dyDescent="0.25">
      <c r="A127">
        <v>35</v>
      </c>
      <c r="B127" s="20">
        <f>(Tableau2[[#This Row],[Angle cmd]]-Constants!$B$5)*(Constants!$D$4-Constants!$D$3)/(Constants!$B$6-Constants!$B$5)+Constants!$D$3</f>
        <v>1051.3888888888889</v>
      </c>
      <c r="C127" s="22">
        <f>Tableau2[[#This Row],[Pulse width (ticks)]]*Speed!$D$6*0.001</f>
        <v>2102.7777777777778</v>
      </c>
      <c r="D127" s="22">
        <f>Tableau2[[#This Row],[Pulse width (ticks)]]/256</f>
        <v>4.1069878472222223</v>
      </c>
      <c r="E127">
        <f>FLOOR(Tableau2[[#This Row],[Num OVF float]],1)</f>
        <v>4</v>
      </c>
      <c r="F127" s="21">
        <f>MOD(Tableau2[[#This Row],[Pulse width (ticks)]],256)</f>
        <v>27.388888888888914</v>
      </c>
    </row>
    <row r="128" spans="1:6" x14ac:dyDescent="0.25">
      <c r="A128">
        <v>36</v>
      </c>
      <c r="B128" s="20">
        <f>(Tableau2[[#This Row],[Angle cmd]]-Constants!$B$5)*(Constants!$D$4-Constants!$D$3)/(Constants!$B$6-Constants!$B$5)+Constants!$D$3</f>
        <v>1055</v>
      </c>
      <c r="C128" s="22">
        <f>Tableau2[[#This Row],[Pulse width (ticks)]]*Speed!$D$6*0.001</f>
        <v>2110</v>
      </c>
      <c r="D128" s="22">
        <f>Tableau2[[#This Row],[Pulse width (ticks)]]/256</f>
        <v>4.12109375</v>
      </c>
      <c r="E128">
        <f>FLOOR(Tableau2[[#This Row],[Num OVF float]],1)</f>
        <v>4</v>
      </c>
      <c r="F128" s="21">
        <f>MOD(Tableau2[[#This Row],[Pulse width (ticks)]],256)</f>
        <v>31</v>
      </c>
    </row>
    <row r="129" spans="1:6" x14ac:dyDescent="0.25">
      <c r="A129">
        <v>37</v>
      </c>
      <c r="B129" s="20">
        <f>(Tableau2[[#This Row],[Angle cmd]]-Constants!$B$5)*(Constants!$D$4-Constants!$D$3)/(Constants!$B$6-Constants!$B$5)+Constants!$D$3</f>
        <v>1058.6111111111111</v>
      </c>
      <c r="C129" s="22">
        <f>Tableau2[[#This Row],[Pulse width (ticks)]]*Speed!$D$6*0.001</f>
        <v>2117.2222222222222</v>
      </c>
      <c r="D129" s="22">
        <f>Tableau2[[#This Row],[Pulse width (ticks)]]/256</f>
        <v>4.1351996527777777</v>
      </c>
      <c r="E129">
        <f>FLOOR(Tableau2[[#This Row],[Num OVF float]],1)</f>
        <v>4</v>
      </c>
      <c r="F129" s="21">
        <f>MOD(Tableau2[[#This Row],[Pulse width (ticks)]],256)</f>
        <v>34.611111111111086</v>
      </c>
    </row>
    <row r="130" spans="1:6" x14ac:dyDescent="0.25">
      <c r="A130">
        <v>38</v>
      </c>
      <c r="B130" s="20">
        <f>(Tableau2[[#This Row],[Angle cmd]]-Constants!$B$5)*(Constants!$D$4-Constants!$D$3)/(Constants!$B$6-Constants!$B$5)+Constants!$D$3</f>
        <v>1062.2222222222222</v>
      </c>
      <c r="C130" s="22">
        <f>Tableau2[[#This Row],[Pulse width (ticks)]]*Speed!$D$6*0.001</f>
        <v>2124.4444444444443</v>
      </c>
      <c r="D130" s="22">
        <f>Tableau2[[#This Row],[Pulse width (ticks)]]/256</f>
        <v>4.1493055555555554</v>
      </c>
      <c r="E130">
        <f>FLOOR(Tableau2[[#This Row],[Num OVF float]],1)</f>
        <v>4</v>
      </c>
      <c r="F130" s="21">
        <f>MOD(Tableau2[[#This Row],[Pulse width (ticks)]],256)</f>
        <v>38.222222222222172</v>
      </c>
    </row>
    <row r="131" spans="1:6" x14ac:dyDescent="0.25">
      <c r="A131">
        <v>39</v>
      </c>
      <c r="B131" s="20">
        <f>(Tableau2[[#This Row],[Angle cmd]]-Constants!$B$5)*(Constants!$D$4-Constants!$D$3)/(Constants!$B$6-Constants!$B$5)+Constants!$D$3</f>
        <v>1065.8333333333333</v>
      </c>
      <c r="C131" s="22">
        <f>Tableau2[[#This Row],[Pulse width (ticks)]]*Speed!$D$6*0.001</f>
        <v>2131.6666666666665</v>
      </c>
      <c r="D131" s="22">
        <f>Tableau2[[#This Row],[Pulse width (ticks)]]/256</f>
        <v>4.163411458333333</v>
      </c>
      <c r="E131">
        <f>FLOOR(Tableau2[[#This Row],[Num OVF float]],1)</f>
        <v>4</v>
      </c>
      <c r="F131" s="21">
        <f>MOD(Tableau2[[#This Row],[Pulse width (ticks)]],256)</f>
        <v>41.833333333333258</v>
      </c>
    </row>
    <row r="132" spans="1:6" x14ac:dyDescent="0.25">
      <c r="A132">
        <v>40</v>
      </c>
      <c r="B132" s="20">
        <f>(Tableau2[[#This Row],[Angle cmd]]-Constants!$B$5)*(Constants!$D$4-Constants!$D$3)/(Constants!$B$6-Constants!$B$5)+Constants!$D$3</f>
        <v>1069.4444444444443</v>
      </c>
      <c r="C132" s="22">
        <f>Tableau2[[#This Row],[Pulse width (ticks)]]*Speed!$D$6*0.001</f>
        <v>2138.8888888888887</v>
      </c>
      <c r="D132" s="22">
        <f>Tableau2[[#This Row],[Pulse width (ticks)]]/256</f>
        <v>4.1775173611111107</v>
      </c>
      <c r="E132">
        <f>FLOOR(Tableau2[[#This Row],[Num OVF float]],1)</f>
        <v>4</v>
      </c>
      <c r="F132" s="21">
        <f>MOD(Tableau2[[#This Row],[Pulse width (ticks)]],256)</f>
        <v>45.444444444444343</v>
      </c>
    </row>
    <row r="133" spans="1:6" x14ac:dyDescent="0.25">
      <c r="A133">
        <v>41</v>
      </c>
      <c r="B133" s="20">
        <f>(Tableau2[[#This Row],[Angle cmd]]-Constants!$B$5)*(Constants!$D$4-Constants!$D$3)/(Constants!$B$6-Constants!$B$5)+Constants!$D$3</f>
        <v>1073.0555555555557</v>
      </c>
      <c r="C133" s="22">
        <f>Tableau2[[#This Row],[Pulse width (ticks)]]*Speed!$D$6*0.001</f>
        <v>2146.1111111111113</v>
      </c>
      <c r="D133" s="22">
        <f>Tableau2[[#This Row],[Pulse width (ticks)]]/256</f>
        <v>4.1916232638888893</v>
      </c>
      <c r="E133">
        <f>FLOOR(Tableau2[[#This Row],[Num OVF float]],1)</f>
        <v>4</v>
      </c>
      <c r="F133" s="21">
        <f>MOD(Tableau2[[#This Row],[Pulse width (ticks)]],256)</f>
        <v>49.055555555555657</v>
      </c>
    </row>
    <row r="134" spans="1:6" x14ac:dyDescent="0.25">
      <c r="A134">
        <v>42</v>
      </c>
      <c r="B134" s="20">
        <f>(Tableau2[[#This Row],[Angle cmd]]-Constants!$B$5)*(Constants!$D$4-Constants!$D$3)/(Constants!$B$6-Constants!$B$5)+Constants!$D$3</f>
        <v>1076.6666666666667</v>
      </c>
      <c r="C134" s="22">
        <f>Tableau2[[#This Row],[Pulse width (ticks)]]*Speed!$D$6*0.001</f>
        <v>2153.3333333333335</v>
      </c>
      <c r="D134" s="22">
        <f>Tableau2[[#This Row],[Pulse width (ticks)]]/256</f>
        <v>4.205729166666667</v>
      </c>
      <c r="E134">
        <f>FLOOR(Tableau2[[#This Row],[Num OVF float]],1)</f>
        <v>4</v>
      </c>
      <c r="F134" s="21">
        <f>MOD(Tableau2[[#This Row],[Pulse width (ticks)]],256)</f>
        <v>52.666666666666742</v>
      </c>
    </row>
    <row r="135" spans="1:6" x14ac:dyDescent="0.25">
      <c r="A135">
        <v>43</v>
      </c>
      <c r="B135" s="20">
        <f>(Tableau2[[#This Row],[Angle cmd]]-Constants!$B$5)*(Constants!$D$4-Constants!$D$3)/(Constants!$B$6-Constants!$B$5)+Constants!$D$3</f>
        <v>1080.2777777777778</v>
      </c>
      <c r="C135" s="22">
        <f>Tableau2[[#This Row],[Pulse width (ticks)]]*Speed!$D$6*0.001</f>
        <v>2160.5555555555557</v>
      </c>
      <c r="D135" s="22">
        <f>Tableau2[[#This Row],[Pulse width (ticks)]]/256</f>
        <v>4.2198350694444446</v>
      </c>
      <c r="E135">
        <f>FLOOR(Tableau2[[#This Row],[Num OVF float]],1)</f>
        <v>4</v>
      </c>
      <c r="F135" s="21">
        <f>MOD(Tableau2[[#This Row],[Pulse width (ticks)]],256)</f>
        <v>56.277777777777828</v>
      </c>
    </row>
    <row r="136" spans="1:6" x14ac:dyDescent="0.25">
      <c r="A136">
        <v>44</v>
      </c>
      <c r="B136" s="20">
        <f>(Tableau2[[#This Row],[Angle cmd]]-Constants!$B$5)*(Constants!$D$4-Constants!$D$3)/(Constants!$B$6-Constants!$B$5)+Constants!$D$3</f>
        <v>1083.8888888888889</v>
      </c>
      <c r="C136" s="22">
        <f>Tableau2[[#This Row],[Pulse width (ticks)]]*Speed!$D$6*0.001</f>
        <v>2167.7777777777778</v>
      </c>
      <c r="D136" s="22">
        <f>Tableau2[[#This Row],[Pulse width (ticks)]]/256</f>
        <v>4.2339409722222223</v>
      </c>
      <c r="E136">
        <f>FLOOR(Tableau2[[#This Row],[Num OVF float]],1)</f>
        <v>4</v>
      </c>
      <c r="F136" s="21">
        <f>MOD(Tableau2[[#This Row],[Pulse width (ticks)]],256)</f>
        <v>59.888888888888914</v>
      </c>
    </row>
    <row r="137" spans="1:6" x14ac:dyDescent="0.25">
      <c r="A137">
        <v>45</v>
      </c>
      <c r="B137" s="20">
        <f>(Tableau2[[#This Row],[Angle cmd]]-Constants!$B$5)*(Constants!$D$4-Constants!$D$3)/(Constants!$B$6-Constants!$B$5)+Constants!$D$3</f>
        <v>1087.5</v>
      </c>
      <c r="C137" s="22">
        <f>Tableau2[[#This Row],[Pulse width (ticks)]]*Speed!$D$6*0.001</f>
        <v>2175</v>
      </c>
      <c r="D137" s="22">
        <f>Tableau2[[#This Row],[Pulse width (ticks)]]/256</f>
        <v>4.248046875</v>
      </c>
      <c r="E137">
        <f>FLOOR(Tableau2[[#This Row],[Num OVF float]],1)</f>
        <v>4</v>
      </c>
      <c r="F137" s="21">
        <f>MOD(Tableau2[[#This Row],[Pulse width (ticks)]],256)</f>
        <v>63.5</v>
      </c>
    </row>
    <row r="138" spans="1:6" x14ac:dyDescent="0.25">
      <c r="A138">
        <v>46</v>
      </c>
      <c r="B138" s="20">
        <f>(Tableau2[[#This Row],[Angle cmd]]-Constants!$B$5)*(Constants!$D$4-Constants!$D$3)/(Constants!$B$6-Constants!$B$5)+Constants!$D$3</f>
        <v>1091.1111111111111</v>
      </c>
      <c r="C138" s="22">
        <f>Tableau2[[#This Row],[Pulse width (ticks)]]*Speed!$D$6*0.001</f>
        <v>2182.2222222222222</v>
      </c>
      <c r="D138" s="22">
        <f>Tableau2[[#This Row],[Pulse width (ticks)]]/256</f>
        <v>4.2621527777777777</v>
      </c>
      <c r="E138">
        <f>FLOOR(Tableau2[[#This Row],[Num OVF float]],1)</f>
        <v>4</v>
      </c>
      <c r="F138" s="21">
        <f>MOD(Tableau2[[#This Row],[Pulse width (ticks)]],256)</f>
        <v>67.111111111111086</v>
      </c>
    </row>
    <row r="139" spans="1:6" x14ac:dyDescent="0.25">
      <c r="A139">
        <v>47</v>
      </c>
      <c r="B139" s="20">
        <f>(Tableau2[[#This Row],[Angle cmd]]-Constants!$B$5)*(Constants!$D$4-Constants!$D$3)/(Constants!$B$6-Constants!$B$5)+Constants!$D$3</f>
        <v>1094.7222222222222</v>
      </c>
      <c r="C139" s="22">
        <f>Tableau2[[#This Row],[Pulse width (ticks)]]*Speed!$D$6*0.001</f>
        <v>2189.4444444444443</v>
      </c>
      <c r="D139" s="22">
        <f>Tableau2[[#This Row],[Pulse width (ticks)]]/256</f>
        <v>4.2762586805555554</v>
      </c>
      <c r="E139">
        <f>FLOOR(Tableau2[[#This Row],[Num OVF float]],1)</f>
        <v>4</v>
      </c>
      <c r="F139" s="21">
        <f>MOD(Tableau2[[#This Row],[Pulse width (ticks)]],256)</f>
        <v>70.722222222222172</v>
      </c>
    </row>
    <row r="140" spans="1:6" x14ac:dyDescent="0.25">
      <c r="A140">
        <v>48</v>
      </c>
      <c r="B140" s="20">
        <f>(Tableau2[[#This Row],[Angle cmd]]-Constants!$B$5)*(Constants!$D$4-Constants!$D$3)/(Constants!$B$6-Constants!$B$5)+Constants!$D$3</f>
        <v>1098.3333333333333</v>
      </c>
      <c r="C140" s="22">
        <f>Tableau2[[#This Row],[Pulse width (ticks)]]*Speed!$D$6*0.001</f>
        <v>2196.6666666666665</v>
      </c>
      <c r="D140" s="22">
        <f>Tableau2[[#This Row],[Pulse width (ticks)]]/256</f>
        <v>4.290364583333333</v>
      </c>
      <c r="E140">
        <f>FLOOR(Tableau2[[#This Row],[Num OVF float]],1)</f>
        <v>4</v>
      </c>
      <c r="F140" s="21">
        <f>MOD(Tableau2[[#This Row],[Pulse width (ticks)]],256)</f>
        <v>74.333333333333258</v>
      </c>
    </row>
    <row r="141" spans="1:6" x14ac:dyDescent="0.25">
      <c r="A141">
        <v>49</v>
      </c>
      <c r="B141" s="20">
        <f>(Tableau2[[#This Row],[Angle cmd]]-Constants!$B$5)*(Constants!$D$4-Constants!$D$3)/(Constants!$B$6-Constants!$B$5)+Constants!$D$3</f>
        <v>1101.9444444444443</v>
      </c>
      <c r="C141" s="22">
        <f>Tableau2[[#This Row],[Pulse width (ticks)]]*Speed!$D$6*0.001</f>
        <v>2203.8888888888887</v>
      </c>
      <c r="D141" s="22">
        <f>Tableau2[[#This Row],[Pulse width (ticks)]]/256</f>
        <v>4.3044704861111107</v>
      </c>
      <c r="E141">
        <f>FLOOR(Tableau2[[#This Row],[Num OVF float]],1)</f>
        <v>4</v>
      </c>
      <c r="F141" s="21">
        <f>MOD(Tableau2[[#This Row],[Pulse width (ticks)]],256)</f>
        <v>77.944444444444343</v>
      </c>
    </row>
    <row r="142" spans="1:6" x14ac:dyDescent="0.25">
      <c r="A142">
        <v>50</v>
      </c>
      <c r="B142" s="20">
        <f>(Tableau2[[#This Row],[Angle cmd]]-Constants!$B$5)*(Constants!$D$4-Constants!$D$3)/(Constants!$B$6-Constants!$B$5)+Constants!$D$3</f>
        <v>1105.5555555555557</v>
      </c>
      <c r="C142" s="22">
        <f>Tableau2[[#This Row],[Pulse width (ticks)]]*Speed!$D$6*0.001</f>
        <v>2211.1111111111113</v>
      </c>
      <c r="D142" s="22">
        <f>Tableau2[[#This Row],[Pulse width (ticks)]]/256</f>
        <v>4.3185763888888893</v>
      </c>
      <c r="E142">
        <f>FLOOR(Tableau2[[#This Row],[Num OVF float]],1)</f>
        <v>4</v>
      </c>
      <c r="F142" s="21">
        <f>MOD(Tableau2[[#This Row],[Pulse width (ticks)]],256)</f>
        <v>81.555555555555657</v>
      </c>
    </row>
    <row r="143" spans="1:6" x14ac:dyDescent="0.25">
      <c r="A143">
        <v>51</v>
      </c>
      <c r="B143" s="20">
        <f>(Tableau2[[#This Row],[Angle cmd]]-Constants!$B$5)*(Constants!$D$4-Constants!$D$3)/(Constants!$B$6-Constants!$B$5)+Constants!$D$3</f>
        <v>1109.1666666666667</v>
      </c>
      <c r="C143" s="22">
        <f>Tableau2[[#This Row],[Pulse width (ticks)]]*Speed!$D$6*0.001</f>
        <v>2218.3333333333335</v>
      </c>
      <c r="D143" s="22">
        <f>Tableau2[[#This Row],[Pulse width (ticks)]]/256</f>
        <v>4.332682291666667</v>
      </c>
      <c r="E143">
        <f>FLOOR(Tableau2[[#This Row],[Num OVF float]],1)</f>
        <v>4</v>
      </c>
      <c r="F143" s="21">
        <f>MOD(Tableau2[[#This Row],[Pulse width (ticks)]],256)</f>
        <v>85.166666666666742</v>
      </c>
    </row>
    <row r="144" spans="1:6" x14ac:dyDescent="0.25">
      <c r="A144">
        <v>52</v>
      </c>
      <c r="B144" s="20">
        <f>(Tableau2[[#This Row],[Angle cmd]]-Constants!$B$5)*(Constants!$D$4-Constants!$D$3)/(Constants!$B$6-Constants!$B$5)+Constants!$D$3</f>
        <v>1112.7777777777778</v>
      </c>
      <c r="C144" s="22">
        <f>Tableau2[[#This Row],[Pulse width (ticks)]]*Speed!$D$6*0.001</f>
        <v>2225.5555555555557</v>
      </c>
      <c r="D144" s="22">
        <f>Tableau2[[#This Row],[Pulse width (ticks)]]/256</f>
        <v>4.3467881944444446</v>
      </c>
      <c r="E144">
        <f>FLOOR(Tableau2[[#This Row],[Num OVF float]],1)</f>
        <v>4</v>
      </c>
      <c r="F144" s="21">
        <f>MOD(Tableau2[[#This Row],[Pulse width (ticks)]],256)</f>
        <v>88.777777777777828</v>
      </c>
    </row>
    <row r="145" spans="1:6" x14ac:dyDescent="0.25">
      <c r="A145">
        <v>53</v>
      </c>
      <c r="B145" s="20">
        <f>(Tableau2[[#This Row],[Angle cmd]]-Constants!$B$5)*(Constants!$D$4-Constants!$D$3)/(Constants!$B$6-Constants!$B$5)+Constants!$D$3</f>
        <v>1116.3888888888889</v>
      </c>
      <c r="C145" s="22">
        <f>Tableau2[[#This Row],[Pulse width (ticks)]]*Speed!$D$6*0.001</f>
        <v>2232.7777777777778</v>
      </c>
      <c r="D145" s="22">
        <f>Tableau2[[#This Row],[Pulse width (ticks)]]/256</f>
        <v>4.3608940972222223</v>
      </c>
      <c r="E145">
        <f>FLOOR(Tableau2[[#This Row],[Num OVF float]],1)</f>
        <v>4</v>
      </c>
      <c r="F145" s="21">
        <f>MOD(Tableau2[[#This Row],[Pulse width (ticks)]],256)</f>
        <v>92.388888888888914</v>
      </c>
    </row>
    <row r="146" spans="1:6" x14ac:dyDescent="0.25">
      <c r="A146">
        <v>54</v>
      </c>
      <c r="B146" s="20">
        <f>(Tableau2[[#This Row],[Angle cmd]]-Constants!$B$5)*(Constants!$D$4-Constants!$D$3)/(Constants!$B$6-Constants!$B$5)+Constants!$D$3</f>
        <v>1120</v>
      </c>
      <c r="C146" s="22">
        <f>Tableau2[[#This Row],[Pulse width (ticks)]]*Speed!$D$6*0.001</f>
        <v>2240</v>
      </c>
      <c r="D146" s="22">
        <f>Tableau2[[#This Row],[Pulse width (ticks)]]/256</f>
        <v>4.375</v>
      </c>
      <c r="E146">
        <f>FLOOR(Tableau2[[#This Row],[Num OVF float]],1)</f>
        <v>4</v>
      </c>
      <c r="F146" s="21">
        <f>MOD(Tableau2[[#This Row],[Pulse width (ticks)]],256)</f>
        <v>96</v>
      </c>
    </row>
    <row r="147" spans="1:6" x14ac:dyDescent="0.25">
      <c r="A147">
        <v>55</v>
      </c>
      <c r="B147" s="20">
        <f>(Tableau2[[#This Row],[Angle cmd]]-Constants!$B$5)*(Constants!$D$4-Constants!$D$3)/(Constants!$B$6-Constants!$B$5)+Constants!$D$3</f>
        <v>1123.6111111111111</v>
      </c>
      <c r="C147" s="22">
        <f>Tableau2[[#This Row],[Pulse width (ticks)]]*Speed!$D$6*0.001</f>
        <v>2247.2222222222222</v>
      </c>
      <c r="D147" s="22">
        <f>Tableau2[[#This Row],[Pulse width (ticks)]]/256</f>
        <v>4.3891059027777777</v>
      </c>
      <c r="E147">
        <f>FLOOR(Tableau2[[#This Row],[Num OVF float]],1)</f>
        <v>4</v>
      </c>
      <c r="F147" s="21">
        <f>MOD(Tableau2[[#This Row],[Pulse width (ticks)]],256)</f>
        <v>99.611111111111086</v>
      </c>
    </row>
    <row r="148" spans="1:6" x14ac:dyDescent="0.25">
      <c r="A148">
        <v>56</v>
      </c>
      <c r="B148" s="20">
        <f>(Tableau2[[#This Row],[Angle cmd]]-Constants!$B$5)*(Constants!$D$4-Constants!$D$3)/(Constants!$B$6-Constants!$B$5)+Constants!$D$3</f>
        <v>1127.2222222222222</v>
      </c>
      <c r="C148" s="22">
        <f>Tableau2[[#This Row],[Pulse width (ticks)]]*Speed!$D$6*0.001</f>
        <v>2254.4444444444443</v>
      </c>
      <c r="D148" s="22">
        <f>Tableau2[[#This Row],[Pulse width (ticks)]]/256</f>
        <v>4.4032118055555554</v>
      </c>
      <c r="E148">
        <f>FLOOR(Tableau2[[#This Row],[Num OVF float]],1)</f>
        <v>4</v>
      </c>
      <c r="F148" s="21">
        <f>MOD(Tableau2[[#This Row],[Pulse width (ticks)]],256)</f>
        <v>103.22222222222217</v>
      </c>
    </row>
    <row r="149" spans="1:6" x14ac:dyDescent="0.25">
      <c r="A149">
        <v>57</v>
      </c>
      <c r="B149" s="20">
        <f>(Tableau2[[#This Row],[Angle cmd]]-Constants!$B$5)*(Constants!$D$4-Constants!$D$3)/(Constants!$B$6-Constants!$B$5)+Constants!$D$3</f>
        <v>1130.8333333333335</v>
      </c>
      <c r="C149" s="22">
        <f>Tableau2[[#This Row],[Pulse width (ticks)]]*Speed!$D$6*0.001</f>
        <v>2261.666666666667</v>
      </c>
      <c r="D149" s="22">
        <f>Tableau2[[#This Row],[Pulse width (ticks)]]/256</f>
        <v>4.4173177083333339</v>
      </c>
      <c r="E149">
        <f>FLOOR(Tableau2[[#This Row],[Num OVF float]],1)</f>
        <v>4</v>
      </c>
      <c r="F149" s="21">
        <f>MOD(Tableau2[[#This Row],[Pulse width (ticks)]],256)</f>
        <v>106.83333333333348</v>
      </c>
    </row>
    <row r="150" spans="1:6" x14ac:dyDescent="0.25">
      <c r="A150">
        <v>58</v>
      </c>
      <c r="B150" s="20">
        <f>(Tableau2[[#This Row],[Angle cmd]]-Constants!$B$5)*(Constants!$D$4-Constants!$D$3)/(Constants!$B$6-Constants!$B$5)+Constants!$D$3</f>
        <v>1134.4444444444443</v>
      </c>
      <c r="C150" s="22">
        <f>Tableau2[[#This Row],[Pulse width (ticks)]]*Speed!$D$6*0.001</f>
        <v>2268.8888888888887</v>
      </c>
      <c r="D150" s="22">
        <f>Tableau2[[#This Row],[Pulse width (ticks)]]/256</f>
        <v>4.4314236111111107</v>
      </c>
      <c r="E150">
        <f>FLOOR(Tableau2[[#This Row],[Num OVF float]],1)</f>
        <v>4</v>
      </c>
      <c r="F150" s="21">
        <f>MOD(Tableau2[[#This Row],[Pulse width (ticks)]],256)</f>
        <v>110.44444444444434</v>
      </c>
    </row>
    <row r="151" spans="1:6" x14ac:dyDescent="0.25">
      <c r="A151">
        <v>59</v>
      </c>
      <c r="B151" s="20">
        <f>(Tableau2[[#This Row],[Angle cmd]]-Constants!$B$5)*(Constants!$D$4-Constants!$D$3)/(Constants!$B$6-Constants!$B$5)+Constants!$D$3</f>
        <v>1138.0555555555557</v>
      </c>
      <c r="C151" s="22">
        <f>Tableau2[[#This Row],[Pulse width (ticks)]]*Speed!$D$6*0.001</f>
        <v>2276.1111111111113</v>
      </c>
      <c r="D151" s="22">
        <f>Tableau2[[#This Row],[Pulse width (ticks)]]/256</f>
        <v>4.4455295138888893</v>
      </c>
      <c r="E151">
        <f>FLOOR(Tableau2[[#This Row],[Num OVF float]],1)</f>
        <v>4</v>
      </c>
      <c r="F151" s="21">
        <f>MOD(Tableau2[[#This Row],[Pulse width (ticks)]],256)</f>
        <v>114.05555555555566</v>
      </c>
    </row>
    <row r="152" spans="1:6" x14ac:dyDescent="0.25">
      <c r="A152">
        <v>60</v>
      </c>
      <c r="B152" s="20">
        <f>(Tableau2[[#This Row],[Angle cmd]]-Constants!$B$5)*(Constants!$D$4-Constants!$D$3)/(Constants!$B$6-Constants!$B$5)+Constants!$D$3</f>
        <v>1141.6666666666665</v>
      </c>
      <c r="C152" s="22">
        <f>Tableau2[[#This Row],[Pulse width (ticks)]]*Speed!$D$6*0.001</f>
        <v>2283.333333333333</v>
      </c>
      <c r="D152" s="22">
        <f>Tableau2[[#This Row],[Pulse width (ticks)]]/256</f>
        <v>4.4596354166666661</v>
      </c>
      <c r="E152">
        <f>FLOOR(Tableau2[[#This Row],[Num OVF float]],1)</f>
        <v>4</v>
      </c>
      <c r="F152" s="21">
        <f>MOD(Tableau2[[#This Row],[Pulse width (ticks)]],256)</f>
        <v>117.66666666666652</v>
      </c>
    </row>
    <row r="153" spans="1:6" x14ac:dyDescent="0.25">
      <c r="A153">
        <v>61</v>
      </c>
      <c r="B153" s="20">
        <f>(Tableau2[[#This Row],[Angle cmd]]-Constants!$B$5)*(Constants!$D$4-Constants!$D$3)/(Constants!$B$6-Constants!$B$5)+Constants!$D$3</f>
        <v>1145.2777777777778</v>
      </c>
      <c r="C153" s="22">
        <f>Tableau2[[#This Row],[Pulse width (ticks)]]*Speed!$D$6*0.001</f>
        <v>2290.5555555555557</v>
      </c>
      <c r="D153" s="22">
        <f>Tableau2[[#This Row],[Pulse width (ticks)]]/256</f>
        <v>4.4737413194444446</v>
      </c>
      <c r="E153">
        <f>FLOOR(Tableau2[[#This Row],[Num OVF float]],1)</f>
        <v>4</v>
      </c>
      <c r="F153" s="21">
        <f>MOD(Tableau2[[#This Row],[Pulse width (ticks)]],256)</f>
        <v>121.27777777777783</v>
      </c>
    </row>
    <row r="154" spans="1:6" x14ac:dyDescent="0.25">
      <c r="A154">
        <v>62</v>
      </c>
      <c r="B154" s="20">
        <f>(Tableau2[[#This Row],[Angle cmd]]-Constants!$B$5)*(Constants!$D$4-Constants!$D$3)/(Constants!$B$6-Constants!$B$5)+Constants!$D$3</f>
        <v>1148.8888888888889</v>
      </c>
      <c r="C154" s="22">
        <f>Tableau2[[#This Row],[Pulse width (ticks)]]*Speed!$D$6*0.001</f>
        <v>2297.7777777777778</v>
      </c>
      <c r="D154" s="22">
        <f>Tableau2[[#This Row],[Pulse width (ticks)]]/256</f>
        <v>4.4878472222222223</v>
      </c>
      <c r="E154">
        <f>FLOOR(Tableau2[[#This Row],[Num OVF float]],1)</f>
        <v>4</v>
      </c>
      <c r="F154" s="21">
        <f>MOD(Tableau2[[#This Row],[Pulse width (ticks)]],256)</f>
        <v>124.88888888888891</v>
      </c>
    </row>
    <row r="155" spans="1:6" x14ac:dyDescent="0.25">
      <c r="A155">
        <v>63</v>
      </c>
      <c r="B155" s="20">
        <f>(Tableau2[[#This Row],[Angle cmd]]-Constants!$B$5)*(Constants!$D$4-Constants!$D$3)/(Constants!$B$6-Constants!$B$5)+Constants!$D$3</f>
        <v>1152.5</v>
      </c>
      <c r="C155" s="22">
        <f>Tableau2[[#This Row],[Pulse width (ticks)]]*Speed!$D$6*0.001</f>
        <v>2305</v>
      </c>
      <c r="D155" s="22">
        <f>Tableau2[[#This Row],[Pulse width (ticks)]]/256</f>
        <v>4.501953125</v>
      </c>
      <c r="E155">
        <f>FLOOR(Tableau2[[#This Row],[Num OVF float]],1)</f>
        <v>4</v>
      </c>
      <c r="F155" s="21">
        <f>MOD(Tableau2[[#This Row],[Pulse width (ticks)]],256)</f>
        <v>128.5</v>
      </c>
    </row>
    <row r="156" spans="1:6" x14ac:dyDescent="0.25">
      <c r="A156">
        <v>64</v>
      </c>
      <c r="B156" s="20">
        <f>(Tableau2[[#This Row],[Angle cmd]]-Constants!$B$5)*(Constants!$D$4-Constants!$D$3)/(Constants!$B$6-Constants!$B$5)+Constants!$D$3</f>
        <v>1156.1111111111111</v>
      </c>
      <c r="C156" s="22">
        <f>Tableau2[[#This Row],[Pulse width (ticks)]]*Speed!$D$6*0.001</f>
        <v>2312.2222222222222</v>
      </c>
      <c r="D156" s="22">
        <f>Tableau2[[#This Row],[Pulse width (ticks)]]/256</f>
        <v>4.5160590277777777</v>
      </c>
      <c r="E156">
        <f>FLOOR(Tableau2[[#This Row],[Num OVF float]],1)</f>
        <v>4</v>
      </c>
      <c r="F156" s="21">
        <f>MOD(Tableau2[[#This Row],[Pulse width (ticks)]],256)</f>
        <v>132.11111111111109</v>
      </c>
    </row>
    <row r="157" spans="1:6" x14ac:dyDescent="0.25">
      <c r="A157">
        <v>65</v>
      </c>
      <c r="B157" s="20">
        <f>(Tableau2[[#This Row],[Angle cmd]]-Constants!$B$5)*(Constants!$D$4-Constants!$D$3)/(Constants!$B$6-Constants!$B$5)+Constants!$D$3</f>
        <v>1159.7222222222222</v>
      </c>
      <c r="C157" s="22">
        <f>Tableau2[[#This Row],[Pulse width (ticks)]]*Speed!$D$6*0.001</f>
        <v>2319.4444444444443</v>
      </c>
      <c r="D157" s="22">
        <f>Tableau2[[#This Row],[Pulse width (ticks)]]/256</f>
        <v>4.5301649305555554</v>
      </c>
      <c r="E157">
        <f>FLOOR(Tableau2[[#This Row],[Num OVF float]],1)</f>
        <v>4</v>
      </c>
      <c r="F157" s="21">
        <f>MOD(Tableau2[[#This Row],[Pulse width (ticks)]],256)</f>
        <v>135.72222222222217</v>
      </c>
    </row>
    <row r="158" spans="1:6" x14ac:dyDescent="0.25">
      <c r="A158">
        <v>66</v>
      </c>
      <c r="B158" s="20">
        <f>(Tableau2[[#This Row],[Angle cmd]]-Constants!$B$5)*(Constants!$D$4-Constants!$D$3)/(Constants!$B$6-Constants!$B$5)+Constants!$D$3</f>
        <v>1163.3333333333335</v>
      </c>
      <c r="C158" s="22">
        <f>Tableau2[[#This Row],[Pulse width (ticks)]]*Speed!$D$6*0.001</f>
        <v>2326.666666666667</v>
      </c>
      <c r="D158" s="22">
        <f>Tableau2[[#This Row],[Pulse width (ticks)]]/256</f>
        <v>4.5442708333333339</v>
      </c>
      <c r="E158">
        <f>FLOOR(Tableau2[[#This Row],[Num OVF float]],1)</f>
        <v>4</v>
      </c>
      <c r="F158" s="21">
        <f>MOD(Tableau2[[#This Row],[Pulse width (ticks)]],256)</f>
        <v>139.33333333333348</v>
      </c>
    </row>
    <row r="159" spans="1:6" x14ac:dyDescent="0.25">
      <c r="A159">
        <v>67</v>
      </c>
      <c r="B159" s="20">
        <f>(Tableau2[[#This Row],[Angle cmd]]-Constants!$B$5)*(Constants!$D$4-Constants!$D$3)/(Constants!$B$6-Constants!$B$5)+Constants!$D$3</f>
        <v>1166.9444444444443</v>
      </c>
      <c r="C159" s="22">
        <f>Tableau2[[#This Row],[Pulse width (ticks)]]*Speed!$D$6*0.001</f>
        <v>2333.8888888888887</v>
      </c>
      <c r="D159" s="22">
        <f>Tableau2[[#This Row],[Pulse width (ticks)]]/256</f>
        <v>4.5583767361111107</v>
      </c>
      <c r="E159">
        <f>FLOOR(Tableau2[[#This Row],[Num OVF float]],1)</f>
        <v>4</v>
      </c>
      <c r="F159" s="21">
        <f>MOD(Tableau2[[#This Row],[Pulse width (ticks)]],256)</f>
        <v>142.94444444444434</v>
      </c>
    </row>
    <row r="160" spans="1:6" x14ac:dyDescent="0.25">
      <c r="A160">
        <v>68</v>
      </c>
      <c r="B160" s="20">
        <f>(Tableau2[[#This Row],[Angle cmd]]-Constants!$B$5)*(Constants!$D$4-Constants!$D$3)/(Constants!$B$6-Constants!$B$5)+Constants!$D$3</f>
        <v>1170.5555555555557</v>
      </c>
      <c r="C160" s="22">
        <f>Tableau2[[#This Row],[Pulse width (ticks)]]*Speed!$D$6*0.001</f>
        <v>2341.1111111111113</v>
      </c>
      <c r="D160" s="22">
        <f>Tableau2[[#This Row],[Pulse width (ticks)]]/256</f>
        <v>4.5724826388888893</v>
      </c>
      <c r="E160">
        <f>FLOOR(Tableau2[[#This Row],[Num OVF float]],1)</f>
        <v>4</v>
      </c>
      <c r="F160" s="21">
        <f>MOD(Tableau2[[#This Row],[Pulse width (ticks)]],256)</f>
        <v>146.55555555555566</v>
      </c>
    </row>
    <row r="161" spans="1:6" x14ac:dyDescent="0.25">
      <c r="A161">
        <v>69</v>
      </c>
      <c r="B161" s="20">
        <f>(Tableau2[[#This Row],[Angle cmd]]-Constants!$B$5)*(Constants!$D$4-Constants!$D$3)/(Constants!$B$6-Constants!$B$5)+Constants!$D$3</f>
        <v>1174.1666666666665</v>
      </c>
      <c r="C161" s="22">
        <f>Tableau2[[#This Row],[Pulse width (ticks)]]*Speed!$D$6*0.001</f>
        <v>2348.333333333333</v>
      </c>
      <c r="D161" s="22">
        <f>Tableau2[[#This Row],[Pulse width (ticks)]]/256</f>
        <v>4.5865885416666661</v>
      </c>
      <c r="E161">
        <f>FLOOR(Tableau2[[#This Row],[Num OVF float]],1)</f>
        <v>4</v>
      </c>
      <c r="F161" s="21">
        <f>MOD(Tableau2[[#This Row],[Pulse width (ticks)]],256)</f>
        <v>150.16666666666652</v>
      </c>
    </row>
    <row r="162" spans="1:6" x14ac:dyDescent="0.25">
      <c r="A162">
        <v>70</v>
      </c>
      <c r="B162" s="20">
        <f>(Tableau2[[#This Row],[Angle cmd]]-Constants!$B$5)*(Constants!$D$4-Constants!$D$3)/(Constants!$B$6-Constants!$B$5)+Constants!$D$3</f>
        <v>1177.7777777777778</v>
      </c>
      <c r="C162" s="22">
        <f>Tableau2[[#This Row],[Pulse width (ticks)]]*Speed!$D$6*0.001</f>
        <v>2355.5555555555557</v>
      </c>
      <c r="D162" s="22">
        <f>Tableau2[[#This Row],[Pulse width (ticks)]]/256</f>
        <v>4.6006944444444446</v>
      </c>
      <c r="E162">
        <f>FLOOR(Tableau2[[#This Row],[Num OVF float]],1)</f>
        <v>4</v>
      </c>
      <c r="F162" s="21">
        <f>MOD(Tableau2[[#This Row],[Pulse width (ticks)]],256)</f>
        <v>153.77777777777783</v>
      </c>
    </row>
    <row r="163" spans="1:6" x14ac:dyDescent="0.25">
      <c r="A163">
        <v>71</v>
      </c>
      <c r="B163" s="20">
        <f>(Tableau2[[#This Row],[Angle cmd]]-Constants!$B$5)*(Constants!$D$4-Constants!$D$3)/(Constants!$B$6-Constants!$B$5)+Constants!$D$3</f>
        <v>1181.3888888888889</v>
      </c>
      <c r="C163" s="22">
        <f>Tableau2[[#This Row],[Pulse width (ticks)]]*Speed!$D$6*0.001</f>
        <v>2362.7777777777778</v>
      </c>
      <c r="D163" s="22">
        <f>Tableau2[[#This Row],[Pulse width (ticks)]]/256</f>
        <v>4.6148003472222223</v>
      </c>
      <c r="E163">
        <f>FLOOR(Tableau2[[#This Row],[Num OVF float]],1)</f>
        <v>4</v>
      </c>
      <c r="F163" s="21">
        <f>MOD(Tableau2[[#This Row],[Pulse width (ticks)]],256)</f>
        <v>157.38888888888891</v>
      </c>
    </row>
    <row r="164" spans="1:6" x14ac:dyDescent="0.25">
      <c r="A164">
        <v>72</v>
      </c>
      <c r="B164" s="20">
        <f>(Tableau2[[#This Row],[Angle cmd]]-Constants!$B$5)*(Constants!$D$4-Constants!$D$3)/(Constants!$B$6-Constants!$B$5)+Constants!$D$3</f>
        <v>1185</v>
      </c>
      <c r="C164" s="22">
        <f>Tableau2[[#This Row],[Pulse width (ticks)]]*Speed!$D$6*0.001</f>
        <v>2370</v>
      </c>
      <c r="D164" s="22">
        <f>Tableau2[[#This Row],[Pulse width (ticks)]]/256</f>
        <v>4.62890625</v>
      </c>
      <c r="E164">
        <f>FLOOR(Tableau2[[#This Row],[Num OVF float]],1)</f>
        <v>4</v>
      </c>
      <c r="F164" s="21">
        <f>MOD(Tableau2[[#This Row],[Pulse width (ticks)]],256)</f>
        <v>161</v>
      </c>
    </row>
    <row r="165" spans="1:6" x14ac:dyDescent="0.25">
      <c r="A165">
        <v>73</v>
      </c>
      <c r="B165" s="20">
        <f>(Tableau2[[#This Row],[Angle cmd]]-Constants!$B$5)*(Constants!$D$4-Constants!$D$3)/(Constants!$B$6-Constants!$B$5)+Constants!$D$3</f>
        <v>1188.6111111111111</v>
      </c>
      <c r="C165" s="22">
        <f>Tableau2[[#This Row],[Pulse width (ticks)]]*Speed!$D$6*0.001</f>
        <v>2377.2222222222222</v>
      </c>
      <c r="D165" s="22">
        <f>Tableau2[[#This Row],[Pulse width (ticks)]]/256</f>
        <v>4.6430121527777777</v>
      </c>
      <c r="E165">
        <f>FLOOR(Tableau2[[#This Row],[Num OVF float]],1)</f>
        <v>4</v>
      </c>
      <c r="F165" s="21">
        <f>MOD(Tableau2[[#This Row],[Pulse width (ticks)]],256)</f>
        <v>164.61111111111109</v>
      </c>
    </row>
    <row r="166" spans="1:6" x14ac:dyDescent="0.25">
      <c r="A166">
        <v>74</v>
      </c>
      <c r="B166" s="20">
        <f>(Tableau2[[#This Row],[Angle cmd]]-Constants!$B$5)*(Constants!$D$4-Constants!$D$3)/(Constants!$B$6-Constants!$B$5)+Constants!$D$3</f>
        <v>1192.2222222222222</v>
      </c>
      <c r="C166" s="22">
        <f>Tableau2[[#This Row],[Pulse width (ticks)]]*Speed!$D$6*0.001</f>
        <v>2384.4444444444443</v>
      </c>
      <c r="D166" s="22">
        <f>Tableau2[[#This Row],[Pulse width (ticks)]]/256</f>
        <v>4.6571180555555554</v>
      </c>
      <c r="E166">
        <f>FLOOR(Tableau2[[#This Row],[Num OVF float]],1)</f>
        <v>4</v>
      </c>
      <c r="F166" s="21">
        <f>MOD(Tableau2[[#This Row],[Pulse width (ticks)]],256)</f>
        <v>168.22222222222217</v>
      </c>
    </row>
    <row r="167" spans="1:6" x14ac:dyDescent="0.25">
      <c r="A167">
        <v>75</v>
      </c>
      <c r="B167" s="20">
        <f>(Tableau2[[#This Row],[Angle cmd]]-Constants!$B$5)*(Constants!$D$4-Constants!$D$3)/(Constants!$B$6-Constants!$B$5)+Constants!$D$3</f>
        <v>1195.8333333333335</v>
      </c>
      <c r="C167" s="22">
        <f>Tableau2[[#This Row],[Pulse width (ticks)]]*Speed!$D$6*0.001</f>
        <v>2391.666666666667</v>
      </c>
      <c r="D167" s="22">
        <f>Tableau2[[#This Row],[Pulse width (ticks)]]/256</f>
        <v>4.6712239583333339</v>
      </c>
      <c r="E167">
        <f>FLOOR(Tableau2[[#This Row],[Num OVF float]],1)</f>
        <v>4</v>
      </c>
      <c r="F167" s="21">
        <f>MOD(Tableau2[[#This Row],[Pulse width (ticks)]],256)</f>
        <v>171.83333333333348</v>
      </c>
    </row>
    <row r="168" spans="1:6" x14ac:dyDescent="0.25">
      <c r="A168">
        <v>76</v>
      </c>
      <c r="B168" s="20">
        <f>(Tableau2[[#This Row],[Angle cmd]]-Constants!$B$5)*(Constants!$D$4-Constants!$D$3)/(Constants!$B$6-Constants!$B$5)+Constants!$D$3</f>
        <v>1199.4444444444443</v>
      </c>
      <c r="C168" s="22">
        <f>Tableau2[[#This Row],[Pulse width (ticks)]]*Speed!$D$6*0.001</f>
        <v>2398.8888888888887</v>
      </c>
      <c r="D168" s="22">
        <f>Tableau2[[#This Row],[Pulse width (ticks)]]/256</f>
        <v>4.6853298611111107</v>
      </c>
      <c r="E168">
        <f>FLOOR(Tableau2[[#This Row],[Num OVF float]],1)</f>
        <v>4</v>
      </c>
      <c r="F168" s="21">
        <f>MOD(Tableau2[[#This Row],[Pulse width (ticks)]],256)</f>
        <v>175.44444444444434</v>
      </c>
    </row>
    <row r="169" spans="1:6" x14ac:dyDescent="0.25">
      <c r="A169">
        <v>77</v>
      </c>
      <c r="B169" s="20">
        <f>(Tableau2[[#This Row],[Angle cmd]]-Constants!$B$5)*(Constants!$D$4-Constants!$D$3)/(Constants!$B$6-Constants!$B$5)+Constants!$D$3</f>
        <v>1203.0555555555557</v>
      </c>
      <c r="C169" s="22">
        <f>Tableau2[[#This Row],[Pulse width (ticks)]]*Speed!$D$6*0.001</f>
        <v>2406.1111111111113</v>
      </c>
      <c r="D169" s="22">
        <f>Tableau2[[#This Row],[Pulse width (ticks)]]/256</f>
        <v>4.6994357638888893</v>
      </c>
      <c r="E169">
        <f>FLOOR(Tableau2[[#This Row],[Num OVF float]],1)</f>
        <v>4</v>
      </c>
      <c r="F169" s="21">
        <f>MOD(Tableau2[[#This Row],[Pulse width (ticks)]],256)</f>
        <v>179.05555555555566</v>
      </c>
    </row>
    <row r="170" spans="1:6" x14ac:dyDescent="0.25">
      <c r="A170">
        <v>78</v>
      </c>
      <c r="B170" s="20">
        <f>(Tableau2[[#This Row],[Angle cmd]]-Constants!$B$5)*(Constants!$D$4-Constants!$D$3)/(Constants!$B$6-Constants!$B$5)+Constants!$D$3</f>
        <v>1206.6666666666665</v>
      </c>
      <c r="C170" s="22">
        <f>Tableau2[[#This Row],[Pulse width (ticks)]]*Speed!$D$6*0.001</f>
        <v>2413.333333333333</v>
      </c>
      <c r="D170" s="22">
        <f>Tableau2[[#This Row],[Pulse width (ticks)]]/256</f>
        <v>4.7135416666666661</v>
      </c>
      <c r="E170">
        <f>FLOOR(Tableau2[[#This Row],[Num OVF float]],1)</f>
        <v>4</v>
      </c>
      <c r="F170" s="21">
        <f>MOD(Tableau2[[#This Row],[Pulse width (ticks)]],256)</f>
        <v>182.66666666666652</v>
      </c>
    </row>
    <row r="171" spans="1:6" x14ac:dyDescent="0.25">
      <c r="A171">
        <v>79</v>
      </c>
      <c r="B171" s="20">
        <f>(Tableau2[[#This Row],[Angle cmd]]-Constants!$B$5)*(Constants!$D$4-Constants!$D$3)/(Constants!$B$6-Constants!$B$5)+Constants!$D$3</f>
        <v>1210.2777777777778</v>
      </c>
      <c r="C171" s="22">
        <f>Tableau2[[#This Row],[Pulse width (ticks)]]*Speed!$D$6*0.001</f>
        <v>2420.5555555555557</v>
      </c>
      <c r="D171" s="22">
        <f>Tableau2[[#This Row],[Pulse width (ticks)]]/256</f>
        <v>4.7276475694444446</v>
      </c>
      <c r="E171">
        <f>FLOOR(Tableau2[[#This Row],[Num OVF float]],1)</f>
        <v>4</v>
      </c>
      <c r="F171" s="21">
        <f>MOD(Tableau2[[#This Row],[Pulse width (ticks)]],256)</f>
        <v>186.27777777777783</v>
      </c>
    </row>
    <row r="172" spans="1:6" x14ac:dyDescent="0.25">
      <c r="A172">
        <v>80</v>
      </c>
      <c r="B172" s="20">
        <f>(Tableau2[[#This Row],[Angle cmd]]-Constants!$B$5)*(Constants!$D$4-Constants!$D$3)/(Constants!$B$6-Constants!$B$5)+Constants!$D$3</f>
        <v>1213.8888888888889</v>
      </c>
      <c r="C172" s="22">
        <f>Tableau2[[#This Row],[Pulse width (ticks)]]*Speed!$D$6*0.001</f>
        <v>2427.7777777777778</v>
      </c>
      <c r="D172" s="22">
        <f>Tableau2[[#This Row],[Pulse width (ticks)]]/256</f>
        <v>4.7417534722222223</v>
      </c>
      <c r="E172">
        <f>FLOOR(Tableau2[[#This Row],[Num OVF float]],1)</f>
        <v>4</v>
      </c>
      <c r="F172" s="21">
        <f>MOD(Tableau2[[#This Row],[Pulse width (ticks)]],256)</f>
        <v>189.88888888888891</v>
      </c>
    </row>
    <row r="173" spans="1:6" x14ac:dyDescent="0.25">
      <c r="A173">
        <v>81</v>
      </c>
      <c r="B173" s="20">
        <f>(Tableau2[[#This Row],[Angle cmd]]-Constants!$B$5)*(Constants!$D$4-Constants!$D$3)/(Constants!$B$6-Constants!$B$5)+Constants!$D$3</f>
        <v>1217.5</v>
      </c>
      <c r="C173" s="22">
        <f>Tableau2[[#This Row],[Pulse width (ticks)]]*Speed!$D$6*0.001</f>
        <v>2435</v>
      </c>
      <c r="D173" s="22">
        <f>Tableau2[[#This Row],[Pulse width (ticks)]]/256</f>
        <v>4.755859375</v>
      </c>
      <c r="E173">
        <f>FLOOR(Tableau2[[#This Row],[Num OVF float]],1)</f>
        <v>4</v>
      </c>
      <c r="F173" s="21">
        <f>MOD(Tableau2[[#This Row],[Pulse width (ticks)]],256)</f>
        <v>193.5</v>
      </c>
    </row>
    <row r="174" spans="1:6" x14ac:dyDescent="0.25">
      <c r="A174">
        <v>82</v>
      </c>
      <c r="B174" s="20">
        <f>(Tableau2[[#This Row],[Angle cmd]]-Constants!$B$5)*(Constants!$D$4-Constants!$D$3)/(Constants!$B$6-Constants!$B$5)+Constants!$D$3</f>
        <v>1221.1111111111111</v>
      </c>
      <c r="C174" s="22">
        <f>Tableau2[[#This Row],[Pulse width (ticks)]]*Speed!$D$6*0.001</f>
        <v>2442.2222222222222</v>
      </c>
      <c r="D174" s="22">
        <f>Tableau2[[#This Row],[Pulse width (ticks)]]/256</f>
        <v>4.7699652777777777</v>
      </c>
      <c r="E174">
        <f>FLOOR(Tableau2[[#This Row],[Num OVF float]],1)</f>
        <v>4</v>
      </c>
      <c r="F174" s="21">
        <f>MOD(Tableau2[[#This Row],[Pulse width (ticks)]],256)</f>
        <v>197.11111111111109</v>
      </c>
    </row>
    <row r="175" spans="1:6" x14ac:dyDescent="0.25">
      <c r="A175">
        <v>83</v>
      </c>
      <c r="B175" s="20">
        <f>(Tableau2[[#This Row],[Angle cmd]]-Constants!$B$5)*(Constants!$D$4-Constants!$D$3)/(Constants!$B$6-Constants!$B$5)+Constants!$D$3</f>
        <v>1224.7222222222222</v>
      </c>
      <c r="C175" s="22">
        <f>Tableau2[[#This Row],[Pulse width (ticks)]]*Speed!$D$6*0.001</f>
        <v>2449.4444444444443</v>
      </c>
      <c r="D175" s="22">
        <f>Tableau2[[#This Row],[Pulse width (ticks)]]/256</f>
        <v>4.7840711805555554</v>
      </c>
      <c r="E175">
        <f>FLOOR(Tableau2[[#This Row],[Num OVF float]],1)</f>
        <v>4</v>
      </c>
      <c r="F175" s="21">
        <f>MOD(Tableau2[[#This Row],[Pulse width (ticks)]],256)</f>
        <v>200.72222222222217</v>
      </c>
    </row>
    <row r="176" spans="1:6" x14ac:dyDescent="0.25">
      <c r="A176">
        <v>84</v>
      </c>
      <c r="B176" s="20">
        <f>(Tableau2[[#This Row],[Angle cmd]]-Constants!$B$5)*(Constants!$D$4-Constants!$D$3)/(Constants!$B$6-Constants!$B$5)+Constants!$D$3</f>
        <v>1228.3333333333335</v>
      </c>
      <c r="C176" s="22">
        <f>Tableau2[[#This Row],[Pulse width (ticks)]]*Speed!$D$6*0.001</f>
        <v>2456.666666666667</v>
      </c>
      <c r="D176" s="22">
        <f>Tableau2[[#This Row],[Pulse width (ticks)]]/256</f>
        <v>4.7981770833333339</v>
      </c>
      <c r="E176">
        <f>FLOOR(Tableau2[[#This Row],[Num OVF float]],1)</f>
        <v>4</v>
      </c>
      <c r="F176" s="21">
        <f>MOD(Tableau2[[#This Row],[Pulse width (ticks)]],256)</f>
        <v>204.33333333333348</v>
      </c>
    </row>
    <row r="177" spans="1:6" x14ac:dyDescent="0.25">
      <c r="A177">
        <v>85</v>
      </c>
      <c r="B177" s="20">
        <f>(Tableau2[[#This Row],[Angle cmd]]-Constants!$B$5)*(Constants!$D$4-Constants!$D$3)/(Constants!$B$6-Constants!$B$5)+Constants!$D$3</f>
        <v>1231.9444444444443</v>
      </c>
      <c r="C177" s="22">
        <f>Tableau2[[#This Row],[Pulse width (ticks)]]*Speed!$D$6*0.001</f>
        <v>2463.8888888888887</v>
      </c>
      <c r="D177" s="22">
        <f>Tableau2[[#This Row],[Pulse width (ticks)]]/256</f>
        <v>4.8122829861111107</v>
      </c>
      <c r="E177">
        <f>FLOOR(Tableau2[[#This Row],[Num OVF float]],1)</f>
        <v>4</v>
      </c>
      <c r="F177" s="21">
        <f>MOD(Tableau2[[#This Row],[Pulse width (ticks)]],256)</f>
        <v>207.94444444444434</v>
      </c>
    </row>
    <row r="178" spans="1:6" x14ac:dyDescent="0.25">
      <c r="A178">
        <v>86</v>
      </c>
      <c r="B178" s="20">
        <f>(Tableau2[[#This Row],[Angle cmd]]-Constants!$B$5)*(Constants!$D$4-Constants!$D$3)/(Constants!$B$6-Constants!$B$5)+Constants!$D$3</f>
        <v>1235.5555555555557</v>
      </c>
      <c r="C178" s="22">
        <f>Tableau2[[#This Row],[Pulse width (ticks)]]*Speed!$D$6*0.001</f>
        <v>2471.1111111111113</v>
      </c>
      <c r="D178" s="22">
        <f>Tableau2[[#This Row],[Pulse width (ticks)]]/256</f>
        <v>4.8263888888888893</v>
      </c>
      <c r="E178">
        <f>FLOOR(Tableau2[[#This Row],[Num OVF float]],1)</f>
        <v>4</v>
      </c>
      <c r="F178" s="21">
        <f>MOD(Tableau2[[#This Row],[Pulse width (ticks)]],256)</f>
        <v>211.55555555555566</v>
      </c>
    </row>
    <row r="179" spans="1:6" x14ac:dyDescent="0.25">
      <c r="A179">
        <v>87</v>
      </c>
      <c r="B179" s="20">
        <f>(Tableau2[[#This Row],[Angle cmd]]-Constants!$B$5)*(Constants!$D$4-Constants!$D$3)/(Constants!$B$6-Constants!$B$5)+Constants!$D$3</f>
        <v>1239.1666666666665</v>
      </c>
      <c r="C179" s="22">
        <f>Tableau2[[#This Row],[Pulse width (ticks)]]*Speed!$D$6*0.001</f>
        <v>2478.333333333333</v>
      </c>
      <c r="D179" s="22">
        <f>Tableau2[[#This Row],[Pulse width (ticks)]]/256</f>
        <v>4.8404947916666661</v>
      </c>
      <c r="E179">
        <f>FLOOR(Tableau2[[#This Row],[Num OVF float]],1)</f>
        <v>4</v>
      </c>
      <c r="F179" s="21">
        <f>MOD(Tableau2[[#This Row],[Pulse width (ticks)]],256)</f>
        <v>215.16666666666652</v>
      </c>
    </row>
    <row r="180" spans="1:6" x14ac:dyDescent="0.25">
      <c r="A180">
        <v>88</v>
      </c>
      <c r="B180" s="20">
        <f>(Tableau2[[#This Row],[Angle cmd]]-Constants!$B$5)*(Constants!$D$4-Constants!$D$3)/(Constants!$B$6-Constants!$B$5)+Constants!$D$3</f>
        <v>1242.7777777777778</v>
      </c>
      <c r="C180" s="22">
        <f>Tableau2[[#This Row],[Pulse width (ticks)]]*Speed!$D$6*0.001</f>
        <v>2485.5555555555557</v>
      </c>
      <c r="D180" s="22">
        <f>Tableau2[[#This Row],[Pulse width (ticks)]]/256</f>
        <v>4.8546006944444446</v>
      </c>
      <c r="E180">
        <f>FLOOR(Tableau2[[#This Row],[Num OVF float]],1)</f>
        <v>4</v>
      </c>
      <c r="F180" s="21">
        <f>MOD(Tableau2[[#This Row],[Pulse width (ticks)]],256)</f>
        <v>218.77777777777783</v>
      </c>
    </row>
    <row r="181" spans="1:6" x14ac:dyDescent="0.25">
      <c r="A181">
        <v>89</v>
      </c>
      <c r="B181" s="20">
        <f>(Tableau2[[#This Row],[Angle cmd]]-Constants!$B$5)*(Constants!$D$4-Constants!$D$3)/(Constants!$B$6-Constants!$B$5)+Constants!$D$3</f>
        <v>1246.3888888888889</v>
      </c>
      <c r="C181" s="22">
        <f>Tableau2[[#This Row],[Pulse width (ticks)]]*Speed!$D$6*0.001</f>
        <v>2492.7777777777778</v>
      </c>
      <c r="D181" s="22">
        <f>Tableau2[[#This Row],[Pulse width (ticks)]]/256</f>
        <v>4.8687065972222223</v>
      </c>
      <c r="E181">
        <f>FLOOR(Tableau2[[#This Row],[Num OVF float]],1)</f>
        <v>4</v>
      </c>
      <c r="F181" s="21">
        <f>MOD(Tableau2[[#This Row],[Pulse width (ticks)]],256)</f>
        <v>222.38888888888891</v>
      </c>
    </row>
    <row r="182" spans="1:6" x14ac:dyDescent="0.25">
      <c r="A182">
        <v>90</v>
      </c>
      <c r="B182" s="20">
        <f>(Tableau2[[#This Row],[Angle cmd]]-Constants!$B$5)*(Constants!$D$4-Constants!$D$3)/(Constants!$B$6-Constants!$B$5)+Constants!$D$3</f>
        <v>1250</v>
      </c>
      <c r="C182" s="22">
        <f>Tableau2[[#This Row],[Pulse width (ticks)]]*Speed!$D$6*0.001</f>
        <v>2500</v>
      </c>
      <c r="D182" s="22">
        <f>Tableau2[[#This Row],[Pulse width (ticks)]]/256</f>
        <v>4.8828125</v>
      </c>
      <c r="E182">
        <f>FLOOR(Tableau2[[#This Row],[Num OVF float]],1)</f>
        <v>4</v>
      </c>
      <c r="F182" s="21">
        <f>MOD(Tableau2[[#This Row],[Pulse width (ticks)]],256)</f>
        <v>226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3" max="3" width="21.42578125" bestFit="1" customWidth="1"/>
  </cols>
  <sheetData>
    <row r="1" spans="1:4" x14ac:dyDescent="0.25">
      <c r="A1" t="s">
        <v>0</v>
      </c>
      <c r="B1" s="1">
        <v>16000000</v>
      </c>
    </row>
    <row r="2" spans="1:4" x14ac:dyDescent="0.25">
      <c r="A2" t="s">
        <v>3</v>
      </c>
      <c r="B2">
        <v>0.02</v>
      </c>
    </row>
    <row r="3" spans="1:4" x14ac:dyDescent="0.25">
      <c r="A3" t="s">
        <v>15</v>
      </c>
      <c r="B3">
        <v>1200</v>
      </c>
      <c r="C3" t="s">
        <v>17</v>
      </c>
      <c r="D3">
        <f>B3/2</f>
        <v>600</v>
      </c>
    </row>
    <row r="4" spans="1:4" x14ac:dyDescent="0.25">
      <c r="A4" t="s">
        <v>16</v>
      </c>
      <c r="B4">
        <v>2500</v>
      </c>
      <c r="C4" t="s">
        <v>18</v>
      </c>
      <c r="D4">
        <f>B4/2</f>
        <v>1250</v>
      </c>
    </row>
    <row r="5" spans="1:4" x14ac:dyDescent="0.25">
      <c r="A5" t="s">
        <v>14</v>
      </c>
      <c r="B5">
        <v>-90</v>
      </c>
    </row>
    <row r="6" spans="1:4" x14ac:dyDescent="0.25">
      <c r="A6" t="s">
        <v>13</v>
      </c>
      <c r="B6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Speed</vt:lpstr>
      <vt:lpstr>Angular Rage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beaudette</dc:creator>
  <cp:lastModifiedBy>David</cp:lastModifiedBy>
  <dcterms:created xsi:type="dcterms:W3CDTF">2021-03-28T09:43:41Z</dcterms:created>
  <dcterms:modified xsi:type="dcterms:W3CDTF">2021-08-01T02:24:22Z</dcterms:modified>
</cp:coreProperties>
</file>