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vid\Documents\Projets\Stan\stan-base\doc\"/>
    </mc:Choice>
  </mc:AlternateContent>
  <bookViews>
    <workbookView xWindow="0" yWindow="0" windowWidth="25200" windowHeight="11985"/>
  </bookViews>
  <sheets>
    <sheet name="Speed" sheetId="1" r:id="rId1"/>
    <sheet name="Consta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B23" i="1"/>
  <c r="B4" i="2"/>
  <c r="C3" i="1"/>
  <c r="D3" i="1" s="1"/>
  <c r="E2" i="1"/>
  <c r="I2" i="1" s="1"/>
  <c r="J2" i="1" s="1"/>
  <c r="K2" i="1" s="1"/>
  <c r="D2" i="1"/>
  <c r="H2" i="1" s="1"/>
  <c r="L2" i="1" l="1"/>
  <c r="A2" i="1"/>
  <c r="B2" i="1" s="1"/>
  <c r="F2" i="1"/>
  <c r="C4" i="1"/>
  <c r="G2" i="1"/>
  <c r="H3" i="1"/>
  <c r="G3" i="1"/>
  <c r="E3" i="1"/>
  <c r="C5" i="1" l="1"/>
  <c r="D4" i="1"/>
  <c r="E4" i="1"/>
  <c r="F3" i="1"/>
  <c r="I3" i="1"/>
  <c r="J3" i="1" s="1"/>
  <c r="K3" i="1" s="1"/>
  <c r="L3" i="1" l="1"/>
  <c r="A3" i="1"/>
  <c r="B3" i="1" s="1"/>
  <c r="F4" i="1"/>
  <c r="I4" i="1"/>
  <c r="J4" i="1" s="1"/>
  <c r="K4" i="1" s="1"/>
  <c r="H4" i="1"/>
  <c r="G4" i="1"/>
  <c r="C6" i="1"/>
  <c r="E5" i="1"/>
  <c r="D5" i="1"/>
  <c r="F5" i="1" l="1"/>
  <c r="I5" i="1"/>
  <c r="J5" i="1" s="1"/>
  <c r="K5" i="1" s="1"/>
  <c r="H5" i="1"/>
  <c r="G5" i="1"/>
  <c r="E6" i="1"/>
  <c r="C7" i="1"/>
  <c r="D6" i="1"/>
  <c r="L4" i="1"/>
  <c r="A4" i="1"/>
  <c r="B4" i="1" s="1"/>
  <c r="H6" i="1" l="1"/>
  <c r="G6" i="1"/>
  <c r="E7" i="1"/>
  <c r="C8" i="1"/>
  <c r="D7" i="1"/>
  <c r="F6" i="1"/>
  <c r="I6" i="1"/>
  <c r="J6" i="1" s="1"/>
  <c r="K6" i="1" s="1"/>
  <c r="L5" i="1"/>
  <c r="A5" i="1"/>
  <c r="B5" i="1" s="1"/>
  <c r="D8" i="1" l="1"/>
  <c r="C9" i="1"/>
  <c r="E8" i="1"/>
  <c r="L6" i="1"/>
  <c r="A6" i="1"/>
  <c r="B6" i="1" s="1"/>
  <c r="H7" i="1"/>
  <c r="G7" i="1"/>
  <c r="I7" i="1"/>
  <c r="J7" i="1" s="1"/>
  <c r="K7" i="1" s="1"/>
  <c r="F7" i="1"/>
  <c r="L7" i="1" l="1"/>
  <c r="A7" i="1"/>
  <c r="B7" i="1" s="1"/>
  <c r="I8" i="1"/>
  <c r="J8" i="1" s="1"/>
  <c r="K8" i="1" s="1"/>
  <c r="F8" i="1"/>
  <c r="D9" i="1"/>
  <c r="E9" i="1"/>
  <c r="C10" i="1"/>
  <c r="H8" i="1"/>
  <c r="G8" i="1"/>
  <c r="D10" i="1" l="1"/>
  <c r="E10" i="1"/>
  <c r="C11" i="1"/>
  <c r="I9" i="1"/>
  <c r="J9" i="1" s="1"/>
  <c r="K9" i="1" s="1"/>
  <c r="F9" i="1"/>
  <c r="H9" i="1"/>
  <c r="G9" i="1"/>
  <c r="A8" i="1"/>
  <c r="B8" i="1" s="1"/>
  <c r="L8" i="1"/>
  <c r="L9" i="1" l="1"/>
  <c r="A9" i="1"/>
  <c r="B9" i="1" s="1"/>
  <c r="D11" i="1"/>
  <c r="C12" i="1"/>
  <c r="E11" i="1"/>
  <c r="I10" i="1"/>
  <c r="J10" i="1" s="1"/>
  <c r="K10" i="1" s="1"/>
  <c r="F10" i="1"/>
  <c r="H10" i="1"/>
  <c r="G10" i="1"/>
  <c r="L10" i="1" l="1"/>
  <c r="A10" i="1"/>
  <c r="B10" i="1" s="1"/>
  <c r="G11" i="1"/>
  <c r="H11" i="1"/>
  <c r="I11" i="1"/>
  <c r="J11" i="1" s="1"/>
  <c r="K11" i="1" s="1"/>
  <c r="F11" i="1"/>
  <c r="C13" i="1"/>
  <c r="D12" i="1"/>
  <c r="E12" i="1"/>
  <c r="I12" i="1" l="1"/>
  <c r="J12" i="1" s="1"/>
  <c r="K12" i="1" s="1"/>
  <c r="F12" i="1"/>
  <c r="G12" i="1"/>
  <c r="H12" i="1"/>
  <c r="E13" i="1"/>
  <c r="D13" i="1"/>
  <c r="A11" i="1"/>
  <c r="B11" i="1" s="1"/>
  <c r="L11" i="1"/>
  <c r="H13" i="1" l="1"/>
  <c r="G13" i="1"/>
  <c r="I13" i="1"/>
  <c r="J13" i="1" s="1"/>
  <c r="K13" i="1" s="1"/>
  <c r="F13" i="1"/>
  <c r="A12" i="1"/>
  <c r="B12" i="1" s="1"/>
  <c r="L12" i="1"/>
  <c r="L13" i="1" l="1"/>
  <c r="A13" i="1"/>
  <c r="B13" i="1" s="1"/>
</calcChain>
</file>

<file path=xl/sharedStrings.xml><?xml version="1.0" encoding="utf-8"?>
<sst xmlns="http://schemas.openxmlformats.org/spreadsheetml/2006/main" count="21" uniqueCount="21">
  <si>
    <t>Pol ticks</t>
  </si>
  <si>
    <t>Pulse ticks</t>
  </si>
  <si>
    <t>Rotation rate (deg/s)</t>
  </si>
  <si>
    <t>Steps per turn</t>
  </si>
  <si>
    <t>Microsteps per step</t>
  </si>
  <si>
    <t xml:space="preserve">Comment </t>
  </si>
  <si>
    <t>max speed</t>
  </si>
  <si>
    <t>Overflow target</t>
  </si>
  <si>
    <t>Counter compare value</t>
  </si>
  <si>
    <t>Pulses per sec</t>
  </si>
  <si>
    <t>Steps per sec</t>
  </si>
  <si>
    <t>Degrees per step</t>
  </si>
  <si>
    <t>Rev per sec</t>
  </si>
  <si>
    <t>Rotation rate (rad/s)</t>
  </si>
  <si>
    <t>Clock Frequency (Hz)</t>
  </si>
  <si>
    <t>Pol period (s)</t>
  </si>
  <si>
    <t>Pulse period (s)</t>
  </si>
  <si>
    <t>Below min speed (1.0 deg/s)</t>
  </si>
  <si>
    <t>Pace (s/rad)</t>
  </si>
  <si>
    <t>Test case in test_ctl.cpp</t>
  </si>
  <si>
    <t>pace2ticksperpol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</si>
</sst>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0"/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1"/>
    <xf numFmtId="0" fontId="0" fillId="0" borderId="0" xfId="0" applyNumberFormat="1"/>
    <xf numFmtId="170" fontId="0" fillId="0" borderId="0" xfId="0" applyNumberFormat="1"/>
    <xf numFmtId="48" fontId="0" fillId="0" borderId="0" xfId="0" applyNumberFormat="1"/>
    <xf numFmtId="48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170" fontId="0" fillId="2" borderId="0" xfId="0" applyNumberFormat="1" applyFill="1"/>
    <xf numFmtId="48" fontId="0" fillId="0" borderId="0" xfId="0" applyNumberFormat="1" applyFill="1"/>
    <xf numFmtId="0" fontId="0" fillId="0" borderId="0" xfId="0" applyNumberFormat="1" applyFill="1"/>
    <xf numFmtId="0" fontId="0" fillId="0" borderId="0" xfId="0" applyFill="1"/>
    <xf numFmtId="170" fontId="0" fillId="0" borderId="0" xfId="0" applyNumberFormat="1" applyFill="1"/>
    <xf numFmtId="48" fontId="0" fillId="3" borderId="1" xfId="0" applyNumberFormat="1" applyFont="1" applyFill="1" applyBorder="1"/>
    <xf numFmtId="48" fontId="2" fillId="2" borderId="0" xfId="0" applyNumberFormat="1" applyFont="1" applyFill="1"/>
    <xf numFmtId="48" fontId="1" fillId="2" borderId="0" xfId="0" applyNumberFormat="1" applyFont="1" applyFill="1"/>
    <xf numFmtId="48" fontId="1" fillId="0" borderId="0" xfId="0" applyNumberFormat="1" applyFont="1"/>
    <xf numFmtId="48" fontId="1" fillId="0" borderId="0" xfId="0" applyNumberFormat="1" applyFont="1" applyFill="1"/>
    <xf numFmtId="169" fontId="1" fillId="2" borderId="0" xfId="0" applyNumberFormat="1" applyFont="1" applyFill="1"/>
    <xf numFmtId="169" fontId="1" fillId="0" borderId="0" xfId="0" applyNumberFormat="1" applyFont="1"/>
    <xf numFmtId="169" fontId="1" fillId="0" borderId="0" xfId="0" applyNumberFormat="1" applyFont="1" applyFill="1"/>
  </cellXfs>
  <cellStyles count="1">
    <cellStyle name="Normal" xfId="0" builtinId="0"/>
  </cellStyles>
  <dxfs count="11">
    <dxf>
      <font>
        <b/>
      </font>
      <numFmt numFmtId="169" formatCode="0.0000"/>
      <fill>
        <patternFill patternType="solid">
          <fgColor indexed="64"/>
          <bgColor rgb="FFFFFF00"/>
        </patternFill>
      </fill>
    </dxf>
    <dxf>
      <font>
        <b/>
      </font>
      <numFmt numFmtId="170" formatCode="0.000"/>
      <fill>
        <patternFill patternType="solid">
          <fgColor indexed="64"/>
          <bgColor rgb="FFFFFF00"/>
        </patternFill>
      </fill>
    </dxf>
    <dxf>
      <numFmt numFmtId="16" formatCode="##0.0E+0"/>
      <fill>
        <patternFill patternType="solid">
          <fgColor indexed="64"/>
          <bgColor rgb="FFFFFF00"/>
        </patternFill>
      </fill>
    </dxf>
    <dxf>
      <font>
        <b/>
      </font>
      <numFmt numFmtId="16" formatCode="##0.0E+0"/>
    </dxf>
    <dxf>
      <numFmt numFmtId="0" formatCode="General"/>
    </dxf>
    <dxf>
      <numFmt numFmtId="170" formatCode="0.000"/>
    </dxf>
    <dxf>
      <numFmt numFmtId="16" formatCode="##0.0E+0"/>
    </dxf>
    <dxf>
      <numFmt numFmtId="170" formatCode="0.000"/>
    </dxf>
    <dxf>
      <numFmt numFmtId="170" formatCode="0.000"/>
    </dxf>
    <dxf>
      <numFmt numFmtId="0" formatCode="General"/>
    </dxf>
    <dxf>
      <numFmt numFmtId="16" formatCode="##0.0E+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N13" totalsRowShown="0">
  <autoFilter ref="A1:N13"/>
  <tableColumns count="14">
    <tableColumn id="10" name="Rotation rate (rad/s)" dataDxfId="0">
      <calculatedColumnFormula>K2*PI()/180</calculatedColumnFormula>
    </tableColumn>
    <tableColumn id="13" name="Pace (s/rad)" dataDxfId="1">
      <calculatedColumnFormula>1/Tableau1[[#This Row],[Rotation rate (rad/s)]]</calculatedColumnFormula>
    </tableColumn>
    <tableColumn id="1" name="Pol period (s)" dataDxfId="3">
      <calculatedColumnFormula>C1*2</calculatedColumnFormula>
    </tableColumn>
    <tableColumn id="2" name="Pol ticks" dataDxfId="4">
      <calculatedColumnFormula>C2*Constants!$B$1</calculatedColumnFormula>
    </tableColumn>
    <tableColumn id="3" name="Pulse period (s)" dataDxfId="10">
      <calculatedColumnFormula>2*C2</calculatedColumnFormula>
    </tableColumn>
    <tableColumn id="4" name="Pulse ticks" dataDxfId="9">
      <calculatedColumnFormula>E2*Constants!$B$1</calculatedColumnFormula>
    </tableColumn>
    <tableColumn id="5" name="Counter compare value">
      <calculatedColumnFormula>MOD(D2,65535)</calculatedColumnFormula>
    </tableColumn>
    <tableColumn id="6" name="Overflow target">
      <calculatedColumnFormula>INT(D2/65535)</calculatedColumnFormula>
    </tableColumn>
    <tableColumn id="7" name="Pulses per sec" dataDxfId="8">
      <calculatedColumnFormula>1/E2</calculatedColumnFormula>
    </tableColumn>
    <tableColumn id="8" name="Steps per sec" dataDxfId="7">
      <calculatedColumnFormula>I2/Constants!$B$3</calculatedColumnFormula>
    </tableColumn>
    <tableColumn id="9" name="Rotation rate (deg/s)" dataDxfId="5">
      <calculatedColumnFormula>J2*Constants!$B$4</calculatedColumnFormula>
    </tableColumn>
    <tableColumn id="11" name="Rev per sec" dataDxfId="6">
      <calculatedColumnFormula>K2/360</calculatedColumnFormula>
    </tableColumn>
    <tableColumn id="14" name="pace2ticksperpol" dataDxfId="2">
      <calculatedColumnFormula>Tableau1[[#This Row],[Pol ticks]]/Tableau1[[#This Row],[Pace (s/rad)]]</calculatedColumnFormula>
    </tableColumn>
    <tableColumn id="12" name="Comment 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F18" sqref="F18"/>
    </sheetView>
  </sheetViews>
  <sheetFormatPr baseColWidth="10" defaultRowHeight="15" x14ac:dyDescent="0.25"/>
  <cols>
    <col min="1" max="1" width="22.42578125" bestFit="1" customWidth="1"/>
    <col min="2" max="2" width="15.140625" bestFit="1" customWidth="1"/>
    <col min="3" max="3" width="10.5703125" bestFit="1" customWidth="1"/>
    <col min="4" max="4" width="17.140625" bestFit="1" customWidth="1"/>
    <col min="5" max="5" width="12.5703125" bestFit="1" customWidth="1"/>
    <col min="6" max="6" width="24.140625" bestFit="1" customWidth="1"/>
    <col min="7" max="7" width="17.28515625" bestFit="1" customWidth="1"/>
    <col min="8" max="8" width="15.7109375" bestFit="1" customWidth="1"/>
    <col min="9" max="9" width="14.85546875" bestFit="1" customWidth="1"/>
    <col min="10" max="11" width="21.85546875" bestFit="1" customWidth="1"/>
    <col min="12" max="12" width="13.28515625" bestFit="1" customWidth="1"/>
    <col min="13" max="13" width="13.28515625" customWidth="1"/>
    <col min="14" max="14" width="26.5703125" bestFit="1" customWidth="1"/>
  </cols>
  <sheetData>
    <row r="1" spans="1:14" x14ac:dyDescent="0.25">
      <c r="A1" t="s">
        <v>13</v>
      </c>
      <c r="B1" t="s">
        <v>18</v>
      </c>
      <c r="C1" t="s">
        <v>15</v>
      </c>
      <c r="D1" t="s">
        <v>0</v>
      </c>
      <c r="E1" t="s">
        <v>16</v>
      </c>
      <c r="F1" t="s">
        <v>1</v>
      </c>
      <c r="G1" t="s">
        <v>8</v>
      </c>
      <c r="H1" t="s">
        <v>7</v>
      </c>
      <c r="I1" t="s">
        <v>9</v>
      </c>
      <c r="J1" t="s">
        <v>10</v>
      </c>
      <c r="K1" t="s">
        <v>2</v>
      </c>
      <c r="L1" t="s">
        <v>12</v>
      </c>
      <c r="M1" t="s">
        <v>20</v>
      </c>
      <c r="N1" t="s">
        <v>5</v>
      </c>
    </row>
    <row r="2" spans="1:14" x14ac:dyDescent="0.25">
      <c r="A2" s="18">
        <f>K2*PI()/180</f>
        <v>32.724923474893686</v>
      </c>
      <c r="B2" s="8">
        <f>1/Tableau1[[#This Row],[Rotation rate (rad/s)]]</f>
        <v>3.0557749073643899E-2</v>
      </c>
      <c r="C2" s="15">
        <v>6.0000000000000002E-5</v>
      </c>
      <c r="D2" s="6">
        <f>C2*Constants!$B$1</f>
        <v>960</v>
      </c>
      <c r="E2" s="5">
        <f>2*C2</f>
        <v>1.2E-4</v>
      </c>
      <c r="F2" s="6">
        <f>E2*Constants!$B$1</f>
        <v>1920</v>
      </c>
      <c r="G2" s="7">
        <f>MOD(D2,65535)</f>
        <v>960</v>
      </c>
      <c r="H2" s="7">
        <f>INT(D2/65535)</f>
        <v>0</v>
      </c>
      <c r="I2" s="8">
        <f>1/E2</f>
        <v>8333.3333333333339</v>
      </c>
      <c r="J2" s="8">
        <f>I2/Constants!$B$3</f>
        <v>1041.6666666666667</v>
      </c>
      <c r="K2" s="8">
        <f>J2*Constants!$B$4</f>
        <v>1875.0000000000002</v>
      </c>
      <c r="L2" s="5">
        <f>K2/360</f>
        <v>5.2083333333333339</v>
      </c>
      <c r="M2" s="5">
        <f>Tableau1[[#This Row],[Pol ticks]]/Tableau1[[#This Row],[Pace (s/rad)]]</f>
        <v>31415.926535897939</v>
      </c>
      <c r="N2" t="s">
        <v>6</v>
      </c>
    </row>
    <row r="3" spans="1:14" x14ac:dyDescent="0.25">
      <c r="A3" s="19">
        <f>K3*PI()/180</f>
        <v>16.362461737446843</v>
      </c>
      <c r="B3" s="3">
        <f>1/Tableau1[[#This Row],[Rotation rate (rad/s)]]</f>
        <v>6.1115498147287797E-2</v>
      </c>
      <c r="C3" s="16">
        <f>C2*2</f>
        <v>1.2E-4</v>
      </c>
      <c r="D3" s="2">
        <f>C3*Constants!$B$1</f>
        <v>1920</v>
      </c>
      <c r="E3" s="4">
        <f>2*C3</f>
        <v>2.4000000000000001E-4</v>
      </c>
      <c r="F3" s="2">
        <f>E3*Constants!$B$1</f>
        <v>3840</v>
      </c>
      <c r="G3">
        <f>MOD(D3,65535)</f>
        <v>1920</v>
      </c>
      <c r="H3">
        <f>INT(D3/65535)</f>
        <v>0</v>
      </c>
      <c r="I3" s="3">
        <f t="shared" ref="I3:I13" si="0">1/E3</f>
        <v>4166.666666666667</v>
      </c>
      <c r="J3" s="3">
        <f>I3/Constants!$B$3</f>
        <v>520.83333333333337</v>
      </c>
      <c r="K3" s="3">
        <f>J3*Constants!$B$4</f>
        <v>937.50000000000011</v>
      </c>
      <c r="L3" s="4">
        <f>K3/360</f>
        <v>2.604166666666667</v>
      </c>
      <c r="M3" s="4">
        <f>Tableau1[[#This Row],[Pol ticks]]/Tableau1[[#This Row],[Pace (s/rad)]]</f>
        <v>31415.926535897939</v>
      </c>
    </row>
    <row r="4" spans="1:14" x14ac:dyDescent="0.25">
      <c r="A4" s="19">
        <f>K4*PI()/180</f>
        <v>8.1812308687234214</v>
      </c>
      <c r="B4" s="3">
        <f>1/Tableau1[[#This Row],[Rotation rate (rad/s)]]</f>
        <v>0.12223099629457559</v>
      </c>
      <c r="C4" s="16">
        <f t="shared" ref="C4:C13" si="1">C3*2</f>
        <v>2.4000000000000001E-4</v>
      </c>
      <c r="D4" s="2">
        <f>C4*Constants!$B$1</f>
        <v>3840</v>
      </c>
      <c r="E4" s="4">
        <f t="shared" ref="E4:E13" si="2">2*C4</f>
        <v>4.8000000000000001E-4</v>
      </c>
      <c r="F4" s="2">
        <f>E4*Constants!$B$1</f>
        <v>7680</v>
      </c>
      <c r="G4">
        <f t="shared" ref="G4:G13" si="3">MOD(D4,65535)</f>
        <v>3840</v>
      </c>
      <c r="H4">
        <f t="shared" ref="H4:H13" si="4">INT(D4/65535)</f>
        <v>0</v>
      </c>
      <c r="I4" s="3">
        <f t="shared" si="0"/>
        <v>2083.3333333333335</v>
      </c>
      <c r="J4" s="3">
        <f>I4/Constants!$B$3</f>
        <v>260.41666666666669</v>
      </c>
      <c r="K4" s="3">
        <f>J4*Constants!$B$4</f>
        <v>468.75000000000006</v>
      </c>
      <c r="L4" s="4">
        <f>K4/360</f>
        <v>1.3020833333333335</v>
      </c>
      <c r="M4" s="4">
        <f>Tableau1[[#This Row],[Pol ticks]]/Tableau1[[#This Row],[Pace (s/rad)]]</f>
        <v>31415.926535897939</v>
      </c>
    </row>
    <row r="5" spans="1:14" x14ac:dyDescent="0.25">
      <c r="A5" s="19">
        <f>K5*PI()/180</f>
        <v>4.0906154343617107</v>
      </c>
      <c r="B5" s="3">
        <f>1/Tableau1[[#This Row],[Rotation rate (rad/s)]]</f>
        <v>0.24446199258915119</v>
      </c>
      <c r="C5" s="16">
        <f t="shared" si="1"/>
        <v>4.8000000000000001E-4</v>
      </c>
      <c r="D5" s="2">
        <f>C5*Constants!$B$1</f>
        <v>7680</v>
      </c>
      <c r="E5" s="4">
        <f t="shared" si="2"/>
        <v>9.6000000000000002E-4</v>
      </c>
      <c r="F5" s="2">
        <f>E5*Constants!$B$1</f>
        <v>15360</v>
      </c>
      <c r="G5">
        <f t="shared" si="3"/>
        <v>7680</v>
      </c>
      <c r="H5">
        <f t="shared" si="4"/>
        <v>0</v>
      </c>
      <c r="I5" s="3">
        <f t="shared" si="0"/>
        <v>1041.6666666666667</v>
      </c>
      <c r="J5" s="3">
        <f>I5/Constants!$B$3</f>
        <v>130.20833333333334</v>
      </c>
      <c r="K5" s="3">
        <f>J5*Constants!$B$4</f>
        <v>234.37500000000003</v>
      </c>
      <c r="L5" s="4">
        <f>K5/360</f>
        <v>0.65104166666666674</v>
      </c>
      <c r="M5" s="4">
        <f>Tableau1[[#This Row],[Pol ticks]]/Tableau1[[#This Row],[Pace (s/rad)]]</f>
        <v>31415.926535897939</v>
      </c>
    </row>
    <row r="6" spans="1:14" x14ac:dyDescent="0.25">
      <c r="A6" s="19">
        <f>K6*PI()/180</f>
        <v>2.0453077171808554</v>
      </c>
      <c r="B6" s="3">
        <f>1/Tableau1[[#This Row],[Rotation rate (rad/s)]]</f>
        <v>0.48892398517830238</v>
      </c>
      <c r="C6" s="16">
        <f t="shared" si="1"/>
        <v>9.6000000000000002E-4</v>
      </c>
      <c r="D6" s="2">
        <f>C6*Constants!$B$1</f>
        <v>15360</v>
      </c>
      <c r="E6" s="4">
        <f t="shared" si="2"/>
        <v>1.92E-3</v>
      </c>
      <c r="F6" s="2">
        <f>E6*Constants!$B$1</f>
        <v>30720</v>
      </c>
      <c r="G6">
        <f t="shared" si="3"/>
        <v>15360</v>
      </c>
      <c r="H6">
        <f t="shared" si="4"/>
        <v>0</v>
      </c>
      <c r="I6" s="3">
        <f t="shared" si="0"/>
        <v>520.83333333333337</v>
      </c>
      <c r="J6" s="3">
        <f>I6/Constants!$B$3</f>
        <v>65.104166666666671</v>
      </c>
      <c r="K6" s="3">
        <f>J6*Constants!$B$4</f>
        <v>117.18750000000001</v>
      </c>
      <c r="L6" s="4">
        <f>K6/360</f>
        <v>0.32552083333333337</v>
      </c>
      <c r="M6" s="4">
        <f>Tableau1[[#This Row],[Pol ticks]]/Tableau1[[#This Row],[Pace (s/rad)]]</f>
        <v>31415.926535897939</v>
      </c>
    </row>
    <row r="7" spans="1:14" x14ac:dyDescent="0.25">
      <c r="A7" s="20">
        <f>K7*PI()/180</f>
        <v>1.0226538585904277</v>
      </c>
      <c r="B7" s="12">
        <f>1/Tableau1[[#This Row],[Rotation rate (rad/s)]]</f>
        <v>0.97784797035660476</v>
      </c>
      <c r="C7" s="17">
        <f t="shared" si="1"/>
        <v>1.92E-3</v>
      </c>
      <c r="D7" s="10">
        <f>C7*Constants!$B$1</f>
        <v>30720</v>
      </c>
      <c r="E7" s="9">
        <f t="shared" si="2"/>
        <v>3.8400000000000001E-3</v>
      </c>
      <c r="F7" s="10">
        <f>E7*Constants!$B$1</f>
        <v>61440</v>
      </c>
      <c r="G7" s="11">
        <f t="shared" si="3"/>
        <v>30720</v>
      </c>
      <c r="H7" s="11">
        <f t="shared" si="4"/>
        <v>0</v>
      </c>
      <c r="I7" s="12">
        <f t="shared" si="0"/>
        <v>260.41666666666669</v>
      </c>
      <c r="J7" s="12">
        <f>I7/Constants!$B$3</f>
        <v>32.552083333333336</v>
      </c>
      <c r="K7" s="12">
        <f>J7*Constants!$B$4</f>
        <v>58.593750000000007</v>
      </c>
      <c r="L7" s="9">
        <f>K7/360</f>
        <v>0.16276041666666669</v>
      </c>
      <c r="M7" s="9">
        <f>Tableau1[[#This Row],[Pol ticks]]/Tableau1[[#This Row],[Pace (s/rad)]]</f>
        <v>31415.926535897939</v>
      </c>
    </row>
    <row r="8" spans="1:14" x14ac:dyDescent="0.25">
      <c r="A8" s="19">
        <f>K8*PI()/180</f>
        <v>0.51132692929521384</v>
      </c>
      <c r="B8" s="3">
        <f>1/Tableau1[[#This Row],[Rotation rate (rad/s)]]</f>
        <v>1.9556959407132095</v>
      </c>
      <c r="C8" s="16">
        <f t="shared" si="1"/>
        <v>3.8400000000000001E-3</v>
      </c>
      <c r="D8" s="2">
        <f>C8*Constants!$B$1</f>
        <v>61440</v>
      </c>
      <c r="E8" s="4">
        <f t="shared" si="2"/>
        <v>7.6800000000000002E-3</v>
      </c>
      <c r="F8" s="2">
        <f>E8*Constants!$B$1</f>
        <v>122880</v>
      </c>
      <c r="G8">
        <f t="shared" si="3"/>
        <v>61440</v>
      </c>
      <c r="H8">
        <f t="shared" si="4"/>
        <v>0</v>
      </c>
      <c r="I8" s="3">
        <f t="shared" si="0"/>
        <v>130.20833333333334</v>
      </c>
      <c r="J8" s="3">
        <f>I8/Constants!$B$3</f>
        <v>16.276041666666668</v>
      </c>
      <c r="K8" s="3">
        <f>J8*Constants!$B$4</f>
        <v>29.296875000000004</v>
      </c>
      <c r="L8" s="4">
        <f>K8/360</f>
        <v>8.1380208333333343E-2</v>
      </c>
      <c r="M8" s="4">
        <f>Tableau1[[#This Row],[Pol ticks]]/Tableau1[[#This Row],[Pace (s/rad)]]</f>
        <v>31415.926535897939</v>
      </c>
    </row>
    <row r="9" spans="1:14" x14ac:dyDescent="0.25">
      <c r="A9" s="18">
        <f>K9*PI()/180</f>
        <v>0.25566346464760692</v>
      </c>
      <c r="B9" s="8">
        <f>1/Tableau1[[#This Row],[Rotation rate (rad/s)]]</f>
        <v>3.911391881426419</v>
      </c>
      <c r="C9" s="15">
        <f t="shared" si="1"/>
        <v>7.6800000000000002E-3</v>
      </c>
      <c r="D9" s="6">
        <f>C9*Constants!$B$1</f>
        <v>122880</v>
      </c>
      <c r="E9" s="5">
        <f t="shared" si="2"/>
        <v>1.536E-2</v>
      </c>
      <c r="F9" s="6">
        <f>E9*Constants!$B$1</f>
        <v>245760</v>
      </c>
      <c r="G9" s="7">
        <f t="shared" si="3"/>
        <v>57345</v>
      </c>
      <c r="H9" s="7">
        <f t="shared" si="4"/>
        <v>1</v>
      </c>
      <c r="I9" s="8">
        <f t="shared" si="0"/>
        <v>65.104166666666671</v>
      </c>
      <c r="J9" s="8">
        <f>I9/Constants!$B$3</f>
        <v>8.1380208333333339</v>
      </c>
      <c r="K9" s="8">
        <f>J9*Constants!$B$4</f>
        <v>14.648437500000002</v>
      </c>
      <c r="L9" s="5">
        <f>K9/360</f>
        <v>4.0690104166666671E-2</v>
      </c>
      <c r="M9" s="5">
        <f>Tableau1[[#This Row],[Pol ticks]]/Tableau1[[#This Row],[Pace (s/rad)]]</f>
        <v>31415.926535897939</v>
      </c>
    </row>
    <row r="10" spans="1:14" x14ac:dyDescent="0.25">
      <c r="A10" s="19">
        <f>K10*PI()/180</f>
        <v>0.12783173232380346</v>
      </c>
      <c r="B10" s="3">
        <f>1/Tableau1[[#This Row],[Rotation rate (rad/s)]]</f>
        <v>7.8227837628528381</v>
      </c>
      <c r="C10" s="16">
        <f t="shared" si="1"/>
        <v>1.536E-2</v>
      </c>
      <c r="D10" s="2">
        <f>C10*Constants!$B$1</f>
        <v>245760</v>
      </c>
      <c r="E10" s="4">
        <f t="shared" si="2"/>
        <v>3.0720000000000001E-2</v>
      </c>
      <c r="F10" s="2">
        <f>E10*Constants!$B$1</f>
        <v>491520</v>
      </c>
      <c r="G10">
        <f t="shared" si="3"/>
        <v>49155</v>
      </c>
      <c r="H10">
        <f t="shared" si="4"/>
        <v>3</v>
      </c>
      <c r="I10" s="3">
        <f t="shared" si="0"/>
        <v>32.552083333333336</v>
      </c>
      <c r="J10" s="3">
        <f>I10/Constants!$B$3</f>
        <v>4.069010416666667</v>
      </c>
      <c r="K10" s="3">
        <f>J10*Constants!$B$4</f>
        <v>7.3242187500000009</v>
      </c>
      <c r="L10" s="4">
        <f>K10/360</f>
        <v>2.0345052083333336E-2</v>
      </c>
      <c r="M10" s="4">
        <f>Tableau1[[#This Row],[Pol ticks]]/Tableau1[[#This Row],[Pace (s/rad)]]</f>
        <v>31415.926535897939</v>
      </c>
    </row>
    <row r="11" spans="1:14" x14ac:dyDescent="0.25">
      <c r="A11" s="18">
        <f>K11*PI()/180</f>
        <v>6.391586616190173E-2</v>
      </c>
      <c r="B11" s="8">
        <f>1/Tableau1[[#This Row],[Rotation rate (rad/s)]]</f>
        <v>15.645567525705676</v>
      </c>
      <c r="C11" s="15">
        <f t="shared" si="1"/>
        <v>3.0720000000000001E-2</v>
      </c>
      <c r="D11" s="6">
        <f>C11*Constants!$B$1</f>
        <v>491520</v>
      </c>
      <c r="E11" s="5">
        <f t="shared" si="2"/>
        <v>6.1440000000000002E-2</v>
      </c>
      <c r="F11" s="6">
        <f>E11*Constants!$B$1</f>
        <v>983040</v>
      </c>
      <c r="G11" s="7">
        <f t="shared" si="3"/>
        <v>32775</v>
      </c>
      <c r="H11" s="7">
        <f t="shared" si="4"/>
        <v>7</v>
      </c>
      <c r="I11" s="8">
        <f t="shared" si="0"/>
        <v>16.276041666666668</v>
      </c>
      <c r="J11" s="8">
        <f>I11/Constants!$B$3</f>
        <v>2.0345052083333335</v>
      </c>
      <c r="K11" s="8">
        <f>J11*Constants!$B$4</f>
        <v>3.6621093750000004</v>
      </c>
      <c r="L11" s="5">
        <f>K11/360</f>
        <v>1.0172526041666668E-2</v>
      </c>
      <c r="M11" s="5">
        <f>Tableau1[[#This Row],[Pol ticks]]/Tableau1[[#This Row],[Pace (s/rad)]]</f>
        <v>31415.926535897939</v>
      </c>
    </row>
    <row r="12" spans="1:14" x14ac:dyDescent="0.25">
      <c r="A12" s="19">
        <f>K12*PI()/180</f>
        <v>3.1957933080950865E-2</v>
      </c>
      <c r="B12" s="3">
        <f>1/Tableau1[[#This Row],[Rotation rate (rad/s)]]</f>
        <v>31.291135051411352</v>
      </c>
      <c r="C12" s="16">
        <f t="shared" si="1"/>
        <v>6.1440000000000002E-2</v>
      </c>
      <c r="D12" s="2">
        <f>C12*Constants!$B$1</f>
        <v>983040</v>
      </c>
      <c r="E12" s="4">
        <f t="shared" si="2"/>
        <v>0.12288</v>
      </c>
      <c r="F12" s="2">
        <f>E12*Constants!$B$1</f>
        <v>1966080</v>
      </c>
      <c r="G12">
        <f t="shared" si="3"/>
        <v>15</v>
      </c>
      <c r="H12">
        <f t="shared" si="4"/>
        <v>15</v>
      </c>
      <c r="I12" s="3">
        <f t="shared" si="0"/>
        <v>8.1380208333333339</v>
      </c>
      <c r="J12" s="3">
        <f>I12/Constants!$B$3</f>
        <v>1.0172526041666667</v>
      </c>
      <c r="K12" s="3">
        <f>J12*Constants!$B$4</f>
        <v>1.8310546875000002</v>
      </c>
      <c r="L12" s="4">
        <f>K12/360</f>
        <v>5.0862630208333339E-3</v>
      </c>
      <c r="M12" s="4">
        <f>Tableau1[[#This Row],[Pol ticks]]/Tableau1[[#This Row],[Pace (s/rad)]]</f>
        <v>31415.926535897939</v>
      </c>
    </row>
    <row r="13" spans="1:14" x14ac:dyDescent="0.25">
      <c r="A13" s="18">
        <f>K13*PI()/180</f>
        <v>1.5978966540475432E-2</v>
      </c>
      <c r="B13" s="8">
        <f>1/Tableau1[[#This Row],[Rotation rate (rad/s)]]</f>
        <v>62.582270102822704</v>
      </c>
      <c r="C13" s="15">
        <f t="shared" si="1"/>
        <v>0.12288</v>
      </c>
      <c r="D13" s="6">
        <f>C13*Constants!$B$1</f>
        <v>1966080</v>
      </c>
      <c r="E13" s="5">
        <f t="shared" si="2"/>
        <v>0.24576000000000001</v>
      </c>
      <c r="F13" s="6">
        <f>E13*Constants!$B$1</f>
        <v>3932160</v>
      </c>
      <c r="G13" s="7">
        <f t="shared" si="3"/>
        <v>30</v>
      </c>
      <c r="H13" s="7">
        <f t="shared" si="4"/>
        <v>30</v>
      </c>
      <c r="I13" s="8">
        <f t="shared" si="0"/>
        <v>4.069010416666667</v>
      </c>
      <c r="J13" s="8">
        <f>I13/Constants!$B$3</f>
        <v>0.50862630208333337</v>
      </c>
      <c r="K13" s="8">
        <f>J13*Constants!$B$4</f>
        <v>0.91552734375000011</v>
      </c>
      <c r="L13" s="5">
        <f>K13/360</f>
        <v>2.543131510416667E-3</v>
      </c>
      <c r="M13" s="5">
        <f>Tableau1[[#This Row],[Pol ticks]]/Tableau1[[#This Row],[Pace (s/rad)]]</f>
        <v>31415.926535897939</v>
      </c>
      <c r="N13" t="s">
        <v>17</v>
      </c>
    </row>
    <row r="14" spans="1:14" x14ac:dyDescent="0.25">
      <c r="A14" s="4"/>
      <c r="B14" s="2"/>
      <c r="C14" s="4"/>
      <c r="D14" s="2"/>
      <c r="G14" s="3"/>
      <c r="H14" s="3"/>
      <c r="I14" s="3"/>
      <c r="J14" s="3"/>
      <c r="K14" s="3"/>
      <c r="L14" s="4"/>
      <c r="M14" s="4"/>
    </row>
    <row r="15" spans="1:14" x14ac:dyDescent="0.25">
      <c r="A15" s="4"/>
      <c r="B15" s="2"/>
      <c r="C15" s="4"/>
      <c r="D15" s="2"/>
      <c r="G15" s="3"/>
      <c r="H15" s="3"/>
      <c r="I15" s="3"/>
      <c r="J15" s="3"/>
      <c r="K15" s="3"/>
      <c r="L15" s="4"/>
      <c r="M15" s="4"/>
    </row>
    <row r="16" spans="1:14" x14ac:dyDescent="0.25">
      <c r="A16" s="14" t="s">
        <v>19</v>
      </c>
      <c r="B16" s="2"/>
      <c r="C16" s="4"/>
      <c r="D16" s="2"/>
      <c r="G16" s="3"/>
      <c r="H16" s="3"/>
      <c r="I16" s="3"/>
      <c r="J16" s="3"/>
      <c r="K16" s="3"/>
      <c r="L16" s="4"/>
      <c r="M16" s="4"/>
    </row>
    <row r="17" spans="1:13" x14ac:dyDescent="0.25">
      <c r="A17" s="4"/>
      <c r="B17" s="2"/>
      <c r="C17" s="4"/>
      <c r="D17" s="2"/>
      <c r="G17" s="3"/>
      <c r="H17" s="3"/>
      <c r="I17" s="3"/>
      <c r="J17" s="3"/>
      <c r="K17" s="3"/>
      <c r="L17" s="4"/>
      <c r="M17" s="4"/>
    </row>
    <row r="18" spans="1:13" x14ac:dyDescent="0.25">
      <c r="A18" s="4"/>
      <c r="B18" s="2"/>
      <c r="C18" s="4"/>
      <c r="D18" s="2"/>
      <c r="G18" s="3"/>
      <c r="H18" s="3"/>
      <c r="I18" s="3"/>
      <c r="J18" s="3"/>
      <c r="K18" s="3"/>
      <c r="L18" s="4"/>
      <c r="M18" s="4"/>
    </row>
    <row r="19" spans="1:13" x14ac:dyDescent="0.25">
      <c r="A19" s="4"/>
      <c r="B19" s="2"/>
      <c r="C19" s="4"/>
      <c r="D19" s="2"/>
      <c r="G19" s="3"/>
      <c r="H19" s="3"/>
      <c r="I19" s="3"/>
      <c r="J19" s="3"/>
      <c r="K19" s="3"/>
      <c r="L19" s="4"/>
      <c r="M19" s="4"/>
    </row>
    <row r="20" spans="1:13" x14ac:dyDescent="0.25">
      <c r="A20" s="4"/>
      <c r="B20" s="2"/>
      <c r="C20" s="4"/>
      <c r="D20" s="2"/>
      <c r="G20" s="3"/>
      <c r="H20" s="3"/>
      <c r="I20" s="3"/>
      <c r="J20" s="3"/>
      <c r="K20" s="3"/>
      <c r="L20" s="4"/>
      <c r="M20" s="4"/>
    </row>
    <row r="21" spans="1:13" x14ac:dyDescent="0.25">
      <c r="A21" s="4"/>
      <c r="B21" s="2"/>
      <c r="C21" s="4"/>
      <c r="D21" s="2"/>
      <c r="G21" s="3"/>
      <c r="H21" s="3"/>
      <c r="I21" s="3"/>
      <c r="J21" s="3"/>
      <c r="K21" s="3"/>
      <c r="L21" s="4"/>
      <c r="M21" s="4"/>
    </row>
    <row r="22" spans="1:13" x14ac:dyDescent="0.25">
      <c r="A22" s="4"/>
      <c r="B22" s="2"/>
      <c r="C22" s="4"/>
      <c r="D22" s="2"/>
      <c r="G22" s="3"/>
      <c r="H22" s="3"/>
      <c r="I22" s="3"/>
      <c r="J22" s="3"/>
      <c r="K22" s="3"/>
      <c r="L22" s="4"/>
      <c r="M22" s="4"/>
    </row>
    <row r="23" spans="1:13" x14ac:dyDescent="0.25">
      <c r="B23" s="13">
        <f>956/16000000</f>
        <v>5.9750000000000002E-5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baseColWidth="10" defaultRowHeight="15" x14ac:dyDescent="0.25"/>
  <cols>
    <col min="1" max="1" width="18.5703125" bestFit="1" customWidth="1"/>
  </cols>
  <sheetData>
    <row r="1" spans="1:2" x14ac:dyDescent="0.25">
      <c r="A1" t="s">
        <v>14</v>
      </c>
      <c r="B1" s="1">
        <v>16000000</v>
      </c>
    </row>
    <row r="2" spans="1:2" x14ac:dyDescent="0.25">
      <c r="A2" t="s">
        <v>3</v>
      </c>
      <c r="B2">
        <v>200</v>
      </c>
    </row>
    <row r="3" spans="1:2" x14ac:dyDescent="0.25">
      <c r="A3" t="s">
        <v>4</v>
      </c>
      <c r="B3">
        <v>8</v>
      </c>
    </row>
    <row r="4" spans="1:2" x14ac:dyDescent="0.25">
      <c r="A4" t="s">
        <v>11</v>
      </c>
      <c r="B4">
        <f>360/B2</f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Speed</vt:lpstr>
      <vt:lpstr>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beaudette</dc:creator>
  <cp:lastModifiedBy>david beaudette</cp:lastModifiedBy>
  <dcterms:created xsi:type="dcterms:W3CDTF">2021-03-28T09:43:41Z</dcterms:created>
  <dcterms:modified xsi:type="dcterms:W3CDTF">2021-03-28T12:57:48Z</dcterms:modified>
</cp:coreProperties>
</file>