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21576" windowHeight="9000" activeTab="1"/>
  </bookViews>
  <sheets>
    <sheet name="Cougar_Primer_Panels" sheetId="4" r:id="rId1"/>
    <sheet name="Cougar_PCR_mixes" sheetId="5" r:id="rId2"/>
    <sheet name="Cougar_20xPrimer_mixes" sheetId="6" r:id="rId3"/>
    <sheet name="Sheet1" sheetId="1" r:id="rId4"/>
    <sheet name="Sheet2" sheetId="2" r:id="rId5"/>
    <sheet name="Sheet3" sheetId="3" r:id="rId6"/>
  </sheets>
  <calcPr calcId="125725"/>
</workbook>
</file>

<file path=xl/calcChain.xml><?xml version="1.0" encoding="utf-8"?>
<calcChain xmlns="http://schemas.openxmlformats.org/spreadsheetml/2006/main">
  <c r="B63" i="6"/>
  <c r="B62"/>
  <c r="B61"/>
  <c r="D60"/>
  <c r="H49"/>
  <c r="J46"/>
  <c r="D46"/>
  <c r="B41"/>
  <c r="D38"/>
  <c r="C41" s="1"/>
  <c r="J30"/>
  <c r="I33" s="1"/>
  <c r="H25"/>
  <c r="J22"/>
  <c r="D22"/>
  <c r="H17"/>
  <c r="J14"/>
  <c r="D14"/>
  <c r="C9"/>
  <c r="B9"/>
  <c r="C8"/>
  <c r="B8"/>
  <c r="B10" s="1"/>
  <c r="H7"/>
  <c r="J4"/>
  <c r="I7" s="1"/>
  <c r="K49" i="5"/>
  <c r="D48"/>
  <c r="E48" s="1"/>
  <c r="M47"/>
  <c r="K45"/>
  <c r="K44"/>
  <c r="L44" s="1"/>
  <c r="D44"/>
  <c r="E44" s="1"/>
  <c r="K43"/>
  <c r="K50" s="1"/>
  <c r="L50" s="1"/>
  <c r="D43"/>
  <c r="E43" s="1"/>
  <c r="L41"/>
  <c r="L49" s="1"/>
  <c r="E40"/>
  <c r="E45" s="1"/>
  <c r="K37"/>
  <c r="L37" s="1"/>
  <c r="D37"/>
  <c r="E37" s="1"/>
  <c r="K33"/>
  <c r="L33" s="1"/>
  <c r="D33"/>
  <c r="E33" s="1"/>
  <c r="K32"/>
  <c r="L32" s="1"/>
  <c r="D32"/>
  <c r="E32" s="1"/>
  <c r="D31"/>
  <c r="D38" s="1"/>
  <c r="E38" s="1"/>
  <c r="L29"/>
  <c r="L36" s="1"/>
  <c r="E29"/>
  <c r="E36" s="1"/>
  <c r="K24"/>
  <c r="L24" s="1"/>
  <c r="D23"/>
  <c r="L22"/>
  <c r="L21"/>
  <c r="L20"/>
  <c r="L19"/>
  <c r="K19"/>
  <c r="K18"/>
  <c r="L18" s="1"/>
  <c r="D18"/>
  <c r="E18" s="1"/>
  <c r="D17"/>
  <c r="D16"/>
  <c r="D24" s="1"/>
  <c r="E24" s="1"/>
  <c r="L15"/>
  <c r="L23" s="1"/>
  <c r="E14"/>
  <c r="E23" s="1"/>
  <c r="K11"/>
  <c r="L11" s="1"/>
  <c r="E10"/>
  <c r="D10"/>
  <c r="E9"/>
  <c r="E8"/>
  <c r="E7"/>
  <c r="K6"/>
  <c r="E6"/>
  <c r="D6"/>
  <c r="K5"/>
  <c r="E5"/>
  <c r="D5"/>
  <c r="K4"/>
  <c r="K12" s="1"/>
  <c r="L12" s="1"/>
  <c r="E4"/>
  <c r="F4" s="1"/>
  <c r="D4"/>
  <c r="D11" s="1"/>
  <c r="E11" s="1"/>
  <c r="L2"/>
  <c r="L9" s="1"/>
  <c r="H8" i="6" l="1"/>
  <c r="B42"/>
  <c r="L4" i="5"/>
  <c r="M4" s="1"/>
  <c r="L10"/>
  <c r="E16"/>
  <c r="F16" s="1"/>
  <c r="K17"/>
  <c r="E20"/>
  <c r="E21"/>
  <c r="E22"/>
  <c r="E31"/>
  <c r="F31" s="1"/>
  <c r="K31"/>
  <c r="L34"/>
  <c r="L35"/>
  <c r="D42"/>
  <c r="L43"/>
  <c r="L40" s="1"/>
  <c r="E46"/>
  <c r="E47"/>
  <c r="H9" i="6"/>
  <c r="B11"/>
  <c r="C17"/>
  <c r="I17"/>
  <c r="H18" s="1"/>
  <c r="C25"/>
  <c r="I25"/>
  <c r="H33"/>
  <c r="B43"/>
  <c r="C49"/>
  <c r="I49"/>
  <c r="L5" i="5"/>
  <c r="L6"/>
  <c r="L7"/>
  <c r="L8"/>
  <c r="E17"/>
  <c r="E19"/>
  <c r="E34"/>
  <c r="E35"/>
  <c r="L45"/>
  <c r="L46"/>
  <c r="L47"/>
  <c r="L48"/>
  <c r="B17" i="6"/>
  <c r="B18" s="1"/>
  <c r="B25"/>
  <c r="B49"/>
  <c r="B50" s="1"/>
  <c r="E42" i="5" l="1"/>
  <c r="F42" s="1"/>
  <c r="D49"/>
  <c r="E49" s="1"/>
  <c r="K25"/>
  <c r="L25" s="1"/>
  <c r="L17"/>
  <c r="M17" s="1"/>
  <c r="H50" i="6"/>
  <c r="H51" s="1"/>
  <c r="H26"/>
  <c r="H27" s="1"/>
  <c r="B26"/>
  <c r="B27" s="1"/>
  <c r="K38" i="5"/>
  <c r="L38" s="1"/>
  <c r="L31"/>
  <c r="M31" s="1"/>
  <c r="B51" i="6"/>
  <c r="B19"/>
  <c r="H34"/>
  <c r="H35" s="1"/>
  <c r="H19"/>
</calcChain>
</file>

<file path=xl/comments1.xml><?xml version="1.0" encoding="utf-8"?>
<comments xmlns="http://schemas.openxmlformats.org/spreadsheetml/2006/main">
  <authors>
    <author>Nick Sard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409F-311F: 4 bonds
409F-311R: 2 bonds
409R-311F: 3 bonds
409R-311R: 3 bonds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409F-311F: 4 bonds
409F-311R: 2 bonds
409R-311F: 3 bonds
409R-311R: 3 bonds</t>
        </r>
      </text>
    </comment>
    <comment ref="B5" authorId="0">
      <text>
        <r>
          <rPr>
            <sz val="9"/>
            <color indexed="81"/>
            <rFont val="Tahoma"/>
            <family val="2"/>
          </rPr>
          <t xml:space="preserve">515F-211F: 4 bonds
515F-211R: 2 bonds
515F-208F: 4 bonds
515F-208R: 4 bonds
515R-211F: 3 bonds
515R-211R: 4 bonds
515R-208F: 3 bonds
515R-208R: 4 bonds
211F-208F: 4 bonds
211F-208R: 3 bonds
211R-208F: 5 bonds
211R-208R: 4 bonds
</t>
        </r>
      </text>
    </comment>
    <comment ref="P5" authorId="0">
      <text>
        <r>
          <rPr>
            <sz val="9"/>
            <color indexed="81"/>
            <rFont val="Tahoma"/>
            <family val="2"/>
          </rPr>
          <t xml:space="preserve">515F-211F: 4 bonds
515F-211R: 2 bonds
515F-208F: 4 bonds
515F-208R: 4 bonds
515R-211F: 3 bonds
515R-211R: 4 bonds
515R-208F: 3 bonds
515R-208R: 4 bonds
211F-208F: 4 bonds
211F-208R: 3 bonds
211R-208F: 5 bonds
211R-208R: 4 bonds
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253F-249F: 2 bonds
253F-249R: 5 bonds
253R-249F: 5 bonds
253R-249F: 4 bonds</t>
        </r>
      </text>
    </comment>
    <comment ref="P9" authorId="0">
      <text>
        <r>
          <rPr>
            <b/>
            <sz val="9"/>
            <color indexed="81"/>
            <rFont val="Tahoma"/>
            <family val="2"/>
          </rPr>
          <t>253F-249F: 2 bonds
253F-249R: 5 bonds
253R-249F: 5 bonds
253R-249F: 4 bonds</t>
        </r>
      </text>
    </comment>
  </commentList>
</comments>
</file>

<file path=xl/sharedStrings.xml><?xml version="1.0" encoding="utf-8"?>
<sst xmlns="http://schemas.openxmlformats.org/spreadsheetml/2006/main" count="470" uniqueCount="144">
  <si>
    <t>Panel</t>
  </si>
  <si>
    <t>Primer</t>
  </si>
  <si>
    <t>PCR</t>
  </si>
  <si>
    <t>Program</t>
  </si>
  <si>
    <t>Anneling temps (cycles)</t>
  </si>
  <si>
    <t>Buf</t>
  </si>
  <si>
    <t>MT (F)</t>
  </si>
  <si>
    <t xml:space="preserve">MT (R) </t>
  </si>
  <si>
    <t>Repeat</t>
  </si>
  <si>
    <t>Size Range</t>
  </si>
  <si>
    <t>Size (easy read)</t>
  </si>
  <si>
    <t>MgCl</t>
  </si>
  <si>
    <t>dNTP</t>
  </si>
  <si>
    <t>Primer con.</t>
  </si>
  <si>
    <t>TD54-2</t>
  </si>
  <si>
    <t xml:space="preserve">62 60 58 56 54(25) </t>
  </si>
  <si>
    <t>Pro</t>
  </si>
  <si>
    <t>tetra</t>
  </si>
  <si>
    <t>154-238</t>
  </si>
  <si>
    <t>154-336</t>
  </si>
  <si>
    <t>150-340</t>
  </si>
  <si>
    <t>di</t>
  </si>
  <si>
    <t>150-288</t>
  </si>
  <si>
    <t>154-392</t>
  </si>
  <si>
    <t>150-400</t>
  </si>
  <si>
    <t>TD52.3</t>
  </si>
  <si>
    <t>60 58 56 54(2) 52(26)</t>
  </si>
  <si>
    <t>MAY</t>
  </si>
  <si>
    <t>200-290</t>
  </si>
  <si>
    <t>200-294</t>
  </si>
  <si>
    <t>200-300</t>
  </si>
  <si>
    <t>183-237</t>
  </si>
  <si>
    <t>193-237</t>
  </si>
  <si>
    <t>180-240</t>
  </si>
  <si>
    <t>TD54-1</t>
  </si>
  <si>
    <t>62(4) 60(3) 56 54(19)</t>
  </si>
  <si>
    <t>159-281</t>
  </si>
  <si>
    <t>173-301</t>
  </si>
  <si>
    <t>150-300</t>
  </si>
  <si>
    <t>253b</t>
  </si>
  <si>
    <t>129-239</t>
  </si>
  <si>
    <t>155-243</t>
  </si>
  <si>
    <t>120-250</t>
  </si>
  <si>
    <t>208b</t>
  </si>
  <si>
    <t>TD52-1</t>
  </si>
  <si>
    <t>60(2)58(2)56(2)54(2)52(24)</t>
  </si>
  <si>
    <t>tetra+</t>
  </si>
  <si>
    <t>191-375</t>
  </si>
  <si>
    <t>190-380</t>
  </si>
  <si>
    <t>di-tetra</t>
  </si>
  <si>
    <t>115-249</t>
  </si>
  <si>
    <t>115-269</t>
  </si>
  <si>
    <t>110-270</t>
  </si>
  <si>
    <t>DWR63</t>
  </si>
  <si>
    <t>63 (34)</t>
  </si>
  <si>
    <t>184-404</t>
  </si>
  <si>
    <t>184-422</t>
  </si>
  <si>
    <t>180-430</t>
  </si>
  <si>
    <t>171-287</t>
  </si>
  <si>
    <t>171-291</t>
  </si>
  <si>
    <t>170-300</t>
  </si>
  <si>
    <t>57'35'20</t>
  </si>
  <si>
    <t>57(35)</t>
  </si>
  <si>
    <t>130-212</t>
  </si>
  <si>
    <t>134-246</t>
  </si>
  <si>
    <t>130-250</t>
  </si>
  <si>
    <t>Dye</t>
  </si>
  <si>
    <t>6-FAM</t>
  </si>
  <si>
    <t>**Add 1ul of PCR product to indicated ABI co-load panel</t>
  </si>
  <si>
    <t>NED</t>
  </si>
  <si>
    <t>VIC</t>
  </si>
  <si>
    <t>PET</t>
  </si>
  <si>
    <t>Panel 01</t>
  </si>
  <si>
    <t>Panel 02</t>
  </si>
  <si>
    <t>ul Rxn Vol</t>
  </si>
  <si>
    <t>multi mix</t>
  </si>
  <si>
    <t>N=</t>
  </si>
  <si>
    <t>Stock Reagent</t>
  </si>
  <si>
    <t>Final conc</t>
  </si>
  <si>
    <t>Vol./ Rxn</t>
  </si>
  <si>
    <t>For N reactions</t>
  </si>
  <si>
    <t>(*3)</t>
  </si>
  <si>
    <t>ddH20</t>
  </si>
  <si>
    <t>mM MgCl</t>
  </si>
  <si>
    <t>mM dNTPs</t>
  </si>
  <si>
    <t>20x</t>
  </si>
  <si>
    <t>Addative</t>
  </si>
  <si>
    <t>Ots201/209</t>
  </si>
  <si>
    <t>249/253b</t>
  </si>
  <si>
    <t>Ots249</t>
  </si>
  <si>
    <t>5x buffer</t>
  </si>
  <si>
    <t>promega</t>
  </si>
  <si>
    <t>FAM/NED</t>
  </si>
  <si>
    <t>Ots253</t>
  </si>
  <si>
    <t>PET/VIC</t>
  </si>
  <si>
    <t>U/µl Taq</t>
  </si>
  <si>
    <t>10x buffer</t>
  </si>
  <si>
    <t>Total volume</t>
  </si>
  <si>
    <t>ul DNA</t>
  </si>
  <si>
    <t>(*2)</t>
  </si>
  <si>
    <t>Ots409515</t>
  </si>
  <si>
    <t>Ots409</t>
  </si>
  <si>
    <t>TD52-3</t>
  </si>
  <si>
    <t>208/211</t>
  </si>
  <si>
    <t>Ots515</t>
  </si>
  <si>
    <t>Ots208</t>
  </si>
  <si>
    <t>52-1</t>
  </si>
  <si>
    <t>May</t>
  </si>
  <si>
    <t>Ots211</t>
  </si>
  <si>
    <t>NED/FAM</t>
  </si>
  <si>
    <t>Panel 03</t>
  </si>
  <si>
    <t>Ots212</t>
  </si>
  <si>
    <t>Ots215</t>
  </si>
  <si>
    <t>Promega</t>
  </si>
  <si>
    <t>Oty-3</t>
  </si>
  <si>
    <t>gt.sex</t>
  </si>
  <si>
    <t>Ots311</t>
  </si>
  <si>
    <t>uM</t>
  </si>
  <si>
    <t>Actual concentration</t>
  </si>
  <si>
    <t>20x primer mix</t>
  </si>
  <si>
    <t>Final Conc.(uM)</t>
  </si>
  <si>
    <t>Amount wanted?</t>
  </si>
  <si>
    <t>ul</t>
  </si>
  <si>
    <t>Stock Conc.</t>
  </si>
  <si>
    <t>100</t>
  </si>
  <si>
    <t>20X Mix</t>
  </si>
  <si>
    <t>F*</t>
  </si>
  <si>
    <t>R</t>
  </si>
  <si>
    <r>
      <t>H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0</t>
    </r>
  </si>
  <si>
    <t>Total amount</t>
  </si>
  <si>
    <t>Ots253b</t>
  </si>
  <si>
    <t>Ots208b</t>
  </si>
  <si>
    <t>Initial Information</t>
  </si>
  <si>
    <t>[Stock]</t>
  </si>
  <si>
    <t>Primer Mix</t>
  </si>
  <si>
    <t>x</t>
  </si>
  <si>
    <t>Final [Forward]</t>
  </si>
  <si>
    <t>Final [Reverse]</t>
  </si>
  <si>
    <t>Final Volume</t>
  </si>
  <si>
    <t>Working Stock Volumes</t>
  </si>
  <si>
    <t>Working  Stock Concentation</t>
  </si>
  <si>
    <t>Water</t>
  </si>
  <si>
    <t>Forward Primer</t>
  </si>
  <si>
    <t>Reverse Primer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</si>
</sst>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45">
    <font>
      <sz val="8"/>
      <color theme="1"/>
      <name val="Courier New"/>
      <family val="2"/>
    </font>
    <font>
      <sz val="8"/>
      <color theme="1"/>
      <name val="Courier New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rgb="FF000000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b/>
      <u/>
      <sz val="9"/>
      <name val="Arial"/>
      <family val="2"/>
    </font>
    <font>
      <vertAlign val="subscript"/>
      <sz val="9"/>
      <name val="Arial"/>
      <family val="2"/>
    </font>
    <font>
      <b/>
      <sz val="9"/>
      <name val="Calibri"/>
      <family val="2"/>
      <scheme val="minor"/>
    </font>
    <font>
      <sz val="9"/>
      <color theme="1"/>
      <name val="Courier New"/>
      <family val="2"/>
    </font>
    <font>
      <sz val="9"/>
      <color theme="1"/>
      <name val="Calibri"/>
      <family val="2"/>
      <scheme val="minor"/>
    </font>
    <font>
      <b/>
      <sz val="9"/>
      <color theme="1"/>
      <name val="Courier New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3">
    <xf numFmtId="0" fontId="0" fillId="0" borderId="0"/>
    <xf numFmtId="0" fontId="2" fillId="0" borderId="0"/>
    <xf numFmtId="0" fontId="4" fillId="0" borderId="0"/>
    <xf numFmtId="0" fontId="6" fillId="0" borderId="0"/>
    <xf numFmtId="0" fontId="1" fillId="0" borderId="0"/>
    <xf numFmtId="0" fontId="2" fillId="0" borderId="0"/>
    <xf numFmtId="0" fontId="6" fillId="2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2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2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2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2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2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2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2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2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2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29" fillId="43" borderId="61" applyNumberFormat="0" applyAlignment="0" applyProtection="0"/>
    <xf numFmtId="0" fontId="30" fillId="44" borderId="62" applyNumberFormat="0" applyAlignment="0" applyProtection="0"/>
    <xf numFmtId="0" fontId="30" fillId="44" borderId="62" applyNumberFormat="0" applyAlignment="0" applyProtection="0"/>
    <xf numFmtId="0" fontId="30" fillId="44" borderId="62" applyNumberFormat="0" applyAlignment="0" applyProtection="0"/>
    <xf numFmtId="0" fontId="30" fillId="44" borderId="62" applyNumberFormat="0" applyAlignment="0" applyProtection="0"/>
    <xf numFmtId="0" fontId="30" fillId="44" borderId="62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3" fillId="0" borderId="63" applyNumberFormat="0" applyFill="0" applyAlignment="0" applyProtection="0"/>
    <xf numFmtId="0" fontId="33" fillId="0" borderId="63" applyNumberFormat="0" applyFill="0" applyAlignment="0" applyProtection="0"/>
    <xf numFmtId="0" fontId="33" fillId="0" borderId="63" applyNumberFormat="0" applyFill="0" applyAlignment="0" applyProtection="0"/>
    <xf numFmtId="0" fontId="33" fillId="0" borderId="63" applyNumberFormat="0" applyFill="0" applyAlignment="0" applyProtection="0"/>
    <xf numFmtId="0" fontId="33" fillId="0" borderId="63" applyNumberFormat="0" applyFill="0" applyAlignment="0" applyProtection="0"/>
    <xf numFmtId="0" fontId="34" fillId="0" borderId="64" applyNumberFormat="0" applyFill="0" applyAlignment="0" applyProtection="0"/>
    <xf numFmtId="0" fontId="34" fillId="0" borderId="64" applyNumberFormat="0" applyFill="0" applyAlignment="0" applyProtection="0"/>
    <xf numFmtId="0" fontId="34" fillId="0" borderId="64" applyNumberFormat="0" applyFill="0" applyAlignment="0" applyProtection="0"/>
    <xf numFmtId="0" fontId="34" fillId="0" borderId="64" applyNumberFormat="0" applyFill="0" applyAlignment="0" applyProtection="0"/>
    <xf numFmtId="0" fontId="34" fillId="0" borderId="64" applyNumberFormat="0" applyFill="0" applyAlignment="0" applyProtection="0"/>
    <xf numFmtId="0" fontId="35" fillId="0" borderId="65" applyNumberFormat="0" applyFill="0" applyAlignment="0" applyProtection="0"/>
    <xf numFmtId="0" fontId="35" fillId="0" borderId="65" applyNumberFormat="0" applyFill="0" applyAlignment="0" applyProtection="0"/>
    <xf numFmtId="0" fontId="35" fillId="0" borderId="65" applyNumberFormat="0" applyFill="0" applyAlignment="0" applyProtection="0"/>
    <xf numFmtId="0" fontId="35" fillId="0" borderId="65" applyNumberFormat="0" applyFill="0" applyAlignment="0" applyProtection="0"/>
    <xf numFmtId="0" fontId="35" fillId="0" borderId="65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7" fillId="30" borderId="61" applyNumberFormat="0" applyAlignment="0" applyProtection="0"/>
    <xf numFmtId="0" fontId="38" fillId="0" borderId="66" applyNumberFormat="0" applyFill="0" applyAlignment="0" applyProtection="0"/>
    <xf numFmtId="0" fontId="38" fillId="0" borderId="66" applyNumberFormat="0" applyFill="0" applyAlignment="0" applyProtection="0"/>
    <xf numFmtId="0" fontId="38" fillId="0" borderId="66" applyNumberFormat="0" applyFill="0" applyAlignment="0" applyProtection="0"/>
    <xf numFmtId="0" fontId="38" fillId="0" borderId="66" applyNumberFormat="0" applyFill="0" applyAlignment="0" applyProtection="0"/>
    <xf numFmtId="0" fontId="38" fillId="0" borderId="66" applyNumberFormat="0" applyFill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0" fillId="0" borderId="0"/>
    <xf numFmtId="0" fontId="40" fillId="0" borderId="0"/>
    <xf numFmtId="0" fontId="2" fillId="0" borderId="0"/>
    <xf numFmtId="0" fontId="4" fillId="0" borderId="0"/>
    <xf numFmtId="0" fontId="40" fillId="0" borderId="0"/>
    <xf numFmtId="0" fontId="4" fillId="0" borderId="0"/>
    <xf numFmtId="0" fontId="40" fillId="0" borderId="0" applyProtection="0"/>
    <xf numFmtId="0" fontId="4" fillId="0" borderId="0"/>
    <xf numFmtId="0" fontId="4" fillId="0" borderId="0"/>
    <xf numFmtId="0" fontId="2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2" fillId="0" borderId="0"/>
    <xf numFmtId="0" fontId="2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0" fillId="0" borderId="0" applyProtection="0"/>
    <xf numFmtId="0" fontId="2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2" fillId="0" borderId="0"/>
    <xf numFmtId="0" fontId="4" fillId="2" borderId="1" applyNumberFormat="0" applyFont="0" applyAlignment="0" applyProtection="0"/>
    <xf numFmtId="0" fontId="1" fillId="2" borderId="1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2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2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40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2" fillId="46" borderId="67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1" fillId="43" borderId="68" applyNumberFormat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3" fillId="0" borderId="69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221">
    <xf numFmtId="0" fontId="0" fillId="0" borderId="0" xfId="0"/>
    <xf numFmtId="0" fontId="3" fillId="15" borderId="2" xfId="1" applyFont="1" applyFill="1" applyBorder="1" applyAlignment="1">
      <alignment horizontal="center" wrapText="1"/>
    </xf>
    <xf numFmtId="0" fontId="3" fillId="15" borderId="3" xfId="1" applyFont="1" applyFill="1" applyBorder="1" applyAlignment="1">
      <alignment horizontal="center" wrapText="1"/>
    </xf>
    <xf numFmtId="164" fontId="3" fillId="15" borderId="3" xfId="1" applyNumberFormat="1" applyFont="1" applyFill="1" applyBorder="1" applyAlignment="1">
      <alignment horizontal="center" wrapText="1"/>
    </xf>
    <xf numFmtId="0" fontId="3" fillId="15" borderId="4" xfId="1" applyFont="1" applyFill="1" applyBorder="1" applyAlignment="1">
      <alignment horizontal="center" wrapText="1"/>
    </xf>
    <xf numFmtId="0" fontId="4" fillId="0" borderId="0" xfId="2"/>
    <xf numFmtId="0" fontId="5" fillId="0" borderId="5" xfId="1" applyFont="1" applyBorder="1" applyAlignment="1">
      <alignment horizontal="center" vertical="center"/>
    </xf>
    <xf numFmtId="0" fontId="5" fillId="16" borderId="6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17" borderId="0" xfId="1" applyFont="1" applyFill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18" borderId="6" xfId="1" applyFont="1" applyFill="1" applyBorder="1" applyAlignment="1">
      <alignment horizontal="center" vertical="center"/>
    </xf>
    <xf numFmtId="0" fontId="5" fillId="19" borderId="6" xfId="1" applyFont="1" applyFill="1" applyBorder="1" applyAlignment="1">
      <alignment horizontal="center" vertical="center"/>
    </xf>
    <xf numFmtId="0" fontId="8" fillId="0" borderId="0" xfId="2" applyFont="1"/>
    <xf numFmtId="0" fontId="5" fillId="20" borderId="0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21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20" borderId="9" xfId="1" applyFont="1" applyFill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21" borderId="11" xfId="1" applyFont="1" applyFill="1" applyBorder="1" applyAlignment="1">
      <alignment horizontal="center" vertical="center"/>
    </xf>
    <xf numFmtId="0" fontId="10" fillId="0" borderId="12" xfId="2" applyFont="1" applyBorder="1"/>
    <xf numFmtId="0" fontId="5" fillId="0" borderId="12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20" borderId="12" xfId="1" applyFont="1" applyFill="1" applyBorder="1" applyAlignment="1">
      <alignment horizontal="center" vertical="center"/>
    </xf>
    <xf numFmtId="164" fontId="5" fillId="0" borderId="12" xfId="1" applyNumberFormat="1" applyFont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5" fillId="16" borderId="8" xfId="1" applyFont="1" applyFill="1" applyBorder="1" applyAlignment="1">
      <alignment horizontal="center" vertical="center"/>
    </xf>
    <xf numFmtId="0" fontId="5" fillId="17" borderId="9" xfId="1" applyFont="1" applyFill="1" applyBorder="1" applyAlignment="1">
      <alignment horizontal="center" vertical="center"/>
    </xf>
    <xf numFmtId="0" fontId="3" fillId="15" borderId="13" xfId="1" applyFont="1" applyFill="1" applyBorder="1" applyAlignment="1">
      <alignment horizontal="center" wrapText="1"/>
    </xf>
    <xf numFmtId="0" fontId="5" fillId="16" borderId="14" xfId="1" applyFont="1" applyFill="1" applyBorder="1" applyAlignment="1">
      <alignment horizontal="center" vertical="center"/>
    </xf>
    <xf numFmtId="0" fontId="5" fillId="22" borderId="14" xfId="1" applyFont="1" applyFill="1" applyBorder="1" applyAlignment="1">
      <alignment horizontal="center" vertical="center"/>
    </xf>
    <xf numFmtId="0" fontId="5" fillId="19" borderId="14" xfId="1" applyFont="1" applyFill="1" applyBorder="1" applyAlignment="1">
      <alignment horizontal="center" vertical="center"/>
    </xf>
    <xf numFmtId="0" fontId="5" fillId="21" borderId="15" xfId="1" applyFont="1" applyFill="1" applyBorder="1" applyAlignment="1">
      <alignment horizontal="center" vertical="center"/>
    </xf>
    <xf numFmtId="0" fontId="2" fillId="0" borderId="16" xfId="1" applyBorder="1"/>
    <xf numFmtId="0" fontId="2" fillId="0" borderId="17" xfId="1" applyBorder="1"/>
    <xf numFmtId="0" fontId="13" fillId="0" borderId="17" xfId="1" applyFont="1" applyBorder="1"/>
    <xf numFmtId="0" fontId="14" fillId="0" borderId="17" xfId="1" applyFont="1" applyBorder="1"/>
    <xf numFmtId="0" fontId="2" fillId="0" borderId="18" xfId="1" applyBorder="1"/>
    <xf numFmtId="0" fontId="2" fillId="0" borderId="0" xfId="1" applyBorder="1"/>
    <xf numFmtId="0" fontId="2" fillId="0" borderId="0" xfId="1"/>
    <xf numFmtId="1" fontId="15" fillId="0" borderId="2" xfId="1" applyNumberFormat="1" applyFont="1" applyFill="1" applyBorder="1" applyAlignment="1">
      <alignment horizontal="right" vertical="center"/>
    </xf>
    <xf numFmtId="165" fontId="15" fillId="0" borderId="4" xfId="1" applyNumberFormat="1" applyFont="1" applyBorder="1" applyAlignment="1">
      <alignment horizontal="left" vertical="center"/>
    </xf>
    <xf numFmtId="165" fontId="16" fillId="0" borderId="2" xfId="1" applyNumberFormat="1" applyFont="1" applyBorder="1" applyAlignment="1">
      <alignment horizontal="center" vertical="center"/>
    </xf>
    <xf numFmtId="165" fontId="16" fillId="0" borderId="3" xfId="1" applyNumberFormat="1" applyFont="1" applyBorder="1" applyAlignment="1">
      <alignment horizontal="center" vertical="center"/>
    </xf>
    <xf numFmtId="1" fontId="15" fillId="0" borderId="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/>
    </xf>
    <xf numFmtId="2" fontId="15" fillId="0" borderId="18" xfId="1" applyNumberFormat="1" applyFont="1" applyBorder="1" applyAlignment="1">
      <alignment horizontal="center" vertical="center"/>
    </xf>
    <xf numFmtId="0" fontId="16" fillId="0" borderId="19" xfId="1" applyFont="1" applyBorder="1" applyAlignment="1">
      <alignment horizontal="right"/>
    </xf>
    <xf numFmtId="165" fontId="16" fillId="0" borderId="20" xfId="1" applyNumberFormat="1" applyFont="1" applyBorder="1" applyAlignment="1">
      <alignment horizontal="center" vertical="center"/>
    </xf>
    <xf numFmtId="165" fontId="16" fillId="0" borderId="7" xfId="1" applyNumberFormat="1" applyFont="1" applyBorder="1" applyAlignment="1">
      <alignment horizontal="center" vertical="center" wrapText="1"/>
    </xf>
    <xf numFmtId="165" fontId="16" fillId="0" borderId="21" xfId="1" applyNumberFormat="1" applyFont="1" applyBorder="1" applyAlignment="1">
      <alignment horizontal="center" vertical="center" wrapText="1"/>
    </xf>
    <xf numFmtId="0" fontId="15" fillId="0" borderId="22" xfId="1" applyFont="1" applyFill="1" applyBorder="1" applyAlignment="1">
      <alignment horizontal="center"/>
    </xf>
    <xf numFmtId="0" fontId="16" fillId="0" borderId="23" xfId="1" applyFont="1" applyBorder="1" applyAlignment="1">
      <alignment horizontal="right"/>
    </xf>
    <xf numFmtId="165" fontId="16" fillId="0" borderId="24" xfId="1" applyNumberFormat="1" applyFont="1" applyBorder="1" applyAlignment="1">
      <alignment horizontal="left" vertical="center"/>
    </xf>
    <xf numFmtId="166" fontId="16" fillId="0" borderId="25" xfId="1" applyNumberFormat="1" applyFont="1" applyBorder="1" applyAlignment="1">
      <alignment horizontal="center" vertical="center"/>
    </xf>
    <xf numFmtId="2" fontId="15" fillId="0" borderId="26" xfId="1" applyNumberFormat="1" applyFont="1" applyBorder="1" applyAlignment="1">
      <alignment horizontal="center" vertical="center"/>
    </xf>
    <xf numFmtId="2" fontId="15" fillId="0" borderId="22" xfId="1" applyNumberFormat="1" applyFont="1" applyBorder="1" applyAlignment="1">
      <alignment horizontal="center"/>
    </xf>
    <xf numFmtId="0" fontId="15" fillId="0" borderId="22" xfId="1" applyFont="1" applyBorder="1" applyAlignment="1">
      <alignment horizontal="center"/>
    </xf>
    <xf numFmtId="2" fontId="15" fillId="0" borderId="22" xfId="1" applyNumberFormat="1" applyFont="1" applyBorder="1" applyAlignment="1">
      <alignment horizontal="center" vertical="center"/>
    </xf>
    <xf numFmtId="0" fontId="16" fillId="0" borderId="23" xfId="1" applyFont="1" applyFill="1" applyBorder="1" applyAlignment="1">
      <alignment horizontal="right"/>
    </xf>
    <xf numFmtId="0" fontId="15" fillId="0" borderId="27" xfId="1" applyFont="1" applyBorder="1" applyAlignment="1">
      <alignment horizontal="center"/>
    </xf>
    <xf numFmtId="0" fontId="16" fillId="0" borderId="28" xfId="1" applyFont="1" applyBorder="1" applyAlignment="1">
      <alignment horizontal="right"/>
    </xf>
    <xf numFmtId="165" fontId="16" fillId="0" borderId="29" xfId="1" applyNumberFormat="1" applyFont="1" applyBorder="1" applyAlignment="1">
      <alignment horizontal="left" vertical="center"/>
    </xf>
    <xf numFmtId="17" fontId="15" fillId="0" borderId="22" xfId="1" applyNumberFormat="1" applyFont="1" applyBorder="1" applyAlignment="1">
      <alignment horizontal="center"/>
    </xf>
    <xf numFmtId="1" fontId="16" fillId="0" borderId="24" xfId="1" applyNumberFormat="1" applyFont="1" applyBorder="1"/>
    <xf numFmtId="166" fontId="16" fillId="0" borderId="24" xfId="1" applyNumberFormat="1" applyFont="1" applyBorder="1" applyAlignment="1">
      <alignment horizontal="center" vertical="center"/>
    </xf>
    <xf numFmtId="166" fontId="15" fillId="0" borderId="25" xfId="1" applyNumberFormat="1" applyFont="1" applyBorder="1" applyAlignment="1">
      <alignment horizontal="center" vertical="center"/>
    </xf>
    <xf numFmtId="165" fontId="16" fillId="0" borderId="20" xfId="1" applyNumberFormat="1" applyFont="1" applyBorder="1" applyAlignment="1">
      <alignment horizontal="left" vertical="center"/>
    </xf>
    <xf numFmtId="0" fontId="16" fillId="0" borderId="30" xfId="1" applyFont="1" applyBorder="1" applyAlignment="1">
      <alignment horizontal="right"/>
    </xf>
    <xf numFmtId="165" fontId="16" fillId="0" borderId="31" xfId="1" applyNumberFormat="1" applyFont="1" applyBorder="1" applyAlignment="1">
      <alignment horizontal="left" vertical="center"/>
    </xf>
    <xf numFmtId="166" fontId="16" fillId="0" borderId="32" xfId="1" applyNumberFormat="1" applyFont="1" applyBorder="1" applyAlignment="1">
      <alignment horizontal="center" vertical="center"/>
    </xf>
    <xf numFmtId="2" fontId="15" fillId="0" borderId="33" xfId="1" applyNumberFormat="1" applyFont="1" applyBorder="1" applyAlignment="1">
      <alignment horizontal="center" vertical="center"/>
    </xf>
    <xf numFmtId="164" fontId="15" fillId="0" borderId="2" xfId="1" applyNumberFormat="1" applyFont="1" applyBorder="1" applyAlignment="1">
      <alignment horizontal="right" vertical="center"/>
    </xf>
    <xf numFmtId="0" fontId="15" fillId="0" borderId="4" xfId="1" applyFont="1" applyBorder="1" applyAlignment="1">
      <alignment horizontal="left" vertical="center"/>
    </xf>
    <xf numFmtId="0" fontId="16" fillId="0" borderId="34" xfId="1" applyFont="1" applyBorder="1"/>
    <xf numFmtId="0" fontId="15" fillId="0" borderId="35" xfId="1" applyFont="1" applyBorder="1" applyAlignment="1">
      <alignment horizontal="center"/>
    </xf>
    <xf numFmtId="0" fontId="2" fillId="0" borderId="36" xfId="1" applyBorder="1"/>
    <xf numFmtId="0" fontId="2" fillId="0" borderId="34" xfId="1" applyBorder="1"/>
    <xf numFmtId="0" fontId="14" fillId="0" borderId="34" xfId="1" applyFont="1" applyBorder="1"/>
    <xf numFmtId="0" fontId="2" fillId="0" borderId="35" xfId="1" applyBorder="1"/>
    <xf numFmtId="0" fontId="15" fillId="0" borderId="18" xfId="1" applyFont="1" applyFill="1" applyBorder="1" applyAlignment="1">
      <alignment horizontal="center"/>
    </xf>
    <xf numFmtId="0" fontId="16" fillId="0" borderId="37" xfId="1" applyFont="1" applyBorder="1" applyAlignment="1">
      <alignment horizontal="right"/>
    </xf>
    <xf numFmtId="165" fontId="16" fillId="0" borderId="38" xfId="1" applyNumberFormat="1" applyFont="1" applyBorder="1" applyAlignment="1">
      <alignment horizontal="center" vertical="center"/>
    </xf>
    <xf numFmtId="165" fontId="16" fillId="0" borderId="39" xfId="1" applyNumberFormat="1" applyFont="1" applyBorder="1" applyAlignment="1">
      <alignment horizontal="center" vertical="center" wrapText="1"/>
    </xf>
    <xf numFmtId="165" fontId="16" fillId="0" borderId="40" xfId="1" applyNumberFormat="1" applyFont="1" applyBorder="1" applyAlignment="1">
      <alignment horizontal="center" vertical="center" wrapText="1"/>
    </xf>
    <xf numFmtId="166" fontId="16" fillId="0" borderId="41" xfId="1" applyNumberFormat="1" applyFont="1" applyBorder="1" applyAlignment="1">
      <alignment horizontal="center" vertical="center"/>
    </xf>
    <xf numFmtId="2" fontId="15" fillId="0" borderId="22" xfId="1" applyNumberFormat="1" applyFont="1" applyFill="1" applyBorder="1" applyAlignment="1">
      <alignment horizontal="center"/>
    </xf>
    <xf numFmtId="0" fontId="15" fillId="0" borderId="27" xfId="1" applyFont="1" applyFill="1" applyBorder="1" applyAlignment="1">
      <alignment horizontal="center"/>
    </xf>
    <xf numFmtId="0" fontId="16" fillId="0" borderId="23" xfId="1" applyFont="1" applyBorder="1" applyAlignment="1">
      <alignment horizontal="right" wrapText="1"/>
    </xf>
    <xf numFmtId="165" fontId="15" fillId="0" borderId="22" xfId="1" applyNumberFormat="1" applyFont="1" applyFill="1" applyBorder="1" applyAlignment="1">
      <alignment horizontal="center" vertical="center"/>
    </xf>
    <xf numFmtId="0" fontId="2" fillId="0" borderId="22" xfId="1" applyBorder="1"/>
    <xf numFmtId="166" fontId="16" fillId="0" borderId="42" xfId="1" applyNumberFormat="1" applyFont="1" applyBorder="1" applyAlignment="1">
      <alignment horizontal="center" vertical="center"/>
    </xf>
    <xf numFmtId="164" fontId="15" fillId="0" borderId="36" xfId="1" applyNumberFormat="1" applyFont="1" applyBorder="1" applyAlignment="1">
      <alignment horizontal="right" vertical="center"/>
    </xf>
    <xf numFmtId="0" fontId="15" fillId="0" borderId="35" xfId="1" applyFont="1" applyBorder="1" applyAlignment="1">
      <alignment horizontal="left" vertical="center"/>
    </xf>
    <xf numFmtId="0" fontId="15" fillId="0" borderId="35" xfId="1" applyFont="1" applyFill="1" applyBorder="1" applyAlignment="1">
      <alignment horizontal="center"/>
    </xf>
    <xf numFmtId="0" fontId="14" fillId="0" borderId="0" xfId="1" applyFont="1"/>
    <xf numFmtId="0" fontId="17" fillId="0" borderId="0" xfId="1" applyFont="1" applyAlignment="1">
      <alignment horizontal="right"/>
    </xf>
    <xf numFmtId="164" fontId="15" fillId="0" borderId="0" xfId="1" applyNumberFormat="1" applyFont="1" applyBorder="1" applyAlignment="1">
      <alignment horizontal="right" vertical="center"/>
    </xf>
    <xf numFmtId="0" fontId="15" fillId="0" borderId="0" xfId="1" applyFont="1" applyBorder="1" applyAlignment="1">
      <alignment horizontal="left" vertical="center"/>
    </xf>
    <xf numFmtId="0" fontId="16" fillId="0" borderId="0" xfId="1" applyFont="1" applyBorder="1"/>
    <xf numFmtId="1" fontId="15" fillId="0" borderId="2" xfId="4" applyNumberFormat="1" applyFont="1" applyFill="1" applyBorder="1" applyAlignment="1">
      <alignment horizontal="right" vertical="center"/>
    </xf>
    <xf numFmtId="165" fontId="15" fillId="0" borderId="4" xfId="4" applyNumberFormat="1" applyFont="1" applyBorder="1" applyAlignment="1">
      <alignment horizontal="left" vertical="center"/>
    </xf>
    <xf numFmtId="165" fontId="16" fillId="0" borderId="2" xfId="4" applyNumberFormat="1" applyFont="1" applyBorder="1" applyAlignment="1">
      <alignment horizontal="center" vertical="center"/>
    </xf>
    <xf numFmtId="165" fontId="16" fillId="0" borderId="3" xfId="4" applyNumberFormat="1" applyFont="1" applyBorder="1" applyAlignment="1">
      <alignment horizontal="center" vertical="center"/>
    </xf>
    <xf numFmtId="1" fontId="15" fillId="0" borderId="4" xfId="4" applyNumberFormat="1" applyFont="1" applyBorder="1" applyAlignment="1">
      <alignment horizontal="center" vertical="center"/>
    </xf>
    <xf numFmtId="1" fontId="15" fillId="0" borderId="18" xfId="4" applyNumberFormat="1" applyFont="1" applyFill="1" applyBorder="1" applyAlignment="1">
      <alignment horizontal="center" vertical="center"/>
    </xf>
    <xf numFmtId="165" fontId="16" fillId="0" borderId="43" xfId="1" applyNumberFormat="1" applyFont="1" applyBorder="1" applyAlignment="1">
      <alignment horizontal="center" vertical="center" wrapText="1"/>
    </xf>
    <xf numFmtId="0" fontId="16" fillId="0" borderId="19" xfId="4" applyFont="1" applyBorder="1" applyAlignment="1">
      <alignment horizontal="right"/>
    </xf>
    <xf numFmtId="165" fontId="16" fillId="0" borderId="20" xfId="4" applyNumberFormat="1" applyFont="1" applyBorder="1" applyAlignment="1">
      <alignment horizontal="center" vertical="center"/>
    </xf>
    <xf numFmtId="165" fontId="16" fillId="0" borderId="7" xfId="4" applyNumberFormat="1" applyFont="1" applyBorder="1" applyAlignment="1">
      <alignment horizontal="center" vertical="center" wrapText="1"/>
    </xf>
    <xf numFmtId="165" fontId="16" fillId="0" borderId="21" xfId="4" applyNumberFormat="1" applyFont="1" applyBorder="1" applyAlignment="1">
      <alignment horizontal="center" vertical="center" wrapText="1"/>
    </xf>
    <xf numFmtId="0" fontId="16" fillId="0" borderId="23" xfId="4" applyFont="1" applyBorder="1" applyAlignment="1">
      <alignment horizontal="right"/>
    </xf>
    <xf numFmtId="165" fontId="16" fillId="0" borderId="24" xfId="4" applyNumberFormat="1" applyFont="1" applyBorder="1" applyAlignment="1">
      <alignment horizontal="left" vertical="center"/>
    </xf>
    <xf numFmtId="166" fontId="16" fillId="0" borderId="25" xfId="4" applyNumberFormat="1" applyFont="1" applyBorder="1" applyAlignment="1">
      <alignment horizontal="center" vertical="center"/>
    </xf>
    <xf numFmtId="2" fontId="15" fillId="0" borderId="26" xfId="4" applyNumberFormat="1" applyFont="1" applyBorder="1" applyAlignment="1">
      <alignment horizontal="center" vertical="center"/>
    </xf>
    <xf numFmtId="0" fontId="15" fillId="0" borderId="22" xfId="4" applyFont="1" applyBorder="1" applyAlignment="1">
      <alignment horizontal="center"/>
    </xf>
    <xf numFmtId="0" fontId="15" fillId="0" borderId="27" xfId="4" applyFont="1" applyBorder="1" applyAlignment="1">
      <alignment horizontal="center"/>
    </xf>
    <xf numFmtId="0" fontId="16" fillId="0" borderId="28" xfId="4" applyFont="1" applyBorder="1" applyAlignment="1">
      <alignment horizontal="right"/>
    </xf>
    <xf numFmtId="165" fontId="16" fillId="0" borderId="29" xfId="4" applyNumberFormat="1" applyFont="1" applyBorder="1" applyAlignment="1">
      <alignment horizontal="left" vertical="center"/>
    </xf>
    <xf numFmtId="0" fontId="15" fillId="0" borderId="22" xfId="4" applyFont="1" applyFill="1" applyBorder="1" applyAlignment="1">
      <alignment horizontal="center"/>
    </xf>
    <xf numFmtId="1" fontId="16" fillId="0" borderId="24" xfId="4" applyNumberFormat="1" applyFont="1" applyBorder="1"/>
    <xf numFmtId="166" fontId="16" fillId="0" borderId="24" xfId="4" applyNumberFormat="1" applyFont="1" applyBorder="1" applyAlignment="1">
      <alignment horizontal="center" vertical="center"/>
    </xf>
    <xf numFmtId="166" fontId="15" fillId="0" borderId="25" xfId="4" applyNumberFormat="1" applyFont="1" applyBorder="1" applyAlignment="1">
      <alignment horizontal="center" vertical="center"/>
    </xf>
    <xf numFmtId="165" fontId="16" fillId="0" borderId="20" xfId="4" applyNumberFormat="1" applyFont="1" applyBorder="1" applyAlignment="1">
      <alignment horizontal="left" vertical="center"/>
    </xf>
    <xf numFmtId="0" fontId="16" fillId="0" borderId="44" xfId="4" applyFont="1" applyBorder="1" applyAlignment="1">
      <alignment horizontal="right"/>
    </xf>
    <xf numFmtId="165" fontId="16" fillId="0" borderId="32" xfId="4" applyNumberFormat="1" applyFont="1" applyBorder="1" applyAlignment="1">
      <alignment horizontal="left" vertical="center"/>
    </xf>
    <xf numFmtId="166" fontId="16" fillId="0" borderId="32" xfId="4" applyNumberFormat="1" applyFont="1" applyBorder="1" applyAlignment="1">
      <alignment horizontal="center" vertical="center"/>
    </xf>
    <xf numFmtId="2" fontId="15" fillId="0" borderId="33" xfId="4" applyNumberFormat="1" applyFont="1" applyBorder="1" applyAlignment="1">
      <alignment horizontal="center" vertical="center"/>
    </xf>
    <xf numFmtId="2" fontId="15" fillId="0" borderId="22" xfId="4" applyNumberFormat="1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right" vertical="center"/>
    </xf>
    <xf numFmtId="0" fontId="15" fillId="0" borderId="4" xfId="4" applyFont="1" applyBorder="1" applyAlignment="1">
      <alignment horizontal="left" vertical="center"/>
    </xf>
    <xf numFmtId="0" fontId="16" fillId="0" borderId="34" xfId="4" applyFont="1" applyBorder="1"/>
    <xf numFmtId="2" fontId="15" fillId="0" borderId="35" xfId="4" applyNumberFormat="1" applyFont="1" applyBorder="1" applyAlignment="1">
      <alignment horizontal="center" vertical="center"/>
    </xf>
    <xf numFmtId="0" fontId="1" fillId="0" borderId="0" xfId="4"/>
    <xf numFmtId="0" fontId="15" fillId="15" borderId="13" xfId="4" applyFont="1" applyFill="1" applyBorder="1" applyAlignment="1">
      <alignment horizontal="center"/>
    </xf>
    <xf numFmtId="0" fontId="15" fillId="15" borderId="4" xfId="4" applyFont="1" applyFill="1" applyBorder="1" applyAlignment="1">
      <alignment horizontal="center"/>
    </xf>
    <xf numFmtId="2" fontId="15" fillId="0" borderId="4" xfId="5" applyNumberFormat="1" applyFont="1" applyFill="1" applyBorder="1" applyAlignment="1">
      <alignment horizontal="center"/>
    </xf>
    <xf numFmtId="165" fontId="16" fillId="0" borderId="20" xfId="4" applyNumberFormat="1" applyFont="1" applyBorder="1" applyAlignment="1">
      <alignment horizontal="center" vertical="center" wrapText="1"/>
    </xf>
    <xf numFmtId="2" fontId="16" fillId="0" borderId="7" xfId="4" applyNumberFormat="1" applyFont="1" applyBorder="1" applyAlignment="1">
      <alignment horizontal="center" vertical="center" wrapText="1"/>
    </xf>
    <xf numFmtId="165" fontId="16" fillId="0" borderId="25" xfId="4" applyNumberFormat="1" applyFont="1" applyFill="1" applyBorder="1" applyAlignment="1">
      <alignment horizontal="center" vertical="center"/>
    </xf>
    <xf numFmtId="165" fontId="16" fillId="0" borderId="25" xfId="4" applyNumberFormat="1" applyFont="1" applyBorder="1" applyAlignment="1">
      <alignment horizontal="center" vertical="center"/>
    </xf>
    <xf numFmtId="0" fontId="18" fillId="15" borderId="2" xfId="4" applyFont="1" applyFill="1" applyBorder="1"/>
    <xf numFmtId="0" fontId="18" fillId="15" borderId="3" xfId="4" applyFont="1" applyFill="1" applyBorder="1"/>
    <xf numFmtId="0" fontId="18" fillId="15" borderId="4" xfId="4" applyFont="1" applyFill="1" applyBorder="1"/>
    <xf numFmtId="0" fontId="16" fillId="0" borderId="0" xfId="4" applyFont="1" applyBorder="1"/>
    <xf numFmtId="0" fontId="3" fillId="0" borderId="0" xfId="1" applyFont="1" applyFill="1"/>
    <xf numFmtId="0" fontId="3" fillId="0" borderId="0" xfId="1" applyFont="1"/>
    <xf numFmtId="2" fontId="3" fillId="0" borderId="16" xfId="1" applyNumberFormat="1" applyFont="1" applyFill="1" applyBorder="1"/>
    <xf numFmtId="2" fontId="5" fillId="0" borderId="17" xfId="1" applyNumberFormat="1" applyFont="1" applyFill="1" applyBorder="1" applyAlignment="1">
      <alignment horizontal="right"/>
    </xf>
    <xf numFmtId="2" fontId="5" fillId="0" borderId="18" xfId="1" applyNumberFormat="1" applyFont="1" applyFill="1" applyBorder="1" applyAlignment="1">
      <alignment horizontal="left"/>
    </xf>
    <xf numFmtId="0" fontId="5" fillId="0" borderId="0" xfId="1" applyFont="1" applyFill="1"/>
    <xf numFmtId="0" fontId="5" fillId="0" borderId="0" xfId="1" applyFont="1"/>
    <xf numFmtId="2" fontId="5" fillId="0" borderId="45" xfId="1" applyNumberFormat="1" applyFont="1" applyFill="1" applyBorder="1" applyAlignment="1">
      <alignment wrapText="1"/>
    </xf>
    <xf numFmtId="2" fontId="3" fillId="0" borderId="10" xfId="1" applyNumberFormat="1" applyFont="1" applyFill="1" applyBorder="1" applyAlignment="1">
      <alignment horizontal="right" vertical="center" wrapText="1"/>
    </xf>
    <xf numFmtId="2" fontId="3" fillId="0" borderId="10" xfId="1" applyNumberFormat="1" applyFont="1" applyFill="1" applyBorder="1" applyAlignment="1">
      <alignment horizontal="right" wrapText="1"/>
    </xf>
    <xf numFmtId="2" fontId="5" fillId="0" borderId="22" xfId="1" applyNumberFormat="1" applyFont="1" applyFill="1" applyBorder="1" applyAlignment="1">
      <alignment horizontal="left" wrapText="1"/>
    </xf>
    <xf numFmtId="1" fontId="5" fillId="0" borderId="46" xfId="1" applyNumberFormat="1" applyFont="1" applyFill="1" applyBorder="1"/>
    <xf numFmtId="165" fontId="5" fillId="0" borderId="41" xfId="1" applyNumberFormat="1" applyFont="1" applyFill="1" applyBorder="1" applyAlignment="1">
      <alignment horizontal="right"/>
    </xf>
    <xf numFmtId="2" fontId="3" fillId="0" borderId="13" xfId="1" applyNumberFormat="1" applyFont="1" applyFill="1" applyBorder="1" applyAlignment="1">
      <alignment horizontal="right"/>
    </xf>
    <xf numFmtId="2" fontId="3" fillId="0" borderId="4" xfId="1" applyNumberFormat="1" applyFont="1" applyFill="1" applyBorder="1" applyAlignment="1">
      <alignment horizontal="left"/>
    </xf>
    <xf numFmtId="165" fontId="5" fillId="0" borderId="25" xfId="1" applyNumberFormat="1" applyFont="1" applyFill="1" applyBorder="1" applyAlignment="1">
      <alignment horizontal="right"/>
    </xf>
    <xf numFmtId="2" fontId="5" fillId="0" borderId="0" xfId="1" applyNumberFormat="1" applyFont="1" applyFill="1" applyBorder="1" applyAlignment="1">
      <alignment horizontal="right"/>
    </xf>
    <xf numFmtId="2" fontId="5" fillId="0" borderId="22" xfId="1" applyNumberFormat="1" applyFont="1" applyFill="1" applyBorder="1" applyAlignment="1">
      <alignment horizontal="left"/>
    </xf>
    <xf numFmtId="2" fontId="5" fillId="0" borderId="23" xfId="1" applyNumberFormat="1" applyFont="1" applyFill="1" applyBorder="1"/>
    <xf numFmtId="2" fontId="5" fillId="0" borderId="47" xfId="1" applyNumberFormat="1" applyFont="1" applyFill="1" applyBorder="1" applyAlignment="1">
      <alignment horizontal="right"/>
    </xf>
    <xf numFmtId="2" fontId="5" fillId="0" borderId="48" xfId="1" applyNumberFormat="1" applyFont="1" applyFill="1" applyBorder="1" applyAlignment="1">
      <alignment horizontal="left"/>
    </xf>
    <xf numFmtId="2" fontId="19" fillId="0" borderId="45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2" fontId="5" fillId="0" borderId="24" xfId="1" applyNumberFormat="1" applyFont="1" applyFill="1" applyBorder="1"/>
    <xf numFmtId="2" fontId="5" fillId="0" borderId="30" xfId="1" applyNumberFormat="1" applyFont="1" applyFill="1" applyBorder="1"/>
    <xf numFmtId="2" fontId="5" fillId="0" borderId="49" xfId="1" applyNumberFormat="1" applyFont="1" applyFill="1" applyBorder="1" applyAlignment="1">
      <alignment horizontal="right"/>
    </xf>
    <xf numFmtId="2" fontId="5" fillId="0" borderId="31" xfId="1" applyNumberFormat="1" applyFont="1" applyFill="1" applyBorder="1"/>
    <xf numFmtId="2" fontId="5" fillId="0" borderId="35" xfId="1" applyNumberFormat="1" applyFont="1" applyFill="1" applyBorder="1" applyAlignment="1">
      <alignment horizontal="left"/>
    </xf>
    <xf numFmtId="2" fontId="5" fillId="0" borderId="45" xfId="1" applyNumberFormat="1" applyFont="1" applyFill="1" applyBorder="1"/>
    <xf numFmtId="2" fontId="5" fillId="0" borderId="0" xfId="1" applyNumberFormat="1" applyFont="1" applyFill="1" applyBorder="1"/>
    <xf numFmtId="0" fontId="5" fillId="0" borderId="17" xfId="1" applyFont="1" applyBorder="1"/>
    <xf numFmtId="0" fontId="5" fillId="0" borderId="17" xfId="1" applyFont="1" applyFill="1" applyBorder="1"/>
    <xf numFmtId="0" fontId="5" fillId="0" borderId="18" xfId="1" applyFont="1" applyFill="1" applyBorder="1"/>
    <xf numFmtId="0" fontId="5" fillId="0" borderId="0" xfId="1" applyFont="1" applyBorder="1"/>
    <xf numFmtId="0" fontId="3" fillId="0" borderId="13" xfId="1" applyFont="1" applyFill="1" applyBorder="1" applyAlignment="1">
      <alignment horizontal="center"/>
    </xf>
    <xf numFmtId="0" fontId="5" fillId="0" borderId="0" xfId="1" applyFont="1" applyFill="1" applyBorder="1"/>
    <xf numFmtId="0" fontId="5" fillId="0" borderId="22" xfId="1" applyFont="1" applyFill="1" applyBorder="1"/>
    <xf numFmtId="0" fontId="5" fillId="0" borderId="34" xfId="1" applyFont="1" applyFill="1" applyBorder="1"/>
    <xf numFmtId="2" fontId="21" fillId="23" borderId="50" xfId="5" applyNumberFormat="1" applyFont="1" applyFill="1" applyBorder="1" applyAlignment="1">
      <alignment horizontal="center" vertical="center" wrapText="1"/>
    </xf>
    <xf numFmtId="2" fontId="21" fillId="23" borderId="51" xfId="5" applyNumberFormat="1" applyFont="1" applyFill="1" applyBorder="1" applyAlignment="1">
      <alignment horizontal="center" vertical="center" wrapText="1"/>
    </xf>
    <xf numFmtId="2" fontId="21" fillId="23" borderId="52" xfId="5" applyNumberFormat="1" applyFont="1" applyFill="1" applyBorder="1" applyAlignment="1">
      <alignment horizontal="center" vertical="center" wrapText="1"/>
    </xf>
    <xf numFmtId="0" fontId="22" fillId="0" borderId="0" xfId="4" applyFont="1"/>
    <xf numFmtId="0" fontId="23" fillId="24" borderId="53" xfId="4" applyFont="1" applyFill="1" applyBorder="1" applyAlignment="1">
      <alignment horizontal="center" vertical="center"/>
    </xf>
    <xf numFmtId="0" fontId="23" fillId="24" borderId="54" xfId="4" applyFont="1" applyFill="1" applyBorder="1" applyAlignment="1">
      <alignment horizontal="center" vertical="center"/>
    </xf>
    <xf numFmtId="0" fontId="23" fillId="24" borderId="55" xfId="4" applyFont="1" applyFill="1" applyBorder="1" applyAlignment="1">
      <alignment horizontal="center" vertical="center"/>
    </xf>
    <xf numFmtId="0" fontId="23" fillId="24" borderId="56" xfId="4" applyFont="1" applyFill="1" applyBorder="1" applyAlignment="1">
      <alignment horizontal="center" vertical="center"/>
    </xf>
    <xf numFmtId="0" fontId="23" fillId="24" borderId="0" xfId="4" applyFont="1" applyFill="1" applyBorder="1" applyAlignment="1">
      <alignment horizontal="center" vertical="center"/>
    </xf>
    <xf numFmtId="0" fontId="23" fillId="24" borderId="57" xfId="4" applyFont="1" applyFill="1" applyBorder="1" applyAlignment="1">
      <alignment horizontal="center" vertical="center"/>
    </xf>
    <xf numFmtId="0" fontId="23" fillId="24" borderId="58" xfId="4" applyFont="1" applyFill="1" applyBorder="1" applyAlignment="1">
      <alignment horizontal="center" vertical="center"/>
    </xf>
    <xf numFmtId="0" fontId="23" fillId="24" borderId="59" xfId="4" applyFont="1" applyFill="1" applyBorder="1" applyAlignment="1">
      <alignment horizontal="center" vertical="center"/>
    </xf>
    <xf numFmtId="0" fontId="23" fillId="24" borderId="60" xfId="4" applyFont="1" applyFill="1" applyBorder="1" applyAlignment="1">
      <alignment horizontal="center" vertical="center"/>
    </xf>
    <xf numFmtId="0" fontId="24" fillId="15" borderId="16" xfId="4" applyFont="1" applyFill="1" applyBorder="1" applyAlignment="1">
      <alignment horizontal="center" vertical="center"/>
    </xf>
    <xf numFmtId="0" fontId="24" fillId="15" borderId="17" xfId="4" applyFont="1" applyFill="1" applyBorder="1" applyAlignment="1">
      <alignment horizontal="center" vertical="center"/>
    </xf>
    <xf numFmtId="0" fontId="25" fillId="15" borderId="18" xfId="4" applyFont="1" applyFill="1" applyBorder="1" applyAlignment="1">
      <alignment horizontal="center" vertical="center" wrapText="1"/>
    </xf>
    <xf numFmtId="2" fontId="26" fillId="24" borderId="56" xfId="5" applyNumberFormat="1" applyFont="1" applyFill="1" applyBorder="1" applyAlignment="1">
      <alignment horizontal="center" vertical="center" wrapText="1"/>
    </xf>
    <xf numFmtId="0" fontId="24" fillId="15" borderId="45" xfId="4" applyFont="1" applyFill="1" applyBorder="1" applyAlignment="1">
      <alignment horizontal="center" vertical="center"/>
    </xf>
    <xf numFmtId="0" fontId="24" fillId="15" borderId="0" xfId="4" applyFont="1" applyFill="1" applyBorder="1" applyAlignment="1">
      <alignment horizontal="center" vertical="center"/>
    </xf>
    <xf numFmtId="0" fontId="25" fillId="15" borderId="22" xfId="4" applyFont="1" applyFill="1" applyBorder="1" applyAlignment="1">
      <alignment horizontal="center" vertical="center" wrapText="1"/>
    </xf>
    <xf numFmtId="0" fontId="24" fillId="15" borderId="36" xfId="4" applyFont="1" applyFill="1" applyBorder="1" applyAlignment="1">
      <alignment horizontal="center" vertical="center"/>
    </xf>
    <xf numFmtId="0" fontId="24" fillId="15" borderId="34" xfId="4" applyFont="1" applyFill="1" applyBorder="1" applyAlignment="1">
      <alignment horizontal="center" vertical="center"/>
    </xf>
    <xf numFmtId="0" fontId="25" fillId="15" borderId="35" xfId="4" applyFont="1" applyFill="1" applyBorder="1" applyAlignment="1">
      <alignment horizontal="center" vertical="center" wrapText="1"/>
    </xf>
  </cellXfs>
  <cellStyles count="773">
    <cellStyle name="20% - Accent1 2" xfId="6"/>
    <cellStyle name="20% - Accent1 2 2" xfId="7"/>
    <cellStyle name="20% - Accent1 2 3" xfId="8"/>
    <cellStyle name="20% - Accent1 3" xfId="9"/>
    <cellStyle name="20% - Accent1 3 2" xfId="10"/>
    <cellStyle name="20% - Accent1 3 3" xfId="11"/>
    <cellStyle name="20% - Accent1 4" xfId="12"/>
    <cellStyle name="20% - Accent1 4 2" xfId="13"/>
    <cellStyle name="20% - Accent1 4 3" xfId="14"/>
    <cellStyle name="20% - Accent1 5" xfId="15"/>
    <cellStyle name="20% - Accent1 5 2" xfId="16"/>
    <cellStyle name="20% - Accent1 5 3" xfId="17"/>
    <cellStyle name="20% - Accent1 6" xfId="18"/>
    <cellStyle name="20% - Accent1 7" xfId="19"/>
    <cellStyle name="20% - Accent1 8" xfId="20"/>
    <cellStyle name="20% - Accent2 2" xfId="21"/>
    <cellStyle name="20% - Accent2 2 2" xfId="22"/>
    <cellStyle name="20% - Accent2 2 3" xfId="23"/>
    <cellStyle name="20% - Accent2 3" xfId="24"/>
    <cellStyle name="20% - Accent2 3 2" xfId="25"/>
    <cellStyle name="20% - Accent2 3 3" xfId="26"/>
    <cellStyle name="20% - Accent2 4" xfId="27"/>
    <cellStyle name="20% - Accent2 4 2" xfId="28"/>
    <cellStyle name="20% - Accent2 4 3" xfId="29"/>
    <cellStyle name="20% - Accent2 5" xfId="30"/>
    <cellStyle name="20% - Accent2 5 2" xfId="31"/>
    <cellStyle name="20% - Accent2 5 3" xfId="32"/>
    <cellStyle name="20% - Accent2 6" xfId="33"/>
    <cellStyle name="20% - Accent2 7" xfId="34"/>
    <cellStyle name="20% - Accent2 8" xfId="35"/>
    <cellStyle name="20% - Accent3 2" xfId="36"/>
    <cellStyle name="20% - Accent3 2 2" xfId="37"/>
    <cellStyle name="20% - Accent3 2 3" xfId="38"/>
    <cellStyle name="20% - Accent3 3" xfId="39"/>
    <cellStyle name="20% - Accent3 3 2" xfId="40"/>
    <cellStyle name="20% - Accent3 3 3" xfId="41"/>
    <cellStyle name="20% - Accent3 4" xfId="42"/>
    <cellStyle name="20% - Accent3 4 2" xfId="43"/>
    <cellStyle name="20% - Accent3 4 3" xfId="44"/>
    <cellStyle name="20% - Accent3 5" xfId="45"/>
    <cellStyle name="20% - Accent3 5 2" xfId="46"/>
    <cellStyle name="20% - Accent3 5 3" xfId="47"/>
    <cellStyle name="20% - Accent3 6" xfId="48"/>
    <cellStyle name="20% - Accent3 7" xfId="49"/>
    <cellStyle name="20% - Accent3 8" xfId="50"/>
    <cellStyle name="20% - Accent4 2" xfId="51"/>
    <cellStyle name="20% - Accent4 2 2" xfId="52"/>
    <cellStyle name="20% - Accent4 2 3" xfId="53"/>
    <cellStyle name="20% - Accent4 3" xfId="54"/>
    <cellStyle name="20% - Accent4 3 2" xfId="55"/>
    <cellStyle name="20% - Accent4 3 3" xfId="56"/>
    <cellStyle name="20% - Accent4 4" xfId="57"/>
    <cellStyle name="20% - Accent4 4 2" xfId="58"/>
    <cellStyle name="20% - Accent4 4 3" xfId="59"/>
    <cellStyle name="20% - Accent4 5" xfId="60"/>
    <cellStyle name="20% - Accent4 5 2" xfId="61"/>
    <cellStyle name="20% - Accent4 5 3" xfId="62"/>
    <cellStyle name="20% - Accent4 6" xfId="63"/>
    <cellStyle name="20% - Accent4 7" xfId="64"/>
    <cellStyle name="20% - Accent4 8" xfId="65"/>
    <cellStyle name="20% - Accent5 2" xfId="66"/>
    <cellStyle name="20% - Accent5 2 2" xfId="67"/>
    <cellStyle name="20% - Accent5 2 3" xfId="68"/>
    <cellStyle name="20% - Accent5 3" xfId="69"/>
    <cellStyle name="20% - Accent5 3 2" xfId="70"/>
    <cellStyle name="20% - Accent5 3 3" xfId="71"/>
    <cellStyle name="20% - Accent5 4" xfId="72"/>
    <cellStyle name="20% - Accent5 4 2" xfId="73"/>
    <cellStyle name="20% - Accent5 4 3" xfId="74"/>
    <cellStyle name="20% - Accent5 5" xfId="75"/>
    <cellStyle name="20% - Accent5 5 2" xfId="76"/>
    <cellStyle name="20% - Accent5 5 3" xfId="77"/>
    <cellStyle name="20% - Accent5 6" xfId="78"/>
    <cellStyle name="20% - Accent5 7" xfId="79"/>
    <cellStyle name="20% - Accent5 8" xfId="80"/>
    <cellStyle name="20% - Accent6 2" xfId="81"/>
    <cellStyle name="20% - Accent6 2 2" xfId="82"/>
    <cellStyle name="20% - Accent6 2 3" xfId="83"/>
    <cellStyle name="20% - Accent6 3" xfId="84"/>
    <cellStyle name="20% - Accent6 3 2" xfId="85"/>
    <cellStyle name="20% - Accent6 3 3" xfId="86"/>
    <cellStyle name="20% - Accent6 4" xfId="87"/>
    <cellStyle name="20% - Accent6 4 2" xfId="88"/>
    <cellStyle name="20% - Accent6 4 3" xfId="89"/>
    <cellStyle name="20% - Accent6 5" xfId="90"/>
    <cellStyle name="20% - Accent6 5 2" xfId="91"/>
    <cellStyle name="20% - Accent6 5 3" xfId="92"/>
    <cellStyle name="20% - Accent6 6" xfId="93"/>
    <cellStyle name="20% - Accent6 7" xfId="94"/>
    <cellStyle name="20% - Accent6 8" xfId="95"/>
    <cellStyle name="40% - Accent1 2" xfId="96"/>
    <cellStyle name="40% - Accent1 2 2" xfId="97"/>
    <cellStyle name="40% - Accent1 2 3" xfId="98"/>
    <cellStyle name="40% - Accent1 3" xfId="99"/>
    <cellStyle name="40% - Accent1 3 2" xfId="100"/>
    <cellStyle name="40% - Accent1 3 3" xfId="101"/>
    <cellStyle name="40% - Accent1 4" xfId="102"/>
    <cellStyle name="40% - Accent1 4 2" xfId="103"/>
    <cellStyle name="40% - Accent1 4 3" xfId="104"/>
    <cellStyle name="40% - Accent1 5" xfId="105"/>
    <cellStyle name="40% - Accent1 5 2" xfId="106"/>
    <cellStyle name="40% - Accent1 5 3" xfId="107"/>
    <cellStyle name="40% - Accent1 6" xfId="108"/>
    <cellStyle name="40% - Accent1 7" xfId="109"/>
    <cellStyle name="40% - Accent1 8" xfId="110"/>
    <cellStyle name="40% - Accent2 2" xfId="111"/>
    <cellStyle name="40% - Accent2 2 2" xfId="112"/>
    <cellStyle name="40% - Accent2 2 3" xfId="113"/>
    <cellStyle name="40% - Accent2 3" xfId="114"/>
    <cellStyle name="40% - Accent2 3 2" xfId="115"/>
    <cellStyle name="40% - Accent2 3 3" xfId="116"/>
    <cellStyle name="40% - Accent2 4" xfId="117"/>
    <cellStyle name="40% - Accent2 4 2" xfId="118"/>
    <cellStyle name="40% - Accent2 4 3" xfId="119"/>
    <cellStyle name="40% - Accent2 5" xfId="120"/>
    <cellStyle name="40% - Accent2 5 2" xfId="121"/>
    <cellStyle name="40% - Accent2 5 3" xfId="122"/>
    <cellStyle name="40% - Accent2 6" xfId="123"/>
    <cellStyle name="40% - Accent2 7" xfId="124"/>
    <cellStyle name="40% - Accent2 8" xfId="125"/>
    <cellStyle name="40% - Accent3 2" xfId="126"/>
    <cellStyle name="40% - Accent3 2 2" xfId="127"/>
    <cellStyle name="40% - Accent3 2 3" xfId="128"/>
    <cellStyle name="40% - Accent3 3" xfId="129"/>
    <cellStyle name="40% - Accent3 3 2" xfId="130"/>
    <cellStyle name="40% - Accent3 3 3" xfId="131"/>
    <cellStyle name="40% - Accent3 4" xfId="132"/>
    <cellStyle name="40% - Accent3 4 2" xfId="133"/>
    <cellStyle name="40% - Accent3 4 3" xfId="134"/>
    <cellStyle name="40% - Accent3 5" xfId="135"/>
    <cellStyle name="40% - Accent3 5 2" xfId="136"/>
    <cellStyle name="40% - Accent3 5 3" xfId="137"/>
    <cellStyle name="40% - Accent3 6" xfId="138"/>
    <cellStyle name="40% - Accent3 7" xfId="139"/>
    <cellStyle name="40% - Accent3 8" xfId="140"/>
    <cellStyle name="40% - Accent4 2" xfId="141"/>
    <cellStyle name="40% - Accent4 2 2" xfId="142"/>
    <cellStyle name="40% - Accent4 2 3" xfId="143"/>
    <cellStyle name="40% - Accent4 3" xfId="144"/>
    <cellStyle name="40% - Accent4 3 2" xfId="145"/>
    <cellStyle name="40% - Accent4 3 3" xfId="146"/>
    <cellStyle name="40% - Accent4 4" xfId="147"/>
    <cellStyle name="40% - Accent4 4 2" xfId="148"/>
    <cellStyle name="40% - Accent4 4 3" xfId="149"/>
    <cellStyle name="40% - Accent4 5" xfId="150"/>
    <cellStyle name="40% - Accent4 5 2" xfId="151"/>
    <cellStyle name="40% - Accent4 5 3" xfId="152"/>
    <cellStyle name="40% - Accent4 6" xfId="153"/>
    <cellStyle name="40% - Accent4 7" xfId="154"/>
    <cellStyle name="40% - Accent4 8" xfId="155"/>
    <cellStyle name="40% - Accent5 2" xfId="156"/>
    <cellStyle name="40% - Accent5 2 2" xfId="157"/>
    <cellStyle name="40% - Accent5 2 3" xfId="158"/>
    <cellStyle name="40% - Accent5 3" xfId="159"/>
    <cellStyle name="40% - Accent5 3 2" xfId="160"/>
    <cellStyle name="40% - Accent5 3 3" xfId="161"/>
    <cellStyle name="40% - Accent5 4" xfId="162"/>
    <cellStyle name="40% - Accent5 4 2" xfId="163"/>
    <cellStyle name="40% - Accent5 4 3" xfId="164"/>
    <cellStyle name="40% - Accent5 5" xfId="165"/>
    <cellStyle name="40% - Accent5 5 2" xfId="166"/>
    <cellStyle name="40% - Accent5 5 3" xfId="167"/>
    <cellStyle name="40% - Accent5 6" xfId="168"/>
    <cellStyle name="40% - Accent5 7" xfId="169"/>
    <cellStyle name="40% - Accent5 8" xfId="170"/>
    <cellStyle name="40% - Accent6 2" xfId="171"/>
    <cellStyle name="40% - Accent6 2 2" xfId="172"/>
    <cellStyle name="40% - Accent6 2 3" xfId="173"/>
    <cellStyle name="40% - Accent6 3" xfId="174"/>
    <cellStyle name="40% - Accent6 3 2" xfId="175"/>
    <cellStyle name="40% - Accent6 3 3" xfId="176"/>
    <cellStyle name="40% - Accent6 4" xfId="177"/>
    <cellStyle name="40% - Accent6 4 2" xfId="178"/>
    <cellStyle name="40% - Accent6 4 3" xfId="179"/>
    <cellStyle name="40% - Accent6 5" xfId="180"/>
    <cellStyle name="40% - Accent6 5 2" xfId="181"/>
    <cellStyle name="40% - Accent6 5 3" xfId="182"/>
    <cellStyle name="40% - Accent6 6" xfId="183"/>
    <cellStyle name="40% - Accent6 7" xfId="184"/>
    <cellStyle name="40% - Accent6 8" xfId="185"/>
    <cellStyle name="60% - Accent1 2" xfId="186"/>
    <cellStyle name="60% - Accent1 3" xfId="187"/>
    <cellStyle name="60% - Accent1 4" xfId="188"/>
    <cellStyle name="60% - Accent1 5" xfId="189"/>
    <cellStyle name="60% - Accent1 6" xfId="190"/>
    <cellStyle name="60% - Accent2 2" xfId="191"/>
    <cellStyle name="60% - Accent2 3" xfId="192"/>
    <cellStyle name="60% - Accent2 4" xfId="193"/>
    <cellStyle name="60% - Accent2 5" xfId="194"/>
    <cellStyle name="60% - Accent2 6" xfId="195"/>
    <cellStyle name="60% - Accent3 2" xfId="196"/>
    <cellStyle name="60% - Accent3 3" xfId="197"/>
    <cellStyle name="60% - Accent3 4" xfId="198"/>
    <cellStyle name="60% - Accent3 5" xfId="199"/>
    <cellStyle name="60% - Accent3 6" xfId="200"/>
    <cellStyle name="60% - Accent4 2" xfId="201"/>
    <cellStyle name="60% - Accent4 3" xfId="202"/>
    <cellStyle name="60% - Accent4 4" xfId="203"/>
    <cellStyle name="60% - Accent4 5" xfId="204"/>
    <cellStyle name="60% - Accent4 6" xfId="205"/>
    <cellStyle name="60% - Accent5 2" xfId="206"/>
    <cellStyle name="60% - Accent5 3" xfId="207"/>
    <cellStyle name="60% - Accent5 4" xfId="208"/>
    <cellStyle name="60% - Accent5 5" xfId="209"/>
    <cellStyle name="60% - Accent5 6" xfId="210"/>
    <cellStyle name="60% - Accent6 2" xfId="211"/>
    <cellStyle name="60% - Accent6 3" xfId="212"/>
    <cellStyle name="60% - Accent6 4" xfId="213"/>
    <cellStyle name="60% - Accent6 5" xfId="214"/>
    <cellStyle name="60% - Accent6 6" xfId="215"/>
    <cellStyle name="Accent1 2" xfId="216"/>
    <cellStyle name="Accent1 3" xfId="217"/>
    <cellStyle name="Accent1 4" xfId="218"/>
    <cellStyle name="Accent1 5" xfId="219"/>
    <cellStyle name="Accent1 6" xfId="220"/>
    <cellStyle name="Accent2 2" xfId="221"/>
    <cellStyle name="Accent2 3" xfId="222"/>
    <cellStyle name="Accent2 4" xfId="223"/>
    <cellStyle name="Accent2 5" xfId="224"/>
    <cellStyle name="Accent2 6" xfId="225"/>
    <cellStyle name="Accent3 2" xfId="226"/>
    <cellStyle name="Accent3 3" xfId="227"/>
    <cellStyle name="Accent3 4" xfId="228"/>
    <cellStyle name="Accent3 5" xfId="229"/>
    <cellStyle name="Accent3 6" xfId="230"/>
    <cellStyle name="Accent4 2" xfId="231"/>
    <cellStyle name="Accent4 3" xfId="232"/>
    <cellStyle name="Accent4 4" xfId="233"/>
    <cellStyle name="Accent4 5" xfId="234"/>
    <cellStyle name="Accent4 6" xfId="235"/>
    <cellStyle name="Accent5 2" xfId="236"/>
    <cellStyle name="Accent5 3" xfId="237"/>
    <cellStyle name="Accent5 4" xfId="238"/>
    <cellStyle name="Accent5 5" xfId="239"/>
    <cellStyle name="Accent5 6" xfId="240"/>
    <cellStyle name="Accent6 2" xfId="241"/>
    <cellStyle name="Accent6 3" xfId="242"/>
    <cellStyle name="Accent6 4" xfId="243"/>
    <cellStyle name="Accent6 5" xfId="244"/>
    <cellStyle name="Accent6 6" xfId="245"/>
    <cellStyle name="Bad 2" xfId="246"/>
    <cellStyle name="Bad 3" xfId="247"/>
    <cellStyle name="Bad 4" xfId="248"/>
    <cellStyle name="Bad 5" xfId="249"/>
    <cellStyle name="Bad 6" xfId="250"/>
    <cellStyle name="Calculation 2" xfId="251"/>
    <cellStyle name="Calculation 2 10" xfId="252"/>
    <cellStyle name="Calculation 2 10 2" xfId="253"/>
    <cellStyle name="Calculation 2 10 3" xfId="254"/>
    <cellStyle name="Calculation 2 10 4" xfId="255"/>
    <cellStyle name="Calculation 2 11" xfId="256"/>
    <cellStyle name="Calculation 2 11 2" xfId="257"/>
    <cellStyle name="Calculation 2 11 3" xfId="258"/>
    <cellStyle name="Calculation 2 11 4" xfId="259"/>
    <cellStyle name="Calculation 2 12" xfId="260"/>
    <cellStyle name="Calculation 2 12 2" xfId="261"/>
    <cellStyle name="Calculation 2 12 3" xfId="262"/>
    <cellStyle name="Calculation 2 12 4" xfId="263"/>
    <cellStyle name="Calculation 2 13" xfId="264"/>
    <cellStyle name="Calculation 2 13 2" xfId="265"/>
    <cellStyle name="Calculation 2 13 3" xfId="266"/>
    <cellStyle name="Calculation 2 13 4" xfId="267"/>
    <cellStyle name="Calculation 2 14" xfId="268"/>
    <cellStyle name="Calculation 2 14 2" xfId="269"/>
    <cellStyle name="Calculation 2 14 3" xfId="270"/>
    <cellStyle name="Calculation 2 14 4" xfId="271"/>
    <cellStyle name="Calculation 2 15" xfId="272"/>
    <cellStyle name="Calculation 2 16" xfId="273"/>
    <cellStyle name="Calculation 2 17" xfId="274"/>
    <cellStyle name="Calculation 2 2" xfId="275"/>
    <cellStyle name="Calculation 2 2 2" xfId="276"/>
    <cellStyle name="Calculation 2 2 3" xfId="277"/>
    <cellStyle name="Calculation 2 2 4" xfId="278"/>
    <cellStyle name="Calculation 2 3" xfId="279"/>
    <cellStyle name="Calculation 2 3 2" xfId="280"/>
    <cellStyle name="Calculation 2 3 3" xfId="281"/>
    <cellStyle name="Calculation 2 3 4" xfId="282"/>
    <cellStyle name="Calculation 2 4" xfId="283"/>
    <cellStyle name="Calculation 2 4 2" xfId="284"/>
    <cellStyle name="Calculation 2 4 3" xfId="285"/>
    <cellStyle name="Calculation 2 4 4" xfId="286"/>
    <cellStyle name="Calculation 2 5" xfId="287"/>
    <cellStyle name="Calculation 2 5 2" xfId="288"/>
    <cellStyle name="Calculation 2 5 3" xfId="289"/>
    <cellStyle name="Calculation 2 5 4" xfId="290"/>
    <cellStyle name="Calculation 2 6" xfId="291"/>
    <cellStyle name="Calculation 2 6 2" xfId="292"/>
    <cellStyle name="Calculation 2 6 3" xfId="293"/>
    <cellStyle name="Calculation 2 6 4" xfId="294"/>
    <cellStyle name="Calculation 2 7" xfId="295"/>
    <cellStyle name="Calculation 2 7 2" xfId="296"/>
    <cellStyle name="Calculation 2 7 3" xfId="297"/>
    <cellStyle name="Calculation 2 7 4" xfId="298"/>
    <cellStyle name="Calculation 2 8" xfId="299"/>
    <cellStyle name="Calculation 2 8 2" xfId="300"/>
    <cellStyle name="Calculation 2 8 3" xfId="301"/>
    <cellStyle name="Calculation 2 8 4" xfId="302"/>
    <cellStyle name="Calculation 2 9" xfId="303"/>
    <cellStyle name="Calculation 2 9 2" xfId="304"/>
    <cellStyle name="Calculation 2 9 3" xfId="305"/>
    <cellStyle name="Calculation 2 9 4" xfId="306"/>
    <cellStyle name="Calculation 3" xfId="307"/>
    <cellStyle name="Calculation 3 2" xfId="308"/>
    <cellStyle name="Calculation 3 3" xfId="309"/>
    <cellStyle name="Calculation 3 4" xfId="310"/>
    <cellStyle name="Calculation 4" xfId="311"/>
    <cellStyle name="Calculation 4 2" xfId="312"/>
    <cellStyle name="Calculation 4 3" xfId="313"/>
    <cellStyle name="Calculation 4 4" xfId="314"/>
    <cellStyle name="Calculation 5" xfId="315"/>
    <cellStyle name="Calculation 5 2" xfId="316"/>
    <cellStyle name="Calculation 5 3" xfId="317"/>
    <cellStyle name="Calculation 5 4" xfId="318"/>
    <cellStyle name="Calculation 6" xfId="319"/>
    <cellStyle name="Check Cell 2" xfId="320"/>
    <cellStyle name="Check Cell 3" xfId="321"/>
    <cellStyle name="Check Cell 4" xfId="322"/>
    <cellStyle name="Check Cell 5" xfId="323"/>
    <cellStyle name="Check Cell 6" xfId="324"/>
    <cellStyle name="Explanatory Text 2" xfId="325"/>
    <cellStyle name="Explanatory Text 3" xfId="326"/>
    <cellStyle name="Explanatory Text 4" xfId="327"/>
    <cellStyle name="Explanatory Text 5" xfId="328"/>
    <cellStyle name="Explanatory Text 6" xfId="329"/>
    <cellStyle name="Form" xfId="330"/>
    <cellStyle name="Form 2" xfId="331"/>
    <cellStyle name="Form 2 2" xfId="332"/>
    <cellStyle name="Form 3" xfId="333"/>
    <cellStyle name="Form 3 2" xfId="334"/>
    <cellStyle name="Form 3 3" xfId="335"/>
    <cellStyle name="Form 4" xfId="336"/>
    <cellStyle name="Form 5" xfId="337"/>
    <cellStyle name="Good 2" xfId="338"/>
    <cellStyle name="Good 3" xfId="339"/>
    <cellStyle name="Good 4" xfId="340"/>
    <cellStyle name="Good 5" xfId="341"/>
    <cellStyle name="Good 6" xfId="342"/>
    <cellStyle name="Heading 1 2" xfId="343"/>
    <cellStyle name="Heading 1 3" xfId="344"/>
    <cellStyle name="Heading 1 4" xfId="345"/>
    <cellStyle name="Heading 1 5" xfId="346"/>
    <cellStyle name="Heading 1 6" xfId="347"/>
    <cellStyle name="Heading 2 2" xfId="348"/>
    <cellStyle name="Heading 2 3" xfId="349"/>
    <cellStyle name="Heading 2 4" xfId="350"/>
    <cellStyle name="Heading 2 5" xfId="351"/>
    <cellStyle name="Heading 2 6" xfId="352"/>
    <cellStyle name="Heading 3 2" xfId="353"/>
    <cellStyle name="Heading 3 3" xfId="354"/>
    <cellStyle name="Heading 3 4" xfId="355"/>
    <cellStyle name="Heading 3 5" xfId="356"/>
    <cellStyle name="Heading 3 6" xfId="357"/>
    <cellStyle name="Heading 4 2" xfId="358"/>
    <cellStyle name="Heading 4 3" xfId="359"/>
    <cellStyle name="Heading 4 4" xfId="360"/>
    <cellStyle name="Heading 4 5" xfId="361"/>
    <cellStyle name="Heading 4 6" xfId="362"/>
    <cellStyle name="Hyperlink 2" xfId="363"/>
    <cellStyle name="Input 2" xfId="364"/>
    <cellStyle name="Input 2 10" xfId="365"/>
    <cellStyle name="Input 2 10 2" xfId="366"/>
    <cellStyle name="Input 2 10 3" xfId="367"/>
    <cellStyle name="Input 2 10 4" xfId="368"/>
    <cellStyle name="Input 2 11" xfId="369"/>
    <cellStyle name="Input 2 11 2" xfId="370"/>
    <cellStyle name="Input 2 11 3" xfId="371"/>
    <cellStyle name="Input 2 11 4" xfId="372"/>
    <cellStyle name="Input 2 12" xfId="373"/>
    <cellStyle name="Input 2 12 2" xfId="374"/>
    <cellStyle name="Input 2 12 3" xfId="375"/>
    <cellStyle name="Input 2 12 4" xfId="376"/>
    <cellStyle name="Input 2 13" xfId="377"/>
    <cellStyle name="Input 2 13 2" xfId="378"/>
    <cellStyle name="Input 2 13 3" xfId="379"/>
    <cellStyle name="Input 2 13 4" xfId="380"/>
    <cellStyle name="Input 2 14" xfId="381"/>
    <cellStyle name="Input 2 14 2" xfId="382"/>
    <cellStyle name="Input 2 14 3" xfId="383"/>
    <cellStyle name="Input 2 14 4" xfId="384"/>
    <cellStyle name="Input 2 15" xfId="385"/>
    <cellStyle name="Input 2 16" xfId="386"/>
    <cellStyle name="Input 2 17" xfId="387"/>
    <cellStyle name="Input 2 2" xfId="388"/>
    <cellStyle name="Input 2 2 2" xfId="389"/>
    <cellStyle name="Input 2 2 3" xfId="390"/>
    <cellStyle name="Input 2 2 4" xfId="391"/>
    <cellStyle name="Input 2 3" xfId="392"/>
    <cellStyle name="Input 2 3 2" xfId="393"/>
    <cellStyle name="Input 2 3 3" xfId="394"/>
    <cellStyle name="Input 2 3 4" xfId="395"/>
    <cellStyle name="Input 2 4" xfId="396"/>
    <cellStyle name="Input 2 4 2" xfId="397"/>
    <cellStyle name="Input 2 4 3" xfId="398"/>
    <cellStyle name="Input 2 4 4" xfId="399"/>
    <cellStyle name="Input 2 5" xfId="400"/>
    <cellStyle name="Input 2 5 2" xfId="401"/>
    <cellStyle name="Input 2 5 3" xfId="402"/>
    <cellStyle name="Input 2 5 4" xfId="403"/>
    <cellStyle name="Input 2 6" xfId="404"/>
    <cellStyle name="Input 2 6 2" xfId="405"/>
    <cellStyle name="Input 2 6 3" xfId="406"/>
    <cellStyle name="Input 2 6 4" xfId="407"/>
    <cellStyle name="Input 2 7" xfId="408"/>
    <cellStyle name="Input 2 7 2" xfId="409"/>
    <cellStyle name="Input 2 7 3" xfId="410"/>
    <cellStyle name="Input 2 7 4" xfId="411"/>
    <cellStyle name="Input 2 8" xfId="412"/>
    <cellStyle name="Input 2 8 2" xfId="413"/>
    <cellStyle name="Input 2 8 3" xfId="414"/>
    <cellStyle name="Input 2 8 4" xfId="415"/>
    <cellStyle name="Input 2 9" xfId="416"/>
    <cellStyle name="Input 2 9 2" xfId="417"/>
    <cellStyle name="Input 2 9 3" xfId="418"/>
    <cellStyle name="Input 2 9 4" xfId="419"/>
    <cellStyle name="Input 3" xfId="420"/>
    <cellStyle name="Input 3 2" xfId="421"/>
    <cellStyle name="Input 3 3" xfId="422"/>
    <cellStyle name="Input 3 4" xfId="423"/>
    <cellStyle name="Input 4" xfId="424"/>
    <cellStyle name="Input 4 2" xfId="425"/>
    <cellStyle name="Input 4 3" xfId="426"/>
    <cellStyle name="Input 4 4" xfId="427"/>
    <cellStyle name="Input 5" xfId="428"/>
    <cellStyle name="Input 5 2" xfId="429"/>
    <cellStyle name="Input 5 3" xfId="430"/>
    <cellStyle name="Input 5 4" xfId="431"/>
    <cellStyle name="Input 6" xfId="432"/>
    <cellStyle name="Linked Cell 2" xfId="433"/>
    <cellStyle name="Linked Cell 3" xfId="434"/>
    <cellStyle name="Linked Cell 4" xfId="435"/>
    <cellStyle name="Linked Cell 5" xfId="436"/>
    <cellStyle name="Linked Cell 6" xfId="437"/>
    <cellStyle name="Neutral 2" xfId="438"/>
    <cellStyle name="Neutral 3" xfId="439"/>
    <cellStyle name="Neutral 4" xfId="440"/>
    <cellStyle name="Neutral 5" xfId="441"/>
    <cellStyle name="Neutral 6" xfId="442"/>
    <cellStyle name="Normal" xfId="0" builtinId="0"/>
    <cellStyle name="Normal 10" xfId="443"/>
    <cellStyle name="Normal 10 2" xfId="444"/>
    <cellStyle name="Normal 10 2 2" xfId="445"/>
    <cellStyle name="Normal 10 3" xfId="446"/>
    <cellStyle name="Normal 11" xfId="447"/>
    <cellStyle name="Normal 11 2" xfId="448"/>
    <cellStyle name="Normal 12" xfId="449"/>
    <cellStyle name="Normal 13" xfId="450"/>
    <cellStyle name="Normal 2" xfId="4"/>
    <cellStyle name="Normal 2 2" xfId="1"/>
    <cellStyle name="Normal 2 2 2" xfId="451"/>
    <cellStyle name="Normal 2 2 2 2" xfId="452"/>
    <cellStyle name="Normal 2 2 2 3" xfId="453"/>
    <cellStyle name="Normal 2 2 2 4" xfId="5"/>
    <cellStyle name="Normal 2 2 3" xfId="454"/>
    <cellStyle name="Normal 2 3" xfId="455"/>
    <cellStyle name="Normal 2 3 2" xfId="456"/>
    <cellStyle name="Normal 2 3 3" xfId="457"/>
    <cellStyle name="Normal 2 4" xfId="458"/>
    <cellStyle name="Normal 2 4 2" xfId="459"/>
    <cellStyle name="Normal 2 4 3" xfId="460"/>
    <cellStyle name="Normal 2 5" xfId="461"/>
    <cellStyle name="Normal 2 6" xfId="462"/>
    <cellStyle name="Normal 3" xfId="463"/>
    <cellStyle name="Normal 3 2" xfId="464"/>
    <cellStyle name="Normal 3 2 2" xfId="465"/>
    <cellStyle name="Normal 3 3" xfId="466"/>
    <cellStyle name="Normal 3 3 2" xfId="2"/>
    <cellStyle name="Normal 3 4" xfId="467"/>
    <cellStyle name="Normal 3 5" xfId="468"/>
    <cellStyle name="Normal 3 6" xfId="469"/>
    <cellStyle name="Normal 4" xfId="470"/>
    <cellStyle name="Normal 4 2" xfId="471"/>
    <cellStyle name="Normal 4 3" xfId="472"/>
    <cellStyle name="Normal 4 4" xfId="473"/>
    <cellStyle name="Normal 4 5" xfId="474"/>
    <cellStyle name="Normal 5" xfId="475"/>
    <cellStyle name="Normal 5 2" xfId="476"/>
    <cellStyle name="Normal 5 3" xfId="477"/>
    <cellStyle name="Normal 5 4" xfId="478"/>
    <cellStyle name="Normal 6" xfId="479"/>
    <cellStyle name="Normal 6 2" xfId="480"/>
    <cellStyle name="Normal 6 2 2" xfId="481"/>
    <cellStyle name="Normal 6 3" xfId="482"/>
    <cellStyle name="Normal 6 4" xfId="483"/>
    <cellStyle name="Normal 7" xfId="484"/>
    <cellStyle name="Normal 7 2" xfId="485"/>
    <cellStyle name="Normal 7 3" xfId="486"/>
    <cellStyle name="Normal 7 4" xfId="487"/>
    <cellStyle name="Normal 8" xfId="488"/>
    <cellStyle name="Normal 8 2" xfId="489"/>
    <cellStyle name="Normal 9" xfId="490"/>
    <cellStyle name="Normal 9 2" xfId="491"/>
    <cellStyle name="Normal 9 3" xfId="492"/>
    <cellStyle name="Normal 9 4" xfId="493"/>
    <cellStyle name="Normal_Sheet1 2 2" xfId="3"/>
    <cellStyle name="Note 10" xfId="494"/>
    <cellStyle name="Note 11" xfId="495"/>
    <cellStyle name="Note 2" xfId="496"/>
    <cellStyle name="Note 2 10" xfId="497"/>
    <cellStyle name="Note 2 10 2" xfId="498"/>
    <cellStyle name="Note 2 10 3" xfId="499"/>
    <cellStyle name="Note 2 10 4" xfId="500"/>
    <cellStyle name="Note 2 11" xfId="501"/>
    <cellStyle name="Note 2 11 2" xfId="502"/>
    <cellStyle name="Note 2 11 3" xfId="503"/>
    <cellStyle name="Note 2 11 4" xfId="504"/>
    <cellStyle name="Note 2 12" xfId="505"/>
    <cellStyle name="Note 2 12 2" xfId="506"/>
    <cellStyle name="Note 2 12 3" xfId="507"/>
    <cellStyle name="Note 2 12 4" xfId="508"/>
    <cellStyle name="Note 2 13" xfId="509"/>
    <cellStyle name="Note 2 13 2" xfId="510"/>
    <cellStyle name="Note 2 13 3" xfId="511"/>
    <cellStyle name="Note 2 13 4" xfId="512"/>
    <cellStyle name="Note 2 14" xfId="513"/>
    <cellStyle name="Note 2 14 2" xfId="514"/>
    <cellStyle name="Note 2 14 3" xfId="515"/>
    <cellStyle name="Note 2 14 4" xfId="516"/>
    <cellStyle name="Note 2 15" xfId="517"/>
    <cellStyle name="Note 2 16" xfId="518"/>
    <cellStyle name="Note 2 17" xfId="519"/>
    <cellStyle name="Note 2 2" xfId="520"/>
    <cellStyle name="Note 2 2 2" xfId="521"/>
    <cellStyle name="Note 2 2 3" xfId="522"/>
    <cellStyle name="Note 2 2 4" xfId="523"/>
    <cellStyle name="Note 2 3" xfId="524"/>
    <cellStyle name="Note 2 3 2" xfId="525"/>
    <cellStyle name="Note 2 3 3" xfId="526"/>
    <cellStyle name="Note 2 3 4" xfId="527"/>
    <cellStyle name="Note 2 4" xfId="528"/>
    <cellStyle name="Note 2 4 2" xfId="529"/>
    <cellStyle name="Note 2 4 3" xfId="530"/>
    <cellStyle name="Note 2 4 4" xfId="531"/>
    <cellStyle name="Note 2 4 5" xfId="532"/>
    <cellStyle name="Note 2 5" xfId="533"/>
    <cellStyle name="Note 2 5 2" xfId="534"/>
    <cellStyle name="Note 2 5 3" xfId="535"/>
    <cellStyle name="Note 2 5 4" xfId="536"/>
    <cellStyle name="Note 2 6" xfId="537"/>
    <cellStyle name="Note 2 6 2" xfId="538"/>
    <cellStyle name="Note 2 6 3" xfId="539"/>
    <cellStyle name="Note 2 6 4" xfId="540"/>
    <cellStyle name="Note 2 7" xfId="541"/>
    <cellStyle name="Note 2 7 2" xfId="542"/>
    <cellStyle name="Note 2 7 3" xfId="543"/>
    <cellStyle name="Note 2 7 4" xfId="544"/>
    <cellStyle name="Note 2 8" xfId="545"/>
    <cellStyle name="Note 2 8 2" xfId="546"/>
    <cellStyle name="Note 2 8 3" xfId="547"/>
    <cellStyle name="Note 2 8 4" xfId="548"/>
    <cellStyle name="Note 2 9" xfId="549"/>
    <cellStyle name="Note 2 9 2" xfId="550"/>
    <cellStyle name="Note 2 9 3" xfId="551"/>
    <cellStyle name="Note 2 9 4" xfId="552"/>
    <cellStyle name="Note 3" xfId="553"/>
    <cellStyle name="Note 3 10" xfId="554"/>
    <cellStyle name="Note 3 10 2" xfId="555"/>
    <cellStyle name="Note 3 10 3" xfId="556"/>
    <cellStyle name="Note 3 10 4" xfId="557"/>
    <cellStyle name="Note 3 11" xfId="558"/>
    <cellStyle name="Note 3 11 2" xfId="559"/>
    <cellStyle name="Note 3 11 3" xfId="560"/>
    <cellStyle name="Note 3 11 4" xfId="561"/>
    <cellStyle name="Note 3 12" xfId="562"/>
    <cellStyle name="Note 3 12 2" xfId="563"/>
    <cellStyle name="Note 3 12 3" xfId="564"/>
    <cellStyle name="Note 3 12 4" xfId="565"/>
    <cellStyle name="Note 3 13" xfId="566"/>
    <cellStyle name="Note 3 13 2" xfId="567"/>
    <cellStyle name="Note 3 13 3" xfId="568"/>
    <cellStyle name="Note 3 13 4" xfId="569"/>
    <cellStyle name="Note 3 14" xfId="570"/>
    <cellStyle name="Note 3 14 2" xfId="571"/>
    <cellStyle name="Note 3 14 3" xfId="572"/>
    <cellStyle name="Note 3 14 4" xfId="573"/>
    <cellStyle name="Note 3 15" xfId="574"/>
    <cellStyle name="Note 3 16" xfId="575"/>
    <cellStyle name="Note 3 17" xfId="576"/>
    <cellStyle name="Note 3 2" xfId="577"/>
    <cellStyle name="Note 3 2 2" xfId="578"/>
    <cellStyle name="Note 3 2 3" xfId="579"/>
    <cellStyle name="Note 3 2 4" xfId="580"/>
    <cellStyle name="Note 3 3" xfId="581"/>
    <cellStyle name="Note 3 3 2" xfId="582"/>
    <cellStyle name="Note 3 3 3" xfId="583"/>
    <cellStyle name="Note 3 3 4" xfId="584"/>
    <cellStyle name="Note 3 4" xfId="585"/>
    <cellStyle name="Note 3 4 2" xfId="586"/>
    <cellStyle name="Note 3 4 3" xfId="587"/>
    <cellStyle name="Note 3 4 4" xfId="588"/>
    <cellStyle name="Note 3 4 5" xfId="589"/>
    <cellStyle name="Note 3 5" xfId="590"/>
    <cellStyle name="Note 3 5 2" xfId="591"/>
    <cellStyle name="Note 3 5 3" xfId="592"/>
    <cellStyle name="Note 3 5 4" xfId="593"/>
    <cellStyle name="Note 3 6" xfId="594"/>
    <cellStyle name="Note 3 6 2" xfId="595"/>
    <cellStyle name="Note 3 6 3" xfId="596"/>
    <cellStyle name="Note 3 6 4" xfId="597"/>
    <cellStyle name="Note 3 7" xfId="598"/>
    <cellStyle name="Note 3 7 2" xfId="599"/>
    <cellStyle name="Note 3 7 3" xfId="600"/>
    <cellStyle name="Note 3 7 4" xfId="601"/>
    <cellStyle name="Note 3 8" xfId="602"/>
    <cellStyle name="Note 3 8 2" xfId="603"/>
    <cellStyle name="Note 3 8 3" xfId="604"/>
    <cellStyle name="Note 3 8 4" xfId="605"/>
    <cellStyle name="Note 3 9" xfId="606"/>
    <cellStyle name="Note 3 9 2" xfId="607"/>
    <cellStyle name="Note 3 9 3" xfId="608"/>
    <cellStyle name="Note 3 9 4" xfId="609"/>
    <cellStyle name="Note 4" xfId="610"/>
    <cellStyle name="Note 4 2" xfId="611"/>
    <cellStyle name="Note 4 3" xfId="612"/>
    <cellStyle name="Note 4 4" xfId="613"/>
    <cellStyle name="Note 5" xfId="614"/>
    <cellStyle name="Note 5 2" xfId="615"/>
    <cellStyle name="Note 5 3" xfId="616"/>
    <cellStyle name="Note 5 4" xfId="617"/>
    <cellStyle name="Note 6" xfId="618"/>
    <cellStyle name="Note 6 2" xfId="619"/>
    <cellStyle name="Note 6 3" xfId="620"/>
    <cellStyle name="Note 6 4" xfId="621"/>
    <cellStyle name="Note 7" xfId="622"/>
    <cellStyle name="Note 8" xfId="623"/>
    <cellStyle name="Note 9" xfId="624"/>
    <cellStyle name="Output 2" xfId="625"/>
    <cellStyle name="Output 2 10" xfId="626"/>
    <cellStyle name="Output 2 10 2" xfId="627"/>
    <cellStyle name="Output 2 10 3" xfId="628"/>
    <cellStyle name="Output 2 10 4" xfId="629"/>
    <cellStyle name="Output 2 11" xfId="630"/>
    <cellStyle name="Output 2 11 2" xfId="631"/>
    <cellStyle name="Output 2 11 3" xfId="632"/>
    <cellStyle name="Output 2 11 4" xfId="633"/>
    <cellStyle name="Output 2 12" xfId="634"/>
    <cellStyle name="Output 2 12 2" xfId="635"/>
    <cellStyle name="Output 2 12 3" xfId="636"/>
    <cellStyle name="Output 2 12 4" xfId="637"/>
    <cellStyle name="Output 2 13" xfId="638"/>
    <cellStyle name="Output 2 13 2" xfId="639"/>
    <cellStyle name="Output 2 13 3" xfId="640"/>
    <cellStyle name="Output 2 13 4" xfId="641"/>
    <cellStyle name="Output 2 14" xfId="642"/>
    <cellStyle name="Output 2 14 2" xfId="643"/>
    <cellStyle name="Output 2 14 3" xfId="644"/>
    <cellStyle name="Output 2 14 4" xfId="645"/>
    <cellStyle name="Output 2 15" xfId="646"/>
    <cellStyle name="Output 2 16" xfId="647"/>
    <cellStyle name="Output 2 17" xfId="648"/>
    <cellStyle name="Output 2 2" xfId="649"/>
    <cellStyle name="Output 2 2 2" xfId="650"/>
    <cellStyle name="Output 2 2 3" xfId="651"/>
    <cellStyle name="Output 2 2 4" xfId="652"/>
    <cellStyle name="Output 2 3" xfId="653"/>
    <cellStyle name="Output 2 3 2" xfId="654"/>
    <cellStyle name="Output 2 3 3" xfId="655"/>
    <cellStyle name="Output 2 3 4" xfId="656"/>
    <cellStyle name="Output 2 4" xfId="657"/>
    <cellStyle name="Output 2 4 2" xfId="658"/>
    <cellStyle name="Output 2 4 3" xfId="659"/>
    <cellStyle name="Output 2 4 4" xfId="660"/>
    <cellStyle name="Output 2 5" xfId="661"/>
    <cellStyle name="Output 2 5 2" xfId="662"/>
    <cellStyle name="Output 2 5 3" xfId="663"/>
    <cellStyle name="Output 2 5 4" xfId="664"/>
    <cellStyle name="Output 2 6" xfId="665"/>
    <cellStyle name="Output 2 6 2" xfId="666"/>
    <cellStyle name="Output 2 6 3" xfId="667"/>
    <cellStyle name="Output 2 6 4" xfId="668"/>
    <cellStyle name="Output 2 7" xfId="669"/>
    <cellStyle name="Output 2 7 2" xfId="670"/>
    <cellStyle name="Output 2 7 3" xfId="671"/>
    <cellStyle name="Output 2 7 4" xfId="672"/>
    <cellStyle name="Output 2 8" xfId="673"/>
    <cellStyle name="Output 2 8 2" xfId="674"/>
    <cellStyle name="Output 2 8 3" xfId="675"/>
    <cellStyle name="Output 2 8 4" xfId="676"/>
    <cellStyle name="Output 2 9" xfId="677"/>
    <cellStyle name="Output 2 9 2" xfId="678"/>
    <cellStyle name="Output 2 9 3" xfId="679"/>
    <cellStyle name="Output 2 9 4" xfId="680"/>
    <cellStyle name="Output 3" xfId="681"/>
    <cellStyle name="Output 3 2" xfId="682"/>
    <cellStyle name="Output 3 3" xfId="683"/>
    <cellStyle name="Output 3 4" xfId="684"/>
    <cellStyle name="Output 4" xfId="685"/>
    <cellStyle name="Output 4 2" xfId="686"/>
    <cellStyle name="Output 4 3" xfId="687"/>
    <cellStyle name="Output 4 4" xfId="688"/>
    <cellStyle name="Output 5" xfId="689"/>
    <cellStyle name="Output 5 2" xfId="690"/>
    <cellStyle name="Output 5 3" xfId="691"/>
    <cellStyle name="Output 5 4" xfId="692"/>
    <cellStyle name="Output 6" xfId="693"/>
    <cellStyle name="Title 2" xfId="694"/>
    <cellStyle name="Title 3" xfId="695"/>
    <cellStyle name="Title 4" xfId="696"/>
    <cellStyle name="Title 5" xfId="697"/>
    <cellStyle name="Title 6" xfId="698"/>
    <cellStyle name="Total 2" xfId="699"/>
    <cellStyle name="Total 2 10" xfId="700"/>
    <cellStyle name="Total 2 10 2" xfId="701"/>
    <cellStyle name="Total 2 10 3" xfId="702"/>
    <cellStyle name="Total 2 10 4" xfId="703"/>
    <cellStyle name="Total 2 11" xfId="704"/>
    <cellStyle name="Total 2 11 2" xfId="705"/>
    <cellStyle name="Total 2 11 3" xfId="706"/>
    <cellStyle name="Total 2 11 4" xfId="707"/>
    <cellStyle name="Total 2 12" xfId="708"/>
    <cellStyle name="Total 2 12 2" xfId="709"/>
    <cellStyle name="Total 2 12 3" xfId="710"/>
    <cellStyle name="Total 2 12 4" xfId="711"/>
    <cellStyle name="Total 2 13" xfId="712"/>
    <cellStyle name="Total 2 13 2" xfId="713"/>
    <cellStyle name="Total 2 13 3" xfId="714"/>
    <cellStyle name="Total 2 13 4" xfId="715"/>
    <cellStyle name="Total 2 14" xfId="716"/>
    <cellStyle name="Total 2 14 2" xfId="717"/>
    <cellStyle name="Total 2 14 3" xfId="718"/>
    <cellStyle name="Total 2 14 4" xfId="719"/>
    <cellStyle name="Total 2 15" xfId="720"/>
    <cellStyle name="Total 2 16" xfId="721"/>
    <cellStyle name="Total 2 17" xfId="722"/>
    <cellStyle name="Total 2 2" xfId="723"/>
    <cellStyle name="Total 2 2 2" xfId="724"/>
    <cellStyle name="Total 2 2 3" xfId="725"/>
    <cellStyle name="Total 2 2 4" xfId="726"/>
    <cellStyle name="Total 2 3" xfId="727"/>
    <cellStyle name="Total 2 3 2" xfId="728"/>
    <cellStyle name="Total 2 3 3" xfId="729"/>
    <cellStyle name="Total 2 3 4" xfId="730"/>
    <cellStyle name="Total 2 4" xfId="731"/>
    <cellStyle name="Total 2 4 2" xfId="732"/>
    <cellStyle name="Total 2 4 3" xfId="733"/>
    <cellStyle name="Total 2 4 4" xfId="734"/>
    <cellStyle name="Total 2 5" xfId="735"/>
    <cellStyle name="Total 2 5 2" xfId="736"/>
    <cellStyle name="Total 2 5 3" xfId="737"/>
    <cellStyle name="Total 2 5 4" xfId="738"/>
    <cellStyle name="Total 2 6" xfId="739"/>
    <cellStyle name="Total 2 6 2" xfId="740"/>
    <cellStyle name="Total 2 6 3" xfId="741"/>
    <cellStyle name="Total 2 6 4" xfId="742"/>
    <cellStyle name="Total 2 7" xfId="743"/>
    <cellStyle name="Total 2 7 2" xfId="744"/>
    <cellStyle name="Total 2 7 3" xfId="745"/>
    <cellStyle name="Total 2 7 4" xfId="746"/>
    <cellStyle name="Total 2 8" xfId="747"/>
    <cellStyle name="Total 2 8 2" xfId="748"/>
    <cellStyle name="Total 2 8 3" xfId="749"/>
    <cellStyle name="Total 2 8 4" xfId="750"/>
    <cellStyle name="Total 2 9" xfId="751"/>
    <cellStyle name="Total 2 9 2" xfId="752"/>
    <cellStyle name="Total 2 9 3" xfId="753"/>
    <cellStyle name="Total 2 9 4" xfId="754"/>
    <cellStyle name="Total 3" xfId="755"/>
    <cellStyle name="Total 3 2" xfId="756"/>
    <cellStyle name="Total 3 3" xfId="757"/>
    <cellStyle name="Total 3 4" xfId="758"/>
    <cellStyle name="Total 4" xfId="759"/>
    <cellStyle name="Total 4 2" xfId="760"/>
    <cellStyle name="Total 4 3" xfId="761"/>
    <cellStyle name="Total 4 4" xfId="762"/>
    <cellStyle name="Total 5" xfId="763"/>
    <cellStyle name="Total 5 2" xfId="764"/>
    <cellStyle name="Total 5 3" xfId="765"/>
    <cellStyle name="Total 5 4" xfId="766"/>
    <cellStyle name="Total 6" xfId="767"/>
    <cellStyle name="Warning Text 2" xfId="768"/>
    <cellStyle name="Warning Text 3" xfId="769"/>
    <cellStyle name="Warning Text 4" xfId="770"/>
    <cellStyle name="Warning Text 5" xfId="771"/>
    <cellStyle name="Warning Text 6" xfId="7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</xdr:colOff>
      <xdr:row>1</xdr:row>
      <xdr:rowOff>10886</xdr:rowOff>
    </xdr:from>
    <xdr:to>
      <xdr:col>2</xdr:col>
      <xdr:colOff>108857</xdr:colOff>
      <xdr:row>2</xdr:row>
      <xdr:rowOff>137433</xdr:rowOff>
    </xdr:to>
    <xdr:sp macro="" textlink="">
      <xdr:nvSpPr>
        <xdr:cNvPr id="2" name="Right Brace 1"/>
        <xdr:cNvSpPr/>
      </xdr:nvSpPr>
      <xdr:spPr>
        <a:xfrm>
          <a:off x="880654" y="521426"/>
          <a:ext cx="81643" cy="30942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43542</xdr:colOff>
      <xdr:row>1</xdr:row>
      <xdr:rowOff>32656</xdr:rowOff>
    </xdr:from>
    <xdr:ext cx="576943" cy="217715"/>
    <xdr:sp macro="" textlink="">
      <xdr:nvSpPr>
        <xdr:cNvPr id="3" name="TextBox 2"/>
        <xdr:cNvSpPr txBox="1"/>
      </xdr:nvSpPr>
      <xdr:spPr>
        <a:xfrm>
          <a:off x="896982" y="543196"/>
          <a:ext cx="576943" cy="2177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800"/>
            <a:t>Multiplex</a:t>
          </a:r>
        </a:p>
      </xdr:txBody>
    </xdr:sp>
    <xdr:clientData/>
  </xdr:oneCellAnchor>
  <xdr:twoCellAnchor>
    <xdr:from>
      <xdr:col>2</xdr:col>
      <xdr:colOff>5443</xdr:colOff>
      <xdr:row>7</xdr:row>
      <xdr:rowOff>10886</xdr:rowOff>
    </xdr:from>
    <xdr:to>
      <xdr:col>2</xdr:col>
      <xdr:colOff>81643</xdr:colOff>
      <xdr:row>8</xdr:row>
      <xdr:rowOff>130629</xdr:rowOff>
    </xdr:to>
    <xdr:sp macro="" textlink="">
      <xdr:nvSpPr>
        <xdr:cNvPr id="4" name="Right Brace 3"/>
        <xdr:cNvSpPr/>
      </xdr:nvSpPr>
      <xdr:spPr>
        <a:xfrm>
          <a:off x="858883" y="1618706"/>
          <a:ext cx="76200" cy="30262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9</xdr:row>
      <xdr:rowOff>21772</xdr:rowOff>
    </xdr:from>
    <xdr:to>
      <xdr:col>2</xdr:col>
      <xdr:colOff>76200</xdr:colOff>
      <xdr:row>10</xdr:row>
      <xdr:rowOff>125186</xdr:rowOff>
    </xdr:to>
    <xdr:sp macro="" textlink="">
      <xdr:nvSpPr>
        <xdr:cNvPr id="5" name="Right Brace 4"/>
        <xdr:cNvSpPr/>
      </xdr:nvSpPr>
      <xdr:spPr>
        <a:xfrm>
          <a:off x="853440" y="1995352"/>
          <a:ext cx="76200" cy="28629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16328</xdr:colOff>
      <xdr:row>7</xdr:row>
      <xdr:rowOff>27214</xdr:rowOff>
    </xdr:from>
    <xdr:ext cx="580672" cy="217560"/>
    <xdr:sp macro="" textlink="">
      <xdr:nvSpPr>
        <xdr:cNvPr id="6" name="TextBox 5"/>
        <xdr:cNvSpPr txBox="1"/>
      </xdr:nvSpPr>
      <xdr:spPr>
        <a:xfrm>
          <a:off x="869768" y="1635034"/>
          <a:ext cx="58067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800"/>
            <a:t>Multiplex</a:t>
          </a:r>
        </a:p>
      </xdr:txBody>
    </xdr:sp>
    <xdr:clientData/>
  </xdr:oneCellAnchor>
  <xdr:oneCellAnchor>
    <xdr:from>
      <xdr:col>2</xdr:col>
      <xdr:colOff>0</xdr:colOff>
      <xdr:row>9</xdr:row>
      <xdr:rowOff>21772</xdr:rowOff>
    </xdr:from>
    <xdr:ext cx="580672" cy="217560"/>
    <xdr:sp macro="" textlink="">
      <xdr:nvSpPr>
        <xdr:cNvPr id="7" name="TextBox 6"/>
        <xdr:cNvSpPr txBox="1"/>
      </xdr:nvSpPr>
      <xdr:spPr>
        <a:xfrm>
          <a:off x="853440" y="1995352"/>
          <a:ext cx="58067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800"/>
            <a:t>Multiplex</a:t>
          </a:r>
        </a:p>
      </xdr:txBody>
    </xdr:sp>
    <xdr:clientData/>
  </xdr:oneCellAnchor>
  <xdr:twoCellAnchor>
    <xdr:from>
      <xdr:col>2</xdr:col>
      <xdr:colOff>0</xdr:colOff>
      <xdr:row>3</xdr:row>
      <xdr:rowOff>0</xdr:rowOff>
    </xdr:from>
    <xdr:to>
      <xdr:col>2</xdr:col>
      <xdr:colOff>81643</xdr:colOff>
      <xdr:row>4</xdr:row>
      <xdr:rowOff>126547</xdr:rowOff>
    </xdr:to>
    <xdr:sp macro="" textlink="">
      <xdr:nvSpPr>
        <xdr:cNvPr id="8" name="Right Brace 7"/>
        <xdr:cNvSpPr/>
      </xdr:nvSpPr>
      <xdr:spPr>
        <a:xfrm>
          <a:off x="853440" y="876300"/>
          <a:ext cx="81643" cy="30942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47625</xdr:colOff>
      <xdr:row>3</xdr:row>
      <xdr:rowOff>47625</xdr:rowOff>
    </xdr:from>
    <xdr:ext cx="580672" cy="217560"/>
    <xdr:sp macro="" textlink="">
      <xdr:nvSpPr>
        <xdr:cNvPr id="9" name="TextBox 8"/>
        <xdr:cNvSpPr txBox="1"/>
      </xdr:nvSpPr>
      <xdr:spPr>
        <a:xfrm>
          <a:off x="901065" y="923925"/>
          <a:ext cx="58067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800"/>
            <a:t>Multiplex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E24" sqref="E24"/>
    </sheetView>
  </sheetViews>
  <sheetFormatPr defaultRowHeight="14.4"/>
  <cols>
    <col min="1" max="1" width="6.75" style="28" customWidth="1"/>
    <col min="2" max="2" width="7.25" style="28" bestFit="1" customWidth="1"/>
    <col min="3" max="3" width="9.75" style="28" customWidth="1"/>
    <col min="4" max="4" width="9.625" style="28" bestFit="1" customWidth="1"/>
    <col min="5" max="5" width="25.5" style="28" bestFit="1" customWidth="1"/>
    <col min="6" max="6" width="5" style="28" bestFit="1" customWidth="1"/>
    <col min="7" max="7" width="5.75" style="30" customWidth="1"/>
    <col min="8" max="8" width="5.625" style="30" customWidth="1"/>
    <col min="9" max="9" width="7.25" style="28" bestFit="1" customWidth="1"/>
    <col min="10" max="11" width="7.375" style="28" bestFit="1" customWidth="1"/>
    <col min="12" max="12" width="10.125" style="28" bestFit="1" customWidth="1"/>
    <col min="13" max="13" width="5.625" style="28" bestFit="1" customWidth="1"/>
    <col min="14" max="14" width="6.625" style="28" customWidth="1"/>
    <col min="15" max="15" width="7.125" style="28" customWidth="1"/>
    <col min="16" max="16" width="7.25" style="28" bestFit="1" customWidth="1"/>
    <col min="17" max="16384" width="9" style="5"/>
  </cols>
  <sheetData>
    <row r="1" spans="1:16" ht="40.200000000000003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</v>
      </c>
    </row>
    <row r="2" spans="1:16">
      <c r="A2" s="6">
        <v>1</v>
      </c>
      <c r="B2" s="7">
        <v>201</v>
      </c>
      <c r="C2" s="8"/>
      <c r="D2" s="9" t="s">
        <v>14</v>
      </c>
      <c r="E2" s="10" t="s">
        <v>15</v>
      </c>
      <c r="F2" s="11" t="s">
        <v>16</v>
      </c>
      <c r="G2" s="12">
        <v>54.3</v>
      </c>
      <c r="H2" s="12">
        <v>56</v>
      </c>
      <c r="I2" s="13" t="s">
        <v>17</v>
      </c>
      <c r="J2" s="13" t="s">
        <v>18</v>
      </c>
      <c r="K2" s="13" t="s">
        <v>19</v>
      </c>
      <c r="L2" s="13" t="s">
        <v>20</v>
      </c>
      <c r="M2" s="9">
        <v>1.5</v>
      </c>
      <c r="N2" s="10">
        <v>0.2</v>
      </c>
      <c r="O2" s="10">
        <v>0.19</v>
      </c>
      <c r="P2" s="14">
        <v>201</v>
      </c>
    </row>
    <row r="3" spans="1:16">
      <c r="A3" s="6">
        <v>1</v>
      </c>
      <c r="B3" s="15">
        <v>209</v>
      </c>
      <c r="C3" s="10"/>
      <c r="D3" s="9"/>
      <c r="E3" s="10"/>
      <c r="F3" s="11" t="s">
        <v>16</v>
      </c>
      <c r="G3" s="12">
        <v>57.4</v>
      </c>
      <c r="H3" s="12">
        <v>56.8</v>
      </c>
      <c r="I3" s="13" t="s">
        <v>21</v>
      </c>
      <c r="J3" s="13" t="s">
        <v>22</v>
      </c>
      <c r="K3" s="13" t="s">
        <v>23</v>
      </c>
      <c r="L3" s="13" t="s">
        <v>24</v>
      </c>
      <c r="M3" s="9"/>
      <c r="N3" s="10"/>
      <c r="O3" s="10">
        <v>0.26500000000000001</v>
      </c>
      <c r="P3" s="14">
        <v>209</v>
      </c>
    </row>
    <row r="4" spans="1:16">
      <c r="A4" s="6">
        <v>1</v>
      </c>
      <c r="B4" s="16">
        <v>409</v>
      </c>
      <c r="C4" s="17"/>
      <c r="D4" s="9" t="s">
        <v>25</v>
      </c>
      <c r="E4" s="10" t="s">
        <v>26</v>
      </c>
      <c r="F4" s="18" t="s">
        <v>27</v>
      </c>
      <c r="G4" s="12">
        <v>55.8</v>
      </c>
      <c r="H4" s="12">
        <v>56.5</v>
      </c>
      <c r="I4" s="13" t="s">
        <v>17</v>
      </c>
      <c r="J4" s="13" t="s">
        <v>28</v>
      </c>
      <c r="K4" s="13" t="s">
        <v>29</v>
      </c>
      <c r="L4" s="13" t="s">
        <v>30</v>
      </c>
      <c r="M4" s="9">
        <v>2</v>
      </c>
      <c r="N4" s="10">
        <v>0.2</v>
      </c>
      <c r="O4" s="10">
        <v>0.15</v>
      </c>
      <c r="P4" s="14">
        <v>409</v>
      </c>
    </row>
    <row r="5" spans="1:16">
      <c r="A5" s="19">
        <v>1</v>
      </c>
      <c r="B5" s="20">
        <v>515</v>
      </c>
      <c r="C5" s="21"/>
      <c r="D5" s="22"/>
      <c r="E5" s="21"/>
      <c r="F5" s="23" t="s">
        <v>27</v>
      </c>
      <c r="G5" s="24">
        <v>52.5</v>
      </c>
      <c r="H5" s="24">
        <v>49.9</v>
      </c>
      <c r="I5" s="25" t="s">
        <v>21</v>
      </c>
      <c r="J5" s="25" t="s">
        <v>31</v>
      </c>
      <c r="K5" s="26" t="s">
        <v>32</v>
      </c>
      <c r="L5" s="26" t="s">
        <v>33</v>
      </c>
      <c r="M5" s="22">
        <v>1.6</v>
      </c>
      <c r="N5" s="21">
        <v>0.17</v>
      </c>
      <c r="O5" s="21">
        <v>0.3</v>
      </c>
      <c r="P5" s="27">
        <v>515</v>
      </c>
    </row>
    <row r="6" spans="1:16">
      <c r="C6" s="10"/>
      <c r="D6" s="29"/>
      <c r="P6" s="14"/>
    </row>
    <row r="7" spans="1:16">
      <c r="C7" s="10"/>
      <c r="E7" s="10"/>
      <c r="P7" s="14"/>
    </row>
    <row r="8" spans="1:16">
      <c r="A8" s="31">
        <v>2</v>
      </c>
      <c r="B8" s="32">
        <v>249</v>
      </c>
      <c r="C8" s="33"/>
      <c r="D8" s="34" t="s">
        <v>34</v>
      </c>
      <c r="E8" s="35" t="s">
        <v>35</v>
      </c>
      <c r="F8" s="36" t="s">
        <v>27</v>
      </c>
      <c r="G8" s="37">
        <v>54</v>
      </c>
      <c r="H8" s="37">
        <v>58.7</v>
      </c>
      <c r="I8" s="38" t="s">
        <v>17</v>
      </c>
      <c r="J8" s="38" t="s">
        <v>36</v>
      </c>
      <c r="K8" s="38" t="s">
        <v>37</v>
      </c>
      <c r="L8" s="38" t="s">
        <v>38</v>
      </c>
      <c r="M8" s="34">
        <v>1.8</v>
      </c>
      <c r="N8" s="35">
        <v>0.2</v>
      </c>
      <c r="O8" s="35">
        <v>0.5</v>
      </c>
      <c r="P8" s="39">
        <v>249</v>
      </c>
    </row>
    <row r="9" spans="1:16">
      <c r="A9" s="6">
        <v>2</v>
      </c>
      <c r="B9" s="16" t="s">
        <v>39</v>
      </c>
      <c r="C9" s="10"/>
      <c r="D9" s="9"/>
      <c r="E9" s="10"/>
      <c r="F9" s="18" t="s">
        <v>27</v>
      </c>
      <c r="G9" s="12">
        <v>64.099999999999994</v>
      </c>
      <c r="H9" s="12">
        <v>57.3</v>
      </c>
      <c r="I9" s="13" t="s">
        <v>17</v>
      </c>
      <c r="J9" s="13" t="s">
        <v>40</v>
      </c>
      <c r="K9" s="13" t="s">
        <v>41</v>
      </c>
      <c r="L9" s="13" t="s">
        <v>42</v>
      </c>
      <c r="M9" s="9"/>
      <c r="N9" s="10"/>
      <c r="O9" s="10">
        <v>0.1</v>
      </c>
      <c r="P9" s="14" t="s">
        <v>39</v>
      </c>
    </row>
    <row r="10" spans="1:16">
      <c r="A10" s="6">
        <v>2</v>
      </c>
      <c r="B10" s="15" t="s">
        <v>43</v>
      </c>
      <c r="C10" s="10"/>
      <c r="D10" s="9" t="s">
        <v>44</v>
      </c>
      <c r="E10" s="10" t="s">
        <v>45</v>
      </c>
      <c r="F10" s="11" t="s">
        <v>16</v>
      </c>
      <c r="G10" s="12">
        <v>54.3</v>
      </c>
      <c r="H10" s="12">
        <v>54.2</v>
      </c>
      <c r="I10" s="13" t="s">
        <v>46</v>
      </c>
      <c r="J10" s="13" t="s">
        <v>47</v>
      </c>
      <c r="K10" s="40" t="s">
        <v>47</v>
      </c>
      <c r="L10" s="40" t="s">
        <v>48</v>
      </c>
      <c r="M10" s="9">
        <v>1.8</v>
      </c>
      <c r="N10" s="10">
        <v>0.2</v>
      </c>
      <c r="O10" s="10">
        <v>0.35</v>
      </c>
      <c r="P10" s="14" t="s">
        <v>43</v>
      </c>
    </row>
    <row r="11" spans="1:16">
      <c r="A11" s="19">
        <v>2</v>
      </c>
      <c r="B11" s="41">
        <v>211</v>
      </c>
      <c r="C11" s="21"/>
      <c r="D11" s="22"/>
      <c r="E11" s="21"/>
      <c r="F11" s="42" t="s">
        <v>16</v>
      </c>
      <c r="G11" s="24">
        <v>54.6</v>
      </c>
      <c r="H11" s="24">
        <v>55.1</v>
      </c>
      <c r="I11" s="25" t="s">
        <v>49</v>
      </c>
      <c r="J11" s="25" t="s">
        <v>50</v>
      </c>
      <c r="K11" s="25" t="s">
        <v>51</v>
      </c>
      <c r="L11" s="25" t="s">
        <v>52</v>
      </c>
      <c r="M11" s="22"/>
      <c r="N11" s="21"/>
      <c r="O11" s="21">
        <v>0.3</v>
      </c>
      <c r="P11" s="27">
        <v>211</v>
      </c>
    </row>
    <row r="12" spans="1:16">
      <c r="C12" s="10"/>
      <c r="P12" s="14"/>
    </row>
    <row r="13" spans="1:16">
      <c r="A13" s="31">
        <v>3</v>
      </c>
      <c r="B13" s="32">
        <v>311</v>
      </c>
      <c r="C13" s="35"/>
      <c r="D13" s="34" t="s">
        <v>53</v>
      </c>
      <c r="E13" s="35" t="s">
        <v>54</v>
      </c>
      <c r="F13" s="36" t="s">
        <v>27</v>
      </c>
      <c r="G13" s="37">
        <v>62</v>
      </c>
      <c r="H13" s="37">
        <v>62.3</v>
      </c>
      <c r="I13" s="38" t="s">
        <v>17</v>
      </c>
      <c r="J13" s="38" t="s">
        <v>55</v>
      </c>
      <c r="K13" s="38" t="s">
        <v>56</v>
      </c>
      <c r="L13" s="38" t="s">
        <v>57</v>
      </c>
      <c r="M13" s="34">
        <v>2.15</v>
      </c>
      <c r="N13" s="35">
        <v>0.2</v>
      </c>
      <c r="O13" s="35">
        <v>0.5</v>
      </c>
      <c r="P13" s="39">
        <v>311</v>
      </c>
    </row>
    <row r="14" spans="1:16">
      <c r="A14" s="6">
        <v>3</v>
      </c>
      <c r="B14" s="15">
        <v>215</v>
      </c>
      <c r="C14" s="10"/>
      <c r="D14" s="9" t="s">
        <v>53</v>
      </c>
      <c r="E14" s="10" t="s">
        <v>54</v>
      </c>
      <c r="F14" s="11" t="s">
        <v>16</v>
      </c>
      <c r="G14" s="12">
        <v>55</v>
      </c>
      <c r="H14" s="12">
        <v>54</v>
      </c>
      <c r="I14" s="13" t="s">
        <v>17</v>
      </c>
      <c r="J14" s="13" t="s">
        <v>58</v>
      </c>
      <c r="K14" s="13" t="s">
        <v>59</v>
      </c>
      <c r="L14" s="13" t="s">
        <v>60</v>
      </c>
      <c r="M14" s="9">
        <v>2</v>
      </c>
      <c r="N14" s="10">
        <v>0.2</v>
      </c>
      <c r="O14" s="10">
        <v>0.5</v>
      </c>
      <c r="P14" s="14">
        <v>215</v>
      </c>
    </row>
    <row r="15" spans="1:16">
      <c r="A15" s="19">
        <v>3</v>
      </c>
      <c r="B15" s="41">
        <v>212</v>
      </c>
      <c r="C15" s="21"/>
      <c r="D15" s="22" t="s">
        <v>61</v>
      </c>
      <c r="E15" s="21" t="s">
        <v>62</v>
      </c>
      <c r="F15" s="42" t="s">
        <v>16</v>
      </c>
      <c r="G15" s="24">
        <v>54.6</v>
      </c>
      <c r="H15" s="24">
        <v>55</v>
      </c>
      <c r="I15" s="25" t="s">
        <v>17</v>
      </c>
      <c r="J15" s="25" t="s">
        <v>63</v>
      </c>
      <c r="K15" s="26" t="s">
        <v>64</v>
      </c>
      <c r="L15" s="26" t="s">
        <v>65</v>
      </c>
      <c r="M15" s="22">
        <v>2</v>
      </c>
      <c r="N15" s="21">
        <v>0.2</v>
      </c>
      <c r="O15" s="21">
        <v>0.5</v>
      </c>
      <c r="P15" s="27">
        <v>212</v>
      </c>
    </row>
    <row r="16" spans="1:16" ht="15" thickBot="1">
      <c r="B16" s="9"/>
      <c r="C16" s="9"/>
      <c r="D16" s="9"/>
      <c r="E16" s="9"/>
      <c r="F16" s="9"/>
      <c r="G16" s="12"/>
      <c r="H16" s="12"/>
      <c r="I16" s="9"/>
      <c r="J16" s="9"/>
      <c r="K16" s="9"/>
      <c r="L16" s="9"/>
      <c r="M16" s="9"/>
      <c r="N16" s="9"/>
      <c r="O16" s="9"/>
      <c r="P16" s="9"/>
    </row>
    <row r="17" spans="2:16" ht="15" thickBot="1">
      <c r="B17" s="43" t="s">
        <v>66</v>
      </c>
      <c r="C17" s="9"/>
      <c r="E17" s="9"/>
      <c r="F17" s="9"/>
      <c r="G17" s="12"/>
      <c r="H17" s="12"/>
      <c r="I17" s="9"/>
      <c r="J17" s="9"/>
      <c r="K17" s="9"/>
      <c r="L17" s="9"/>
      <c r="M17" s="9"/>
      <c r="N17" s="9"/>
      <c r="O17" s="9"/>
      <c r="P17" s="5"/>
    </row>
    <row r="18" spans="2:16">
      <c r="B18" s="44" t="s">
        <v>67</v>
      </c>
      <c r="C18" s="9"/>
      <c r="E18" s="9" t="s">
        <v>68</v>
      </c>
      <c r="F18" s="9"/>
      <c r="G18" s="12"/>
      <c r="H18" s="12"/>
      <c r="I18" s="9"/>
      <c r="J18" s="9"/>
      <c r="K18" s="9"/>
      <c r="L18" s="9"/>
      <c r="M18" s="9"/>
      <c r="N18" s="9"/>
      <c r="O18" s="9"/>
      <c r="P18" s="5"/>
    </row>
    <row r="19" spans="2:16">
      <c r="B19" s="45" t="s">
        <v>69</v>
      </c>
      <c r="C19" s="9"/>
      <c r="E19" s="9"/>
      <c r="F19" s="9"/>
      <c r="G19" s="12"/>
      <c r="H19" s="12"/>
      <c r="I19" s="9"/>
      <c r="J19" s="9"/>
      <c r="K19" s="9"/>
      <c r="L19" s="9"/>
      <c r="M19" s="9"/>
      <c r="N19" s="9"/>
      <c r="O19" s="9"/>
      <c r="P19" s="5"/>
    </row>
    <row r="20" spans="2:16">
      <c r="B20" s="46" t="s">
        <v>70</v>
      </c>
      <c r="C20" s="9"/>
      <c r="E20" s="9"/>
      <c r="F20" s="9"/>
      <c r="G20" s="12"/>
      <c r="H20" s="12"/>
      <c r="I20" s="9"/>
      <c r="J20" s="9"/>
      <c r="K20" s="9"/>
      <c r="L20" s="9"/>
      <c r="M20" s="9"/>
      <c r="N20" s="9"/>
      <c r="O20" s="9"/>
      <c r="P20" s="5"/>
    </row>
    <row r="21" spans="2:16" ht="15" thickBot="1">
      <c r="B21" s="47" t="s">
        <v>71</v>
      </c>
      <c r="C21" s="9"/>
      <c r="E21" s="9"/>
      <c r="F21" s="9"/>
      <c r="G21" s="12"/>
      <c r="H21" s="12"/>
      <c r="I21" s="9"/>
      <c r="J21" s="9"/>
      <c r="K21" s="9"/>
      <c r="L21" s="9"/>
      <c r="M21" s="9"/>
      <c r="N21" s="9"/>
      <c r="O21" s="9"/>
      <c r="P21" s="5"/>
    </row>
  </sheetData>
  <pageMargins left="0.23" right="0.47" top="0.75" bottom="0.75" header="0.3" footer="0.3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tabSelected="1" zoomScale="90" zoomScaleNormal="90" workbookViewId="0">
      <selection activeCell="Q21" sqref="Q21"/>
    </sheetView>
  </sheetViews>
  <sheetFormatPr defaultRowHeight="13.2"/>
  <cols>
    <col min="1" max="1" width="3.5" style="54" bestFit="1" customWidth="1"/>
    <col min="2" max="2" width="11.375" style="54" bestFit="1" customWidth="1"/>
    <col min="3" max="3" width="8.75" style="110" bestFit="1" customWidth="1"/>
    <col min="4" max="4" width="7.375" style="110" bestFit="1" customWidth="1"/>
    <col min="5" max="5" width="7.625" style="110" bestFit="1" customWidth="1"/>
    <col min="6" max="6" width="10.125" style="54" bestFit="1" customWidth="1"/>
    <col min="7" max="7" width="1.625" style="53" customWidth="1"/>
    <col min="8" max="8" width="3.5" style="54" bestFit="1" customWidth="1"/>
    <col min="9" max="9" width="11.375" style="54" bestFit="1" customWidth="1"/>
    <col min="10" max="10" width="8.75" style="110" bestFit="1" customWidth="1"/>
    <col min="11" max="11" width="7.375" style="110" bestFit="1" customWidth="1"/>
    <col min="12" max="12" width="7.625" style="110" bestFit="1" customWidth="1"/>
    <col min="13" max="13" width="15.625" style="54" bestFit="1" customWidth="1"/>
    <col min="14" max="14" width="3.375" style="54" bestFit="1" customWidth="1"/>
    <col min="15" max="15" width="2.25" style="54" bestFit="1" customWidth="1"/>
    <col min="16" max="16" width="10.125" style="54" bestFit="1" customWidth="1"/>
    <col min="17" max="17" width="7.625" style="54" bestFit="1" customWidth="1"/>
    <col min="18" max="18" width="3" style="54" bestFit="1" customWidth="1"/>
    <col min="19" max="19" width="6.5" style="54" bestFit="1" customWidth="1"/>
    <col min="20" max="16384" width="9" style="54"/>
  </cols>
  <sheetData>
    <row r="1" spans="1:13" ht="13.8" thickBot="1">
      <c r="A1" s="48"/>
      <c r="B1" s="49"/>
      <c r="C1" s="50" t="s">
        <v>72</v>
      </c>
      <c r="D1" s="51"/>
      <c r="E1" s="51"/>
      <c r="F1" s="52"/>
      <c r="H1" s="48"/>
      <c r="I1" s="49"/>
      <c r="J1" s="50" t="s">
        <v>73</v>
      </c>
      <c r="K1" s="51"/>
      <c r="L1" s="51"/>
      <c r="M1" s="52"/>
    </row>
    <row r="2" spans="1:13" ht="13.8" thickBot="1">
      <c r="A2" s="55">
        <v>6</v>
      </c>
      <c r="B2" s="56" t="s">
        <v>74</v>
      </c>
      <c r="C2" s="57" t="s">
        <v>75</v>
      </c>
      <c r="D2" s="58" t="s">
        <v>76</v>
      </c>
      <c r="E2" s="59">
        <v>800</v>
      </c>
      <c r="F2" s="60"/>
      <c r="G2" s="54"/>
      <c r="H2" s="55">
        <v>6</v>
      </c>
      <c r="I2" s="56" t="s">
        <v>74</v>
      </c>
      <c r="J2" s="57" t="s">
        <v>75</v>
      </c>
      <c r="K2" s="58" t="s">
        <v>76</v>
      </c>
      <c r="L2" s="59">
        <f>E2</f>
        <v>800</v>
      </c>
      <c r="M2" s="61"/>
    </row>
    <row r="3" spans="1:13" ht="20.399999999999999">
      <c r="A3" s="62"/>
      <c r="B3" s="63" t="s">
        <v>77</v>
      </c>
      <c r="C3" s="64" t="s">
        <v>78</v>
      </c>
      <c r="D3" s="64" t="s">
        <v>79</v>
      </c>
      <c r="E3" s="65" t="s">
        <v>80</v>
      </c>
      <c r="F3" s="66" t="s">
        <v>81</v>
      </c>
      <c r="G3" s="54"/>
      <c r="H3" s="62"/>
      <c r="I3" s="63" t="s">
        <v>77</v>
      </c>
      <c r="J3" s="64" t="s">
        <v>78</v>
      </c>
      <c r="K3" s="64" t="s">
        <v>79</v>
      </c>
      <c r="L3" s="65" t="s">
        <v>80</v>
      </c>
      <c r="M3" s="66" t="s">
        <v>81</v>
      </c>
    </row>
    <row r="4" spans="1:13">
      <c r="A4" s="67"/>
      <c r="B4" s="68" t="s">
        <v>82</v>
      </c>
      <c r="C4" s="69"/>
      <c r="D4" s="69">
        <f>(A2-A12)-((SUM(D5:D10)))</f>
        <v>2.69</v>
      </c>
      <c r="E4" s="70">
        <f>D4*E2*1.05</f>
        <v>2259.6</v>
      </c>
      <c r="F4" s="71">
        <f>E4/3</f>
        <v>753.19999999999993</v>
      </c>
      <c r="G4" s="54"/>
      <c r="H4" s="67"/>
      <c r="I4" s="68" t="s">
        <v>82</v>
      </c>
      <c r="J4" s="69"/>
      <c r="K4" s="69">
        <f>(H2-H13)-((SUM(K5:K11)))</f>
        <v>2.9180000000000001</v>
      </c>
      <c r="L4" s="70">
        <f>K4*L2*1.05</f>
        <v>2451.1200000000003</v>
      </c>
      <c r="M4" s="71">
        <f>L4/3</f>
        <v>817.04000000000008</v>
      </c>
    </row>
    <row r="5" spans="1:13">
      <c r="A5" s="67">
        <v>25</v>
      </c>
      <c r="B5" s="68" t="s">
        <v>83</v>
      </c>
      <c r="C5" s="69">
        <v>1.5</v>
      </c>
      <c r="D5" s="69">
        <f>(C5*A2)/A5</f>
        <v>0.36</v>
      </c>
      <c r="E5" s="70">
        <f>D5*E2*1.05</f>
        <v>302.40000000000003</v>
      </c>
      <c r="F5" s="72"/>
      <c r="G5" s="54"/>
      <c r="H5" s="67">
        <v>25</v>
      </c>
      <c r="I5" s="68" t="s">
        <v>83</v>
      </c>
      <c r="J5" s="69">
        <v>1.8</v>
      </c>
      <c r="K5" s="69">
        <f>(J5*H2)/H5</f>
        <v>0.43200000000000005</v>
      </c>
      <c r="L5" s="70">
        <f>K5*L2*1.05</f>
        <v>362.88000000000005</v>
      </c>
      <c r="M5" s="73"/>
    </row>
    <row r="6" spans="1:13">
      <c r="A6" s="67">
        <v>10</v>
      </c>
      <c r="B6" s="68" t="s">
        <v>84</v>
      </c>
      <c r="C6" s="69">
        <v>0.2</v>
      </c>
      <c r="D6" s="69">
        <f>(C6*A2)/A6</f>
        <v>0.12000000000000002</v>
      </c>
      <c r="E6" s="70">
        <f>D6*E2*1.05</f>
        <v>100.80000000000003</v>
      </c>
      <c r="F6" s="72"/>
      <c r="G6" s="54"/>
      <c r="H6" s="67">
        <v>10</v>
      </c>
      <c r="I6" s="68" t="s">
        <v>84</v>
      </c>
      <c r="J6" s="69">
        <v>0.2</v>
      </c>
      <c r="K6" s="69">
        <f>(J6*H2)/H6</f>
        <v>0.12000000000000002</v>
      </c>
      <c r="L6" s="70">
        <f>K6*L2*1.05</f>
        <v>100.80000000000003</v>
      </c>
      <c r="M6" s="73"/>
    </row>
    <row r="7" spans="1:13">
      <c r="A7" s="74" t="s">
        <v>85</v>
      </c>
      <c r="B7" s="68" t="s">
        <v>86</v>
      </c>
      <c r="C7" s="69"/>
      <c r="D7" s="69">
        <v>0.3</v>
      </c>
      <c r="E7" s="70">
        <f>D7*E2*1.05</f>
        <v>252</v>
      </c>
      <c r="F7" s="75" t="s">
        <v>87</v>
      </c>
      <c r="G7" s="54"/>
      <c r="H7" s="76" t="s">
        <v>85</v>
      </c>
      <c r="I7" s="77" t="s">
        <v>86</v>
      </c>
      <c r="J7" s="69"/>
      <c r="K7" s="69">
        <v>0.3</v>
      </c>
      <c r="L7" s="70">
        <f>K7*L2*1.05</f>
        <v>252</v>
      </c>
      <c r="M7" s="75" t="s">
        <v>88</v>
      </c>
    </row>
    <row r="8" spans="1:13">
      <c r="A8" s="67" t="s">
        <v>85</v>
      </c>
      <c r="B8" s="68" t="s">
        <v>87</v>
      </c>
      <c r="C8" s="69"/>
      <c r="D8" s="69">
        <v>0.3</v>
      </c>
      <c r="E8" s="70">
        <f>D8*E2*1.05</f>
        <v>252</v>
      </c>
      <c r="F8" s="78" t="s">
        <v>14</v>
      </c>
      <c r="G8" s="54"/>
      <c r="H8" s="67" t="s">
        <v>85</v>
      </c>
      <c r="I8" s="79" t="s">
        <v>89</v>
      </c>
      <c r="J8" s="80"/>
      <c r="K8" s="69">
        <v>0.3</v>
      </c>
      <c r="L8" s="70">
        <f>K8*L2*1.05</f>
        <v>252</v>
      </c>
      <c r="M8" s="72" t="s">
        <v>34</v>
      </c>
    </row>
    <row r="9" spans="1:13">
      <c r="A9" s="67"/>
      <c r="B9" s="68" t="s">
        <v>90</v>
      </c>
      <c r="C9" s="81" t="s">
        <v>91</v>
      </c>
      <c r="D9" s="69">
        <v>1.2</v>
      </c>
      <c r="E9" s="70">
        <f>D9*E2*1.05</f>
        <v>1008</v>
      </c>
      <c r="F9" s="72" t="s">
        <v>92</v>
      </c>
      <c r="G9" s="54"/>
      <c r="H9" s="67" t="s">
        <v>85</v>
      </c>
      <c r="I9" s="79" t="s">
        <v>93</v>
      </c>
      <c r="J9" s="80"/>
      <c r="K9" s="69">
        <v>0.3</v>
      </c>
      <c r="L9" s="70">
        <f>K9*L2*1.05</f>
        <v>252</v>
      </c>
      <c r="M9" s="72" t="s">
        <v>94</v>
      </c>
    </row>
    <row r="10" spans="1:13">
      <c r="A10" s="67">
        <v>5</v>
      </c>
      <c r="B10" s="68" t="s">
        <v>95</v>
      </c>
      <c r="C10" s="69">
        <v>2.5000000000000001E-2</v>
      </c>
      <c r="D10" s="69">
        <f>(C10*A2)/A10</f>
        <v>3.0000000000000006E-2</v>
      </c>
      <c r="E10" s="70">
        <f>D10*E2*1.05</f>
        <v>25.200000000000006</v>
      </c>
      <c r="F10" s="72"/>
      <c r="G10" s="54"/>
      <c r="H10" s="62"/>
      <c r="I10" s="82" t="s">
        <v>96</v>
      </c>
      <c r="J10" s="81" t="s">
        <v>27</v>
      </c>
      <c r="K10" s="69">
        <v>0.6</v>
      </c>
      <c r="L10" s="70">
        <f>K10*L2*1.05</f>
        <v>504</v>
      </c>
      <c r="M10" s="72"/>
    </row>
    <row r="11" spans="1:13" ht="13.8" thickBot="1">
      <c r="A11" s="83"/>
      <c r="B11" s="84" t="s">
        <v>97</v>
      </c>
      <c r="C11" s="85"/>
      <c r="D11" s="85">
        <f>SUM(D4:D10)</f>
        <v>5</v>
      </c>
      <c r="E11" s="86">
        <f>D11*E2*1.05</f>
        <v>4200</v>
      </c>
      <c r="F11" s="72"/>
      <c r="G11" s="54"/>
      <c r="H11" s="67">
        <v>5</v>
      </c>
      <c r="I11" s="68" t="s">
        <v>95</v>
      </c>
      <c r="J11" s="69">
        <v>2.5000000000000001E-2</v>
      </c>
      <c r="K11" s="69">
        <f>(J11*H2)/H11</f>
        <v>3.0000000000000006E-2</v>
      </c>
      <c r="L11" s="70">
        <f>K11*L2*1.05</f>
        <v>25.200000000000006</v>
      </c>
      <c r="M11" s="72"/>
    </row>
    <row r="12" spans="1:13" ht="13.8" thickBot="1">
      <c r="A12" s="87">
        <v>1</v>
      </c>
      <c r="B12" s="88" t="s">
        <v>98</v>
      </c>
      <c r="C12" s="89"/>
      <c r="D12" s="89"/>
      <c r="E12" s="89"/>
      <c r="F12" s="90"/>
      <c r="G12" s="54"/>
      <c r="H12" s="83"/>
      <c r="I12" s="84" t="s">
        <v>97</v>
      </c>
      <c r="J12" s="85"/>
      <c r="K12" s="85">
        <f>SUM(K4:K11)</f>
        <v>5</v>
      </c>
      <c r="L12" s="86">
        <f>K12*L2*1.05</f>
        <v>4200</v>
      </c>
      <c r="M12" s="72"/>
    </row>
    <row r="13" spans="1:13" ht="13.8" thickBot="1">
      <c r="A13" s="91"/>
      <c r="B13" s="92"/>
      <c r="C13" s="93"/>
      <c r="D13" s="93"/>
      <c r="E13" s="93"/>
      <c r="F13" s="94"/>
      <c r="G13" s="54"/>
      <c r="H13" s="87">
        <v>1</v>
      </c>
      <c r="I13" s="88" t="s">
        <v>98</v>
      </c>
      <c r="J13" s="89"/>
      <c r="K13" s="89"/>
      <c r="L13" s="89"/>
      <c r="M13" s="90"/>
    </row>
    <row r="14" spans="1:13" ht="13.8" thickBot="1">
      <c r="A14" s="55">
        <v>6</v>
      </c>
      <c r="B14" s="56" t="s">
        <v>74</v>
      </c>
      <c r="C14" s="57" t="s">
        <v>75</v>
      </c>
      <c r="D14" s="58" t="s">
        <v>76</v>
      </c>
      <c r="E14" s="59">
        <f>E2</f>
        <v>800</v>
      </c>
      <c r="F14" s="95"/>
      <c r="G14" s="54"/>
      <c r="H14" s="87">
        <v>1</v>
      </c>
      <c r="I14" s="88" t="s">
        <v>98</v>
      </c>
      <c r="J14" s="89"/>
      <c r="K14" s="89"/>
      <c r="L14" s="89"/>
      <c r="M14" s="90"/>
    </row>
    <row r="15" spans="1:13" ht="21" thickBot="1">
      <c r="A15" s="96"/>
      <c r="B15" s="97" t="s">
        <v>77</v>
      </c>
      <c r="C15" s="98" t="s">
        <v>78</v>
      </c>
      <c r="D15" s="98" t="s">
        <v>79</v>
      </c>
      <c r="E15" s="99" t="s">
        <v>80</v>
      </c>
      <c r="F15" s="66" t="s">
        <v>81</v>
      </c>
      <c r="G15" s="54"/>
      <c r="H15" s="55">
        <v>6</v>
      </c>
      <c r="I15" s="56" t="s">
        <v>74</v>
      </c>
      <c r="J15" s="57" t="s">
        <v>75</v>
      </c>
      <c r="K15" s="58" t="s">
        <v>76</v>
      </c>
      <c r="L15" s="59">
        <f>E2</f>
        <v>800</v>
      </c>
      <c r="M15" s="61"/>
    </row>
    <row r="16" spans="1:13" ht="20.399999999999999">
      <c r="A16" s="67"/>
      <c r="B16" s="68" t="s">
        <v>82</v>
      </c>
      <c r="C16" s="69"/>
      <c r="D16" s="100">
        <f>(A14-A25)-((SUM(D17:D23)))</f>
        <v>2.984</v>
      </c>
      <c r="E16" s="70">
        <f>D16*E14*1.05</f>
        <v>2506.56</v>
      </c>
      <c r="F16" s="101">
        <f>E16/3</f>
        <v>835.52</v>
      </c>
      <c r="G16" s="54"/>
      <c r="H16" s="62"/>
      <c r="I16" s="63" t="s">
        <v>77</v>
      </c>
      <c r="J16" s="64" t="s">
        <v>78</v>
      </c>
      <c r="K16" s="64" t="s">
        <v>79</v>
      </c>
      <c r="L16" s="65" t="s">
        <v>80</v>
      </c>
      <c r="M16" s="66" t="s">
        <v>99</v>
      </c>
    </row>
    <row r="17" spans="1:13">
      <c r="A17" s="67">
        <v>25</v>
      </c>
      <c r="B17" s="68" t="s">
        <v>83</v>
      </c>
      <c r="C17" s="69">
        <v>1.6</v>
      </c>
      <c r="D17" s="100">
        <f>(C17*A14)/A17</f>
        <v>0.38400000000000006</v>
      </c>
      <c r="E17" s="70">
        <f>D17*E14*1.05</f>
        <v>322.56000000000006</v>
      </c>
      <c r="F17" s="66"/>
      <c r="G17" s="54"/>
      <c r="H17" s="67"/>
      <c r="I17" s="68" t="s">
        <v>82</v>
      </c>
      <c r="J17" s="69"/>
      <c r="K17" s="69">
        <f>(H15-H26)-((SUM(K18:K24)))</f>
        <v>2.3180000000000001</v>
      </c>
      <c r="L17" s="70">
        <f>K17*L15*1.05</f>
        <v>1947.1200000000001</v>
      </c>
      <c r="M17" s="101">
        <f>L17/2</f>
        <v>973.56000000000006</v>
      </c>
    </row>
    <row r="18" spans="1:13">
      <c r="A18" s="67">
        <v>10</v>
      </c>
      <c r="B18" s="68" t="s">
        <v>84</v>
      </c>
      <c r="C18" s="69">
        <v>0.17</v>
      </c>
      <c r="D18" s="100">
        <f>(C18*A14)/A18</f>
        <v>0.10200000000000001</v>
      </c>
      <c r="E18" s="70">
        <f>D18*E14*1.05</f>
        <v>85.68</v>
      </c>
      <c r="F18" s="66"/>
      <c r="G18" s="54"/>
      <c r="H18" s="67">
        <v>25</v>
      </c>
      <c r="I18" s="68" t="s">
        <v>83</v>
      </c>
      <c r="J18" s="69">
        <v>1.8</v>
      </c>
      <c r="K18" s="69">
        <f>(J18*H15)/H18</f>
        <v>0.43200000000000005</v>
      </c>
      <c r="L18" s="70">
        <f>K18*L15*1.05</f>
        <v>362.88000000000005</v>
      </c>
      <c r="M18" s="73"/>
    </row>
    <row r="19" spans="1:13">
      <c r="A19" s="76" t="s">
        <v>85</v>
      </c>
      <c r="B19" s="77" t="s">
        <v>86</v>
      </c>
      <c r="C19" s="69"/>
      <c r="D19" s="69">
        <v>0.3</v>
      </c>
      <c r="E19" s="70">
        <f>D19*E14*1.05</f>
        <v>252</v>
      </c>
      <c r="F19" s="102" t="s">
        <v>100</v>
      </c>
      <c r="G19" s="54"/>
      <c r="H19" s="67">
        <v>10</v>
      </c>
      <c r="I19" s="68" t="s">
        <v>84</v>
      </c>
      <c r="J19" s="69">
        <v>0.2</v>
      </c>
      <c r="K19" s="69">
        <f>(J19*H15)/H19</f>
        <v>0.12000000000000002</v>
      </c>
      <c r="L19" s="70">
        <f>K19*L15*1.05</f>
        <v>100.80000000000003</v>
      </c>
      <c r="M19" s="73"/>
    </row>
    <row r="20" spans="1:13">
      <c r="A20" s="103" t="s">
        <v>85</v>
      </c>
      <c r="B20" s="79" t="s">
        <v>101</v>
      </c>
      <c r="C20" s="80"/>
      <c r="D20" s="69">
        <v>0.3</v>
      </c>
      <c r="E20" s="70">
        <f>D20*E14*1.05</f>
        <v>252</v>
      </c>
      <c r="F20" s="66" t="s">
        <v>102</v>
      </c>
      <c r="G20" s="54"/>
      <c r="H20" s="67" t="s">
        <v>85</v>
      </c>
      <c r="I20" s="68" t="s">
        <v>86</v>
      </c>
      <c r="J20" s="69"/>
      <c r="K20" s="69">
        <v>0.3</v>
      </c>
      <c r="L20" s="70">
        <f>K20*L15*1.05</f>
        <v>252</v>
      </c>
      <c r="M20" s="75" t="s">
        <v>103</v>
      </c>
    </row>
    <row r="21" spans="1:13">
      <c r="A21" s="103" t="s">
        <v>85</v>
      </c>
      <c r="B21" s="79" t="s">
        <v>104</v>
      </c>
      <c r="C21" s="80"/>
      <c r="D21" s="69">
        <v>0.3</v>
      </c>
      <c r="E21" s="70">
        <f>D21*E14*1.05</f>
        <v>252</v>
      </c>
      <c r="F21" s="66" t="s">
        <v>94</v>
      </c>
      <c r="G21" s="54"/>
      <c r="H21" s="67" t="s">
        <v>85</v>
      </c>
      <c r="I21" s="79" t="s">
        <v>105</v>
      </c>
      <c r="J21" s="80"/>
      <c r="K21" s="69">
        <v>0.3</v>
      </c>
      <c r="L21" s="70">
        <f>K21*L15*1.05</f>
        <v>252</v>
      </c>
      <c r="M21" s="104" t="s">
        <v>106</v>
      </c>
    </row>
    <row r="22" spans="1:13">
      <c r="A22" s="62"/>
      <c r="B22" s="82" t="s">
        <v>96</v>
      </c>
      <c r="C22" s="81" t="s">
        <v>107</v>
      </c>
      <c r="D22" s="100">
        <v>0.6</v>
      </c>
      <c r="E22" s="70">
        <f>D22*E14*1.05</f>
        <v>504</v>
      </c>
      <c r="F22" s="66"/>
      <c r="G22" s="54"/>
      <c r="H22" s="67" t="s">
        <v>85</v>
      </c>
      <c r="I22" s="79" t="s">
        <v>108</v>
      </c>
      <c r="J22" s="80"/>
      <c r="K22" s="69">
        <v>0.3</v>
      </c>
      <c r="L22" s="70">
        <f>K22*L15*1.05</f>
        <v>252</v>
      </c>
      <c r="M22" s="72" t="s">
        <v>109</v>
      </c>
    </row>
    <row r="23" spans="1:13">
      <c r="A23" s="67">
        <v>5</v>
      </c>
      <c r="B23" s="68" t="s">
        <v>95</v>
      </c>
      <c r="C23" s="69">
        <v>2.5000000000000001E-2</v>
      </c>
      <c r="D23" s="100">
        <f>(C23*A14)/A23</f>
        <v>3.0000000000000006E-2</v>
      </c>
      <c r="E23" s="70">
        <f>D23*E14*1.05</f>
        <v>25.200000000000006</v>
      </c>
      <c r="F23" s="66"/>
      <c r="G23" s="54"/>
      <c r="H23" s="67"/>
      <c r="I23" s="68" t="s">
        <v>90</v>
      </c>
      <c r="J23" s="81" t="s">
        <v>91</v>
      </c>
      <c r="K23" s="69">
        <v>1.2</v>
      </c>
      <c r="L23" s="70">
        <f>K23*L15*1.05</f>
        <v>1008</v>
      </c>
      <c r="M23" s="105"/>
    </row>
    <row r="24" spans="1:13" ht="13.8" thickBot="1">
      <c r="A24" s="83"/>
      <c r="B24" s="84" t="s">
        <v>97</v>
      </c>
      <c r="C24" s="85"/>
      <c r="D24" s="106">
        <f>SUM(D16:D23)</f>
        <v>4.9999999999999991</v>
      </c>
      <c r="E24" s="86">
        <f>D24*E14*1.05</f>
        <v>4199.9999999999991</v>
      </c>
      <c r="F24" s="66"/>
      <c r="G24" s="54"/>
      <c r="H24" s="67">
        <v>5</v>
      </c>
      <c r="I24" s="68" t="s">
        <v>95</v>
      </c>
      <c r="J24" s="69">
        <v>2.5000000000000001E-2</v>
      </c>
      <c r="K24" s="69">
        <f>(J24*H15)/H24</f>
        <v>3.0000000000000006E-2</v>
      </c>
      <c r="L24" s="70">
        <f>K24*L15*1.05</f>
        <v>25.200000000000006</v>
      </c>
      <c r="M24" s="72"/>
    </row>
    <row r="25" spans="1:13" ht="13.8" thickBot="1">
      <c r="A25" s="107">
        <v>1</v>
      </c>
      <c r="B25" s="108" t="s">
        <v>98</v>
      </c>
      <c r="C25" s="89"/>
      <c r="D25" s="89"/>
      <c r="E25" s="89"/>
      <c r="F25" s="109"/>
      <c r="G25" s="54"/>
      <c r="H25" s="83"/>
      <c r="I25" s="84" t="s">
        <v>97</v>
      </c>
      <c r="J25" s="85"/>
      <c r="K25" s="85">
        <f>SUM(K17:K24)</f>
        <v>5</v>
      </c>
      <c r="L25" s="86">
        <f>K25*L15*1.05</f>
        <v>4200</v>
      </c>
      <c r="M25" s="90"/>
    </row>
    <row r="26" spans="1:13" ht="13.8" thickBot="1">
      <c r="G26" s="111"/>
      <c r="H26" s="87">
        <v>1</v>
      </c>
      <c r="I26" s="88" t="s">
        <v>98</v>
      </c>
      <c r="J26" s="89"/>
      <c r="K26" s="89"/>
      <c r="L26" s="89"/>
      <c r="M26" s="94"/>
    </row>
    <row r="27" spans="1:13" ht="13.8" thickBot="1">
      <c r="G27" s="54"/>
      <c r="H27" s="112"/>
      <c r="I27" s="113"/>
      <c r="J27" s="114"/>
      <c r="K27" s="114"/>
      <c r="L27" s="114"/>
      <c r="M27" s="53"/>
    </row>
    <row r="28" spans="1:13" ht="13.8" thickBot="1">
      <c r="A28" s="48"/>
      <c r="B28" s="49"/>
      <c r="C28" s="50"/>
      <c r="D28" s="51"/>
      <c r="E28" s="51"/>
      <c r="F28" s="50" t="s">
        <v>110</v>
      </c>
      <c r="G28" s="49"/>
      <c r="H28" s="49"/>
      <c r="I28" s="49"/>
      <c r="J28" s="49"/>
      <c r="K28" s="49"/>
      <c r="L28" s="49"/>
      <c r="M28" s="52"/>
    </row>
    <row r="29" spans="1:13" ht="13.8" thickBot="1">
      <c r="A29" s="55">
        <v>6</v>
      </c>
      <c r="B29" s="56" t="s">
        <v>74</v>
      </c>
      <c r="C29" s="57" t="s">
        <v>75</v>
      </c>
      <c r="D29" s="58" t="s">
        <v>76</v>
      </c>
      <c r="E29" s="59">
        <f>E2</f>
        <v>800</v>
      </c>
      <c r="F29" s="60"/>
      <c r="H29" s="115">
        <v>6</v>
      </c>
      <c r="I29" s="116" t="s">
        <v>74</v>
      </c>
      <c r="J29" s="117" t="s">
        <v>75</v>
      </c>
      <c r="K29" s="118" t="s">
        <v>76</v>
      </c>
      <c r="L29" s="119">
        <f>E2</f>
        <v>800</v>
      </c>
      <c r="M29" s="120"/>
    </row>
    <row r="30" spans="1:13" ht="20.399999999999999">
      <c r="A30" s="96"/>
      <c r="B30" s="97" t="s">
        <v>77</v>
      </c>
      <c r="C30" s="98" t="s">
        <v>78</v>
      </c>
      <c r="D30" s="98" t="s">
        <v>79</v>
      </c>
      <c r="E30" s="121" t="s">
        <v>80</v>
      </c>
      <c r="F30" s="66" t="s">
        <v>81</v>
      </c>
      <c r="H30" s="122"/>
      <c r="I30" s="123" t="s">
        <v>77</v>
      </c>
      <c r="J30" s="124" t="s">
        <v>78</v>
      </c>
      <c r="K30" s="124" t="s">
        <v>79</v>
      </c>
      <c r="L30" s="125" t="s">
        <v>80</v>
      </c>
      <c r="M30" s="66" t="s">
        <v>81</v>
      </c>
    </row>
    <row r="31" spans="1:13">
      <c r="A31" s="67"/>
      <c r="B31" s="68" t="s">
        <v>82</v>
      </c>
      <c r="C31" s="69"/>
      <c r="D31" s="69">
        <f>(A29-A39)-((SUM(D32:D37)))</f>
        <v>2.5700000000000003</v>
      </c>
      <c r="E31" s="70">
        <f>D31*E29*1.05</f>
        <v>2158.8000000000002</v>
      </c>
      <c r="F31" s="101">
        <f>E31/3</f>
        <v>719.6</v>
      </c>
      <c r="H31" s="126"/>
      <c r="I31" s="127" t="s">
        <v>82</v>
      </c>
      <c r="J31" s="128"/>
      <c r="K31" s="128">
        <f>(H29-H39)-((SUM(K32:K37)))</f>
        <v>2.6150000000000002</v>
      </c>
      <c r="L31" s="129">
        <f>K31*L29*1.05</f>
        <v>2196.6</v>
      </c>
      <c r="M31" s="101">
        <f>L31/3</f>
        <v>732.19999999999993</v>
      </c>
    </row>
    <row r="32" spans="1:13">
      <c r="A32" s="67">
        <v>25</v>
      </c>
      <c r="B32" s="68" t="s">
        <v>83</v>
      </c>
      <c r="C32" s="69">
        <v>2</v>
      </c>
      <c r="D32" s="69">
        <f>(C32*A29)/A32</f>
        <v>0.48</v>
      </c>
      <c r="E32" s="70">
        <f>D32*E29*1.05</f>
        <v>403.20000000000005</v>
      </c>
      <c r="F32" s="72"/>
      <c r="H32" s="126">
        <v>25</v>
      </c>
      <c r="I32" s="127" t="s">
        <v>83</v>
      </c>
      <c r="J32" s="128">
        <v>2</v>
      </c>
      <c r="K32" s="128">
        <f>(J32*H29)/H32</f>
        <v>0.48</v>
      </c>
      <c r="L32" s="129">
        <f>K32*L29*1.05</f>
        <v>403.20000000000005</v>
      </c>
      <c r="M32" s="130"/>
    </row>
    <row r="33" spans="1:15">
      <c r="A33" s="67">
        <v>10</v>
      </c>
      <c r="B33" s="68" t="s">
        <v>84</v>
      </c>
      <c r="C33" s="69">
        <v>0.2</v>
      </c>
      <c r="D33" s="69">
        <f>(C33*A29)/A33</f>
        <v>0.12000000000000002</v>
      </c>
      <c r="E33" s="70">
        <f>D33*E29*1.05</f>
        <v>100.80000000000003</v>
      </c>
      <c r="F33" s="72"/>
      <c r="H33" s="126">
        <v>10</v>
      </c>
      <c r="I33" s="127" t="s">
        <v>84</v>
      </c>
      <c r="J33" s="128">
        <v>0.125</v>
      </c>
      <c r="K33" s="128">
        <f>(J33*H29)/H33</f>
        <v>7.4999999999999997E-2</v>
      </c>
      <c r="L33" s="129">
        <f>K33*L29*1.05</f>
        <v>63</v>
      </c>
      <c r="M33" s="131" t="s">
        <v>111</v>
      </c>
    </row>
    <row r="34" spans="1:15">
      <c r="A34" s="76" t="s">
        <v>85</v>
      </c>
      <c r="B34" s="77" t="s">
        <v>86</v>
      </c>
      <c r="C34" s="69"/>
      <c r="D34" s="69">
        <v>0.3</v>
      </c>
      <c r="E34" s="70">
        <f>D34*E29*1.05</f>
        <v>252</v>
      </c>
      <c r="F34" s="75" t="s">
        <v>112</v>
      </c>
      <c r="H34" s="132" t="s">
        <v>85</v>
      </c>
      <c r="I34" s="133" t="s">
        <v>86</v>
      </c>
      <c r="J34" s="128"/>
      <c r="K34" s="128">
        <v>0.3</v>
      </c>
      <c r="L34" s="129">
        <f>K34*L29*1.05</f>
        <v>252</v>
      </c>
      <c r="M34" s="134">
        <v>533520</v>
      </c>
    </row>
    <row r="35" spans="1:15">
      <c r="A35" s="67" t="s">
        <v>85</v>
      </c>
      <c r="B35" s="79" t="s">
        <v>112</v>
      </c>
      <c r="C35" s="80"/>
      <c r="D35" s="69">
        <v>0.3</v>
      </c>
      <c r="E35" s="70">
        <f>D35*E29*1.05</f>
        <v>252</v>
      </c>
      <c r="F35" s="66" t="s">
        <v>53</v>
      </c>
      <c r="H35" s="126" t="s">
        <v>85</v>
      </c>
      <c r="I35" s="135" t="s">
        <v>111</v>
      </c>
      <c r="J35" s="136"/>
      <c r="K35" s="128">
        <v>0.3</v>
      </c>
      <c r="L35" s="129">
        <f>K35*L29*1.05</f>
        <v>252</v>
      </c>
      <c r="M35" s="130"/>
    </row>
    <row r="36" spans="1:15">
      <c r="A36" s="62"/>
      <c r="B36" s="82" t="s">
        <v>90</v>
      </c>
      <c r="C36" s="137" t="s">
        <v>113</v>
      </c>
      <c r="D36" s="128">
        <v>1.2</v>
      </c>
      <c r="E36" s="70">
        <f>D36*E29*1.05</f>
        <v>1008</v>
      </c>
      <c r="F36" s="72" t="s">
        <v>69</v>
      </c>
      <c r="H36" s="122"/>
      <c r="I36" s="138" t="s">
        <v>90</v>
      </c>
      <c r="J36" s="137" t="s">
        <v>113</v>
      </c>
      <c r="K36" s="128">
        <v>1.2</v>
      </c>
      <c r="L36" s="129">
        <f>K36*L29*1.05</f>
        <v>1008</v>
      </c>
      <c r="M36" s="130" t="s">
        <v>67</v>
      </c>
    </row>
    <row r="37" spans="1:15">
      <c r="A37" s="67">
        <v>5</v>
      </c>
      <c r="B37" s="68" t="s">
        <v>95</v>
      </c>
      <c r="C37" s="69">
        <v>2.5000000000000001E-2</v>
      </c>
      <c r="D37" s="69">
        <f>(C37*A29)/A37</f>
        <v>3.0000000000000006E-2</v>
      </c>
      <c r="E37" s="70">
        <f>D37*E29*1.05</f>
        <v>25.200000000000006</v>
      </c>
      <c r="F37" s="72"/>
      <c r="H37" s="126">
        <v>5</v>
      </c>
      <c r="I37" s="127" t="s">
        <v>95</v>
      </c>
      <c r="J37" s="128">
        <v>2.5000000000000001E-2</v>
      </c>
      <c r="K37" s="128">
        <f>(J37*H29)/H37</f>
        <v>3.0000000000000006E-2</v>
      </c>
      <c r="L37" s="129">
        <f>K37*L29*1.05</f>
        <v>25.200000000000006</v>
      </c>
      <c r="M37" s="130"/>
    </row>
    <row r="38" spans="1:15" ht="13.8" thickBot="1">
      <c r="A38" s="83"/>
      <c r="B38" s="84" t="s">
        <v>97</v>
      </c>
      <c r="C38" s="85"/>
      <c r="D38" s="85">
        <f>SUM(D31:D37)</f>
        <v>5</v>
      </c>
      <c r="E38" s="86">
        <f>D38*E29*1.05</f>
        <v>4200</v>
      </c>
      <c r="F38" s="72"/>
      <c r="H38" s="139"/>
      <c r="I38" s="140" t="s">
        <v>97</v>
      </c>
      <c r="J38" s="141"/>
      <c r="K38" s="141">
        <f>SUM(K31:K37)</f>
        <v>5</v>
      </c>
      <c r="L38" s="142">
        <f>K38*L29*1.05</f>
        <v>4200</v>
      </c>
      <c r="M38" s="143"/>
    </row>
    <row r="39" spans="1:15" ht="13.8" thickBot="1">
      <c r="A39" s="107">
        <v>1</v>
      </c>
      <c r="B39" s="108" t="s">
        <v>98</v>
      </c>
      <c r="C39" s="89"/>
      <c r="D39" s="89"/>
      <c r="E39" s="89"/>
      <c r="F39" s="90"/>
      <c r="H39" s="144">
        <v>1</v>
      </c>
      <c r="I39" s="145" t="s">
        <v>98</v>
      </c>
      <c r="J39" s="146"/>
      <c r="K39" s="146"/>
      <c r="L39" s="146"/>
      <c r="M39" s="147"/>
    </row>
    <row r="40" spans="1:15" ht="13.8" thickBot="1">
      <c r="A40" s="55">
        <v>6</v>
      </c>
      <c r="B40" s="56" t="s">
        <v>74</v>
      </c>
      <c r="C40" s="57" t="s">
        <v>75</v>
      </c>
      <c r="D40" s="58" t="s">
        <v>76</v>
      </c>
      <c r="E40" s="59">
        <f>E2</f>
        <v>800</v>
      </c>
      <c r="F40" s="95"/>
      <c r="H40" s="148"/>
      <c r="I40" s="149" t="s">
        <v>114</v>
      </c>
      <c r="J40" s="150" t="s">
        <v>115</v>
      </c>
      <c r="K40" s="150"/>
      <c r="L40" s="151">
        <f>L43/2</f>
        <v>1016.4000000000002</v>
      </c>
      <c r="M40" s="148"/>
      <c r="N40" s="148"/>
      <c r="O40" s="148"/>
    </row>
    <row r="41" spans="1:15" ht="21" thickBot="1">
      <c r="A41" s="62"/>
      <c r="B41" s="63" t="s">
        <v>77</v>
      </c>
      <c r="C41" s="64" t="s">
        <v>78</v>
      </c>
      <c r="D41" s="64" t="s">
        <v>79</v>
      </c>
      <c r="E41" s="65" t="s">
        <v>80</v>
      </c>
      <c r="F41" s="66" t="s">
        <v>81</v>
      </c>
      <c r="H41" s="115">
        <v>6</v>
      </c>
      <c r="I41" s="116" t="s">
        <v>74</v>
      </c>
      <c r="J41" s="117" t="s">
        <v>75</v>
      </c>
      <c r="K41" s="118" t="s">
        <v>76</v>
      </c>
      <c r="L41" s="119">
        <f>E2</f>
        <v>800</v>
      </c>
      <c r="M41" s="148"/>
      <c r="N41" s="148"/>
      <c r="O41" s="148"/>
    </row>
    <row r="42" spans="1:15" ht="20.399999999999999">
      <c r="A42" s="67"/>
      <c r="B42" s="68" t="s">
        <v>82</v>
      </c>
      <c r="C42" s="69"/>
      <c r="D42" s="69">
        <f>(A40-A50)-((SUM(D43:D48)))</f>
        <v>3.1340000000000003</v>
      </c>
      <c r="E42" s="70">
        <f>D42*E40*1.05</f>
        <v>2632.5600000000004</v>
      </c>
      <c r="F42" s="101">
        <f>E42/3</f>
        <v>877.5200000000001</v>
      </c>
      <c r="H42" s="122"/>
      <c r="I42" s="152" t="s">
        <v>77</v>
      </c>
      <c r="J42" s="124" t="s">
        <v>78</v>
      </c>
      <c r="K42" s="153" t="s">
        <v>79</v>
      </c>
      <c r="L42" s="125" t="s">
        <v>80</v>
      </c>
      <c r="M42" s="148"/>
      <c r="N42" s="148"/>
      <c r="O42" s="148"/>
    </row>
    <row r="43" spans="1:15">
      <c r="A43" s="67">
        <v>25</v>
      </c>
      <c r="B43" s="68" t="s">
        <v>83</v>
      </c>
      <c r="C43" s="69">
        <v>2.15</v>
      </c>
      <c r="D43" s="69">
        <f>(C43*A40)/A43</f>
        <v>0.5159999999999999</v>
      </c>
      <c r="E43" s="70">
        <f>D43*E40*1.05</f>
        <v>433.43999999999988</v>
      </c>
      <c r="F43" s="66"/>
      <c r="H43" s="126"/>
      <c r="I43" s="127" t="s">
        <v>82</v>
      </c>
      <c r="J43" s="128"/>
      <c r="K43" s="128">
        <f>(H41-H51)-((SUM(K44:K49)))</f>
        <v>2.4200000000000004</v>
      </c>
      <c r="L43" s="129">
        <f>K43*L41*1.05</f>
        <v>2032.8000000000004</v>
      </c>
      <c r="M43" s="148"/>
      <c r="N43" s="148"/>
      <c r="O43" s="148"/>
    </row>
    <row r="44" spans="1:15">
      <c r="A44" s="67">
        <v>10</v>
      </c>
      <c r="B44" s="68" t="s">
        <v>84</v>
      </c>
      <c r="C44" s="69">
        <v>0.2</v>
      </c>
      <c r="D44" s="69">
        <f>(C44*A40)/A44</f>
        <v>0.12000000000000002</v>
      </c>
      <c r="E44" s="70">
        <f>D44*E40*1.05</f>
        <v>100.80000000000003</v>
      </c>
      <c r="F44" s="66"/>
      <c r="H44" s="126">
        <v>25</v>
      </c>
      <c r="I44" s="127" t="s">
        <v>83</v>
      </c>
      <c r="J44" s="154">
        <v>2.5</v>
      </c>
      <c r="K44" s="128">
        <f>(J44*H41)/H44</f>
        <v>0.6</v>
      </c>
      <c r="L44" s="129">
        <f>K44*L41*1.05</f>
        <v>504</v>
      </c>
      <c r="M44" s="148"/>
      <c r="N44" s="148"/>
      <c r="O44" s="148"/>
    </row>
    <row r="45" spans="1:15">
      <c r="A45" s="76" t="s">
        <v>85</v>
      </c>
      <c r="B45" s="77" t="s">
        <v>86</v>
      </c>
      <c r="C45" s="69"/>
      <c r="D45" s="69">
        <v>0.3</v>
      </c>
      <c r="E45" s="70">
        <f>D45*E40*1.05</f>
        <v>252</v>
      </c>
      <c r="F45" s="102" t="s">
        <v>116</v>
      </c>
      <c r="H45" s="126">
        <v>10</v>
      </c>
      <c r="I45" s="127" t="s">
        <v>84</v>
      </c>
      <c r="J45" s="155">
        <v>0.25</v>
      </c>
      <c r="K45" s="128">
        <f>(J45*H41)/H45</f>
        <v>0.15</v>
      </c>
      <c r="L45" s="129">
        <f>K45*L41*1.05</f>
        <v>126</v>
      </c>
      <c r="M45" s="148"/>
      <c r="N45" s="148"/>
      <c r="O45" s="148"/>
    </row>
    <row r="46" spans="1:15" ht="13.8" thickBot="1">
      <c r="A46" s="67" t="s">
        <v>85</v>
      </c>
      <c r="B46" s="79" t="s">
        <v>116</v>
      </c>
      <c r="C46" s="80"/>
      <c r="D46" s="69">
        <v>0.3</v>
      </c>
      <c r="E46" s="70">
        <f>D46*E40*1.05</f>
        <v>252</v>
      </c>
      <c r="F46" s="66" t="s">
        <v>53</v>
      </c>
      <c r="H46" s="132" t="s">
        <v>85</v>
      </c>
      <c r="I46" s="133" t="s">
        <v>86</v>
      </c>
      <c r="J46" s="128"/>
      <c r="K46" s="128">
        <v>0.3</v>
      </c>
      <c r="L46" s="129">
        <f>K46*L41*1.05</f>
        <v>252</v>
      </c>
      <c r="M46" s="148"/>
      <c r="N46" s="148"/>
      <c r="O46" s="148"/>
    </row>
    <row r="47" spans="1:15" ht="13.8" thickBot="1">
      <c r="A47" s="62"/>
      <c r="B47" s="82" t="s">
        <v>96</v>
      </c>
      <c r="C47" s="81" t="s">
        <v>27</v>
      </c>
      <c r="D47" s="69">
        <v>0.6</v>
      </c>
      <c r="E47" s="70">
        <f>D47*E40*1.05</f>
        <v>504</v>
      </c>
      <c r="F47" s="66" t="s">
        <v>71</v>
      </c>
      <c r="H47" s="126" t="s">
        <v>85</v>
      </c>
      <c r="I47" s="135" t="s">
        <v>114</v>
      </c>
      <c r="J47" s="136"/>
      <c r="K47" s="128">
        <v>0.3</v>
      </c>
      <c r="L47" s="129">
        <f>K47*L41*1.05</f>
        <v>252</v>
      </c>
      <c r="M47" s="156">
        <f>(4*(0.3*1.05)/H41)</f>
        <v>0.21</v>
      </c>
      <c r="N47" s="157" t="s">
        <v>117</v>
      </c>
    </row>
    <row r="48" spans="1:15" ht="13.8" thickBot="1">
      <c r="A48" s="67">
        <v>5</v>
      </c>
      <c r="B48" s="68" t="s">
        <v>95</v>
      </c>
      <c r="C48" s="69">
        <v>2.5000000000000001E-2</v>
      </c>
      <c r="D48" s="69">
        <f>(C48*A40)/A48</f>
        <v>3.0000000000000006E-2</v>
      </c>
      <c r="E48" s="70">
        <f>D48*E40*1.05</f>
        <v>25.200000000000006</v>
      </c>
      <c r="F48" s="66"/>
      <c r="H48" s="122"/>
      <c r="I48" s="138" t="s">
        <v>90</v>
      </c>
      <c r="J48" s="137" t="s">
        <v>113</v>
      </c>
      <c r="K48" s="128">
        <v>1.2</v>
      </c>
      <c r="L48" s="129">
        <f>K48*L41*1.05</f>
        <v>1008</v>
      </c>
      <c r="M48" s="158" t="s">
        <v>118</v>
      </c>
      <c r="N48" s="148"/>
      <c r="O48" s="148"/>
    </row>
    <row r="49" spans="1:15" ht="13.8" thickBot="1">
      <c r="A49" s="83"/>
      <c r="B49" s="84" t="s">
        <v>97</v>
      </c>
      <c r="C49" s="85"/>
      <c r="D49" s="85">
        <f>SUM(D42:D48)</f>
        <v>5</v>
      </c>
      <c r="E49" s="86">
        <f>D49*E40*1.05</f>
        <v>4200</v>
      </c>
      <c r="F49" s="66"/>
      <c r="H49" s="126">
        <v>5</v>
      </c>
      <c r="I49" s="127" t="s">
        <v>95</v>
      </c>
      <c r="J49" s="154">
        <v>2.5000000000000001E-2</v>
      </c>
      <c r="K49" s="128">
        <f>(J49*H41)/H49</f>
        <v>3.0000000000000006E-2</v>
      </c>
      <c r="L49" s="129">
        <f>K49*L41*1.05</f>
        <v>25.200000000000006</v>
      </c>
      <c r="M49" s="148"/>
      <c r="N49" s="148"/>
      <c r="O49" s="148"/>
    </row>
    <row r="50" spans="1:15" ht="13.8" thickBot="1">
      <c r="A50" s="87">
        <v>1</v>
      </c>
      <c r="B50" s="88" t="s">
        <v>98</v>
      </c>
      <c r="C50" s="89"/>
      <c r="D50" s="89"/>
      <c r="E50" s="89"/>
      <c r="F50" s="109"/>
      <c r="G50" s="92"/>
      <c r="H50" s="139"/>
      <c r="I50" s="140" t="s">
        <v>97</v>
      </c>
      <c r="J50" s="141"/>
      <c r="K50" s="141">
        <f>SUM(K43:K49)</f>
        <v>5</v>
      </c>
      <c r="L50" s="142">
        <f>K50*L41*1.05</f>
        <v>4200</v>
      </c>
      <c r="M50" s="148"/>
      <c r="N50" s="148"/>
      <c r="O50" s="148"/>
    </row>
    <row r="51" spans="1:15" ht="13.8" thickBot="1">
      <c r="H51" s="144">
        <v>1</v>
      </c>
      <c r="I51" s="145" t="s">
        <v>98</v>
      </c>
      <c r="J51" s="159"/>
      <c r="K51" s="159"/>
      <c r="L51" s="159"/>
      <c r="M51" s="148"/>
      <c r="N51" s="148"/>
      <c r="O51" s="148"/>
    </row>
  </sheetData>
  <pageMargins left="0.26" right="0.31" top="0.25" bottom="0.46" header="0.17" footer="0.17"/>
  <pageSetup paperSize="151" orientation="portrait" r:id="rId1"/>
  <headerFooter alignWithMargins="0">
    <oddFooter>&amp;R&amp;D    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85"/>
  <sheetViews>
    <sheetView topLeftCell="A41" zoomScale="90" zoomScaleNormal="90" workbookViewId="0">
      <selection activeCell="E24" sqref="E24"/>
    </sheetView>
  </sheetViews>
  <sheetFormatPr defaultRowHeight="11.4"/>
  <cols>
    <col min="1" max="1" width="15.75" style="165" bestFit="1" customWidth="1"/>
    <col min="2" max="2" width="10.375" style="165" bestFit="1" customWidth="1"/>
    <col min="3" max="3" width="9.125" style="165" bestFit="1" customWidth="1"/>
    <col min="4" max="4" width="8.625" style="165" bestFit="1" customWidth="1"/>
    <col min="5" max="5" width="3.875" style="165" bestFit="1" customWidth="1"/>
    <col min="6" max="6" width="10.25" style="165" customWidth="1"/>
    <col min="7" max="7" width="15.75" style="165" customWidth="1"/>
    <col min="8" max="8" width="10.375" style="165" bestFit="1" customWidth="1"/>
    <col min="9" max="9" width="6.25" style="165" bestFit="1" customWidth="1"/>
    <col min="10" max="10" width="8.625" style="165" bestFit="1" customWidth="1"/>
    <col min="11" max="11" width="3.875" style="165" bestFit="1" customWidth="1"/>
    <col min="12" max="12" width="10.25" style="165" customWidth="1"/>
    <col min="13" max="256" width="9" style="166"/>
    <col min="257" max="268" width="10.25" style="166" customWidth="1"/>
    <col min="269" max="512" width="9" style="166"/>
    <col min="513" max="524" width="10.25" style="166" customWidth="1"/>
    <col min="525" max="768" width="9" style="166"/>
    <col min="769" max="780" width="10.25" style="166" customWidth="1"/>
    <col min="781" max="1024" width="9" style="166"/>
    <col min="1025" max="1036" width="10.25" style="166" customWidth="1"/>
    <col min="1037" max="1280" width="9" style="166"/>
    <col min="1281" max="1292" width="10.25" style="166" customWidth="1"/>
    <col min="1293" max="1536" width="9" style="166"/>
    <col min="1537" max="1548" width="10.25" style="166" customWidth="1"/>
    <col min="1549" max="1792" width="9" style="166"/>
    <col min="1793" max="1804" width="10.25" style="166" customWidth="1"/>
    <col min="1805" max="2048" width="9" style="166"/>
    <col min="2049" max="2060" width="10.25" style="166" customWidth="1"/>
    <col min="2061" max="2304" width="9" style="166"/>
    <col min="2305" max="2316" width="10.25" style="166" customWidth="1"/>
    <col min="2317" max="2560" width="9" style="166"/>
    <col min="2561" max="2572" width="10.25" style="166" customWidth="1"/>
    <col min="2573" max="2816" width="9" style="166"/>
    <col min="2817" max="2828" width="10.25" style="166" customWidth="1"/>
    <col min="2829" max="3072" width="9" style="166"/>
    <col min="3073" max="3084" width="10.25" style="166" customWidth="1"/>
    <col min="3085" max="3328" width="9" style="166"/>
    <col min="3329" max="3340" width="10.25" style="166" customWidth="1"/>
    <col min="3341" max="3584" width="9" style="166"/>
    <col min="3585" max="3596" width="10.25" style="166" customWidth="1"/>
    <col min="3597" max="3840" width="9" style="166"/>
    <col min="3841" max="3852" width="10.25" style="166" customWidth="1"/>
    <col min="3853" max="4096" width="9" style="166"/>
    <col min="4097" max="4108" width="10.25" style="166" customWidth="1"/>
    <col min="4109" max="4352" width="9" style="166"/>
    <col min="4353" max="4364" width="10.25" style="166" customWidth="1"/>
    <col min="4365" max="4608" width="9" style="166"/>
    <col min="4609" max="4620" width="10.25" style="166" customWidth="1"/>
    <col min="4621" max="4864" width="9" style="166"/>
    <col min="4865" max="4876" width="10.25" style="166" customWidth="1"/>
    <col min="4877" max="5120" width="9" style="166"/>
    <col min="5121" max="5132" width="10.25" style="166" customWidth="1"/>
    <col min="5133" max="5376" width="9" style="166"/>
    <col min="5377" max="5388" width="10.25" style="166" customWidth="1"/>
    <col min="5389" max="5632" width="9" style="166"/>
    <col min="5633" max="5644" width="10.25" style="166" customWidth="1"/>
    <col min="5645" max="5888" width="9" style="166"/>
    <col min="5889" max="5900" width="10.25" style="166" customWidth="1"/>
    <col min="5901" max="6144" width="9" style="166"/>
    <col min="6145" max="6156" width="10.25" style="166" customWidth="1"/>
    <col min="6157" max="6400" width="9" style="166"/>
    <col min="6401" max="6412" width="10.25" style="166" customWidth="1"/>
    <col min="6413" max="6656" width="9" style="166"/>
    <col min="6657" max="6668" width="10.25" style="166" customWidth="1"/>
    <col min="6669" max="6912" width="9" style="166"/>
    <col min="6913" max="6924" width="10.25" style="166" customWidth="1"/>
    <col min="6925" max="7168" width="9" style="166"/>
    <col min="7169" max="7180" width="10.25" style="166" customWidth="1"/>
    <col min="7181" max="7424" width="9" style="166"/>
    <col min="7425" max="7436" width="10.25" style="166" customWidth="1"/>
    <col min="7437" max="7680" width="9" style="166"/>
    <col min="7681" max="7692" width="10.25" style="166" customWidth="1"/>
    <col min="7693" max="7936" width="9" style="166"/>
    <col min="7937" max="7948" width="10.25" style="166" customWidth="1"/>
    <col min="7949" max="8192" width="9" style="166"/>
    <col min="8193" max="8204" width="10.25" style="166" customWidth="1"/>
    <col min="8205" max="8448" width="9" style="166"/>
    <col min="8449" max="8460" width="10.25" style="166" customWidth="1"/>
    <col min="8461" max="8704" width="9" style="166"/>
    <col min="8705" max="8716" width="10.25" style="166" customWidth="1"/>
    <col min="8717" max="8960" width="9" style="166"/>
    <col min="8961" max="8972" width="10.25" style="166" customWidth="1"/>
    <col min="8973" max="9216" width="9" style="166"/>
    <col min="9217" max="9228" width="10.25" style="166" customWidth="1"/>
    <col min="9229" max="9472" width="9" style="166"/>
    <col min="9473" max="9484" width="10.25" style="166" customWidth="1"/>
    <col min="9485" max="9728" width="9" style="166"/>
    <col min="9729" max="9740" width="10.25" style="166" customWidth="1"/>
    <col min="9741" max="9984" width="9" style="166"/>
    <col min="9985" max="9996" width="10.25" style="166" customWidth="1"/>
    <col min="9997" max="10240" width="9" style="166"/>
    <col min="10241" max="10252" width="10.25" style="166" customWidth="1"/>
    <col min="10253" max="10496" width="9" style="166"/>
    <col min="10497" max="10508" width="10.25" style="166" customWidth="1"/>
    <col min="10509" max="10752" width="9" style="166"/>
    <col min="10753" max="10764" width="10.25" style="166" customWidth="1"/>
    <col min="10765" max="11008" width="9" style="166"/>
    <col min="11009" max="11020" width="10.25" style="166" customWidth="1"/>
    <col min="11021" max="11264" width="9" style="166"/>
    <col min="11265" max="11276" width="10.25" style="166" customWidth="1"/>
    <col min="11277" max="11520" width="9" style="166"/>
    <col min="11521" max="11532" width="10.25" style="166" customWidth="1"/>
    <col min="11533" max="11776" width="9" style="166"/>
    <col min="11777" max="11788" width="10.25" style="166" customWidth="1"/>
    <col min="11789" max="12032" width="9" style="166"/>
    <col min="12033" max="12044" width="10.25" style="166" customWidth="1"/>
    <col min="12045" max="12288" width="9" style="166"/>
    <col min="12289" max="12300" width="10.25" style="166" customWidth="1"/>
    <col min="12301" max="12544" width="9" style="166"/>
    <col min="12545" max="12556" width="10.25" style="166" customWidth="1"/>
    <col min="12557" max="12800" width="9" style="166"/>
    <col min="12801" max="12812" width="10.25" style="166" customWidth="1"/>
    <col min="12813" max="13056" width="9" style="166"/>
    <col min="13057" max="13068" width="10.25" style="166" customWidth="1"/>
    <col min="13069" max="13312" width="9" style="166"/>
    <col min="13313" max="13324" width="10.25" style="166" customWidth="1"/>
    <col min="13325" max="13568" width="9" style="166"/>
    <col min="13569" max="13580" width="10.25" style="166" customWidth="1"/>
    <col min="13581" max="13824" width="9" style="166"/>
    <col min="13825" max="13836" width="10.25" style="166" customWidth="1"/>
    <col min="13837" max="14080" width="9" style="166"/>
    <col min="14081" max="14092" width="10.25" style="166" customWidth="1"/>
    <col min="14093" max="14336" width="9" style="166"/>
    <col min="14337" max="14348" width="10.25" style="166" customWidth="1"/>
    <col min="14349" max="14592" width="9" style="166"/>
    <col min="14593" max="14604" width="10.25" style="166" customWidth="1"/>
    <col min="14605" max="14848" width="9" style="166"/>
    <col min="14849" max="14860" width="10.25" style="166" customWidth="1"/>
    <col min="14861" max="15104" width="9" style="166"/>
    <col min="15105" max="15116" width="10.25" style="166" customWidth="1"/>
    <col min="15117" max="15360" width="9" style="166"/>
    <col min="15361" max="15372" width="10.25" style="166" customWidth="1"/>
    <col min="15373" max="15616" width="9" style="166"/>
    <col min="15617" max="15628" width="10.25" style="166" customWidth="1"/>
    <col min="15629" max="15872" width="9" style="166"/>
    <col min="15873" max="15884" width="10.25" style="166" customWidth="1"/>
    <col min="15885" max="16128" width="9" style="166"/>
    <col min="16129" max="16140" width="10.25" style="166" customWidth="1"/>
    <col min="16141" max="16384" width="9" style="166"/>
  </cols>
  <sheetData>
    <row r="1" spans="1:12" s="161" customFormat="1" ht="12.6" thickBot="1">
      <c r="A1" s="160"/>
      <c r="B1" s="160"/>
      <c r="C1" s="160" t="s">
        <v>72</v>
      </c>
      <c r="D1" s="160"/>
      <c r="E1" s="160"/>
      <c r="F1" s="160"/>
      <c r="G1" s="160"/>
      <c r="H1" s="160" t="s">
        <v>73</v>
      </c>
      <c r="I1" s="160"/>
      <c r="J1" s="160"/>
      <c r="K1" s="160"/>
      <c r="L1" s="160"/>
    </row>
    <row r="2" spans="1:12" ht="12">
      <c r="A2" s="162" t="s">
        <v>119</v>
      </c>
      <c r="B2" s="163"/>
      <c r="C2" s="163"/>
      <c r="D2" s="163"/>
      <c r="E2" s="164"/>
      <c r="G2" s="162" t="s">
        <v>119</v>
      </c>
      <c r="H2" s="163"/>
      <c r="I2" s="163"/>
      <c r="J2" s="163"/>
      <c r="K2" s="164"/>
      <c r="L2" s="166"/>
    </row>
    <row r="3" spans="1:12" ht="24.6" thickBot="1">
      <c r="A3" s="167"/>
      <c r="B3" s="168" t="s">
        <v>120</v>
      </c>
      <c r="C3" s="168"/>
      <c r="D3" s="169" t="s">
        <v>121</v>
      </c>
      <c r="E3" s="170"/>
      <c r="G3" s="167"/>
      <c r="H3" s="168" t="s">
        <v>120</v>
      </c>
      <c r="I3" s="168"/>
      <c r="J3" s="169" t="s">
        <v>121</v>
      </c>
      <c r="K3" s="170"/>
      <c r="L3" s="166"/>
    </row>
    <row r="4" spans="1:12" ht="12.6" thickBot="1">
      <c r="A4" s="171">
        <v>201</v>
      </c>
      <c r="B4" s="172">
        <v>0.19</v>
      </c>
      <c r="C4" s="172">
        <v>0.19</v>
      </c>
      <c r="D4" s="173">
        <v>600</v>
      </c>
      <c r="E4" s="174" t="s">
        <v>122</v>
      </c>
      <c r="G4" s="171" t="s">
        <v>89</v>
      </c>
      <c r="H4" s="172">
        <v>0.5</v>
      </c>
      <c r="I4" s="172">
        <v>0.5</v>
      </c>
      <c r="J4" s="173">
        <f>D4</f>
        <v>600</v>
      </c>
      <c r="K4" s="174" t="s">
        <v>122</v>
      </c>
      <c r="L4" s="166"/>
    </row>
    <row r="5" spans="1:12">
      <c r="A5" s="171">
        <v>209</v>
      </c>
      <c r="B5" s="175">
        <v>0.26500000000000001</v>
      </c>
      <c r="C5" s="175">
        <v>0.26500000000000001</v>
      </c>
      <c r="D5" s="176"/>
      <c r="E5" s="177"/>
      <c r="G5" s="178" t="s">
        <v>123</v>
      </c>
      <c r="H5" s="179"/>
      <c r="I5" s="179"/>
      <c r="J5" s="179" t="s">
        <v>124</v>
      </c>
      <c r="K5" s="180" t="s">
        <v>117</v>
      </c>
      <c r="L5" s="166"/>
    </row>
    <row r="6" spans="1:12" ht="12">
      <c r="A6" s="178" t="s">
        <v>123</v>
      </c>
      <c r="B6" s="179"/>
      <c r="C6" s="179"/>
      <c r="D6" s="179" t="s">
        <v>124</v>
      </c>
      <c r="E6" s="180" t="s">
        <v>117</v>
      </c>
      <c r="G6" s="181" t="s">
        <v>125</v>
      </c>
      <c r="H6" s="182" t="s">
        <v>126</v>
      </c>
      <c r="I6" s="182" t="s">
        <v>127</v>
      </c>
      <c r="J6" s="176"/>
      <c r="K6" s="177"/>
      <c r="L6" s="166"/>
    </row>
    <row r="7" spans="1:12" ht="12">
      <c r="A7" s="181" t="s">
        <v>125</v>
      </c>
      <c r="B7" s="182" t="s">
        <v>126</v>
      </c>
      <c r="C7" s="182" t="s">
        <v>127</v>
      </c>
      <c r="D7" s="176"/>
      <c r="E7" s="177"/>
      <c r="G7" s="178"/>
      <c r="H7" s="179">
        <f>(((H4*20)*J4)/J5)</f>
        <v>60</v>
      </c>
      <c r="I7" s="179">
        <f>(((I4*20)*J4)/J5)</f>
        <v>60</v>
      </c>
      <c r="J7" s="183" t="s">
        <v>122</v>
      </c>
      <c r="K7" s="177"/>
      <c r="L7" s="166"/>
    </row>
    <row r="8" spans="1:12" ht="15">
      <c r="A8" s="178"/>
      <c r="B8" s="179">
        <f>(((B4*20)*D4)/D6)</f>
        <v>22.8</v>
      </c>
      <c r="C8" s="179">
        <f>(((C4*20)*D4)/D6)</f>
        <v>22.8</v>
      </c>
      <c r="D8" s="183" t="s">
        <v>122</v>
      </c>
      <c r="E8" s="177"/>
      <c r="G8" s="178" t="s">
        <v>128</v>
      </c>
      <c r="H8" s="179">
        <f>((J4-(SUM(H7:I7))))</f>
        <v>480</v>
      </c>
      <c r="I8" s="179"/>
      <c r="J8" s="183" t="s">
        <v>122</v>
      </c>
      <c r="K8" s="177"/>
      <c r="L8" s="166"/>
    </row>
    <row r="9" spans="1:12" ht="12" thickBot="1">
      <c r="A9" s="178"/>
      <c r="B9" s="179">
        <f>(((B5*20)*D4)/D6)</f>
        <v>31.800000000000004</v>
      </c>
      <c r="C9" s="179">
        <f>(((C5*20)*D4)/D6)</f>
        <v>31.800000000000004</v>
      </c>
      <c r="D9" s="183" t="s">
        <v>122</v>
      </c>
      <c r="E9" s="177"/>
      <c r="G9" s="184" t="s">
        <v>129</v>
      </c>
      <c r="H9" s="185">
        <f>SUM(H7:I8)</f>
        <v>600</v>
      </c>
      <c r="I9" s="185"/>
      <c r="J9" s="186" t="s">
        <v>122</v>
      </c>
      <c r="K9" s="187"/>
      <c r="L9" s="166"/>
    </row>
    <row r="10" spans="1:12" ht="15">
      <c r="A10" s="178" t="s">
        <v>128</v>
      </c>
      <c r="B10" s="179">
        <f>((D4-(SUM(B8:C9))))</f>
        <v>490.79999999999995</v>
      </c>
      <c r="C10" s="179"/>
      <c r="D10" s="183" t="s">
        <v>122</v>
      </c>
      <c r="E10" s="177"/>
      <c r="G10" s="188"/>
      <c r="H10" s="176"/>
      <c r="I10" s="176"/>
      <c r="J10" s="189"/>
      <c r="K10" s="177"/>
      <c r="L10" s="166"/>
    </row>
    <row r="11" spans="1:12" ht="12" thickBot="1">
      <c r="A11" s="184" t="s">
        <v>129</v>
      </c>
      <c r="B11" s="185">
        <f>SUM(B8:C10)</f>
        <v>600</v>
      </c>
      <c r="C11" s="185"/>
      <c r="D11" s="186" t="s">
        <v>122</v>
      </c>
      <c r="E11" s="187"/>
      <c r="G11" s="188"/>
      <c r="H11" s="176"/>
      <c r="I11" s="176"/>
      <c r="J11" s="189"/>
      <c r="K11" s="177"/>
      <c r="L11" s="166"/>
    </row>
    <row r="12" spans="1:12" ht="12">
      <c r="A12" s="162" t="s">
        <v>119</v>
      </c>
      <c r="B12" s="163"/>
      <c r="C12" s="163"/>
      <c r="D12" s="163"/>
      <c r="E12" s="164"/>
      <c r="G12" s="162" t="s">
        <v>119</v>
      </c>
      <c r="H12" s="163"/>
      <c r="I12" s="163"/>
      <c r="J12" s="163"/>
      <c r="K12" s="164"/>
      <c r="L12" s="166"/>
    </row>
    <row r="13" spans="1:12" ht="24.6" thickBot="1">
      <c r="A13" s="167"/>
      <c r="B13" s="168" t="s">
        <v>120</v>
      </c>
      <c r="C13" s="168"/>
      <c r="D13" s="169" t="s">
        <v>121</v>
      </c>
      <c r="E13" s="170"/>
      <c r="G13" s="167"/>
      <c r="H13" s="168" t="s">
        <v>120</v>
      </c>
      <c r="I13" s="168"/>
      <c r="J13" s="169" t="s">
        <v>121</v>
      </c>
      <c r="K13" s="170"/>
      <c r="L13" s="166"/>
    </row>
    <row r="14" spans="1:12" ht="12.6" thickBot="1">
      <c r="A14" s="171" t="s">
        <v>101</v>
      </c>
      <c r="B14" s="172">
        <v>0.15</v>
      </c>
      <c r="C14" s="172">
        <v>0.15</v>
      </c>
      <c r="D14" s="173">
        <f>D4</f>
        <v>600</v>
      </c>
      <c r="E14" s="174" t="s">
        <v>122</v>
      </c>
      <c r="G14" s="171" t="s">
        <v>130</v>
      </c>
      <c r="H14" s="172">
        <v>0.1</v>
      </c>
      <c r="I14" s="172">
        <v>0.1</v>
      </c>
      <c r="J14" s="173">
        <f>D4</f>
        <v>600</v>
      </c>
      <c r="K14" s="174" t="s">
        <v>122</v>
      </c>
      <c r="L14" s="166"/>
    </row>
    <row r="15" spans="1:12">
      <c r="A15" s="178" t="s">
        <v>123</v>
      </c>
      <c r="B15" s="179"/>
      <c r="C15" s="179"/>
      <c r="D15" s="179" t="s">
        <v>124</v>
      </c>
      <c r="E15" s="180" t="s">
        <v>117</v>
      </c>
      <c r="F15" s="166"/>
      <c r="G15" s="178" t="s">
        <v>123</v>
      </c>
      <c r="H15" s="179"/>
      <c r="I15" s="179"/>
      <c r="J15" s="179" t="s">
        <v>124</v>
      </c>
      <c r="K15" s="180" t="s">
        <v>117</v>
      </c>
      <c r="L15" s="166"/>
    </row>
    <row r="16" spans="1:12" ht="12">
      <c r="A16" s="181" t="s">
        <v>125</v>
      </c>
      <c r="B16" s="182" t="s">
        <v>126</v>
      </c>
      <c r="C16" s="182" t="s">
        <v>127</v>
      </c>
      <c r="D16" s="176"/>
      <c r="E16" s="177"/>
      <c r="F16" s="166"/>
      <c r="G16" s="181" t="s">
        <v>125</v>
      </c>
      <c r="H16" s="182" t="s">
        <v>126</v>
      </c>
      <c r="I16" s="182" t="s">
        <v>127</v>
      </c>
      <c r="J16" s="176"/>
      <c r="K16" s="177"/>
      <c r="L16" s="166"/>
    </row>
    <row r="17" spans="1:12">
      <c r="A17" s="178"/>
      <c r="B17" s="179">
        <f>(((B14*20)*D14)/D15)</f>
        <v>18</v>
      </c>
      <c r="C17" s="179">
        <f>(((C14*20)*D14)/D15)</f>
        <v>18</v>
      </c>
      <c r="D17" s="183" t="s">
        <v>122</v>
      </c>
      <c r="E17" s="177"/>
      <c r="F17" s="166"/>
      <c r="G17" s="178"/>
      <c r="H17" s="179">
        <f>(((H14*20)*J14)/J15)</f>
        <v>12</v>
      </c>
      <c r="I17" s="179">
        <f>(((I14*20)*J14)/J15)</f>
        <v>12</v>
      </c>
      <c r="J17" s="183" t="s">
        <v>122</v>
      </c>
      <c r="K17" s="177"/>
      <c r="L17" s="166"/>
    </row>
    <row r="18" spans="1:12" ht="15">
      <c r="A18" s="178" t="s">
        <v>128</v>
      </c>
      <c r="B18" s="179">
        <f>((D14-(SUM(B17:C17))))</f>
        <v>564</v>
      </c>
      <c r="C18" s="179"/>
      <c r="D18" s="183" t="s">
        <v>122</v>
      </c>
      <c r="E18" s="177"/>
      <c r="F18" s="166"/>
      <c r="G18" s="178" t="s">
        <v>128</v>
      </c>
      <c r="H18" s="179">
        <f>((J14-(SUM(H17:I17))))</f>
        <v>576</v>
      </c>
      <c r="I18" s="179"/>
      <c r="J18" s="183" t="s">
        <v>122</v>
      </c>
      <c r="K18" s="177"/>
      <c r="L18" s="166"/>
    </row>
    <row r="19" spans="1:12" ht="12" thickBot="1">
      <c r="A19" s="184" t="s">
        <v>129</v>
      </c>
      <c r="B19" s="185">
        <f>SUM(B17:C18)</f>
        <v>600</v>
      </c>
      <c r="C19" s="185"/>
      <c r="D19" s="186" t="s">
        <v>122</v>
      </c>
      <c r="E19" s="187"/>
      <c r="F19" s="166"/>
      <c r="G19" s="184" t="s">
        <v>129</v>
      </c>
      <c r="H19" s="185">
        <f>SUM(H17:I18)</f>
        <v>600</v>
      </c>
      <c r="I19" s="185"/>
      <c r="J19" s="186" t="s">
        <v>122</v>
      </c>
      <c r="K19" s="187"/>
      <c r="L19" s="166"/>
    </row>
    <row r="20" spans="1:12" ht="12">
      <c r="A20" s="162" t="s">
        <v>119</v>
      </c>
      <c r="B20" s="163"/>
      <c r="C20" s="163"/>
      <c r="D20" s="163"/>
      <c r="E20" s="164"/>
      <c r="F20" s="166"/>
      <c r="G20" s="162" t="s">
        <v>119</v>
      </c>
      <c r="H20" s="163"/>
      <c r="I20" s="163"/>
      <c r="J20" s="163"/>
      <c r="K20" s="164"/>
      <c r="L20" s="166"/>
    </row>
    <row r="21" spans="1:12" ht="24.6" thickBot="1">
      <c r="A21" s="167"/>
      <c r="B21" s="168" t="s">
        <v>120</v>
      </c>
      <c r="C21" s="168"/>
      <c r="D21" s="169" t="s">
        <v>121</v>
      </c>
      <c r="E21" s="170"/>
      <c r="F21" s="166"/>
      <c r="G21" s="167"/>
      <c r="H21" s="168" t="s">
        <v>120</v>
      </c>
      <c r="I21" s="168"/>
      <c r="J21" s="169" t="s">
        <v>121</v>
      </c>
      <c r="K21" s="170"/>
      <c r="L21" s="166"/>
    </row>
    <row r="22" spans="1:12" ht="12.6" thickBot="1">
      <c r="A22" s="171" t="s">
        <v>104</v>
      </c>
      <c r="B22" s="172">
        <v>0.3</v>
      </c>
      <c r="C22" s="172">
        <v>0.3</v>
      </c>
      <c r="D22" s="173">
        <f>D4</f>
        <v>600</v>
      </c>
      <c r="E22" s="174" t="s">
        <v>122</v>
      </c>
      <c r="F22" s="166"/>
      <c r="G22" s="171" t="s">
        <v>131</v>
      </c>
      <c r="H22" s="172">
        <v>0.35</v>
      </c>
      <c r="I22" s="172">
        <v>0.35</v>
      </c>
      <c r="J22" s="173">
        <f>D4</f>
        <v>600</v>
      </c>
      <c r="K22" s="174" t="s">
        <v>122</v>
      </c>
      <c r="L22" s="166"/>
    </row>
    <row r="23" spans="1:12">
      <c r="A23" s="178" t="s">
        <v>123</v>
      </c>
      <c r="B23" s="179"/>
      <c r="C23" s="179"/>
      <c r="D23" s="179">
        <v>100</v>
      </c>
      <c r="E23" s="180" t="s">
        <v>117</v>
      </c>
      <c r="F23" s="166"/>
      <c r="G23" s="178" t="s">
        <v>123</v>
      </c>
      <c r="H23" s="179"/>
      <c r="I23" s="179"/>
      <c r="J23" s="179" t="s">
        <v>124</v>
      </c>
      <c r="K23" s="180" t="s">
        <v>117</v>
      </c>
      <c r="L23" s="166"/>
    </row>
    <row r="24" spans="1:12" ht="12">
      <c r="A24" s="181" t="s">
        <v>125</v>
      </c>
      <c r="B24" s="182" t="s">
        <v>126</v>
      </c>
      <c r="C24" s="182" t="s">
        <v>127</v>
      </c>
      <c r="D24" s="176"/>
      <c r="E24" s="177"/>
      <c r="F24" s="166"/>
      <c r="G24" s="181" t="s">
        <v>125</v>
      </c>
      <c r="H24" s="182" t="s">
        <v>126</v>
      </c>
      <c r="I24" s="182" t="s">
        <v>127</v>
      </c>
      <c r="J24" s="176"/>
      <c r="K24" s="177"/>
      <c r="L24" s="166"/>
    </row>
    <row r="25" spans="1:12">
      <c r="A25" s="178"/>
      <c r="B25" s="179">
        <f>(((B22*20)*D22)/D23)</f>
        <v>36</v>
      </c>
      <c r="C25" s="179">
        <f>(((C22*20)*D22)/D23)</f>
        <v>36</v>
      </c>
      <c r="D25" s="183" t="s">
        <v>122</v>
      </c>
      <c r="E25" s="177"/>
      <c r="F25" s="166"/>
      <c r="G25" s="178"/>
      <c r="H25" s="179">
        <f>(((H22*20)*J22)/J23)</f>
        <v>42</v>
      </c>
      <c r="I25" s="179">
        <f>(((I22*20)*J22)/J23)</f>
        <v>42</v>
      </c>
      <c r="J25" s="183" t="s">
        <v>122</v>
      </c>
      <c r="K25" s="177"/>
      <c r="L25" s="166"/>
    </row>
    <row r="26" spans="1:12" ht="15">
      <c r="A26" s="178" t="s">
        <v>128</v>
      </c>
      <c r="B26" s="179">
        <f>((D22-(SUM(B25:C25))))</f>
        <v>528</v>
      </c>
      <c r="C26" s="179"/>
      <c r="D26" s="183" t="s">
        <v>122</v>
      </c>
      <c r="E26" s="177"/>
      <c r="F26" s="166"/>
      <c r="G26" s="178" t="s">
        <v>128</v>
      </c>
      <c r="H26" s="179">
        <f>((J22-(SUM(H25:I25))))</f>
        <v>516</v>
      </c>
      <c r="I26" s="179"/>
      <c r="J26" s="183" t="s">
        <v>122</v>
      </c>
      <c r="K26" s="177"/>
      <c r="L26" s="166"/>
    </row>
    <row r="27" spans="1:12" ht="12" thickBot="1">
      <c r="A27" s="184" t="s">
        <v>129</v>
      </c>
      <c r="B27" s="185">
        <f>SUM(B25:C26)</f>
        <v>600</v>
      </c>
      <c r="C27" s="185"/>
      <c r="D27" s="186" t="s">
        <v>122</v>
      </c>
      <c r="E27" s="187"/>
      <c r="F27" s="166"/>
      <c r="G27" s="184" t="s">
        <v>129</v>
      </c>
      <c r="H27" s="185">
        <f>SUM(H25:I26)</f>
        <v>600</v>
      </c>
      <c r="I27" s="185"/>
      <c r="J27" s="186" t="s">
        <v>122</v>
      </c>
      <c r="K27" s="187"/>
      <c r="L27" s="166"/>
    </row>
    <row r="28" spans="1:12" ht="12">
      <c r="A28" s="166"/>
      <c r="B28" s="166"/>
      <c r="C28" s="166"/>
      <c r="D28" s="166"/>
      <c r="E28" s="166"/>
      <c r="F28" s="166"/>
      <c r="G28" s="162" t="s">
        <v>119</v>
      </c>
      <c r="H28" s="163"/>
      <c r="I28" s="163"/>
      <c r="J28" s="163"/>
      <c r="K28" s="164"/>
      <c r="L28" s="166"/>
    </row>
    <row r="29" spans="1:12" ht="24.6" thickBot="1">
      <c r="A29" s="166"/>
      <c r="B29" s="166"/>
      <c r="C29" s="166"/>
      <c r="D29" s="166"/>
      <c r="E29" s="166"/>
      <c r="F29" s="166"/>
      <c r="G29" s="167"/>
      <c r="H29" s="168" t="s">
        <v>120</v>
      </c>
      <c r="I29" s="168"/>
      <c r="J29" s="169" t="s">
        <v>121</v>
      </c>
      <c r="K29" s="170"/>
      <c r="L29" s="166"/>
    </row>
    <row r="30" spans="1:12" ht="12.6" thickBot="1">
      <c r="A30" s="166"/>
      <c r="B30" s="166"/>
      <c r="C30" s="166"/>
      <c r="D30" s="166"/>
      <c r="E30" s="166"/>
      <c r="F30" s="166"/>
      <c r="G30" s="171" t="s">
        <v>108</v>
      </c>
      <c r="H30" s="172">
        <v>0.3</v>
      </c>
      <c r="I30" s="172">
        <v>0.3</v>
      </c>
      <c r="J30" s="173">
        <f>D4</f>
        <v>600</v>
      </c>
      <c r="K30" s="174" t="s">
        <v>122</v>
      </c>
      <c r="L30" s="166"/>
    </row>
    <row r="31" spans="1:12">
      <c r="A31" s="166"/>
      <c r="B31" s="166"/>
      <c r="C31" s="166"/>
      <c r="D31" s="166"/>
      <c r="E31" s="166"/>
      <c r="F31" s="166"/>
      <c r="G31" s="178" t="s">
        <v>123</v>
      </c>
      <c r="H31" s="179"/>
      <c r="I31" s="179"/>
      <c r="J31" s="179" t="s">
        <v>124</v>
      </c>
      <c r="K31" s="180" t="s">
        <v>117</v>
      </c>
      <c r="L31" s="166"/>
    </row>
    <row r="32" spans="1:12" ht="12">
      <c r="A32" s="166"/>
      <c r="B32" s="166"/>
      <c r="C32" s="166"/>
      <c r="D32" s="166"/>
      <c r="E32" s="166"/>
      <c r="F32" s="166"/>
      <c r="G32" s="181" t="s">
        <v>125</v>
      </c>
      <c r="H32" s="182" t="s">
        <v>126</v>
      </c>
      <c r="I32" s="182" t="s">
        <v>127</v>
      </c>
      <c r="J32" s="176"/>
      <c r="K32" s="177"/>
      <c r="L32" s="166"/>
    </row>
    <row r="33" spans="1:12">
      <c r="A33" s="166"/>
      <c r="B33" s="166"/>
      <c r="C33" s="166"/>
      <c r="D33" s="166"/>
      <c r="E33" s="166"/>
      <c r="F33" s="166"/>
      <c r="G33" s="178"/>
      <c r="H33" s="179">
        <f>(((H30*20)*J30)/J31)</f>
        <v>36</v>
      </c>
      <c r="I33" s="179">
        <f>(((I30*20)*J30)/J31)</f>
        <v>36</v>
      </c>
      <c r="J33" s="183" t="s">
        <v>122</v>
      </c>
      <c r="K33" s="177"/>
      <c r="L33" s="166"/>
    </row>
    <row r="34" spans="1:12" ht="15">
      <c r="A34" s="166"/>
      <c r="B34" s="166"/>
      <c r="C34" s="166"/>
      <c r="D34" s="166"/>
      <c r="E34" s="166"/>
      <c r="F34" s="166"/>
      <c r="G34" s="178" t="s">
        <v>128</v>
      </c>
      <c r="H34" s="179">
        <f>((J30-(SUM(H33:I33))))</f>
        <v>528</v>
      </c>
      <c r="I34" s="179"/>
      <c r="J34" s="183" t="s">
        <v>122</v>
      </c>
      <c r="K34" s="177"/>
      <c r="L34" s="166"/>
    </row>
    <row r="35" spans="1:12" ht="12" thickBot="1">
      <c r="A35" s="166"/>
      <c r="B35" s="166"/>
      <c r="C35" s="166"/>
      <c r="D35" s="166"/>
      <c r="E35" s="166"/>
      <c r="F35" s="166"/>
      <c r="G35" s="184" t="s">
        <v>129</v>
      </c>
      <c r="H35" s="185">
        <f>SUM(H33:I34)</f>
        <v>600</v>
      </c>
      <c r="I35" s="185"/>
      <c r="J35" s="186" t="s">
        <v>122</v>
      </c>
      <c r="K35" s="187"/>
      <c r="L35" s="166"/>
    </row>
    <row r="36" spans="1:12" ht="12.6" thickBot="1">
      <c r="A36" s="162" t="s">
        <v>119</v>
      </c>
      <c r="B36" s="163"/>
      <c r="C36" s="163"/>
      <c r="D36" s="163"/>
      <c r="E36" s="164"/>
      <c r="F36" s="190"/>
      <c r="G36" s="191"/>
      <c r="H36" s="191"/>
      <c r="I36" s="191"/>
      <c r="J36" s="191"/>
      <c r="K36" s="192"/>
      <c r="L36" s="166"/>
    </row>
    <row r="37" spans="1:12" ht="24.6" thickBot="1">
      <c r="A37" s="167"/>
      <c r="B37" s="168" t="s">
        <v>120</v>
      </c>
      <c r="C37" s="168"/>
      <c r="D37" s="169" t="s">
        <v>121</v>
      </c>
      <c r="E37" s="170"/>
      <c r="F37" s="193"/>
      <c r="G37" s="194" t="s">
        <v>110</v>
      </c>
      <c r="H37" s="195"/>
      <c r="I37" s="195"/>
      <c r="J37" s="195"/>
      <c r="K37" s="196"/>
      <c r="L37" s="166"/>
    </row>
    <row r="38" spans="1:12" ht="12.6" thickBot="1">
      <c r="A38" s="171" t="s">
        <v>112</v>
      </c>
      <c r="B38" s="172">
        <v>0.5</v>
      </c>
      <c r="C38" s="172">
        <v>0.5</v>
      </c>
      <c r="D38" s="173">
        <f>D4</f>
        <v>600</v>
      </c>
      <c r="E38" s="174" t="s">
        <v>122</v>
      </c>
      <c r="F38" s="193"/>
      <c r="G38" s="195"/>
      <c r="H38" s="195"/>
      <c r="I38" s="195"/>
      <c r="J38" s="195"/>
      <c r="K38" s="196"/>
      <c r="L38" s="166"/>
    </row>
    <row r="39" spans="1:12">
      <c r="A39" s="178" t="s">
        <v>123</v>
      </c>
      <c r="B39" s="179"/>
      <c r="C39" s="179"/>
      <c r="D39" s="179" t="s">
        <v>124</v>
      </c>
      <c r="E39" s="180" t="s">
        <v>117</v>
      </c>
      <c r="F39" s="193"/>
      <c r="G39" s="195"/>
      <c r="H39" s="195"/>
      <c r="I39" s="195"/>
      <c r="J39" s="195"/>
      <c r="K39" s="196"/>
      <c r="L39" s="166"/>
    </row>
    <row r="40" spans="1:12" ht="12">
      <c r="A40" s="181" t="s">
        <v>125</v>
      </c>
      <c r="B40" s="182" t="s">
        <v>126</v>
      </c>
      <c r="C40" s="182" t="s">
        <v>127</v>
      </c>
      <c r="D40" s="176"/>
      <c r="E40" s="177"/>
      <c r="F40" s="193"/>
      <c r="G40" s="195"/>
      <c r="H40" s="195"/>
      <c r="I40" s="195"/>
      <c r="J40" s="195"/>
      <c r="K40" s="196"/>
      <c r="L40" s="166"/>
    </row>
    <row r="41" spans="1:12">
      <c r="A41" s="178"/>
      <c r="B41" s="179">
        <f>(((B38*20)*D38)/D39)</f>
        <v>60</v>
      </c>
      <c r="C41" s="179">
        <f>(((C38*20)*D38)/D39)</f>
        <v>60</v>
      </c>
      <c r="D41" s="183" t="s">
        <v>122</v>
      </c>
      <c r="E41" s="177"/>
      <c r="F41" s="193"/>
      <c r="G41" s="195"/>
      <c r="H41" s="195"/>
      <c r="I41" s="195"/>
      <c r="J41" s="195"/>
      <c r="K41" s="196"/>
      <c r="L41" s="166"/>
    </row>
    <row r="42" spans="1:12" ht="15">
      <c r="A42" s="178" t="s">
        <v>128</v>
      </c>
      <c r="B42" s="179">
        <f>((D38-(SUM(B41:C41))))</f>
        <v>480</v>
      </c>
      <c r="C42" s="179"/>
      <c r="D42" s="183" t="s">
        <v>122</v>
      </c>
      <c r="E42" s="177"/>
      <c r="F42" s="195"/>
      <c r="G42" s="195"/>
      <c r="H42" s="195"/>
      <c r="I42" s="195"/>
      <c r="J42" s="195"/>
      <c r="K42" s="196"/>
      <c r="L42" s="166"/>
    </row>
    <row r="43" spans="1:12" ht="12" thickBot="1">
      <c r="A43" s="184" t="s">
        <v>129</v>
      </c>
      <c r="B43" s="185">
        <f>SUM(B41:C42)</f>
        <v>600</v>
      </c>
      <c r="C43" s="185"/>
      <c r="D43" s="186" t="s">
        <v>122</v>
      </c>
      <c r="E43" s="187"/>
      <c r="F43" s="195"/>
      <c r="G43" s="195"/>
      <c r="H43" s="195"/>
      <c r="I43" s="195"/>
      <c r="J43" s="195"/>
      <c r="K43" s="196"/>
    </row>
    <row r="44" spans="1:12" ht="12">
      <c r="A44" s="162" t="s">
        <v>119</v>
      </c>
      <c r="B44" s="163"/>
      <c r="C44" s="163"/>
      <c r="D44" s="163"/>
      <c r="E44" s="164"/>
      <c r="F44" s="195"/>
      <c r="G44" s="162" t="s">
        <v>119</v>
      </c>
      <c r="H44" s="163"/>
      <c r="I44" s="163"/>
      <c r="J44" s="163"/>
      <c r="K44" s="164"/>
    </row>
    <row r="45" spans="1:12" ht="24.6" thickBot="1">
      <c r="A45" s="167"/>
      <c r="B45" s="168" t="s">
        <v>120</v>
      </c>
      <c r="C45" s="168"/>
      <c r="D45" s="169" t="s">
        <v>121</v>
      </c>
      <c r="E45" s="170"/>
      <c r="F45" s="195"/>
      <c r="G45" s="167"/>
      <c r="H45" s="168" t="s">
        <v>120</v>
      </c>
      <c r="I45" s="168"/>
      <c r="J45" s="169" t="s">
        <v>121</v>
      </c>
      <c r="K45" s="170"/>
    </row>
    <row r="46" spans="1:12" ht="12.6" thickBot="1">
      <c r="A46" s="171" t="s">
        <v>116</v>
      </c>
      <c r="B46" s="172">
        <v>0.5</v>
      </c>
      <c r="C46" s="172">
        <v>0.5</v>
      </c>
      <c r="D46" s="173">
        <f>D4</f>
        <v>600</v>
      </c>
      <c r="E46" s="174" t="s">
        <v>122</v>
      </c>
      <c r="F46" s="195"/>
      <c r="G46" s="171" t="s">
        <v>111</v>
      </c>
      <c r="H46" s="172">
        <v>0.5</v>
      </c>
      <c r="I46" s="172">
        <v>0.5</v>
      </c>
      <c r="J46" s="173">
        <f>D4</f>
        <v>600</v>
      </c>
      <c r="K46" s="174" t="s">
        <v>122</v>
      </c>
    </row>
    <row r="47" spans="1:12">
      <c r="A47" s="178" t="s">
        <v>123</v>
      </c>
      <c r="B47" s="179"/>
      <c r="C47" s="179"/>
      <c r="D47" s="179" t="s">
        <v>124</v>
      </c>
      <c r="E47" s="180" t="s">
        <v>117</v>
      </c>
      <c r="F47" s="195"/>
      <c r="G47" s="178" t="s">
        <v>123</v>
      </c>
      <c r="H47" s="179"/>
      <c r="I47" s="179"/>
      <c r="J47" s="179" t="s">
        <v>124</v>
      </c>
      <c r="K47" s="180" t="s">
        <v>117</v>
      </c>
    </row>
    <row r="48" spans="1:12" ht="12">
      <c r="A48" s="181" t="s">
        <v>125</v>
      </c>
      <c r="B48" s="182" t="s">
        <v>126</v>
      </c>
      <c r="C48" s="182" t="s">
        <v>127</v>
      </c>
      <c r="D48" s="176"/>
      <c r="E48" s="177"/>
      <c r="F48" s="195"/>
      <c r="G48" s="181" t="s">
        <v>125</v>
      </c>
      <c r="H48" s="182" t="s">
        <v>126</v>
      </c>
      <c r="I48" s="182" t="s">
        <v>127</v>
      </c>
      <c r="J48" s="176"/>
      <c r="K48" s="177"/>
    </row>
    <row r="49" spans="1:13">
      <c r="A49" s="178"/>
      <c r="B49" s="179">
        <f>(((B46*20)*D46)/D47)</f>
        <v>60</v>
      </c>
      <c r="C49" s="179">
        <f>(((C46*20)*D46)/D47)</f>
        <v>60</v>
      </c>
      <c r="D49" s="183" t="s">
        <v>122</v>
      </c>
      <c r="E49" s="177"/>
      <c r="F49" s="195"/>
      <c r="G49" s="178"/>
      <c r="H49" s="179">
        <f>(((H46*20)*J46)/J47)</f>
        <v>60</v>
      </c>
      <c r="I49" s="179">
        <f>(((I46*20)*J46)/J47)</f>
        <v>60</v>
      </c>
      <c r="J49" s="183" t="s">
        <v>122</v>
      </c>
      <c r="K49" s="177"/>
    </row>
    <row r="50" spans="1:13" ht="15">
      <c r="A50" s="178" t="s">
        <v>128</v>
      </c>
      <c r="B50" s="179">
        <f>((D46-(SUM(B49:C49))))</f>
        <v>480</v>
      </c>
      <c r="C50" s="179"/>
      <c r="D50" s="183" t="s">
        <v>122</v>
      </c>
      <c r="E50" s="177"/>
      <c r="F50" s="195"/>
      <c r="G50" s="178" t="s">
        <v>128</v>
      </c>
      <c r="H50" s="179">
        <f>((J46-(SUM(H49:I49))))</f>
        <v>480</v>
      </c>
      <c r="I50" s="179"/>
      <c r="J50" s="183" t="s">
        <v>122</v>
      </c>
      <c r="K50" s="177"/>
    </row>
    <row r="51" spans="1:13" s="165" customFormat="1" ht="12" thickBot="1">
      <c r="A51" s="184" t="s">
        <v>129</v>
      </c>
      <c r="B51" s="185">
        <f>SUM(B49:C50)</f>
        <v>600</v>
      </c>
      <c r="C51" s="185"/>
      <c r="D51" s="186" t="s">
        <v>122</v>
      </c>
      <c r="E51" s="187"/>
      <c r="F51" s="197"/>
      <c r="G51" s="184" t="s">
        <v>129</v>
      </c>
      <c r="H51" s="185">
        <f>SUM(H49:I50)</f>
        <v>600</v>
      </c>
      <c r="I51" s="185"/>
      <c r="J51" s="186" t="s">
        <v>122</v>
      </c>
      <c r="K51" s="187"/>
      <c r="M51" s="166"/>
    </row>
    <row r="53" spans="1:13" s="165" customFormat="1" ht="12" thickBot="1">
      <c r="M53" s="166"/>
    </row>
    <row r="54" spans="1:13" s="165" customFormat="1" ht="13.2" thickTop="1" thickBot="1">
      <c r="A54" s="198" t="s">
        <v>132</v>
      </c>
      <c r="B54" s="199"/>
      <c r="C54" s="200"/>
      <c r="D54" s="201"/>
      <c r="E54" s="201"/>
      <c r="F54" s="201"/>
      <c r="M54" s="166"/>
    </row>
    <row r="55" spans="1:13" s="165" customFormat="1" ht="12.6" thickTop="1">
      <c r="A55" s="202" t="s">
        <v>133</v>
      </c>
      <c r="B55" s="203">
        <v>100</v>
      </c>
      <c r="C55" s="204" t="s">
        <v>117</v>
      </c>
      <c r="D55" s="201"/>
      <c r="E55" s="201"/>
      <c r="F55" s="201"/>
      <c r="M55" s="166"/>
    </row>
    <row r="56" spans="1:13" s="165" customFormat="1" ht="12">
      <c r="A56" s="205" t="s">
        <v>134</v>
      </c>
      <c r="B56" s="206">
        <v>20</v>
      </c>
      <c r="C56" s="207" t="s">
        <v>135</v>
      </c>
      <c r="D56" s="201"/>
      <c r="E56" s="201"/>
      <c r="F56" s="201"/>
      <c r="M56" s="166"/>
    </row>
    <row r="57" spans="1:13" s="165" customFormat="1" ht="12">
      <c r="A57" s="205" t="s">
        <v>136</v>
      </c>
      <c r="B57" s="206">
        <v>0.2</v>
      </c>
      <c r="C57" s="207" t="s">
        <v>117</v>
      </c>
      <c r="D57" s="201"/>
      <c r="E57" s="201"/>
      <c r="F57" s="201"/>
      <c r="M57" s="166"/>
    </row>
    <row r="58" spans="1:13" s="165" customFormat="1" ht="12">
      <c r="A58" s="205" t="s">
        <v>137</v>
      </c>
      <c r="B58" s="206">
        <v>0.2</v>
      </c>
      <c r="C58" s="207" t="s">
        <v>117</v>
      </c>
      <c r="D58" s="201"/>
      <c r="E58" s="201"/>
      <c r="F58" s="201"/>
      <c r="M58" s="166"/>
    </row>
    <row r="59" spans="1:13" s="165" customFormat="1" ht="12.6" thickBot="1">
      <c r="A59" s="208" t="s">
        <v>138</v>
      </c>
      <c r="B59" s="209">
        <v>600</v>
      </c>
      <c r="C59" s="210" t="s">
        <v>122</v>
      </c>
      <c r="D59" s="201"/>
      <c r="E59" s="201"/>
      <c r="F59" s="201"/>
      <c r="M59" s="166"/>
    </row>
    <row r="60" spans="1:13" s="165" customFormat="1" ht="13.2" thickTop="1" thickBot="1">
      <c r="A60" s="198" t="s">
        <v>139</v>
      </c>
      <c r="B60" s="199"/>
      <c r="C60" s="199"/>
      <c r="D60" s="211">
        <f>(B55*B62)/B59</f>
        <v>4</v>
      </c>
      <c r="E60" s="212" t="s">
        <v>117</v>
      </c>
      <c r="F60" s="213" t="s">
        <v>140</v>
      </c>
      <c r="M60" s="166"/>
    </row>
    <row r="61" spans="1:13" s="165" customFormat="1" ht="12.6" thickTop="1">
      <c r="A61" s="214" t="s">
        <v>141</v>
      </c>
      <c r="B61" s="206">
        <f>B59-B62-B63</f>
        <v>552</v>
      </c>
      <c r="C61" s="206" t="s">
        <v>122</v>
      </c>
      <c r="D61" s="215"/>
      <c r="E61" s="216"/>
      <c r="F61" s="217"/>
      <c r="M61" s="166"/>
    </row>
    <row r="62" spans="1:13" s="165" customFormat="1" ht="12">
      <c r="A62" s="205" t="s">
        <v>142</v>
      </c>
      <c r="B62" s="206">
        <f>(B57*B56*B59)/B55</f>
        <v>24</v>
      </c>
      <c r="C62" s="206" t="s">
        <v>122</v>
      </c>
      <c r="D62" s="215"/>
      <c r="E62" s="216"/>
      <c r="F62" s="217"/>
      <c r="M62" s="166"/>
    </row>
    <row r="63" spans="1:13" s="165" customFormat="1" ht="12.6" thickBot="1">
      <c r="A63" s="208" t="s">
        <v>143</v>
      </c>
      <c r="B63" s="209">
        <f>(B58*B56*B59)/B55</f>
        <v>24</v>
      </c>
      <c r="C63" s="209" t="s">
        <v>122</v>
      </c>
      <c r="D63" s="218"/>
      <c r="E63" s="219"/>
      <c r="F63" s="220"/>
      <c r="M63" s="166"/>
    </row>
    <row r="64" spans="1:13" s="165" customFormat="1" ht="12" thickTop="1">
      <c r="M64" s="166"/>
    </row>
    <row r="65" spans="7:13" s="165" customFormat="1">
      <c r="M65" s="166"/>
    </row>
    <row r="66" spans="7:13" s="165" customFormat="1">
      <c r="M66" s="166"/>
    </row>
    <row r="67" spans="7:13" s="165" customFormat="1">
      <c r="M67" s="166"/>
    </row>
    <row r="68" spans="7:13" s="165" customFormat="1">
      <c r="M68" s="166"/>
    </row>
    <row r="69" spans="7:13" s="165" customFormat="1">
      <c r="M69" s="166"/>
    </row>
    <row r="70" spans="7:13" s="165" customFormat="1">
      <c r="M70" s="166"/>
    </row>
    <row r="71" spans="7:13" s="165" customFormat="1">
      <c r="M71" s="166"/>
    </row>
    <row r="72" spans="7:13" s="165" customFormat="1">
      <c r="G72" s="195"/>
      <c r="M72" s="166"/>
    </row>
    <row r="73" spans="7:13" s="165" customFormat="1">
      <c r="G73" s="195"/>
      <c r="M73" s="166"/>
    </row>
    <row r="74" spans="7:13" s="165" customFormat="1">
      <c r="M74" s="166"/>
    </row>
    <row r="75" spans="7:13" s="165" customFormat="1">
      <c r="M75" s="166"/>
    </row>
    <row r="76" spans="7:13" s="165" customFormat="1">
      <c r="M76" s="166"/>
    </row>
    <row r="77" spans="7:13" s="165" customFormat="1">
      <c r="M77" s="166"/>
    </row>
    <row r="78" spans="7:13" s="165" customFormat="1">
      <c r="M78" s="166"/>
    </row>
    <row r="79" spans="7:13" s="165" customFormat="1">
      <c r="M79" s="166"/>
    </row>
    <row r="80" spans="7:13" s="165" customFormat="1">
      <c r="M80" s="166"/>
    </row>
    <row r="81" spans="13:13" s="165" customFormat="1">
      <c r="M81" s="166"/>
    </row>
    <row r="82" spans="13:13" s="165" customFormat="1">
      <c r="M82" s="166"/>
    </row>
    <row r="83" spans="13:13" s="165" customFormat="1">
      <c r="M83" s="166"/>
    </row>
    <row r="84" spans="13:13" s="165" customFormat="1">
      <c r="M84" s="166"/>
    </row>
    <row r="85" spans="13:13" s="165" customFormat="1">
      <c r="M85" s="166"/>
    </row>
  </sheetData>
  <mergeCells count="5">
    <mergeCell ref="A54:C54"/>
    <mergeCell ref="A60:C60"/>
    <mergeCell ref="D60:D63"/>
    <mergeCell ref="E60:E63"/>
    <mergeCell ref="F60:F63"/>
  </mergeCells>
  <pageMargins left="0.28000000000000003" right="0.32" top="0.32" bottom="0.17" header="0.17" footer="0.25"/>
  <pageSetup orientation="portrait" r:id="rId1"/>
  <headerFooter alignWithMargins="0">
    <oddFooter>&amp;R&amp;"Arial,Bold"&amp;D  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8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Cougar_Primer_Panels</vt:lpstr>
      <vt:lpstr>Cougar_PCR_mixes</vt:lpstr>
      <vt:lpstr>Cougar_20xPrimer_mixes</vt:lpstr>
      <vt:lpstr>Sheet1</vt:lpstr>
      <vt:lpstr>Sheet2</vt:lpstr>
      <vt:lpstr>Sheet3</vt:lpstr>
    </vt:vector>
  </TitlesOfParts>
  <Company>Hatfield Marine Science Center OSU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dave.jacobson</dc:creator>
  <cp:lastModifiedBy>dave.jacobson</cp:lastModifiedBy>
  <cp:lastPrinted>2020-09-23T16:14:50Z</cp:lastPrinted>
  <dcterms:created xsi:type="dcterms:W3CDTF">2020-09-23T16:13:14Z</dcterms:created>
  <dcterms:modified xsi:type="dcterms:W3CDTF">2020-09-23T16:16:51Z</dcterms:modified>
</cp:coreProperties>
</file>