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25_29" sheetId="1" state="visible" r:id="rId2"/>
    <sheet name="y30_34" sheetId="2" state="visible" r:id="rId3"/>
    <sheet name="y35_39" sheetId="3" state="visible" r:id="rId4"/>
    <sheet name="y40_44" sheetId="4" state="visible" r:id="rId5"/>
    <sheet name="y45_49" sheetId="5" state="visible" r:id="rId6"/>
    <sheet name="y50_54" sheetId="6" state="visible" r:id="rId7"/>
    <sheet name="y55_59" sheetId="7" state="visible" r:id="rId8"/>
    <sheet name="y60_64" sheetId="8" state="visible" r:id="rId9"/>
    <sheet name="y65_69" sheetId="9" state="visible" r:id="rId10"/>
    <sheet name="y70_74" sheetId="10" state="visible" r:id="rId11"/>
    <sheet name="y75_79" sheetId="11" state="visible" r:id="rId12"/>
    <sheet name="y80_84" sheetId="12" state="visible" r:id="rId13"/>
    <sheet name="y85_89" sheetId="13" state="visible" r:id="rId14"/>
    <sheet name="y90_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<sst xmlns="http://schemas.openxmlformats.org/spreadsheetml/2006/main" count="668" uniqueCount="224">
  <si>
    <t xml:space="preserve">variable</t>
  </si>
  <si>
    <t xml:space="preserve">base</t>
  </si>
  <si>
    <t xml:space="preserve">lower</t>
  </si>
  <si>
    <t xml:space="preserve">upper</t>
  </si>
  <si>
    <t xml:space="preserve">notes</t>
  </si>
  <si>
    <t xml:space="preserve">c_hysterectomy</t>
  </si>
  <si>
    <t xml:space="preserve">c_hysterectomy_visit</t>
  </si>
  <si>
    <t xml:space="preserve">c_hysteroscopy</t>
  </si>
  <si>
    <t xml:space="preserve">c_hysteroscopy_visit</t>
  </si>
  <si>
    <t xml:space="preserve">c_molecular_test</t>
  </si>
  <si>
    <t xml:space="preserve">c_molecular_test_cyto</t>
  </si>
  <si>
    <t xml:space="preserve">c_molecular_test_cyto_visit</t>
  </si>
  <si>
    <t xml:space="preserve">c_molecular_test_pipelle_visit</t>
  </si>
  <si>
    <t xml:space="preserve">c_molecular_test_visit</t>
  </si>
  <si>
    <t xml:space="preserve">c_phone_visit</t>
  </si>
  <si>
    <t xml:space="preserve">Visita telefònica per resultats</t>
  </si>
  <si>
    <t xml:space="preserve">c_pipelle</t>
  </si>
  <si>
    <t xml:space="preserve">c_pipelle_tvu</t>
  </si>
  <si>
    <t xml:space="preserve">c_pipelle_visit</t>
  </si>
  <si>
    <t xml:space="preserve">c_tvu</t>
  </si>
  <si>
    <t xml:space="preserve">Visit + TVU (in successive years, first year visit cost = .c_first_visit)</t>
  </si>
  <si>
    <t xml:space="preserve">c_treatment</t>
  </si>
  <si>
    <t xml:space="preserve">c_treatment_delayed</t>
  </si>
  <si>
    <t xml:space="preserve">c_visit</t>
  </si>
  <si>
    <t xml:space="preserve">p_cancer_s1___asymptomatic_discharged</t>
  </si>
  <si>
    <t xml:space="preserve">p_cancer_s2___asymptomatic_discharged</t>
  </si>
  <si>
    <t xml:space="preserve">p_cancer_s3___asymptomatic_discharged</t>
  </si>
  <si>
    <t xml:space="preserve">p_cancer_s4___asymptomatic_discharged</t>
  </si>
  <si>
    <t xml:space="preserve">p_cancer_stage_1</t>
  </si>
  <si>
    <t xml:space="preserve">SEER 18 (excluding unknown) (see stage_distribution.xlsx)</t>
  </si>
  <si>
    <t xml:space="preserve">p_cancer_stage_2</t>
  </si>
  <si>
    <t xml:space="preserve">p_cancer_stage_3</t>
  </si>
  <si>
    <t xml:space="preserve">p_cancer_stage_4</t>
  </si>
  <si>
    <t xml:space="preserve">p_cancer_stage_1___delayed</t>
  </si>
  <si>
    <t xml:space="preserve">p_cancer_stage_2___delayed</t>
  </si>
  <si>
    <t xml:space="preserve">p_cancer_stage_3___delayed</t>
  </si>
  <si>
    <t xml:space="preserve">p_cancer_stage_4___delayed</t>
  </si>
  <si>
    <t xml:space="preserve">p_cancer_stage_1___lynch</t>
  </si>
  <si>
    <t xml:space="preserve">Renkonen-Sinisalo 2007</t>
  </si>
  <si>
    <t xml:space="preserve">p_cancer_stage_2___lynch</t>
  </si>
  <si>
    <t xml:space="preserve">p_cancer_stage_3___lynch</t>
  </si>
  <si>
    <t xml:space="preserve">p_cancer_stage_4___lynch</t>
  </si>
  <si>
    <t xml:space="preserve">p_recurrence_s1</t>
  </si>
  <si>
    <t xml:space="preserve">p_recurrence_s2</t>
  </si>
  <si>
    <t xml:space="preserve">p_recurrence_s3</t>
  </si>
  <si>
    <t xml:space="preserve">p_recurrence_s4</t>
  </si>
  <si>
    <t xml:space="preserve">p_stop_bleeding</t>
  </si>
  <si>
    <t xml:space="preserve">***</t>
  </si>
  <si>
    <t xml:space="preserve">p_death_cancer</t>
  </si>
  <si>
    <t xml:space="preserve">p_death_cancer_s1</t>
  </si>
  <si>
    <t xml:space="preserve">p_death_cancer_s2</t>
  </si>
  <si>
    <t xml:space="preserve">p_death_cancer_s3</t>
  </si>
  <si>
    <t xml:space="preserve">p_death_cancer_s4</t>
  </si>
  <si>
    <t xml:space="preserve">p_death_undetected_cancer</t>
  </si>
  <si>
    <t xml:space="preserve">p_death_cancer___lynch</t>
  </si>
  <si>
    <t xml:space="preserve">p_death_prophylactic_surgery___lynch</t>
  </si>
  <si>
    <t xml:space="preserve">Vasen 2013</t>
  </si>
  <si>
    <t xml:space="preserve">p_death_other</t>
  </si>
  <si>
    <t xml:space="preserve">Global mortality (INE) – EC mortality (globocan) [2020] (see other_death_mortality.xlsx)</t>
  </si>
  <si>
    <t xml:space="preserve">u_bleeding</t>
  </si>
  <si>
    <t xml:space="preserve">Lete 2010</t>
  </si>
  <si>
    <t xml:space="preserve">u_lynch</t>
  </si>
  <si>
    <t xml:space="preserve">Wang 2012</t>
  </si>
  <si>
    <t xml:space="preserve">u_cancer_s1</t>
  </si>
  <si>
    <t xml:space="preserve">Kwon 2007</t>
  </si>
  <si>
    <t xml:space="preserve">u_cancer_s2</t>
  </si>
  <si>
    <t xml:space="preserve">Goldie 2004 (assuming cervix)</t>
  </si>
  <si>
    <t xml:space="preserve">u_cancer_s3</t>
  </si>
  <si>
    <t xml:space="preserve">u_cancer_s4</t>
  </si>
  <si>
    <t xml:space="preserve">u_survive_s1</t>
  </si>
  <si>
    <t xml:space="preserve">Goldie 2004 (assuming cervix), applying ratio for stage IV to assume same treatment (hysterectomy)</t>
  </si>
  <si>
    <t xml:space="preserve">u_survive_s2</t>
  </si>
  <si>
    <t xml:space="preserve">u_survive_s3</t>
  </si>
  <si>
    <t xml:space="preserve">u_survive_s4</t>
  </si>
  <si>
    <t xml:space="preserve">u_hysterectomy</t>
  </si>
  <si>
    <t xml:space="preserve">u_hysterectomy___lynch</t>
  </si>
  <si>
    <t xml:space="preserve">u_prophylactic_hysterectomy___lynch</t>
  </si>
  <si>
    <t xml:space="preserve">Agafat de Alblas et al 2021, taula 1 (que referencia Roberts 2011 + Bhattacharya 2011+ Hurskainen 2004).</t>
  </si>
  <si>
    <t xml:space="preserve">u_undetected_cancer</t>
  </si>
  <si>
    <t xml:space="preserve">.p_cancer___lynch</t>
  </si>
  <si>
    <t xml:space="preserve">.p_cancer___lynch_prophylactic</t>
  </si>
  <si>
    <t xml:space="preserve">Ofshteyn et al 2020</t>
  </si>
  <si>
    <t xml:space="preserve">p_cancer_s1___lynch_prophylactic</t>
  </si>
  <si>
    <t xml:space="preserve">p_cancer_s2___lynch_prophylactic</t>
  </si>
  <si>
    <t xml:space="preserve">p_cancer_s3___lynch_prophylactic</t>
  </si>
  <si>
    <t xml:space="preserve">p_cancer_s4___lynch_prophylactic</t>
  </si>
  <si>
    <t xml:space="preserve">.p_cancer___asymptomatic</t>
  </si>
  <si>
    <t xml:space="preserve">Globocan, corpus uteri, prevalence 1-year</t>
  </si>
  <si>
    <t xml:space="preserve">.p_cancer___bleeding</t>
  </si>
  <si>
    <t xml:space="preserve">Clarke 2018</t>
  </si>
  <si>
    <t xml:space="preserve">.p_cancer___bleeding_endo_thin</t>
  </si>
  <si>
    <t xml:space="preserve">.sensitivity_hysteroscopy</t>
  </si>
  <si>
    <t xml:space="preserve">Cooper 2014</t>
  </si>
  <si>
    <t xml:space="preserve">.specificity_hysteroscopy</t>
  </si>
  <si>
    <t xml:space="preserve">.sensitivity_hysteroscopy___bleeding</t>
  </si>
  <si>
    <t xml:space="preserve">.specificity_hysteroscopy___bleeding</t>
  </si>
  <si>
    <t xml:space="preserve">Clark 2002</t>
  </si>
  <si>
    <t xml:space="preserve">.sensitivity_hysteroscopy___lynch</t>
  </si>
  <si>
    <t xml:space="preserve">Yang et al</t>
  </si>
  <si>
    <t xml:space="preserve">.specificity_hysteroscopy___lynch</t>
  </si>
  <si>
    <t xml:space="preserve">.sensitivity_pipelle</t>
  </si>
  <si>
    <t xml:space="preserve">Narice 2018</t>
  </si>
  <si>
    <t xml:space="preserve">.sensitivity_pipelle___bleeding</t>
  </si>
  <si>
    <t xml:space="preserve">Yi 2018</t>
  </si>
  <si>
    <t xml:space="preserve">.sensitivity_pipelle___lynch</t>
  </si>
  <si>
    <t xml:space="preserve">Yang et al + Dijkhuizen et al</t>
  </si>
  <si>
    <t xml:space="preserve">.specificity_pipelle</t>
  </si>
  <si>
    <t xml:space="preserve">.specificity_pipelle___lynch</t>
  </si>
  <si>
    <t xml:space="preserve">.survival_5year</t>
  </si>
  <si>
    <t xml:space="preserve">SEER 2010-2016</t>
  </si>
  <si>
    <t xml:space="preserve">.survival_5year_s1</t>
  </si>
  <si>
    <t xml:space="preserve">SEER 2010-2016 (https://canques.seer.cancer.gov/cgi-bin/cq_submit?dir=surv2017&amp;db=101&amp;rpt=TAB&amp;sel=1^15^1^2^3,4,6,8,9^^5&amp;y=Stage%20at%20diagnosis^0,1,2,3,4&amp;x=Age%20at%20diagnosis^3,4,6,8,9&amp;dec=1,0,1&amp;template=null)</t>
  </si>
  <si>
    <t xml:space="preserve">.survival_5year_s2</t>
  </si>
  <si>
    <t xml:space="preserve">.survival_5year_s3</t>
  </si>
  <si>
    <t xml:space="preserve">.survival_5year_s4</t>
  </si>
  <si>
    <t xml:space="preserve">.p_bleeding___cancer</t>
  </si>
  <si>
    <t xml:space="preserve">.p_no_bleeding___no_cancer</t>
  </si>
  <si>
    <t xml:space="preserve">.p_bmi_high___cancer</t>
  </si>
  <si>
    <t xml:space="preserve">.p_bmi_low___no_cancer</t>
  </si>
  <si>
    <t xml:space="preserve">.sensitivity_tvu</t>
  </si>
  <si>
    <t xml:space="preserve">Patel et al 2016 (4mm)</t>
  </si>
  <si>
    <t xml:space="preserve">.specificity_tvu</t>
  </si>
  <si>
    <t xml:space="preserve">.sensitivity_tvu___lynch</t>
  </si>
  <si>
    <t xml:space="preserve">.specificity_tvu___lynch</t>
  </si>
  <si>
    <t xml:space="preserve">.sensitivity_molecular</t>
  </si>
  <si>
    <t xml:space="preserve">Wang 2018</t>
  </si>
  <si>
    <t xml:space="preserve">.sensitivity_molecular_cyto</t>
  </si>
  <si>
    <t xml:space="preserve">Wang 2018, Reijnen 2019</t>
  </si>
  <si>
    <t xml:space="preserve">.sensitivity_molecular_pipelle</t>
  </si>
  <si>
    <t xml:space="preserve">.specificity_molecular</t>
  </si>
  <si>
    <t xml:space="preserve">* Hypothesis [.75, .85, .95]</t>
  </si>
  <si>
    <t xml:space="preserve">.specificity_molecular_cyto</t>
  </si>
  <si>
    <t xml:space="preserve">Reijnen 2019</t>
  </si>
  <si>
    <t xml:space="preserve">.specificity_molecular_pipelle</t>
  </si>
  <si>
    <t xml:space="preserve">.age_prophylactic_surgery</t>
  </si>
  <si>
    <t xml:space="preserve">Schmeler 2006 (truncated from 20 to 25)</t>
  </si>
  <si>
    <t xml:space="preserve">.hr_cancer___pms2</t>
  </si>
  <si>
    <t xml:space="preserve">Ten Broeke 2018</t>
  </si>
  <si>
    <t xml:space="preserve">.p_start_bleeding</t>
  </si>
  <si>
    <t xml:space="preserve">.p_stop_bleeding</t>
  </si>
  <si>
    <t xml:space="preserve">.c_hysterectomy___stage_1</t>
  </si>
  <si>
    <t xml:space="preserve">Visita successiva + RMN o TC + 1a visita anestèsia + preoperatori + IQ segons estadiatge (estadi I) + AP
=69+(rang 183-204) +148+ 46+ (rang 3243-6322)+ 128  [assuming midpoint for base case]</t>
  </si>
  <si>
    <t xml:space="preserve">.c_hysterectomy___stage_2_4</t>
  </si>
  <si>
    <r>
      <rPr>
        <sz val="10"/>
        <rFont val="Arial"/>
        <family val="2"/>
        <charset val="1"/>
      </rPr>
      <t xml:space="preserve">Visita successiva + RMN o TC + 1a visita anestèsia + preoperatori + IQ segons estadiatge (estadi II-IV) + AP
=69+(rang 183-204) +148+46 + 10022 + 128 [assuming midpoint for base case]
</t>
    </r>
    <r>
      <rPr>
        <b val="true"/>
        <sz val="10"/>
        <rFont val="Arial"/>
        <family val="2"/>
        <charset val="1"/>
      </rPr>
      <t xml:space="preserve">Assuming same variation as .c_hysterectomy___stage_1 (+- 28.9%)</t>
    </r>
  </si>
  <si>
    <t xml:space="preserve">.c_prophylactic_hysterectomy</t>
  </si>
  <si>
    <t xml:space="preserve">Agafaria el valor dels procediments num358 i num359 del DOCG per a la histerectomia + visita successiva de gine previa a la IQ + 1a visita anestèsia + proves preoperatori + revisió anatomia patològica de la peça quirúrgica. 
Això equival a: Rang 3607 a 4598 + 69 + 148+46+128 eur</t>
  </si>
  <si>
    <t xml:space="preserve">.p_pipelle_success</t>
  </si>
  <si>
    <t xml:space="preserve">Critchley et al 2004 (HTA)</t>
  </si>
  <si>
    <t xml:space="preserve">.p_pipelle_failure</t>
  </si>
  <si>
    <t xml:space="preserve">.p_nulliparous</t>
  </si>
  <si>
    <t xml:space="preserve">Dades Laura (screenwide)</t>
  </si>
  <si>
    <t xml:space="preserve">.p_pipelle_insertion_success___nulliparous</t>
  </si>
  <si>
    <t xml:space="preserve">Williams 2008</t>
  </si>
  <si>
    <t xml:space="preserve">.p_pipelle_insertion_success___parous</t>
  </si>
  <si>
    <t xml:space="preserve">.p_pipelle_insertion_success</t>
  </si>
  <si>
    <t xml:space="preserve">**Assuming parous women (PMB and asymptomatic)</t>
  </si>
  <si>
    <t xml:space="preserve">.p_pipelle_insertion_failure</t>
  </si>
  <si>
    <t xml:space="preserve">.p_pipelle_insertion_success___lynch</t>
  </si>
  <si>
    <t xml:space="preserve">.p_pipelle_insertion_failure___lynch</t>
  </si>
  <si>
    <t xml:space="preserve">Williams 2008 (nulliparous women)</t>
  </si>
  <si>
    <t xml:space="preserve">.p_pipelle_tissue_success</t>
  </si>
  <si>
    <t xml:space="preserve">.p_pipelle_tissue_failure</t>
  </si>
  <si>
    <t xml:space="preserve">.p_pipelle_insertion_tissue_success</t>
  </si>
  <si>
    <t xml:space="preserve">.p_pipelle_insertion_tissue_failure</t>
  </si>
  <si>
    <t xml:space="preserve">.p_pipelle_insertion_tissue_success___lynch</t>
  </si>
  <si>
    <t xml:space="preserve">.p_pipelle_insertion_tissue_failure___lynch</t>
  </si>
  <si>
    <t xml:space="preserve">.c_cytology</t>
  </si>
  <si>
    <t xml:space="preserve">DOGC 2013 (citologia)</t>
  </si>
  <si>
    <t xml:space="preserve">.c_hysteroscopy</t>
  </si>
  <si>
    <t xml:space="preserve">DOGC 2013 (histeroscopia + pipelle + AP)</t>
  </si>
  <si>
    <t xml:space="preserve">.c_pipelle</t>
  </si>
  <si>
    <t xml:space="preserve">DOGC 2013 (pipelle + AP)</t>
  </si>
  <si>
    <t xml:space="preserve">.c_tvu</t>
  </si>
  <si>
    <t xml:space="preserve">DOGC 2013 (tvu + visita)</t>
  </si>
  <si>
    <t xml:space="preserve">.c_molecular_test</t>
  </si>
  <si>
    <t xml:space="preserve">???</t>
  </si>
  <si>
    <t xml:space="preserve">.p_bmi_high</t>
  </si>
  <si>
    <t xml:space="preserve">Eurostat 2014</t>
  </si>
  <si>
    <t xml:space="preserve">.p_bleeding</t>
  </si>
  <si>
    <t xml:space="preserve">**Assumption</t>
  </si>
  <si>
    <t xml:space="preserve">.p_cancer___asymptomatic_discharged</t>
  </si>
  <si>
    <t xml:space="preserve">.c_treatment</t>
  </si>
  <si>
    <t xml:space="preserve">Cost tractament (QT + RT) només en estadi II-IV
= rang entre 3473 i la suma de 3473 + 5180 [assuming midpoint for base case]</t>
  </si>
  <si>
    <t xml:space="preserve">p_prophylactic_surgery</t>
  </si>
  <si>
    <t xml:space="preserve">* Assumption</t>
  </si>
  <si>
    <t xml:space="preserve">.c_first_visit</t>
  </si>
  <si>
    <t xml:space="preserve">DOGC 2013 (cost primera visita)</t>
  </si>
  <si>
    <t xml:space="preserve">.c_visit</t>
  </si>
  <si>
    <t xml:space="preserve">DOGC 2013 (visita successiva)</t>
  </si>
  <si>
    <t xml:space="preserve">.hr_bleeding</t>
  </si>
  <si>
    <t xml:space="preserve">Calculated from spain age-specific incidence, population pyramid and p_cancer___bleeding (see bleeding_hr_computation.xlsx)</t>
  </si>
  <si>
    <t xml:space="preserve">.hr_lynch</t>
  </si>
  <si>
    <t xml:space="preserve">.hr_bmi</t>
  </si>
  <si>
    <t xml:space="preserve">Krishnan 2014</t>
  </si>
  <si>
    <t xml:space="preserve">.hr_u_survive</t>
  </si>
  <si>
    <t xml:space="preserve">Ratio between utilities: surviving stage IV vs cancer stage IV</t>
  </si>
  <si>
    <t xml:space="preserve">.p_cancer___bleeding_pooled</t>
  </si>
  <si>
    <t xml:space="preserve">.p_cancer___lynch_pooled</t>
  </si>
  <si>
    <t xml:space="preserve">Ofshteyn 2020</t>
  </si>
  <si>
    <t xml:space="preserve">.p_lynch___cancer</t>
  </si>
  <si>
    <t xml:space="preserve">Ryan et al.  2020 PLoS Med</t>
  </si>
  <si>
    <t xml:space="preserve">.p_cancer___postmenopausal</t>
  </si>
  <si>
    <t xml:space="preserve">Globocan 2020 (EC 1-year prevalence on 50+ years old spanish women)</t>
  </si>
  <si>
    <t xml:space="preserve">.p_cancer___premenopausal</t>
  </si>
  <si>
    <t xml:space="preserve">Globocan 2020 (EC 1-year prevalence on 50- years old spanish women)</t>
  </si>
  <si>
    <t xml:space="preserve">.rate_prevalence</t>
  </si>
  <si>
    <t xml:space="preserve">Globocan 2020 prevalence rate, women, spain</t>
  </si>
  <si>
    <t xml:space="preserve">.rate_recurrence_s1</t>
  </si>
  <si>
    <t xml:space="preserve">Huijgens 2013 (assuming 17-month recurrence rate)</t>
  </si>
  <si>
    <t xml:space="preserve">.rate_recurrence_s2</t>
  </si>
  <si>
    <t xml:space="preserve">.rate_recurrence_s3</t>
  </si>
  <si>
    <t xml:space="preserve">.rate_recurrence_s4</t>
  </si>
  <si>
    <t xml:space="preserve">.p_progression_cancer_s1_2</t>
  </si>
  <si>
    <t xml:space="preserve">.p_progression_cancer_s2_3</t>
  </si>
  <si>
    <t xml:space="preserve">.p_progression_cancer_s3_4</t>
  </si>
  <si>
    <t xml:space="preserve">.p_lynch</t>
  </si>
  <si>
    <t xml:space="preserve">Win AK, et al. 2017 - a Boland et al (1 in 279)</t>
  </si>
  <si>
    <t xml:space="preserve">p_bmi_high___asymptomatic_molecular_p_endo_thick_pipelle_n</t>
  </si>
  <si>
    <t xml:space="preserve">p_bmi_high___asymptomatic_molecular_p_endo_thin</t>
  </si>
  <si>
    <t xml:space="preserve">p_bmi_high___bleeding_endo_thick_pipelle_f_molecular_n</t>
  </si>
  <si>
    <t xml:space="preserve">.p_cancer_stage_1</t>
  </si>
  <si>
    <t xml:space="preserve">.p_cancer_stage_2</t>
  </si>
  <si>
    <t xml:space="preserve">.p_cancer_stage_3</t>
  </si>
  <si>
    <t xml:space="preserve">.p_prophylactic_surgery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</si>
</sst>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304200</xdr:colOff>
      <xdr:row>39</xdr:row>
      <xdr:rowOff>89640</xdr:rowOff>
    </xdr:from>
    <xdr:to>
      <xdr:col>1</xdr:col>
      <xdr:colOff>304200</xdr:colOff>
      <xdr:row>69</xdr:row>
      <xdr:rowOff>36000</xdr:rowOff>
    </xdr:to>
    <xdr:sp>
      <xdr:nvSpPr>
        <xdr:cNvPr id="0" name="Line 1"/>
        <xdr:cNvSpPr/>
      </xdr:nvSpPr>
      <xdr:spPr>
        <a:xfrm flipV="1">
          <a:off x="5011920" y="6340320"/>
          <a:ext cx="0" cy="47624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304200</xdr:colOff>
      <xdr:row>135</xdr:row>
      <xdr:rowOff>79200</xdr:rowOff>
    </xdr:from>
    <xdr:to>
      <xdr:col>1</xdr:col>
      <xdr:colOff>304200</xdr:colOff>
      <xdr:row>142</xdr:row>
      <xdr:rowOff>81360</xdr:rowOff>
    </xdr:to>
    <xdr:sp>
      <xdr:nvSpPr>
        <xdr:cNvPr id="1" name="Line 1"/>
        <xdr:cNvSpPr/>
      </xdr:nvSpPr>
      <xdr:spPr>
        <a:xfrm flipV="1">
          <a:off x="5011920" y="23057280"/>
          <a:ext cx="0" cy="11286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<Relationship Id="rId5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canques.seer.cancer.gov/cgi-bin/cq_submit?dir=surv2017&amp;db=101&amp;rpt=TAB&amp;sel=1" TargetMode="External"/><Relationship Id="rId2" Type="http://schemas.openxmlformats.org/officeDocument/2006/relationships/hyperlink" Target="https://canques.seer.cancer.gov/cgi-bin/cq_submit?dir=surv2017&amp;db=101&amp;rpt=TAB&amp;sel=1" TargetMode="External"/><Relationship Id="rId3" Type="http://schemas.openxmlformats.org/officeDocument/2006/relationships/hyperlink" Target="https://canques.seer.cancer.gov/cgi-bin/cq_submit?dir=surv2017&amp;db=101&amp;rpt=TAB&amp;sel=1" TargetMode="External"/><Relationship Id="rId4" Type="http://schemas.openxmlformats.org/officeDocument/2006/relationships/hyperlink" Target="https://canques.seer.cancer.gov/cgi-bin/cq_submit?dir=surv2017&amp;db=101&amp;rpt=TAB&amp;sel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39" colorId="64" zoomScale="130" zoomScaleNormal="130" zoomScalePageLayoutView="100" workbookViewId="0">
      <selection pane="topLeft" activeCell="A60" activeCellId="0" sqref="A60"/>
    </sheetView>
  </sheetViews>
  <sheetFormatPr defaultColWidth="9.6875" defaultRowHeight="12.5" zeroHeight="false" outlineLevelRow="0" outlineLevelCol="0"/>
  <cols>
    <col collapsed="false" customWidth="true" hidden="false" outlineLevel="0" max="1" min="1" style="0" width="66.72"/>
    <col collapsed="false" customWidth="true" hidden="false" outlineLevel="0" max="2" min="2" style="0" width="17.27"/>
    <col collapsed="false" customWidth="true" hidden="false" outlineLevel="0" max="3" min="3" style="0" width="14.09"/>
    <col collapsed="false" customWidth="true" hidden="false" outlineLevel="0" max="4" min="4" style="0" width="11.99"/>
    <col collapsed="false" customWidth="true" hidden="false" outlineLevel="0" max="5" min="5" style="0" width="86.58"/>
    <col collapsed="false" customWidth="true" hidden="false" outlineLevel="0" max="1024" min="1013" style="0" width="11.54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5</v>
      </c>
      <c r="B2" s="2" t="n">
        <f aca="false">B23*B106+(1-B23)*B107</f>
        <v>6556.3665</v>
      </c>
      <c r="C2" s="2" t="n">
        <v>-1</v>
      </c>
      <c r="D2" s="2" t="n">
        <v>-1</v>
      </c>
      <c r="E2" s="2"/>
    </row>
    <row r="3" customFormat="false" ht="12.5" hidden="false" customHeight="false" outlineLevel="0" collapsed="false">
      <c r="A3" s="0" t="s">
        <v>6</v>
      </c>
      <c r="B3" s="2" t="n">
        <f aca="false">B2+B$135</f>
        <v>6625.3665</v>
      </c>
      <c r="C3" s="2" t="n">
        <v>-1</v>
      </c>
      <c r="D3" s="2" t="n">
        <v>-1</v>
      </c>
      <c r="E3" s="2"/>
    </row>
    <row r="4" customFormat="false" ht="12.5" hidden="false" customHeight="false" outlineLevel="0" collapsed="false">
      <c r="A4" s="0" t="s">
        <v>7</v>
      </c>
      <c r="B4" s="2" t="n">
        <f aca="false">B$125</f>
        <v>134</v>
      </c>
      <c r="C4" s="2" t="n">
        <f aca="false">C$125</f>
        <v>-1</v>
      </c>
      <c r="D4" s="2" t="n">
        <f aca="false">D$125</f>
        <v>-1</v>
      </c>
      <c r="E4" s="2"/>
    </row>
    <row r="5" customFormat="false" ht="12.5" hidden="false" customHeight="false" outlineLevel="0" collapsed="false">
      <c r="A5" s="0" t="s">
        <v>8</v>
      </c>
      <c r="B5" s="2" t="n">
        <f aca="false">B$125+B$135</f>
        <v>203</v>
      </c>
      <c r="C5" s="2" t="n">
        <v>-1</v>
      </c>
      <c r="D5" s="2" t="n">
        <v>-1</v>
      </c>
      <c r="E5" s="2"/>
    </row>
    <row r="6" customFormat="false" ht="12.5" hidden="false" customHeight="false" outlineLevel="0" collapsed="false">
      <c r="A6" s="0" t="s">
        <v>9</v>
      </c>
      <c r="B6" s="2" t="n">
        <f aca="false">B$128</f>
        <v>310</v>
      </c>
      <c r="C6" s="2" t="n">
        <v>-1</v>
      </c>
      <c r="D6" s="2" t="n">
        <v>-1</v>
      </c>
      <c r="E6" s="2"/>
    </row>
    <row r="7" customFormat="false" ht="12.5" hidden="false" customHeight="false" outlineLevel="0" collapsed="false">
      <c r="A7" s="0" t="s">
        <v>10</v>
      </c>
      <c r="B7" s="2" t="n">
        <f aca="false">B$128+B$124</f>
        <v>359</v>
      </c>
      <c r="C7" s="2" t="n">
        <v>-1</v>
      </c>
      <c r="D7" s="2" t="n">
        <v>-1</v>
      </c>
      <c r="E7" s="2"/>
    </row>
    <row r="8" customFormat="false" ht="12.8" hidden="false" customHeight="false" outlineLevel="0" collapsed="false">
      <c r="A8" s="0" t="s">
        <v>11</v>
      </c>
      <c r="B8" s="2" t="n">
        <f aca="false">B$128+B$124+B$135</f>
        <v>428</v>
      </c>
      <c r="C8" s="2" t="n">
        <v>-1</v>
      </c>
      <c r="D8" s="2" t="n">
        <v>-1</v>
      </c>
      <c r="E8" s="2"/>
    </row>
    <row r="9" customFormat="false" ht="12.5" hidden="false" customHeight="false" outlineLevel="0" collapsed="false">
      <c r="A9" s="0" t="s">
        <v>12</v>
      </c>
      <c r="B9" s="2" t="n">
        <f aca="false">B$128+B$135</f>
        <v>379</v>
      </c>
      <c r="C9" s="2" t="n">
        <v>-1</v>
      </c>
      <c r="D9" s="2" t="n">
        <v>-1</v>
      </c>
      <c r="E9" s="2"/>
    </row>
    <row r="10" customFormat="false" ht="12.5" hidden="false" customHeight="false" outlineLevel="0" collapsed="false">
      <c r="A10" s="0" t="s">
        <v>13</v>
      </c>
      <c r="B10" s="2" t="n">
        <f aca="false">B$128+B$135</f>
        <v>379</v>
      </c>
      <c r="C10" s="2" t="n">
        <v>-1</v>
      </c>
      <c r="D10" s="2" t="n">
        <v>-1</v>
      </c>
      <c r="E10" s="2"/>
    </row>
    <row r="11" customFormat="false" ht="12.5" hidden="false" customHeight="false" outlineLevel="0" collapsed="false">
      <c r="A11" s="0" t="s">
        <v>14</v>
      </c>
      <c r="B11" s="2" t="n">
        <v>41</v>
      </c>
      <c r="C11" s="2" t="n">
        <v>-1</v>
      </c>
      <c r="D11" s="2" t="n">
        <v>-1</v>
      </c>
      <c r="E11" s="0" t="s">
        <v>15</v>
      </c>
    </row>
    <row r="12" customFormat="false" ht="12.5" hidden="false" customHeight="false" outlineLevel="0" collapsed="false">
      <c r="A12" s="0" t="s">
        <v>16</v>
      </c>
      <c r="B12" s="2" t="n">
        <f aca="false">B$126</f>
        <v>105</v>
      </c>
      <c r="C12" s="2" t="n">
        <v>-1</v>
      </c>
      <c r="D12" s="2" t="n">
        <v>-1</v>
      </c>
      <c r="E12" s="2"/>
    </row>
    <row r="13" customFormat="false" ht="12.5" hidden="false" customHeight="false" outlineLevel="0" collapsed="false">
      <c r="A13" s="0" t="s">
        <v>17</v>
      </c>
      <c r="B13" s="2" t="n">
        <f aca="false">B12+B15</f>
        <v>205</v>
      </c>
      <c r="C13" s="2" t="n">
        <v>-1</v>
      </c>
      <c r="D13" s="2" t="n">
        <v>-1</v>
      </c>
      <c r="E13" s="2"/>
    </row>
    <row r="14" customFormat="false" ht="12.5" hidden="false" customHeight="false" outlineLevel="0" collapsed="false">
      <c r="A14" s="0" t="s">
        <v>18</v>
      </c>
      <c r="B14" s="2" t="n">
        <f aca="false">B135+B126</f>
        <v>174</v>
      </c>
      <c r="C14" s="2" t="n">
        <v>-1</v>
      </c>
      <c r="D14" s="2" t="n">
        <v>-1</v>
      </c>
      <c r="E14" s="2"/>
    </row>
    <row r="15" customFormat="false" ht="12.5" hidden="false" customHeight="false" outlineLevel="0" collapsed="false">
      <c r="A15" s="0" t="s">
        <v>19</v>
      </c>
      <c r="B15" s="2" t="n">
        <f aca="false">B$127+B$135</f>
        <v>100</v>
      </c>
      <c r="C15" s="2" t="n">
        <v>-1</v>
      </c>
      <c r="D15" s="2" t="n">
        <v>-1</v>
      </c>
      <c r="E15" s="2" t="s">
        <v>20</v>
      </c>
    </row>
    <row r="16" customFormat="false" ht="12.5" hidden="false" customHeight="false" outlineLevel="0" collapsed="false">
      <c r="A16" s="0" t="s">
        <v>21</v>
      </c>
      <c r="B16" s="2" t="n">
        <f aca="false">B132</f>
        <v>4326</v>
      </c>
      <c r="C16" s="2" t="n">
        <v>-1</v>
      </c>
      <c r="D16" s="2" t="n">
        <v>-1</v>
      </c>
      <c r="E16" s="2"/>
    </row>
    <row r="17" customFormat="false" ht="12.5" hidden="false" customHeight="false" outlineLevel="0" collapsed="false">
      <c r="A17" s="0" t="s">
        <v>22</v>
      </c>
      <c r="B17" s="2" t="n">
        <f aca="false">B132</f>
        <v>4326</v>
      </c>
      <c r="C17" s="2" t="n">
        <v>-1</v>
      </c>
      <c r="D17" s="2" t="n">
        <v>-1</v>
      </c>
      <c r="E17" s="2"/>
    </row>
    <row r="18" customFormat="false" ht="12.5" hidden="false" customHeight="false" outlineLevel="0" collapsed="false">
      <c r="A18" s="0" t="s">
        <v>23</v>
      </c>
      <c r="B18" s="2" t="n">
        <f aca="false">B135</f>
        <v>69</v>
      </c>
      <c r="C18" s="2" t="n">
        <v>-1</v>
      </c>
      <c r="D18" s="2" t="n">
        <v>-1</v>
      </c>
      <c r="E18" s="2"/>
    </row>
    <row r="19" customFormat="false" ht="12.5" hidden="false" customHeight="false" outlineLevel="0" collapsed="false">
      <c r="A19" s="2" t="s">
        <v>24</v>
      </c>
      <c r="B19" s="2" t="n">
        <f aca="false">B$131</f>
        <v>2.99999100000781E-006</v>
      </c>
      <c r="C19" s="2" t="n">
        <v>-1</v>
      </c>
      <c r="D19" s="2" t="n">
        <v>-1</v>
      </c>
      <c r="E19" s="2"/>
    </row>
    <row r="20" customFormat="false" ht="12.5" hidden="false" customHeight="false" outlineLevel="0" collapsed="false">
      <c r="A20" s="2" t="s">
        <v>25</v>
      </c>
      <c r="B20" s="2" t="n">
        <f aca="false">B$131</f>
        <v>2.99999100000781E-006</v>
      </c>
      <c r="C20" s="2" t="n">
        <v>-1</v>
      </c>
      <c r="D20" s="2" t="n">
        <v>-1</v>
      </c>
      <c r="E20" s="2"/>
    </row>
    <row r="21" customFormat="false" ht="12.5" hidden="false" customHeight="false" outlineLevel="0" collapsed="false">
      <c r="A21" s="2" t="s">
        <v>26</v>
      </c>
      <c r="B21" s="2" t="n">
        <f aca="false">B$131</f>
        <v>2.99999100000781E-006</v>
      </c>
      <c r="C21" s="2" t="n">
        <v>-1</v>
      </c>
      <c r="D21" s="2" t="n">
        <v>-1</v>
      </c>
      <c r="E21" s="2"/>
    </row>
    <row r="22" customFormat="false" ht="12.5" hidden="false" customHeight="false" outlineLevel="0" collapsed="false">
      <c r="A22" s="2" t="s">
        <v>27</v>
      </c>
      <c r="B22" s="2" t="n">
        <f aca="false">B$131</f>
        <v>2.99999100000781E-006</v>
      </c>
      <c r="C22" s="2" t="n">
        <v>-1</v>
      </c>
      <c r="D22" s="2" t="n">
        <v>-1</v>
      </c>
      <c r="E22" s="2"/>
    </row>
    <row r="23" customFormat="false" ht="12.5" hidden="false" customHeight="false" outlineLevel="0" collapsed="false">
      <c r="A23" s="0" t="s">
        <v>28</v>
      </c>
      <c r="B23" s="0" t="n">
        <v>0.773</v>
      </c>
      <c r="C23" s="0" t="n">
        <v>-1</v>
      </c>
      <c r="D23" s="0" t="n">
        <v>-1</v>
      </c>
      <c r="E23" s="0" t="s">
        <v>29</v>
      </c>
    </row>
    <row r="24" customFormat="false" ht="12.8" hidden="false" customHeight="false" outlineLevel="0" collapsed="false">
      <c r="A24" s="0" t="s">
        <v>30</v>
      </c>
      <c r="B24" s="0" t="n">
        <v>0.047</v>
      </c>
      <c r="C24" s="0" t="n">
        <v>-1</v>
      </c>
      <c r="D24" s="0" t="n">
        <v>-1</v>
      </c>
      <c r="E24" s="0" t="s">
        <v>29</v>
      </c>
    </row>
    <row r="25" customFormat="false" ht="12.8" hidden="false" customHeight="false" outlineLevel="0" collapsed="false">
      <c r="A25" s="0" t="s">
        <v>31</v>
      </c>
      <c r="B25" s="0" t="n">
        <v>0.113</v>
      </c>
      <c r="C25" s="0" t="n">
        <v>-1</v>
      </c>
      <c r="D25" s="0" t="n">
        <v>-1</v>
      </c>
      <c r="E25" s="0" t="s">
        <v>29</v>
      </c>
    </row>
    <row r="26" customFormat="false" ht="12.8" hidden="false" customHeight="false" outlineLevel="0" collapsed="false">
      <c r="A26" s="0" t="s">
        <v>32</v>
      </c>
      <c r="B26" s="0" t="n">
        <f aca="false">1-SUM(B23:B25)</f>
        <v>0.067</v>
      </c>
      <c r="C26" s="0" t="n">
        <v>-1</v>
      </c>
      <c r="D26" s="0" t="n">
        <v>-1</v>
      </c>
    </row>
    <row r="27" customFormat="false" ht="12.5" hidden="false" customHeight="false" outlineLevel="0" collapsed="false">
      <c r="A27" s="0" t="s">
        <v>33</v>
      </c>
      <c r="B27" s="0" t="n">
        <f aca="false">B23-B23*B150</f>
        <v>0.5411</v>
      </c>
      <c r="C27" s="0" t="n">
        <v>-1</v>
      </c>
      <c r="D27" s="0" t="n">
        <v>-1</v>
      </c>
    </row>
    <row r="28" customFormat="false" ht="12.5" hidden="false" customHeight="false" outlineLevel="0" collapsed="false">
      <c r="A28" s="0" t="s">
        <v>34</v>
      </c>
      <c r="B28" s="0" t="n">
        <f aca="false">B24+B23*B150-B24*B151</f>
        <v>0.2601</v>
      </c>
      <c r="C28" s="0" t="n">
        <v>-1</v>
      </c>
      <c r="D28" s="0" t="n">
        <v>-1</v>
      </c>
    </row>
    <row r="29" customFormat="false" ht="12.5" hidden="false" customHeight="false" outlineLevel="0" collapsed="false">
      <c r="A29" s="0" t="s">
        <v>35</v>
      </c>
      <c r="B29" s="0" t="n">
        <f aca="false">B25+B24*B151-B25*B152</f>
        <v>0.06965</v>
      </c>
      <c r="C29" s="0" t="n">
        <v>-1</v>
      </c>
      <c r="D29" s="0" t="n">
        <v>-1</v>
      </c>
    </row>
    <row r="30" customFormat="false" ht="12.8" hidden="false" customHeight="false" outlineLevel="0" collapsed="false">
      <c r="A30" s="0" t="s">
        <v>36</v>
      </c>
      <c r="B30" s="0" t="n">
        <f aca="false">1-SUM(B27:B29)</f>
        <v>0.12915</v>
      </c>
      <c r="C30" s="0" t="n">
        <v>-1</v>
      </c>
      <c r="D30" s="0" t="n">
        <v>-1</v>
      </c>
    </row>
    <row r="31" customFormat="false" ht="12.8" hidden="false" customHeight="false" outlineLevel="0" collapsed="false">
      <c r="A31" s="0" t="s">
        <v>37</v>
      </c>
      <c r="B31" s="0" t="n">
        <v>0.79</v>
      </c>
      <c r="C31" s="3" t="n">
        <v>0.7</v>
      </c>
      <c r="D31" s="3" t="n">
        <v>0.83</v>
      </c>
      <c r="E31" s="3" t="s">
        <v>38</v>
      </c>
    </row>
    <row r="32" customFormat="false" ht="12.8" hidden="false" customHeight="false" outlineLevel="0" collapsed="false">
      <c r="A32" s="0" t="s">
        <v>39</v>
      </c>
      <c r="B32" s="0" t="n">
        <v>0.1</v>
      </c>
      <c r="C32" s="3" t="n">
        <v>0.08</v>
      </c>
      <c r="D32" s="3" t="n">
        <v>0.12</v>
      </c>
      <c r="E32" s="3" t="s">
        <v>38</v>
      </c>
    </row>
    <row r="33" customFormat="false" ht="12.8" hidden="false" customHeight="false" outlineLevel="0" collapsed="false">
      <c r="A33" s="0" t="s">
        <v>40</v>
      </c>
      <c r="B33" s="0" t="n">
        <v>0.1</v>
      </c>
      <c r="C33" s="3" t="n">
        <v>0.08</v>
      </c>
      <c r="D33" s="3" t="n">
        <v>0.12</v>
      </c>
      <c r="E33" s="3" t="s">
        <v>38</v>
      </c>
    </row>
    <row r="34" customFormat="false" ht="12.8" hidden="false" customHeight="false" outlineLevel="0" collapsed="false">
      <c r="A34" s="0" t="s">
        <v>41</v>
      </c>
      <c r="B34" s="0" t="n">
        <f aca="false">1-SUM(B31:B33)</f>
        <v>0.01</v>
      </c>
      <c r="C34" s="3" t="n">
        <v>0</v>
      </c>
      <c r="D34" s="3" t="n">
        <v>0.02</v>
      </c>
      <c r="E34" s="3" t="s">
        <v>38</v>
      </c>
    </row>
    <row r="35" customFormat="false" ht="12.5" hidden="false" customHeight="false" outlineLevel="0" collapsed="false">
      <c r="A35" s="0" t="s">
        <v>42</v>
      </c>
      <c r="B35" s="2" t="n">
        <f aca="false">1-EXP(-B146*17/12)</f>
        <v>0.0879708560504279</v>
      </c>
      <c r="C35" s="2" t="n">
        <v>-1</v>
      </c>
      <c r="D35" s="2" t="n">
        <v>-1</v>
      </c>
      <c r="E35" s="2"/>
    </row>
    <row r="36" customFormat="false" ht="12.5" hidden="false" customHeight="false" outlineLevel="0" collapsed="false">
      <c r="A36" s="0" t="s">
        <v>43</v>
      </c>
      <c r="B36" s="2" t="n">
        <f aca="false">1-EXP(-B147*17/12)</f>
        <v>0.246731343545343</v>
      </c>
      <c r="C36" s="2" t="n">
        <v>-1</v>
      </c>
      <c r="D36" s="2" t="n">
        <v>-1</v>
      </c>
      <c r="E36" s="2"/>
    </row>
    <row r="37" customFormat="false" ht="12.5" hidden="false" customHeight="false" outlineLevel="0" collapsed="false">
      <c r="A37" s="0" t="s">
        <v>44</v>
      </c>
      <c r="B37" s="2" t="n">
        <f aca="false">1-EXP(-B148*17/12)</f>
        <v>0.412130326877653</v>
      </c>
      <c r="C37" s="2" t="n">
        <v>-1</v>
      </c>
      <c r="D37" s="2" t="n">
        <v>-1</v>
      </c>
      <c r="E37" s="2"/>
    </row>
    <row r="38" customFormat="false" ht="12.5" hidden="false" customHeight="false" outlineLevel="0" collapsed="false">
      <c r="A38" s="0" t="s">
        <v>45</v>
      </c>
      <c r="B38" s="2" t="n">
        <f aca="false">1-EXP(-B149*17/12)</f>
        <v>0.611288037784386</v>
      </c>
      <c r="C38" s="2" t="n">
        <v>-1</v>
      </c>
      <c r="D38" s="2" t="n">
        <v>-1</v>
      </c>
      <c r="E38" s="2"/>
    </row>
    <row r="39" customFormat="false" ht="12.5" hidden="false" customHeight="false" outlineLevel="0" collapsed="false">
      <c r="A39" s="4" t="s">
        <v>46</v>
      </c>
      <c r="B39" s="4" t="n">
        <v>0</v>
      </c>
      <c r="C39" s="2" t="n">
        <v>-1</v>
      </c>
      <c r="D39" s="2" t="n">
        <v>-1</v>
      </c>
      <c r="E39" s="0" t="s">
        <v>47</v>
      </c>
    </row>
    <row r="40" customFormat="false" ht="12.8" hidden="false" customHeight="false" outlineLevel="0" collapsed="false">
      <c r="A40" s="2" t="s">
        <v>48</v>
      </c>
      <c r="B40" s="2" t="n">
        <f aca="false">B41*B23+B42*B24+B43*B25+B44*B26</f>
        <v>0.0204810557884707</v>
      </c>
      <c r="C40" s="2" t="n">
        <v>-1</v>
      </c>
      <c r="D40" s="2" t="n">
        <v>-1</v>
      </c>
      <c r="E40" s="2"/>
    </row>
    <row r="41" customFormat="false" ht="12.5" hidden="false" customHeight="false" outlineLevel="0" collapsed="false">
      <c r="A41" s="2" t="s">
        <v>49</v>
      </c>
      <c r="B41" s="2" t="n">
        <f aca="false">EXP(-B84*5)</f>
        <v>0.00778933335331147</v>
      </c>
      <c r="C41" s="2" t="n">
        <v>-1</v>
      </c>
      <c r="D41" s="2" t="n">
        <v>-1</v>
      </c>
      <c r="E41" s="2"/>
    </row>
    <row r="42" customFormat="false" ht="12.5" hidden="false" customHeight="false" outlineLevel="0" collapsed="false">
      <c r="A42" s="2" t="s">
        <v>50</v>
      </c>
      <c r="B42" s="2" t="n">
        <f aca="false">EXP(-B85*5)</f>
        <v>0.0157644164848545</v>
      </c>
      <c r="C42" s="2" t="n">
        <v>-1</v>
      </c>
      <c r="D42" s="2" t="n">
        <v>-1</v>
      </c>
      <c r="E42" s="2"/>
    </row>
    <row r="43" customFormat="false" ht="12.5" hidden="false" customHeight="false" outlineLevel="0" collapsed="false">
      <c r="A43" s="2" t="s">
        <v>51</v>
      </c>
      <c r="B43" s="2" t="n">
        <f aca="false">EXP(-B86*5)</f>
        <v>0.0157644164848545</v>
      </c>
      <c r="C43" s="2" t="n">
        <v>-1</v>
      </c>
      <c r="D43" s="2" t="n">
        <v>-1</v>
      </c>
      <c r="E43" s="2"/>
    </row>
    <row r="44" customFormat="false" ht="12.5" hidden="false" customHeight="false" outlineLevel="0" collapsed="false">
      <c r="A44" s="2" t="s">
        <v>52</v>
      </c>
      <c r="B44" s="2" t="n">
        <f aca="false">EXP(-B87*5)</f>
        <v>0.178173051772898</v>
      </c>
      <c r="C44" s="2" t="n">
        <v>-1</v>
      </c>
      <c r="D44" s="2" t="n">
        <v>-1</v>
      </c>
      <c r="E44" s="2"/>
    </row>
    <row r="45" customFormat="false" ht="12.5" hidden="false" customHeight="false" outlineLevel="0" collapsed="false">
      <c r="A45" s="2" t="s">
        <v>53</v>
      </c>
      <c r="B45" s="2" t="n">
        <f aca="false">B41*B27+B42*B28+B43*B29+B44*(1-B27-B28-B29)</f>
        <v>0.0324241742498274</v>
      </c>
      <c r="C45" s="0" t="n">
        <v>-1</v>
      </c>
      <c r="D45" s="0" t="n">
        <v>-1</v>
      </c>
      <c r="E45" s="2"/>
    </row>
    <row r="46" customFormat="false" ht="12.5" hidden="false" customHeight="false" outlineLevel="0" collapsed="false">
      <c r="A46" s="2" t="s">
        <v>54</v>
      </c>
      <c r="B46" s="2" t="n">
        <v>-1</v>
      </c>
      <c r="C46" s="2" t="n">
        <v>-1</v>
      </c>
      <c r="D46" s="2" t="n">
        <v>-1</v>
      </c>
      <c r="E46" s="2"/>
    </row>
    <row r="47" customFormat="false" ht="12.8" hidden="false" customHeight="false" outlineLevel="0" collapsed="false">
      <c r="A47" s="2" t="s">
        <v>55</v>
      </c>
      <c r="B47" s="2" t="n">
        <v>0.001</v>
      </c>
      <c r="C47" s="2" t="n">
        <v>-1</v>
      </c>
      <c r="D47" s="2" t="n">
        <v>-1</v>
      </c>
      <c r="E47" s="2" t="s">
        <v>56</v>
      </c>
    </row>
    <row r="48" customFormat="false" ht="12.8" hidden="false" customHeight="false" outlineLevel="0" collapsed="false">
      <c r="A48" s="2" t="s">
        <v>57</v>
      </c>
      <c r="B48" s="2" t="n">
        <v>0.0001758502</v>
      </c>
      <c r="C48" s="2" t="n">
        <v>-1</v>
      </c>
      <c r="D48" s="2" t="n">
        <v>-1</v>
      </c>
      <c r="E48" s="2" t="s">
        <v>58</v>
      </c>
    </row>
    <row r="49" customFormat="false" ht="12.5" hidden="false" customHeight="false" outlineLevel="0" collapsed="false">
      <c r="A49" s="0" t="s">
        <v>59</v>
      </c>
      <c r="B49" s="0" t="n">
        <v>0.95</v>
      </c>
      <c r="C49" s="2" t="n">
        <v>-1</v>
      </c>
      <c r="D49" s="2" t="n">
        <v>-1</v>
      </c>
      <c r="E49" s="0" t="s">
        <v>60</v>
      </c>
    </row>
    <row r="50" customFormat="false" ht="12.5" hidden="false" customHeight="false" outlineLevel="0" collapsed="false">
      <c r="A50" s="2" t="s">
        <v>61</v>
      </c>
      <c r="B50" s="2" t="n">
        <v>0.86</v>
      </c>
      <c r="C50" s="2" t="n">
        <v>0.487</v>
      </c>
      <c r="D50" s="2" t="n">
        <v>0.889</v>
      </c>
      <c r="E50" s="0" t="s">
        <v>62</v>
      </c>
    </row>
    <row r="51" customFormat="false" ht="12.8" hidden="false" customHeight="false" outlineLevel="0" collapsed="false">
      <c r="A51" s="2" t="s">
        <v>63</v>
      </c>
      <c r="B51" s="2" t="n">
        <v>0.68</v>
      </c>
      <c r="C51" s="2" t="n">
        <v>-1</v>
      </c>
      <c r="D51" s="2" t="n">
        <v>-1</v>
      </c>
      <c r="E51" s="0" t="s">
        <v>64</v>
      </c>
    </row>
    <row r="52" customFormat="false" ht="12.8" hidden="false" customHeight="false" outlineLevel="0" collapsed="false">
      <c r="A52" s="2" t="s">
        <v>65</v>
      </c>
      <c r="B52" s="2" t="n">
        <v>0.56</v>
      </c>
      <c r="C52" s="2" t="n">
        <v>-1</v>
      </c>
      <c r="D52" s="2" t="n">
        <v>-1</v>
      </c>
      <c r="E52" s="0" t="s">
        <v>66</v>
      </c>
    </row>
    <row r="53" customFormat="false" ht="12.5" hidden="false" customHeight="false" outlineLevel="0" collapsed="false">
      <c r="A53" s="2" t="s">
        <v>67</v>
      </c>
      <c r="B53" s="2" t="n">
        <v>0.56</v>
      </c>
      <c r="C53" s="2" t="n">
        <v>-1</v>
      </c>
      <c r="D53" s="2" t="n">
        <v>-1</v>
      </c>
      <c r="E53" s="0" t="s">
        <v>66</v>
      </c>
    </row>
    <row r="54" customFormat="false" ht="12.8" hidden="false" customHeight="false" outlineLevel="0" collapsed="false">
      <c r="A54" s="2" t="s">
        <v>68</v>
      </c>
      <c r="B54" s="2" t="n">
        <v>0.48</v>
      </c>
      <c r="C54" s="2" t="n">
        <v>-1</v>
      </c>
      <c r="D54" s="2" t="n">
        <v>-1</v>
      </c>
      <c r="E54" s="0" t="s">
        <v>66</v>
      </c>
    </row>
    <row r="55" customFormat="false" ht="12.5" hidden="false" customHeight="false" outlineLevel="0" collapsed="false">
      <c r="A55" s="2" t="s">
        <v>69</v>
      </c>
      <c r="B55" s="2" t="n">
        <f aca="false">MIN(B51*B$139,1)</f>
        <v>0.878333333333336</v>
      </c>
      <c r="C55" s="2" t="n">
        <v>-1</v>
      </c>
      <c r="D55" s="2" t="n">
        <v>-1</v>
      </c>
      <c r="E55" s="0" t="s">
        <v>70</v>
      </c>
    </row>
    <row r="56" customFormat="false" ht="12.5" hidden="false" customHeight="false" outlineLevel="0" collapsed="false">
      <c r="A56" s="2" t="s">
        <v>71</v>
      </c>
      <c r="B56" s="2" t="n">
        <f aca="false">MIN(B52*B$139,1)</f>
        <v>0.723333333333335</v>
      </c>
      <c r="C56" s="2" t="n">
        <v>-1</v>
      </c>
      <c r="D56" s="2" t="n">
        <v>-1</v>
      </c>
      <c r="E56" s="0" t="s">
        <v>70</v>
      </c>
    </row>
    <row r="57" customFormat="false" ht="12.5" hidden="false" customHeight="false" outlineLevel="0" collapsed="false">
      <c r="A57" s="2" t="s">
        <v>72</v>
      </c>
      <c r="B57" s="2" t="n">
        <f aca="false">MIN(B53*B$139,1)</f>
        <v>0.723333333333335</v>
      </c>
      <c r="C57" s="2" t="n">
        <v>-1</v>
      </c>
      <c r="D57" s="2" t="n">
        <v>-1</v>
      </c>
      <c r="E57" s="0" t="s">
        <v>70</v>
      </c>
    </row>
    <row r="58" customFormat="false" ht="12.5" hidden="false" customHeight="false" outlineLevel="0" collapsed="false">
      <c r="A58" s="2" t="s">
        <v>73</v>
      </c>
      <c r="B58" s="2" t="n">
        <f aca="false">B54*B$139</f>
        <v>0.62</v>
      </c>
      <c r="C58" s="2" t="n">
        <v>-1</v>
      </c>
      <c r="D58" s="2" t="n">
        <v>-1</v>
      </c>
      <c r="E58" s="0" t="s">
        <v>66</v>
      </c>
    </row>
    <row r="59" customFormat="false" ht="12.8" hidden="false" customHeight="false" outlineLevel="0" collapsed="false">
      <c r="A59" s="2" t="s">
        <v>74</v>
      </c>
      <c r="B59" s="5" t="n">
        <v>0.7</v>
      </c>
      <c r="C59" s="2" t="n">
        <v>-1</v>
      </c>
      <c r="D59" s="2" t="n">
        <v>-1</v>
      </c>
    </row>
    <row r="60" customFormat="false" ht="12.8" hidden="false" customHeight="false" outlineLevel="0" collapsed="false">
      <c r="A60" s="2" t="s">
        <v>75</v>
      </c>
      <c r="B60" s="6" t="n">
        <v>0.7</v>
      </c>
      <c r="C60" s="2" t="n">
        <f aca="false">MIN(C50,C59)</f>
        <v>-1</v>
      </c>
      <c r="D60" s="2" t="n">
        <f aca="false">MIN(D50,D59)</f>
        <v>-1</v>
      </c>
    </row>
    <row r="61" customFormat="false" ht="12.8" hidden="false" customHeight="false" outlineLevel="0" collapsed="false">
      <c r="A61" s="0" t="s">
        <v>76</v>
      </c>
      <c r="B61" s="6" t="n">
        <v>0.88</v>
      </c>
      <c r="C61" s="2" t="n">
        <v>0.82</v>
      </c>
      <c r="D61" s="2" t="n">
        <v>0.99</v>
      </c>
      <c r="E61" s="0" t="s">
        <v>77</v>
      </c>
    </row>
    <row r="62" customFormat="false" ht="12.5" hidden="false" customHeight="false" outlineLevel="0" collapsed="false">
      <c r="A62" s="2" t="s">
        <v>78</v>
      </c>
      <c r="B62" s="2" t="n">
        <v>0.68</v>
      </c>
      <c r="C62" s="2" t="n">
        <v>-1</v>
      </c>
      <c r="D62" s="2" t="n">
        <v>-1</v>
      </c>
    </row>
    <row r="63" customFormat="false" ht="12.5" hidden="false" customHeight="false" outlineLevel="0" collapsed="false">
      <c r="A63" s="2" t="s">
        <v>79</v>
      </c>
      <c r="B63" s="2" t="n">
        <f aca="false">B69*B137</f>
        <v>0.00290321709678175</v>
      </c>
      <c r="C63" s="2" t="n">
        <f aca="false">C69*C103</f>
        <v>3.278E-005</v>
      </c>
      <c r="D63" s="2" t="n">
        <f aca="false">D69*D103</f>
        <v>0.000121</v>
      </c>
      <c r="E63" s="2"/>
    </row>
    <row r="64" customFormat="false" ht="12.8" hidden="false" customHeight="false" outlineLevel="0" collapsed="false">
      <c r="A64" s="2" t="s">
        <v>80</v>
      </c>
      <c r="B64" s="2" t="n">
        <v>0.001</v>
      </c>
      <c r="C64" s="2" t="n">
        <v>-1</v>
      </c>
      <c r="D64" s="2" t="n">
        <v>-1</v>
      </c>
      <c r="E64" s="3" t="s">
        <v>81</v>
      </c>
    </row>
    <row r="65" customFormat="false" ht="12.8" hidden="false" customHeight="false" outlineLevel="0" collapsed="false">
      <c r="A65" s="2" t="s">
        <v>82</v>
      </c>
      <c r="B65" s="2" t="n">
        <f aca="false">B64*B31</f>
        <v>0.00079</v>
      </c>
      <c r="C65" s="2" t="n">
        <v>-1</v>
      </c>
      <c r="D65" s="2" t="n">
        <v>-1</v>
      </c>
      <c r="E65" s="3"/>
    </row>
    <row r="66" customFormat="false" ht="12.8" hidden="false" customHeight="false" outlineLevel="0" collapsed="false">
      <c r="A66" s="2" t="s">
        <v>83</v>
      </c>
      <c r="B66" s="2" t="n">
        <f aca="false">B64*B32</f>
        <v>0.0001</v>
      </c>
      <c r="C66" s="2" t="n">
        <v>-1</v>
      </c>
      <c r="D66" s="2" t="n">
        <v>-1</v>
      </c>
      <c r="E66" s="3"/>
    </row>
    <row r="67" customFormat="false" ht="12.8" hidden="false" customHeight="false" outlineLevel="0" collapsed="false">
      <c r="A67" s="2" t="s">
        <v>84</v>
      </c>
      <c r="B67" s="2" t="n">
        <f aca="false">B64*B33</f>
        <v>0.0001</v>
      </c>
      <c r="C67" s="2" t="n">
        <v>-1</v>
      </c>
      <c r="D67" s="2" t="n">
        <v>-1</v>
      </c>
      <c r="E67" s="3"/>
    </row>
    <row r="68" customFormat="false" ht="12.8" hidden="false" customHeight="false" outlineLevel="0" collapsed="false">
      <c r="A68" s="2" t="s">
        <v>85</v>
      </c>
      <c r="B68" s="2" t="n">
        <f aca="false">B64*B34</f>
        <v>1E-005</v>
      </c>
      <c r="C68" s="2" t="n">
        <v>-1</v>
      </c>
      <c r="D68" s="2" t="n">
        <v>-1</v>
      </c>
      <c r="E68" s="3"/>
    </row>
    <row r="69" customFormat="false" ht="12.5" hidden="false" customHeight="false" outlineLevel="0" collapsed="false">
      <c r="A69" s="2" t="s">
        <v>86</v>
      </c>
      <c r="B69" s="7" t="n">
        <f aca="false">1-EXP(-B145)</f>
        <v>5.99998200001561E-006</v>
      </c>
      <c r="C69" s="7" t="n">
        <v>1.1E-005</v>
      </c>
      <c r="D69" s="7" t="n">
        <v>1.1E-005</v>
      </c>
      <c r="E69" s="0" t="s">
        <v>87</v>
      </c>
    </row>
    <row r="70" customFormat="false" ht="12.5" hidden="false" customHeight="false" outlineLevel="0" collapsed="false">
      <c r="A70" s="2" t="s">
        <v>88</v>
      </c>
      <c r="B70" s="2" t="n">
        <f aca="false">B69*B136</f>
        <v>0.00100824392294944</v>
      </c>
      <c r="C70" s="2" t="n">
        <v>0.08</v>
      </c>
      <c r="D70" s="2" t="n">
        <v>0.11</v>
      </c>
      <c r="E70" s="2" t="s">
        <v>89</v>
      </c>
    </row>
    <row r="71" customFormat="false" ht="12.5" hidden="false" customHeight="false" outlineLevel="0" collapsed="false">
      <c r="A71" s="2" t="s">
        <v>90</v>
      </c>
      <c r="B71" s="2" t="n">
        <f aca="false">(1-B92)*B70/((1-B92)*B70+B93*(1-B70))</f>
        <v>0.000403541690253891</v>
      </c>
      <c r="C71" s="0" t="n">
        <v>-1</v>
      </c>
      <c r="D71" s="0" t="n">
        <v>-1</v>
      </c>
      <c r="E71" s="2"/>
    </row>
    <row r="72" customFormat="false" ht="12.5" hidden="false" customHeight="false" outlineLevel="0" collapsed="false">
      <c r="A72" s="2" t="s">
        <v>91</v>
      </c>
      <c r="B72" s="2" t="n">
        <v>0.86</v>
      </c>
      <c r="C72" s="2" t="n">
        <v>0.8</v>
      </c>
      <c r="D72" s="2" t="n">
        <v>0.9</v>
      </c>
      <c r="E72" s="2" t="s">
        <v>92</v>
      </c>
    </row>
    <row r="73" customFormat="false" ht="12.5" hidden="false" customHeight="false" outlineLevel="0" collapsed="false">
      <c r="A73" s="2" t="s">
        <v>93</v>
      </c>
      <c r="B73" s="2" t="n">
        <v>0.99</v>
      </c>
      <c r="C73" s="2" t="n">
        <v>0.97</v>
      </c>
      <c r="D73" s="2" t="n">
        <v>1</v>
      </c>
      <c r="E73" s="2" t="s">
        <v>92</v>
      </c>
    </row>
    <row r="74" customFormat="false" ht="12.5" hidden="false" customHeight="false" outlineLevel="0" collapsed="false">
      <c r="A74" s="2" t="s">
        <v>94</v>
      </c>
      <c r="B74" s="2" t="n">
        <v>0.864</v>
      </c>
      <c r="C74" s="2" t="n">
        <v>-1</v>
      </c>
      <c r="D74" s="2" t="n">
        <v>-1</v>
      </c>
      <c r="E74" s="2" t="s">
        <v>92</v>
      </c>
    </row>
    <row r="75" customFormat="false" ht="12.8" hidden="false" customHeight="false" outlineLevel="0" collapsed="false">
      <c r="A75" s="2" t="s">
        <v>95</v>
      </c>
      <c r="B75" s="2" t="n">
        <v>0.992</v>
      </c>
      <c r="C75" s="2" t="n">
        <v>-1</v>
      </c>
      <c r="D75" s="2" t="n">
        <v>-1</v>
      </c>
      <c r="E75" s="2" t="s">
        <v>96</v>
      </c>
    </row>
    <row r="76" customFormat="false" ht="12.8" hidden="false" customHeight="false" outlineLevel="0" collapsed="false">
      <c r="A76" s="2" t="s">
        <v>97</v>
      </c>
      <c r="B76" s="2" t="n">
        <v>0.99</v>
      </c>
      <c r="C76" s="2" t="n">
        <v>0.9</v>
      </c>
      <c r="D76" s="2" t="n">
        <v>1</v>
      </c>
      <c r="E76" s="2" t="s">
        <v>98</v>
      </c>
    </row>
    <row r="77" customFormat="false" ht="12.8" hidden="false" customHeight="false" outlineLevel="0" collapsed="false">
      <c r="A77" s="2" t="s">
        <v>99</v>
      </c>
      <c r="B77" s="2" t="n">
        <v>0.99</v>
      </c>
      <c r="C77" s="2" t="n">
        <v>0.9</v>
      </c>
      <c r="D77" s="2" t="n">
        <v>1</v>
      </c>
      <c r="E77" s="2" t="s">
        <v>98</v>
      </c>
    </row>
    <row r="78" customFormat="false" ht="12.8" hidden="false" customHeight="false" outlineLevel="0" collapsed="false">
      <c r="A78" s="2" t="s">
        <v>100</v>
      </c>
      <c r="B78" s="2" t="n">
        <v>0.86</v>
      </c>
      <c r="C78" s="2" t="n">
        <v>0.62</v>
      </c>
      <c r="D78" s="2" t="n">
        <v>0.992</v>
      </c>
      <c r="E78" s="2" t="s">
        <v>101</v>
      </c>
    </row>
    <row r="79" customFormat="false" ht="12.8" hidden="false" customHeight="false" outlineLevel="0" collapsed="false">
      <c r="A79" s="2" t="s">
        <v>102</v>
      </c>
      <c r="B79" s="2" t="n">
        <v>0.94</v>
      </c>
      <c r="C79" s="2" t="n">
        <v>0.84</v>
      </c>
      <c r="D79" s="2" t="n">
        <v>0.99</v>
      </c>
      <c r="E79" s="2" t="s">
        <v>103</v>
      </c>
    </row>
    <row r="80" customFormat="false" ht="12.8" hidden="false" customHeight="false" outlineLevel="0" collapsed="false">
      <c r="A80" s="2" t="s">
        <v>104</v>
      </c>
      <c r="B80" s="2" t="n">
        <v>0.94</v>
      </c>
      <c r="C80" s="2" t="n">
        <v>0.91</v>
      </c>
      <c r="D80" s="2" t="n">
        <v>0.996</v>
      </c>
      <c r="E80" s="3" t="s">
        <v>105</v>
      </c>
    </row>
    <row r="81" customFormat="false" ht="12.8" hidden="false" customHeight="false" outlineLevel="0" collapsed="false">
      <c r="A81" s="2" t="s">
        <v>106</v>
      </c>
      <c r="B81" s="2" t="n">
        <v>0.99</v>
      </c>
      <c r="C81" s="2" t="n">
        <v>0.98</v>
      </c>
      <c r="D81" s="2" t="n">
        <v>1</v>
      </c>
      <c r="E81" s="2" t="s">
        <v>103</v>
      </c>
    </row>
    <row r="82" customFormat="false" ht="12.8" hidden="false" customHeight="false" outlineLevel="0" collapsed="false">
      <c r="A82" s="2" t="s">
        <v>107</v>
      </c>
      <c r="B82" s="2" t="n">
        <v>0.996</v>
      </c>
      <c r="C82" s="2" t="n">
        <v>-1</v>
      </c>
      <c r="D82" s="2" t="n">
        <v>-1</v>
      </c>
      <c r="E82" s="3" t="s">
        <v>98</v>
      </c>
    </row>
    <row r="83" customFormat="false" ht="12.5" hidden="false" customHeight="false" outlineLevel="0" collapsed="false">
      <c r="A83" s="0" t="s">
        <v>108</v>
      </c>
      <c r="B83" s="0" t="n">
        <v>0.912</v>
      </c>
      <c r="C83" s="0" t="n">
        <v>-1</v>
      </c>
      <c r="D83" s="0" t="n">
        <v>-1</v>
      </c>
      <c r="E83" s="2" t="s">
        <v>109</v>
      </c>
    </row>
    <row r="84" customFormat="false" ht="12.5" hidden="false" customHeight="false" outlineLevel="0" collapsed="false">
      <c r="A84" s="0" t="s">
        <v>110</v>
      </c>
      <c r="B84" s="0" t="n">
        <v>0.971</v>
      </c>
      <c r="C84" s="0" t="n">
        <v>-1</v>
      </c>
      <c r="D84" s="0" t="n">
        <v>-1</v>
      </c>
      <c r="E84" s="8" t="s">
        <v>111</v>
      </c>
    </row>
    <row r="85" customFormat="false" ht="12.5" hidden="false" customHeight="false" outlineLevel="0" collapsed="false">
      <c r="A85" s="0" t="s">
        <v>112</v>
      </c>
      <c r="B85" s="0" t="n">
        <v>0.83</v>
      </c>
      <c r="C85" s="0" t="n">
        <v>-1</v>
      </c>
      <c r="D85" s="0" t="n">
        <v>-1</v>
      </c>
      <c r="E85" s="8" t="s">
        <v>111</v>
      </c>
    </row>
    <row r="86" customFormat="false" ht="12.5" hidden="false" customHeight="false" outlineLevel="0" collapsed="false">
      <c r="A86" s="0" t="s">
        <v>113</v>
      </c>
      <c r="B86" s="0" t="n">
        <v>0.83</v>
      </c>
      <c r="C86" s="0" t="n">
        <v>-1</v>
      </c>
      <c r="D86" s="0" t="n">
        <v>-1</v>
      </c>
      <c r="E86" s="8" t="s">
        <v>111</v>
      </c>
    </row>
    <row r="87" customFormat="false" ht="12.8" hidden="false" customHeight="false" outlineLevel="0" collapsed="false">
      <c r="A87" s="0" t="s">
        <v>114</v>
      </c>
      <c r="B87" s="0" t="n">
        <v>0.345</v>
      </c>
      <c r="C87" s="0" t="n">
        <v>-1</v>
      </c>
      <c r="D87" s="0" t="n">
        <v>-1</v>
      </c>
      <c r="E87" s="8" t="s">
        <v>111</v>
      </c>
    </row>
    <row r="88" customFormat="false" ht="12.5" hidden="false" customHeight="false" outlineLevel="0" collapsed="false">
      <c r="A88" s="0" t="s">
        <v>115</v>
      </c>
      <c r="B88" s="0" t="n">
        <v>0.91</v>
      </c>
      <c r="C88" s="0" t="n">
        <v>0.87</v>
      </c>
      <c r="D88" s="0" t="n">
        <v>0.93</v>
      </c>
      <c r="E88" s="0" t="s">
        <v>89</v>
      </c>
    </row>
    <row r="89" customFormat="false" ht="12.5" hidden="false" customHeight="false" outlineLevel="0" collapsed="false">
      <c r="A89" s="0" t="s">
        <v>116</v>
      </c>
      <c r="B89" s="9" t="n">
        <f aca="false">1-(B130-B88*B69)/(1-B69)</f>
        <v>0.20000066000198</v>
      </c>
      <c r="C89" s="0" t="n">
        <v>0.87</v>
      </c>
      <c r="D89" s="0" t="n">
        <v>0.93</v>
      </c>
      <c r="E89" s="0" t="s">
        <v>47</v>
      </c>
    </row>
    <row r="90" customFormat="false" ht="12.5" hidden="false" customHeight="false" outlineLevel="0" collapsed="false">
      <c r="A90" s="0" t="s">
        <v>117</v>
      </c>
      <c r="B90" s="9" t="n">
        <f aca="false">1-((1-B129)/(B129*(B138-1)+1))</f>
        <v>0.286407766990291</v>
      </c>
      <c r="C90" s="0" t="n">
        <v>-1</v>
      </c>
      <c r="D90" s="0" t="n">
        <v>-1</v>
      </c>
    </row>
    <row r="91" customFormat="false" ht="12.5" hidden="false" customHeight="false" outlineLevel="0" collapsed="false">
      <c r="A91" s="0" t="s">
        <v>118</v>
      </c>
      <c r="B91" s="9" t="n">
        <f aca="false">1-(B129-B90*B70)/(1-B70)</f>
        <v>0.882169967476321</v>
      </c>
      <c r="C91" s="0" t="n">
        <v>-1</v>
      </c>
      <c r="D91" s="0" t="n">
        <v>-1</v>
      </c>
    </row>
    <row r="92" customFormat="false" ht="12.8" hidden="false" customHeight="false" outlineLevel="0" collapsed="false">
      <c r="A92" s="0" t="s">
        <v>119</v>
      </c>
      <c r="B92" s="0" t="n">
        <v>0.906</v>
      </c>
      <c r="C92" s="0" t="n">
        <v>-1</v>
      </c>
      <c r="D92" s="0" t="n">
        <v>-1</v>
      </c>
      <c r="E92" s="0" t="s">
        <v>120</v>
      </c>
    </row>
    <row r="93" customFormat="false" ht="12.5" hidden="false" customHeight="false" outlineLevel="0" collapsed="false">
      <c r="A93" s="0" t="s">
        <v>121</v>
      </c>
      <c r="B93" s="0" t="n">
        <v>0.235</v>
      </c>
      <c r="C93" s="0" t="n">
        <v>-1</v>
      </c>
      <c r="D93" s="0" t="n">
        <v>-1</v>
      </c>
      <c r="E93" s="0" t="s">
        <v>120</v>
      </c>
    </row>
    <row r="94" customFormat="false" ht="12.8" hidden="false" customHeight="false" outlineLevel="0" collapsed="false">
      <c r="A94" s="0" t="s">
        <v>122</v>
      </c>
      <c r="B94" s="0" t="n">
        <v>0.17</v>
      </c>
      <c r="C94" s="0" t="n">
        <v>0.453</v>
      </c>
      <c r="D94" s="0" t="n">
        <v>0.628</v>
      </c>
      <c r="E94" s="0" t="s">
        <v>98</v>
      </c>
    </row>
    <row r="95" customFormat="false" ht="12.8" hidden="false" customHeight="false" outlineLevel="0" collapsed="false">
      <c r="A95" s="0" t="s">
        <v>123</v>
      </c>
      <c r="B95" s="0" t="n">
        <v>0.977</v>
      </c>
      <c r="C95" s="0" t="n">
        <v>0.97</v>
      </c>
      <c r="D95" s="0" t="n">
        <v>0.974</v>
      </c>
      <c r="E95" s="0" t="s">
        <v>98</v>
      </c>
    </row>
    <row r="96" customFormat="false" ht="12.5" hidden="false" customHeight="false" outlineLevel="0" collapsed="false">
      <c r="A96" s="0" t="s">
        <v>124</v>
      </c>
      <c r="B96" s="0" t="n">
        <v>0.81</v>
      </c>
      <c r="C96" s="0" t="n">
        <v>0.63</v>
      </c>
      <c r="D96" s="0" t="n">
        <v>0.93</v>
      </c>
      <c r="E96" s="0" t="s">
        <v>125</v>
      </c>
    </row>
    <row r="97" customFormat="false" ht="12.8" hidden="false" customHeight="false" outlineLevel="0" collapsed="false">
      <c r="A97" s="0" t="s">
        <v>126</v>
      </c>
      <c r="B97" s="0" t="n">
        <v>0.78</v>
      </c>
      <c r="C97" s="0" t="n">
        <v>0.75</v>
      </c>
      <c r="D97" s="0" t="n">
        <v>0.85</v>
      </c>
      <c r="E97" s="0" t="s">
        <v>127</v>
      </c>
    </row>
    <row r="98" customFormat="false" ht="12.5" hidden="false" customHeight="false" outlineLevel="0" collapsed="false">
      <c r="A98" s="0" t="s">
        <v>128</v>
      </c>
      <c r="B98" s="0" t="n">
        <v>0.96</v>
      </c>
      <c r="C98" s="0" t="n">
        <v>0.92</v>
      </c>
      <c r="D98" s="0" t="n">
        <v>0.98</v>
      </c>
      <c r="E98" s="0" t="s">
        <v>127</v>
      </c>
    </row>
    <row r="99" customFormat="false" ht="12.5" hidden="false" customHeight="false" outlineLevel="0" collapsed="false">
      <c r="A99" s="0" t="s">
        <v>129</v>
      </c>
      <c r="B99" s="0" t="n">
        <v>0.85</v>
      </c>
      <c r="C99" s="0" t="n">
        <v>0.75</v>
      </c>
      <c r="D99" s="0" t="n">
        <v>0.95</v>
      </c>
      <c r="E99" s="0" t="s">
        <v>130</v>
      </c>
    </row>
    <row r="100" customFormat="false" ht="12.8" hidden="false" customHeight="false" outlineLevel="0" collapsed="false">
      <c r="A100" s="0" t="s">
        <v>131</v>
      </c>
      <c r="B100" s="0" t="n">
        <v>0.97</v>
      </c>
      <c r="C100" s="0" t="n">
        <v>0.83</v>
      </c>
      <c r="D100" s="0" t="n">
        <v>1</v>
      </c>
      <c r="E100" s="0" t="s">
        <v>132</v>
      </c>
    </row>
    <row r="101" customFormat="false" ht="12.8" hidden="false" customHeight="false" outlineLevel="0" collapsed="false">
      <c r="A101" s="0" t="s">
        <v>133</v>
      </c>
      <c r="B101" s="0" t="n">
        <v>0.94</v>
      </c>
      <c r="C101" s="0" t="n">
        <v>0.79</v>
      </c>
      <c r="D101" s="0" t="n">
        <v>0.99</v>
      </c>
      <c r="E101" s="0" t="s">
        <v>132</v>
      </c>
    </row>
    <row r="102" customFormat="false" ht="12.8" hidden="false" customHeight="false" outlineLevel="0" collapsed="false">
      <c r="A102" s="0" t="s">
        <v>134</v>
      </c>
      <c r="B102" s="0" t="n">
        <v>41</v>
      </c>
      <c r="C102" s="0" t="n">
        <v>25</v>
      </c>
      <c r="D102" s="0" t="n">
        <v>63</v>
      </c>
      <c r="E102" s="3" t="s">
        <v>135</v>
      </c>
    </row>
    <row r="103" customFormat="false" ht="12.8" hidden="false" customHeight="false" outlineLevel="0" collapsed="false">
      <c r="A103" s="4" t="s">
        <v>136</v>
      </c>
      <c r="B103" s="4" t="n">
        <v>5.73</v>
      </c>
      <c r="C103" s="0" t="n">
        <v>2.98</v>
      </c>
      <c r="D103" s="0" t="n">
        <v>11</v>
      </c>
      <c r="E103" s="0" t="s">
        <v>137</v>
      </c>
    </row>
    <row r="104" customFormat="false" ht="12.5" hidden="false" customHeight="false" outlineLevel="0" collapsed="false">
      <c r="A104" s="4" t="s">
        <v>138</v>
      </c>
      <c r="B104" s="4" t="n">
        <v>0</v>
      </c>
      <c r="C104" s="0" t="n">
        <v>-1</v>
      </c>
      <c r="D104" s="0" t="n">
        <v>-1</v>
      </c>
    </row>
    <row r="105" customFormat="false" ht="12.5" hidden="false" customHeight="false" outlineLevel="0" collapsed="false">
      <c r="A105" s="4" t="s">
        <v>139</v>
      </c>
      <c r="B105" s="4" t="n">
        <v>0</v>
      </c>
      <c r="C105" s="0" t="n">
        <v>-1</v>
      </c>
      <c r="D105" s="0" t="n">
        <v>-1</v>
      </c>
    </row>
    <row r="106" customFormat="false" ht="37.5" hidden="false" customHeight="false" outlineLevel="0" collapsed="false">
      <c r="A106" s="0" t="s">
        <v>140</v>
      </c>
      <c r="B106" s="0" t="n">
        <v>5367</v>
      </c>
      <c r="C106" s="0" t="n">
        <v>3817</v>
      </c>
      <c r="D106" s="0" t="n">
        <v>6917</v>
      </c>
      <c r="E106" s="3" t="s">
        <v>141</v>
      </c>
    </row>
    <row r="107" customFormat="false" ht="45.8" hidden="false" customHeight="false" outlineLevel="0" collapsed="false">
      <c r="A107" s="0" t="s">
        <v>142</v>
      </c>
      <c r="B107" s="10" t="n">
        <v>10606.5</v>
      </c>
      <c r="C107" s="10" t="n">
        <v>7543.3222470654</v>
      </c>
      <c r="D107" s="10" t="n">
        <v>13669.6777529346</v>
      </c>
      <c r="E107" s="3" t="s">
        <v>143</v>
      </c>
    </row>
    <row r="108" customFormat="false" ht="46.4" hidden="false" customHeight="false" outlineLevel="0" collapsed="false">
      <c r="A108" s="0" t="s">
        <v>144</v>
      </c>
      <c r="B108" s="10" t="n">
        <v>4298</v>
      </c>
      <c r="C108" s="10" t="n">
        <v>3607</v>
      </c>
      <c r="D108" s="10" t="n">
        <v>4989</v>
      </c>
      <c r="E108" s="3" t="s">
        <v>145</v>
      </c>
    </row>
    <row r="109" customFormat="false" ht="12.5" hidden="false" customHeight="false" outlineLevel="0" collapsed="false">
      <c r="A109" s="0" t="s">
        <v>146</v>
      </c>
      <c r="B109" s="0" t="n">
        <v>0.77</v>
      </c>
      <c r="C109" s="0" t="n">
        <v>-1</v>
      </c>
      <c r="D109" s="0" t="n">
        <v>-1</v>
      </c>
      <c r="E109" s="2" t="s">
        <v>147</v>
      </c>
    </row>
    <row r="110" customFormat="false" ht="12.5" hidden="false" customHeight="false" outlineLevel="0" collapsed="false">
      <c r="A110" s="0" t="s">
        <v>148</v>
      </c>
      <c r="B110" s="0" t="n">
        <f aca="false">1-B109</f>
        <v>0.23</v>
      </c>
      <c r="C110" s="0" t="n">
        <v>-1</v>
      </c>
      <c r="D110" s="0" t="n">
        <v>-1</v>
      </c>
      <c r="E110" s="2" t="s">
        <v>147</v>
      </c>
    </row>
    <row r="111" customFormat="false" ht="12.8" hidden="false" customHeight="false" outlineLevel="0" collapsed="false">
      <c r="A111" s="0" t="s">
        <v>149</v>
      </c>
      <c r="B111" s="0" t="n">
        <v>0.5714286</v>
      </c>
      <c r="C111" s="0" t="n">
        <v>-1</v>
      </c>
      <c r="D111" s="0" t="n">
        <v>-1</v>
      </c>
      <c r="E111" s="2" t="s">
        <v>150</v>
      </c>
    </row>
    <row r="112" customFormat="false" ht="12.8" hidden="false" customHeight="false" outlineLevel="0" collapsed="false">
      <c r="A112" s="0" t="s">
        <v>151</v>
      </c>
      <c r="B112" s="0" t="n">
        <v>0.78</v>
      </c>
      <c r="C112" s="0" t="n">
        <v>-1</v>
      </c>
      <c r="D112" s="0" t="n">
        <v>-1</v>
      </c>
      <c r="E112" s="3" t="s">
        <v>152</v>
      </c>
    </row>
    <row r="113" customFormat="false" ht="12.8" hidden="false" customHeight="false" outlineLevel="0" collapsed="false">
      <c r="A113" s="0" t="s">
        <v>153</v>
      </c>
      <c r="B113" s="0" t="n">
        <v>0.92</v>
      </c>
      <c r="C113" s="0" t="n">
        <v>0.89</v>
      </c>
      <c r="D113" s="0" t="n">
        <v>0.94</v>
      </c>
      <c r="E113" s="3" t="s">
        <v>96</v>
      </c>
    </row>
    <row r="114" customFormat="false" ht="12.8" hidden="false" customHeight="false" outlineLevel="0" collapsed="false">
      <c r="A114" s="0" t="s">
        <v>154</v>
      </c>
      <c r="B114" s="0" t="n">
        <f aca="false">B113</f>
        <v>0.92</v>
      </c>
      <c r="C114" s="0" t="n">
        <f aca="false">C113</f>
        <v>0.89</v>
      </c>
      <c r="D114" s="0" t="n">
        <f aca="false">D113</f>
        <v>0.94</v>
      </c>
      <c r="E114" s="0" t="s">
        <v>155</v>
      </c>
    </row>
    <row r="115" customFormat="false" ht="12.8" hidden="false" customHeight="false" outlineLevel="0" collapsed="false">
      <c r="A115" s="0" t="s">
        <v>156</v>
      </c>
      <c r="B115" s="0" t="n">
        <f aca="false">1-B114</f>
        <v>0.08</v>
      </c>
      <c r="C115" s="0" t="n">
        <v>-1</v>
      </c>
      <c r="D115" s="0" t="n">
        <v>-1</v>
      </c>
      <c r="E115" s="11"/>
    </row>
    <row r="116" customFormat="false" ht="12.8" hidden="false" customHeight="false" outlineLevel="0" collapsed="false">
      <c r="A116" s="0" t="s">
        <v>157</v>
      </c>
      <c r="B116" s="0" t="n">
        <f aca="false">B111*B112+(1-B111)*B113</f>
        <v>0.839999996</v>
      </c>
      <c r="C116" s="0" t="n">
        <v>-1</v>
      </c>
      <c r="D116" s="0" t="n">
        <v>-1</v>
      </c>
      <c r="E116" s="11"/>
    </row>
    <row r="117" customFormat="false" ht="12.8" hidden="false" customHeight="false" outlineLevel="0" collapsed="false">
      <c r="A117" s="0" t="s">
        <v>158</v>
      </c>
      <c r="B117" s="0" t="n">
        <f aca="false">1-B116</f>
        <v>0.160000004</v>
      </c>
      <c r="C117" s="0" t="n">
        <v>-1</v>
      </c>
      <c r="D117" s="0" t="n">
        <v>-1</v>
      </c>
      <c r="E117" s="11" t="s">
        <v>159</v>
      </c>
    </row>
    <row r="118" customFormat="false" ht="12.8" hidden="false" customHeight="false" outlineLevel="0" collapsed="false">
      <c r="A118" s="0" t="s">
        <v>160</v>
      </c>
      <c r="B118" s="0" t="n">
        <v>0.87</v>
      </c>
      <c r="C118" s="0" t="n">
        <v>0.86</v>
      </c>
      <c r="D118" s="0" t="n">
        <v>0.9</v>
      </c>
      <c r="E118" s="11" t="s">
        <v>96</v>
      </c>
    </row>
    <row r="119" customFormat="false" ht="12.5" hidden="false" customHeight="false" outlineLevel="0" collapsed="false">
      <c r="A119" s="0" t="s">
        <v>161</v>
      </c>
      <c r="B119" s="0" t="n">
        <f aca="false">1-B118</f>
        <v>0.13</v>
      </c>
      <c r="C119" s="2" t="n">
        <v>-1</v>
      </c>
      <c r="D119" s="2" t="n">
        <v>-1</v>
      </c>
      <c r="E119" s="8"/>
    </row>
    <row r="120" customFormat="false" ht="12.5" hidden="false" customHeight="false" outlineLevel="0" collapsed="false">
      <c r="A120" s="0" t="s">
        <v>162</v>
      </c>
      <c r="B120" s="0" t="n">
        <f aca="false">B114*B118</f>
        <v>0.8004</v>
      </c>
      <c r="C120" s="2" t="n">
        <v>-1</v>
      </c>
      <c r="D120" s="2" t="n">
        <v>-1</v>
      </c>
      <c r="E120" s="8"/>
    </row>
    <row r="121" customFormat="false" ht="12.5" hidden="false" customHeight="false" outlineLevel="0" collapsed="false">
      <c r="A121" s="0" t="s">
        <v>163</v>
      </c>
      <c r="B121" s="0" t="n">
        <f aca="false">1-B120</f>
        <v>0.1996</v>
      </c>
      <c r="C121" s="2" t="n">
        <v>-1</v>
      </c>
      <c r="D121" s="2" t="n">
        <v>-1</v>
      </c>
      <c r="E121" s="8"/>
    </row>
    <row r="122" customFormat="false" ht="12.85" hidden="false" customHeight="false" outlineLevel="0" collapsed="false">
      <c r="A122" s="0" t="s">
        <v>164</v>
      </c>
      <c r="B122" s="0" t="n">
        <f aca="false">B116*B118</f>
        <v>0.73079999652</v>
      </c>
      <c r="C122" s="2" t="n">
        <v>-1</v>
      </c>
      <c r="D122" s="2" t="n">
        <v>-1</v>
      </c>
      <c r="E122" s="8"/>
    </row>
    <row r="123" customFormat="false" ht="12.85" hidden="false" customHeight="false" outlineLevel="0" collapsed="false">
      <c r="A123" s="0" t="s">
        <v>165</v>
      </c>
      <c r="B123" s="0" t="n">
        <f aca="false">1-B122</f>
        <v>0.26920000348</v>
      </c>
      <c r="C123" s="2" t="n">
        <v>-1</v>
      </c>
      <c r="D123" s="2" t="n">
        <v>-1</v>
      </c>
      <c r="E123" s="8"/>
    </row>
    <row r="124" customFormat="false" ht="12.5" hidden="false" customHeight="false" outlineLevel="0" collapsed="false">
      <c r="A124" s="0" t="s">
        <v>166</v>
      </c>
      <c r="B124" s="0" t="n">
        <v>49</v>
      </c>
      <c r="C124" s="2" t="n">
        <v>-1</v>
      </c>
      <c r="D124" s="2" t="n">
        <v>-1</v>
      </c>
      <c r="E124" s="2" t="s">
        <v>167</v>
      </c>
    </row>
    <row r="125" customFormat="false" ht="12.5" hidden="false" customHeight="false" outlineLevel="0" collapsed="false">
      <c r="A125" s="0" t="s">
        <v>168</v>
      </c>
      <c r="B125" s="11" t="n">
        <v>134</v>
      </c>
      <c r="C125" s="0" t="n">
        <v>-1</v>
      </c>
      <c r="D125" s="0" t="n">
        <v>-1</v>
      </c>
      <c r="E125" s="2" t="s">
        <v>169</v>
      </c>
    </row>
    <row r="126" customFormat="false" ht="12.5" hidden="false" customHeight="false" outlineLevel="0" collapsed="false">
      <c r="A126" s="0" t="s">
        <v>170</v>
      </c>
      <c r="B126" s="11" t="n">
        <v>105</v>
      </c>
      <c r="C126" s="0" t="n">
        <v>-1</v>
      </c>
      <c r="D126" s="0" t="n">
        <v>-1</v>
      </c>
      <c r="E126" s="2" t="s">
        <v>171</v>
      </c>
    </row>
    <row r="127" customFormat="false" ht="12.5" hidden="false" customHeight="false" outlineLevel="0" collapsed="false">
      <c r="A127" s="0" t="s">
        <v>172</v>
      </c>
      <c r="B127" s="11" t="n">
        <v>31</v>
      </c>
      <c r="C127" s="0" t="n">
        <v>-1</v>
      </c>
      <c r="D127" s="0" t="n">
        <v>-1</v>
      </c>
      <c r="E127" s="2" t="s">
        <v>173</v>
      </c>
    </row>
    <row r="128" customFormat="false" ht="12.5" hidden="false" customHeight="false" outlineLevel="0" collapsed="false">
      <c r="A128" s="0" t="s">
        <v>174</v>
      </c>
      <c r="B128" s="11" t="n">
        <v>310</v>
      </c>
      <c r="C128" s="0" t="n">
        <v>-1</v>
      </c>
      <c r="D128" s="0" t="n">
        <v>-1</v>
      </c>
      <c r="E128" s="2" t="s">
        <v>175</v>
      </c>
    </row>
    <row r="129" customFormat="false" ht="12.5" hidden="false" customHeight="false" outlineLevel="0" collapsed="false">
      <c r="A129" s="0" t="s">
        <v>176</v>
      </c>
      <c r="B129" s="0" t="n">
        <v>0.118</v>
      </c>
      <c r="C129" s="0" t="n">
        <v>-1</v>
      </c>
      <c r="D129" s="0" t="n">
        <v>-1</v>
      </c>
      <c r="E129" s="0" t="s">
        <v>177</v>
      </c>
    </row>
    <row r="130" customFormat="false" ht="12.5" hidden="false" customHeight="false" outlineLevel="0" collapsed="false">
      <c r="A130" s="0" t="s">
        <v>178</v>
      </c>
      <c r="B130" s="12" t="n">
        <v>0.8</v>
      </c>
      <c r="C130" s="0" t="n">
        <v>-1</v>
      </c>
      <c r="D130" s="0" t="n">
        <v>-1</v>
      </c>
      <c r="E130" s="0" t="s">
        <v>179</v>
      </c>
    </row>
    <row r="131" customFormat="false" ht="12.5" hidden="false" customHeight="false" outlineLevel="0" collapsed="false">
      <c r="A131" s="4" t="s">
        <v>180</v>
      </c>
      <c r="B131" s="4" t="n">
        <f aca="false">B$69/2</f>
        <v>2.99999100000781E-006</v>
      </c>
      <c r="C131" s="2" t="n">
        <f aca="false">C$69/2</f>
        <v>5.5E-006</v>
      </c>
      <c r="D131" s="2" t="n">
        <f aca="false">D$69/2</f>
        <v>5.5E-006</v>
      </c>
      <c r="E131" s="0" t="s">
        <v>175</v>
      </c>
    </row>
    <row r="132" customFormat="false" ht="25" hidden="false" customHeight="false" outlineLevel="0" collapsed="false">
      <c r="A132" s="0" t="s">
        <v>181</v>
      </c>
      <c r="B132" s="9" t="n">
        <v>4326</v>
      </c>
      <c r="C132" s="0" t="n">
        <v>3473</v>
      </c>
      <c r="D132" s="0" t="n">
        <v>8653</v>
      </c>
      <c r="E132" s="3" t="s">
        <v>182</v>
      </c>
    </row>
    <row r="133" customFormat="false" ht="12.5" hidden="false" customHeight="false" outlineLevel="0" collapsed="false">
      <c r="A133" s="0" t="s">
        <v>183</v>
      </c>
      <c r="B133" s="0" t="n">
        <v>0</v>
      </c>
      <c r="C133" s="0" t="n">
        <v>-1</v>
      </c>
      <c r="D133" s="0" t="n">
        <v>-1</v>
      </c>
      <c r="E133" s="0" t="s">
        <v>184</v>
      </c>
    </row>
    <row r="134" customFormat="false" ht="12.5" hidden="false" customHeight="false" outlineLevel="0" collapsed="false">
      <c r="A134" s="0" t="s">
        <v>185</v>
      </c>
      <c r="B134" s="0" t="n">
        <v>148</v>
      </c>
      <c r="C134" s="0" t="n">
        <v>-1</v>
      </c>
      <c r="D134" s="0" t="n">
        <v>-1</v>
      </c>
      <c r="E134" s="0" t="s">
        <v>186</v>
      </c>
    </row>
    <row r="135" customFormat="false" ht="12.5" hidden="false" customHeight="false" outlineLevel="0" collapsed="false">
      <c r="A135" s="0" t="s">
        <v>187</v>
      </c>
      <c r="B135" s="0" t="n">
        <v>69</v>
      </c>
      <c r="C135" s="0" t="n">
        <v>-1</v>
      </c>
      <c r="D135" s="0" t="n">
        <v>-1</v>
      </c>
      <c r="E135" s="0" t="s">
        <v>188</v>
      </c>
    </row>
    <row r="136" customFormat="false" ht="12.5" hidden="false" customHeight="false" outlineLevel="0" collapsed="false">
      <c r="A136" s="0" t="s">
        <v>189</v>
      </c>
      <c r="B136" s="0" t="n">
        <f aca="false">B140/B143</f>
        <v>168.041157947944</v>
      </c>
      <c r="C136" s="0" t="n">
        <v>-1</v>
      </c>
      <c r="D136" s="0" t="n">
        <v>-1</v>
      </c>
      <c r="E136" s="0" t="s">
        <v>190</v>
      </c>
    </row>
    <row r="137" customFormat="false" ht="12.8" hidden="false" customHeight="false" outlineLevel="0" collapsed="false">
      <c r="A137" s="0" t="s">
        <v>191</v>
      </c>
      <c r="B137" s="0" t="n">
        <f aca="false">B141/B144</f>
        <v>483.870967741935</v>
      </c>
      <c r="C137" s="0" t="n">
        <v>-1</v>
      </c>
      <c r="D137" s="0" t="n">
        <v>-1</v>
      </c>
    </row>
    <row r="138" customFormat="false" ht="12.8" hidden="false" customHeight="false" outlineLevel="0" collapsed="false">
      <c r="A138" s="0" t="s">
        <v>192</v>
      </c>
      <c r="B138" s="0" t="n">
        <v>3</v>
      </c>
      <c r="C138" s="2" t="n">
        <v>2.5</v>
      </c>
      <c r="D138" s="2" t="n">
        <v>4</v>
      </c>
      <c r="E138" s="0" t="s">
        <v>193</v>
      </c>
    </row>
    <row r="139" customFormat="false" ht="12.5" hidden="false" customHeight="false" outlineLevel="0" collapsed="false">
      <c r="A139" s="0" t="s">
        <v>194</v>
      </c>
      <c r="B139" s="0" t="n">
        <f aca="false">0.62/B54</f>
        <v>1.29166666666667</v>
      </c>
      <c r="C139" s="2" t="n">
        <v>-1</v>
      </c>
      <c r="D139" s="2" t="n">
        <v>-1</v>
      </c>
      <c r="E139" s="0" t="s">
        <v>195</v>
      </c>
    </row>
    <row r="140" customFormat="false" ht="12.5" hidden="false" customHeight="false" outlineLevel="0" collapsed="false">
      <c r="A140" s="2" t="s">
        <v>196</v>
      </c>
      <c r="B140" s="11" t="n">
        <v>0.09</v>
      </c>
      <c r="C140" s="11" t="n">
        <v>0.08</v>
      </c>
      <c r="D140" s="11" t="n">
        <v>0.11</v>
      </c>
      <c r="E140" s="2" t="s">
        <v>89</v>
      </c>
    </row>
    <row r="141" customFormat="false" ht="12.8" hidden="false" customHeight="false" outlineLevel="0" collapsed="false">
      <c r="A141" s="2" t="s">
        <v>197</v>
      </c>
      <c r="B141" s="11" t="n">
        <v>0.015</v>
      </c>
      <c r="C141" s="11" t="n">
        <v>0.009</v>
      </c>
      <c r="D141" s="11" t="n">
        <v>0.227</v>
      </c>
      <c r="E141" s="2" t="s">
        <v>198</v>
      </c>
    </row>
    <row r="142" customFormat="false" ht="12.8" hidden="false" customHeight="false" outlineLevel="0" collapsed="false">
      <c r="A142" s="4" t="s">
        <v>199</v>
      </c>
      <c r="B142" s="4" t="n">
        <v>0.032</v>
      </c>
      <c r="C142" s="11" t="n">
        <v>-1</v>
      </c>
      <c r="D142" s="11" t="n">
        <v>-1</v>
      </c>
      <c r="E142" s="2" t="s">
        <v>200</v>
      </c>
    </row>
    <row r="143" customFormat="false" ht="12.8" hidden="false" customHeight="false" outlineLevel="0" collapsed="false">
      <c r="A143" s="11" t="s">
        <v>201</v>
      </c>
      <c r="B143" s="11" t="n">
        <v>0.000535583074403</v>
      </c>
      <c r="C143" s="11" t="n">
        <v>-1</v>
      </c>
      <c r="D143" s="11" t="n">
        <v>-1</v>
      </c>
      <c r="E143" s="2" t="s">
        <v>202</v>
      </c>
    </row>
    <row r="144" customFormat="false" ht="12.8" hidden="false" customHeight="false" outlineLevel="0" collapsed="false">
      <c r="A144" s="11" t="s">
        <v>203</v>
      </c>
      <c r="B144" s="11" t="n">
        <v>3.1E-005</v>
      </c>
      <c r="C144" s="0" t="n">
        <v>-1</v>
      </c>
      <c r="D144" s="0" t="n">
        <v>-1</v>
      </c>
      <c r="E144" s="2" t="s">
        <v>204</v>
      </c>
    </row>
    <row r="145" customFormat="false" ht="12.8" hidden="false" customHeight="false" outlineLevel="0" collapsed="false">
      <c r="A145" s="0" t="s">
        <v>205</v>
      </c>
      <c r="B145" s="7" t="n">
        <f aca="false">0.6/100000</f>
        <v>6E-006</v>
      </c>
      <c r="C145" s="11" t="n">
        <v>-1</v>
      </c>
      <c r="D145" s="11" t="n">
        <v>-1</v>
      </c>
      <c r="E145" s="0" t="s">
        <v>206</v>
      </c>
    </row>
    <row r="146" customFormat="false" ht="12.5" hidden="false" customHeight="false" outlineLevel="0" collapsed="false">
      <c r="A146" s="0" t="s">
        <v>207</v>
      </c>
      <c r="B146" s="11" t="n">
        <v>0.065</v>
      </c>
      <c r="C146" s="11" t="n">
        <v>-1</v>
      </c>
      <c r="D146" s="11" t="n">
        <v>-1</v>
      </c>
      <c r="E146" s="2" t="s">
        <v>208</v>
      </c>
    </row>
    <row r="147" customFormat="false" ht="12.5" hidden="false" customHeight="false" outlineLevel="0" collapsed="false">
      <c r="A147" s="0" t="s">
        <v>209</v>
      </c>
      <c r="B147" s="11" t="n">
        <v>0.2</v>
      </c>
      <c r="C147" s="11" t="n">
        <v>-1</v>
      </c>
      <c r="D147" s="11" t="n">
        <v>-1</v>
      </c>
      <c r="E147" s="2" t="s">
        <v>208</v>
      </c>
    </row>
    <row r="148" customFormat="false" ht="12.5" hidden="false" customHeight="false" outlineLevel="0" collapsed="false">
      <c r="A148" s="0" t="s">
        <v>210</v>
      </c>
      <c r="B148" s="11" t="n">
        <v>0.375</v>
      </c>
      <c r="C148" s="11" t="n">
        <v>-1</v>
      </c>
      <c r="D148" s="11" t="n">
        <v>-1</v>
      </c>
      <c r="E148" s="2" t="s">
        <v>208</v>
      </c>
    </row>
    <row r="149" customFormat="false" ht="12.5" hidden="false" customHeight="false" outlineLevel="0" collapsed="false">
      <c r="A149" s="0" t="s">
        <v>211</v>
      </c>
      <c r="B149" s="11" t="n">
        <v>0.667</v>
      </c>
      <c r="C149" s="11" t="n">
        <v>-1</v>
      </c>
      <c r="D149" s="11" t="n">
        <v>-1</v>
      </c>
      <c r="E149" s="2" t="s">
        <v>208</v>
      </c>
    </row>
    <row r="150" customFormat="false" ht="12.8" hidden="false" customHeight="false" outlineLevel="0" collapsed="false">
      <c r="A150" s="0" t="s">
        <v>212</v>
      </c>
      <c r="B150" s="0" t="n">
        <v>0.3</v>
      </c>
      <c r="C150" s="0" t="n">
        <v>-1</v>
      </c>
      <c r="D150" s="0" t="n">
        <v>-1</v>
      </c>
    </row>
    <row r="151" customFormat="false" ht="12.5" hidden="false" customHeight="false" outlineLevel="0" collapsed="false">
      <c r="A151" s="0" t="s">
        <v>213</v>
      </c>
      <c r="B151" s="0" t="n">
        <v>0.4</v>
      </c>
      <c r="C151" s="0" t="n">
        <v>-1</v>
      </c>
      <c r="D151" s="0" t="n">
        <v>-1</v>
      </c>
    </row>
    <row r="152" customFormat="false" ht="12.5" hidden="false" customHeight="false" outlineLevel="0" collapsed="false">
      <c r="A152" s="0" t="s">
        <v>214</v>
      </c>
      <c r="B152" s="0" t="n">
        <v>0.55</v>
      </c>
      <c r="C152" s="0" t="n">
        <v>-1</v>
      </c>
      <c r="D152" s="0" t="n">
        <v>-1</v>
      </c>
    </row>
    <row r="153" customFormat="false" ht="12.8" hidden="false" customHeight="false" outlineLevel="0" collapsed="false">
      <c r="A153" s="4" t="s">
        <v>215</v>
      </c>
      <c r="B153" s="4" t="n">
        <v>0.003584229390681</v>
      </c>
      <c r="C153" s="0" t="n">
        <v>-1</v>
      </c>
      <c r="D153" s="0" t="n">
        <v>-1</v>
      </c>
      <c r="E153" s="0" t="s">
        <v>216</v>
      </c>
    </row>
    <row r="173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84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85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86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87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0.269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0.269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2" t="n">
        <f aca="false">B$6</f>
        <v>0.269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0.0093361408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0.269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0.000712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0.836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0.949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0.69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0.69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0.178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0.696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0.064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0.153</v>
      </c>
      <c r="C16" s="0" t="n">
        <v>-1</v>
      </c>
      <c r="D16" s="0" t="n">
        <v>-1</v>
      </c>
      <c r="E16" s="0" t="s">
        <v>29</v>
      </c>
    </row>
    <row r="17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0.245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0.245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0.245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0.0173732194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0.245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0.000712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0.726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0.934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0.572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0.572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0.097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0.624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0.076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0.182</v>
      </c>
      <c r="C16" s="0" t="n">
        <v>-1</v>
      </c>
      <c r="D16" s="0" t="n">
        <v>-1</v>
      </c>
      <c r="E16" s="0" t="s">
        <v>29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0.245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0.245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0.245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0.0370717152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0.245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0.000712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0.726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0.934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0.572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0.572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0.097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0.624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0.076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0.182</v>
      </c>
      <c r="C16" s="0" t="n">
        <v>-1</v>
      </c>
      <c r="D16" s="0" t="n">
        <v>-1</v>
      </c>
      <c r="E16" s="0" t="s">
        <v>29</v>
      </c>
    </row>
    <row r="1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0.245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0.245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2" t="n">
        <f aca="false">B$6</f>
        <v>0.245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0.0803215844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0.245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0.000712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0.726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0.934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0.572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0.572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0.097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0.624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0.076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0.182</v>
      </c>
      <c r="C16" s="0" t="n">
        <v>-1</v>
      </c>
      <c r="D16" s="0" t="n">
        <v>-1</v>
      </c>
      <c r="E16" s="0" t="s">
        <v>29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7.59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0.245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0.245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0.245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0.1610997874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0.245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0.000712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0.726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0.934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0.572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0.572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0.097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0.624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0.076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0.182</v>
      </c>
      <c r="C16" s="0" t="n">
        <v>-1</v>
      </c>
      <c r="D16" s="0" t="n">
        <v>-1</v>
      </c>
      <c r="E16" s="0" t="s">
        <v>29</v>
      </c>
    </row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3" activeCellId="0" sqref="E23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3.89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0.118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0.118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0.118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0.0002363332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0.118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0.5714286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7" t="n">
        <v>1.7E-005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0.912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0.971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0.83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0.83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0.345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0.773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0.047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0.113</v>
      </c>
      <c r="C16" s="0" t="n">
        <v>-1</v>
      </c>
      <c r="D16" s="0" t="n">
        <v>-1</v>
      </c>
      <c r="E16" s="0" t="s">
        <v>29</v>
      </c>
    </row>
    <row r="17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35.46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0.124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0.124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2" t="n">
        <f aca="false">B$6</f>
        <v>0.124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0.0003610556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0.124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0.3333333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7" t="n">
        <v>9.1E-006</v>
      </c>
      <c r="C8" s="0" t="n">
        <v>-1</v>
      </c>
      <c r="D8" s="0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0.912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0.971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0.83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0.83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0.345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0.773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0.047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0.113</v>
      </c>
      <c r="C16" s="0" t="n">
        <v>-1</v>
      </c>
      <c r="D16" s="0" t="n">
        <v>-1</v>
      </c>
      <c r="E16" s="0" t="s">
        <v>29</v>
      </c>
    </row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0.124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2" t="s">
        <v>218</v>
      </c>
      <c r="B3" s="2" t="n">
        <f aca="false">B$6</f>
        <v>0.124</v>
      </c>
      <c r="C3" s="2" t="n">
        <f aca="false">C$6</f>
        <v>-1</v>
      </c>
      <c r="D3" s="2" t="n">
        <f aca="false">D$6</f>
        <v>-1</v>
      </c>
    </row>
    <row r="4" customFormat="false" ht="12.5" hidden="false" customHeight="false" outlineLevel="0" collapsed="false">
      <c r="A4" s="2" t="s">
        <v>219</v>
      </c>
      <c r="B4" s="2" t="n">
        <f aca="false">B$6</f>
        <v>0.124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0.0005859354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2" t="s">
        <v>176</v>
      </c>
      <c r="B6" s="2" t="n">
        <v>0.124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0.2222222</v>
      </c>
      <c r="C7" s="0" t="n">
        <v>-1</v>
      </c>
      <c r="D7" s="0" t="n">
        <v>-1</v>
      </c>
      <c r="E7" s="2" t="s">
        <v>150</v>
      </c>
    </row>
    <row r="8" customFormat="false" ht="12.5" hidden="false" customHeight="false" outlineLevel="0" collapsed="false">
      <c r="A8" s="2" t="s">
        <v>223</v>
      </c>
      <c r="B8" s="2" t="n">
        <v>0</v>
      </c>
      <c r="C8" s="2" t="n">
        <v>-1</v>
      </c>
      <c r="D8" s="2" t="n">
        <v>-1</v>
      </c>
      <c r="E8" s="0" t="s">
        <v>184</v>
      </c>
    </row>
    <row r="9" customFormat="false" ht="12.8" hidden="false" customHeight="false" outlineLevel="0" collapsed="false">
      <c r="A9" s="0" t="s">
        <v>205</v>
      </c>
      <c r="B9" s="7" t="n">
        <v>5.7E-005</v>
      </c>
      <c r="C9" s="0" t="n">
        <v>-1</v>
      </c>
      <c r="D9" s="0" t="n">
        <v>-1</v>
      </c>
      <c r="E9" s="0" t="s">
        <v>206</v>
      </c>
    </row>
    <row r="10" customFormat="false" ht="12.5" hidden="false" customHeight="false" outlineLevel="0" collapsed="false">
      <c r="A10" s="0" t="s">
        <v>108</v>
      </c>
      <c r="B10" s="0" t="n">
        <v>0.912</v>
      </c>
      <c r="C10" s="0" t="n">
        <v>-1</v>
      </c>
      <c r="D10" s="0" t="n">
        <v>-1</v>
      </c>
      <c r="E10" s="2" t="s">
        <v>109</v>
      </c>
    </row>
    <row r="11" customFormat="false" ht="12.5" hidden="false" customHeight="false" outlineLevel="0" collapsed="false">
      <c r="A11" s="0" t="s">
        <v>110</v>
      </c>
      <c r="B11" s="0" t="n">
        <v>0.971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112</v>
      </c>
      <c r="B12" s="0" t="n">
        <v>0.83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113</v>
      </c>
      <c r="B13" s="0" t="n">
        <v>0.83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114</v>
      </c>
      <c r="B14" s="0" t="n">
        <v>0.345</v>
      </c>
      <c r="C14" s="0" t="n">
        <v>-1</v>
      </c>
      <c r="D14" s="0" t="n">
        <v>-1</v>
      </c>
      <c r="E14" s="8" t="s">
        <v>111</v>
      </c>
    </row>
    <row r="15" customFormat="false" ht="12.5" hidden="false" customHeight="false" outlineLevel="0" collapsed="false">
      <c r="A15" s="0" t="s">
        <v>220</v>
      </c>
      <c r="B15" s="0" t="n">
        <v>0.773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221</v>
      </c>
      <c r="B16" s="0" t="n">
        <v>0.047</v>
      </c>
      <c r="C16" s="0" t="n">
        <v>-1</v>
      </c>
      <c r="D16" s="0" t="n">
        <v>-1</v>
      </c>
      <c r="E16" s="0" t="s">
        <v>29</v>
      </c>
    </row>
    <row r="17" customFormat="false" ht="12.5" hidden="false" customHeight="false" outlineLevel="0" collapsed="false">
      <c r="A17" s="0" t="s">
        <v>222</v>
      </c>
      <c r="B17" s="0" t="n">
        <v>0.113</v>
      </c>
      <c r="C17" s="0" t="n">
        <v>-1</v>
      </c>
      <c r="D17" s="0" t="n">
        <v>-1</v>
      </c>
      <c r="E17" s="0" t="s">
        <v>29</v>
      </c>
    </row>
  </sheetData>
  <hyperlinks>
    <hyperlink ref="E11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4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0.152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0.152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2" t="n">
        <f aca="false">B$6</f>
        <v>0.152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0.0010465422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0.152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0.1538462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7" t="n">
        <v>0.000137</v>
      </c>
      <c r="C8" s="0" t="n">
        <v>-1</v>
      </c>
      <c r="D8" s="0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0.892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0.968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0.818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0.818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0.242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0.735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0.055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0.131</v>
      </c>
      <c r="C16" s="0" t="n">
        <v>-1</v>
      </c>
      <c r="D16" s="0" t="n">
        <v>-1</v>
      </c>
      <c r="E16" s="0" t="s">
        <v>29</v>
      </c>
    </row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0.152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0.152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0.152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0" t="n">
        <v>0.0017541606</v>
      </c>
      <c r="C5" s="0" t="n">
        <v>-1</v>
      </c>
      <c r="D5" s="0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0.152</v>
      </c>
      <c r="C6" s="2" t="n">
        <v>-1</v>
      </c>
      <c r="D6" s="2" t="n">
        <v>-1</v>
      </c>
      <c r="E6" s="2" t="s">
        <v>177</v>
      </c>
    </row>
    <row r="7" customFormat="false" ht="12.8" hidden="false" customHeight="false" outlineLevel="0" collapsed="false">
      <c r="A7" s="0" t="s">
        <v>149</v>
      </c>
      <c r="B7" s="0" t="n">
        <v>0.1111111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7" t="n">
        <v>0.000287</v>
      </c>
      <c r="C8" s="0" t="n">
        <v>-1</v>
      </c>
      <c r="D8" s="0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0.892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0.968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0.818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0.818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0.242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0.735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0.055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0.131</v>
      </c>
      <c r="C16" s="0" t="n">
        <v>-1</v>
      </c>
      <c r="D16" s="0" t="n">
        <v>-1</v>
      </c>
      <c r="E16" s="0" t="s">
        <v>29</v>
      </c>
    </row>
    <row r="17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0.213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0.213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0" t="s">
        <v>219</v>
      </c>
      <c r="B4" s="0" t="n">
        <f aca="false">B$6</f>
        <v>0.213</v>
      </c>
      <c r="C4" s="0" t="n">
        <f aca="false">C$6</f>
        <v>-1</v>
      </c>
      <c r="D4" s="0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0.002787309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0.213</v>
      </c>
      <c r="C6" s="2" t="n">
        <v>-1</v>
      </c>
      <c r="D6" s="2" t="n">
        <v>-1</v>
      </c>
      <c r="E6" s="2" t="s">
        <v>177</v>
      </c>
    </row>
    <row r="7" customFormat="false" ht="12.8" hidden="false" customHeight="false" outlineLevel="0" collapsed="false">
      <c r="A7" s="0" t="s">
        <v>149</v>
      </c>
      <c r="B7" s="0" t="n">
        <v>0.1428571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0.000483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2" t="n">
        <v>0.881</v>
      </c>
      <c r="C9" s="2" t="n">
        <v>-1</v>
      </c>
      <c r="D9" s="2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0.966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0.752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0.752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0.192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0.735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0.057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0.138</v>
      </c>
      <c r="C16" s="0" t="n">
        <v>-1</v>
      </c>
      <c r="D16" s="0" t="n">
        <v>-1</v>
      </c>
      <c r="E16" s="0" t="s">
        <v>29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0.213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2" t="n">
        <f aca="false">B$6</f>
        <v>0.213</v>
      </c>
      <c r="C3" s="2" t="n">
        <f aca="false">C$6</f>
        <v>-1</v>
      </c>
      <c r="D3" s="2" t="n">
        <f aca="false">D$6</f>
        <v>-1</v>
      </c>
    </row>
    <row r="4" customFormat="false" ht="12.5" hidden="false" customHeight="false" outlineLevel="0" collapsed="false">
      <c r="A4" s="0" t="s">
        <v>219</v>
      </c>
      <c r="B4" s="2" t="n">
        <f aca="false">B$6</f>
        <v>0.213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0.0041235238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0" t="s">
        <v>176</v>
      </c>
      <c r="B6" s="2" t="n">
        <v>0.213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0" t="s">
        <v>205</v>
      </c>
      <c r="B8" s="2" t="n">
        <v>0.000627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0.881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0.966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0.752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0.752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0.192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0.735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0.057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0.138</v>
      </c>
      <c r="C16" s="0" t="n">
        <v>-1</v>
      </c>
      <c r="D16" s="0" t="n">
        <v>-1</v>
      </c>
      <c r="E16" s="0" t="s">
        <v>29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1" colorId="64" zoomScale="130" zoomScaleNormal="130" zoomScalePageLayoutView="100" workbookViewId="0">
      <selection pane="topLeft" activeCell="E7" activeCellId="0" sqref="E7"/>
    </sheetView>
  </sheetViews>
  <sheetFormatPr defaultColWidth="12.5078125" defaultRowHeight="12.5" zeroHeight="false" outlineLevelRow="0" outlineLevelCol="0"/>
  <cols>
    <col collapsed="false" customWidth="true" hidden="false" outlineLevel="0" max="1" min="1" style="0" width="54.54"/>
    <col collapsed="false" customWidth="true" hidden="false" outlineLevel="0" max="2" min="2" style="0" width="12.83"/>
    <col collapsed="false" customWidth="true" hidden="false" outlineLevel="0" max="4" min="3" style="0" width="14.72"/>
    <col collapsed="false" customWidth="true" hidden="false" outlineLevel="0" max="5" min="5" style="0" width="118.09"/>
    <col collapsed="false" customWidth="true" hidden="false" outlineLevel="0" max="63" min="6" style="0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5" hidden="false" customHeight="false" outlineLevel="0" collapsed="false">
      <c r="A2" s="0" t="s">
        <v>217</v>
      </c>
      <c r="B2" s="0" t="n">
        <f aca="false">B$6</f>
        <v>0.269</v>
      </c>
      <c r="C2" s="0" t="n">
        <f aca="false">C$6</f>
        <v>-1</v>
      </c>
      <c r="D2" s="0" t="n">
        <f aca="false">D$6</f>
        <v>-1</v>
      </c>
    </row>
    <row r="3" customFormat="false" ht="12.5" hidden="false" customHeight="false" outlineLevel="0" collapsed="false">
      <c r="A3" s="0" t="s">
        <v>218</v>
      </c>
      <c r="B3" s="0" t="n">
        <f aca="false">B$6</f>
        <v>0.269</v>
      </c>
      <c r="C3" s="0" t="n">
        <f aca="false">C$6</f>
        <v>-1</v>
      </c>
      <c r="D3" s="0" t="n">
        <f aca="false">D$6</f>
        <v>-1</v>
      </c>
    </row>
    <row r="4" customFormat="false" ht="12.5" hidden="false" customHeight="false" outlineLevel="0" collapsed="false">
      <c r="A4" s="2" t="s">
        <v>219</v>
      </c>
      <c r="B4" s="2" t="n">
        <f aca="false">B$6</f>
        <v>0.269</v>
      </c>
      <c r="C4" s="2" t="n">
        <f aca="false">C$6</f>
        <v>-1</v>
      </c>
      <c r="D4" s="2" t="n">
        <f aca="false">D$6</f>
        <v>-1</v>
      </c>
    </row>
    <row r="5" customFormat="false" ht="12.8" hidden="false" customHeight="false" outlineLevel="0" collapsed="false">
      <c r="A5" s="2" t="s">
        <v>57</v>
      </c>
      <c r="B5" s="2" t="n">
        <v>0.0058391434</v>
      </c>
      <c r="C5" s="2" t="n">
        <v>-1</v>
      </c>
      <c r="D5" s="2" t="n">
        <v>-1</v>
      </c>
      <c r="E5" s="2" t="s">
        <v>58</v>
      </c>
    </row>
    <row r="6" customFormat="false" ht="12.5" hidden="false" customHeight="false" outlineLevel="0" collapsed="false">
      <c r="A6" s="2" t="s">
        <v>176</v>
      </c>
      <c r="B6" s="2" t="n">
        <v>0.269</v>
      </c>
      <c r="C6" s="2" t="n">
        <v>-1</v>
      </c>
      <c r="D6" s="2" t="n">
        <v>-1</v>
      </c>
      <c r="E6" s="0" t="s">
        <v>177</v>
      </c>
    </row>
    <row r="7" customFormat="false" ht="12.8" hidden="false" customHeight="false" outlineLevel="0" collapsed="false">
      <c r="A7" s="0" t="s">
        <v>149</v>
      </c>
      <c r="B7" s="0" t="n">
        <v>0</v>
      </c>
      <c r="C7" s="0" t="n">
        <v>-1</v>
      </c>
      <c r="D7" s="0" t="n">
        <v>-1</v>
      </c>
      <c r="E7" s="2" t="s">
        <v>150</v>
      </c>
    </row>
    <row r="8" customFormat="false" ht="12.8" hidden="false" customHeight="false" outlineLevel="0" collapsed="false">
      <c r="A8" s="2" t="s">
        <v>205</v>
      </c>
      <c r="B8" s="2" t="n">
        <v>0.0007</v>
      </c>
      <c r="C8" s="2" t="n">
        <v>-1</v>
      </c>
      <c r="D8" s="2" t="n">
        <v>-1</v>
      </c>
      <c r="E8" s="0" t="s">
        <v>206</v>
      </c>
    </row>
    <row r="9" customFormat="false" ht="12.5" hidden="false" customHeight="false" outlineLevel="0" collapsed="false">
      <c r="A9" s="0" t="s">
        <v>108</v>
      </c>
      <c r="B9" s="0" t="n">
        <v>0.836</v>
      </c>
      <c r="C9" s="0" t="n">
        <v>-1</v>
      </c>
      <c r="D9" s="0" t="n">
        <v>-1</v>
      </c>
      <c r="E9" s="2" t="s">
        <v>109</v>
      </c>
    </row>
    <row r="10" customFormat="false" ht="12.5" hidden="false" customHeight="false" outlineLevel="0" collapsed="false">
      <c r="A10" s="0" t="s">
        <v>110</v>
      </c>
      <c r="B10" s="0" t="n">
        <v>0.949</v>
      </c>
      <c r="C10" s="0" t="n">
        <v>-1</v>
      </c>
      <c r="D10" s="0" t="n">
        <v>-1</v>
      </c>
      <c r="E10" s="8" t="s">
        <v>111</v>
      </c>
    </row>
    <row r="11" customFormat="false" ht="12.5" hidden="false" customHeight="false" outlineLevel="0" collapsed="false">
      <c r="A11" s="0" t="s">
        <v>112</v>
      </c>
      <c r="B11" s="0" t="n">
        <v>0.69</v>
      </c>
      <c r="C11" s="0" t="n">
        <v>-1</v>
      </c>
      <c r="D11" s="0" t="n">
        <v>-1</v>
      </c>
      <c r="E11" s="8" t="s">
        <v>111</v>
      </c>
    </row>
    <row r="12" customFormat="false" ht="12.5" hidden="false" customHeight="false" outlineLevel="0" collapsed="false">
      <c r="A12" s="0" t="s">
        <v>113</v>
      </c>
      <c r="B12" s="0" t="n">
        <v>0.69</v>
      </c>
      <c r="C12" s="0" t="n">
        <v>-1</v>
      </c>
      <c r="D12" s="0" t="n">
        <v>-1</v>
      </c>
      <c r="E12" s="8" t="s">
        <v>111</v>
      </c>
    </row>
    <row r="13" customFormat="false" ht="12.5" hidden="false" customHeight="false" outlineLevel="0" collapsed="false">
      <c r="A13" s="0" t="s">
        <v>114</v>
      </c>
      <c r="B13" s="0" t="n">
        <v>0.178</v>
      </c>
      <c r="C13" s="0" t="n">
        <v>-1</v>
      </c>
      <c r="D13" s="0" t="n">
        <v>-1</v>
      </c>
      <c r="E13" s="8" t="s">
        <v>111</v>
      </c>
    </row>
    <row r="14" customFormat="false" ht="12.5" hidden="false" customHeight="false" outlineLevel="0" collapsed="false">
      <c r="A14" s="0" t="s">
        <v>220</v>
      </c>
      <c r="B14" s="0" t="n">
        <v>0.696</v>
      </c>
      <c r="C14" s="0" t="n">
        <v>-1</v>
      </c>
      <c r="D14" s="0" t="n">
        <v>-1</v>
      </c>
      <c r="E14" s="0" t="s">
        <v>29</v>
      </c>
    </row>
    <row r="15" customFormat="false" ht="12.5" hidden="false" customHeight="false" outlineLevel="0" collapsed="false">
      <c r="A15" s="0" t="s">
        <v>221</v>
      </c>
      <c r="B15" s="0" t="n">
        <v>0.064</v>
      </c>
      <c r="C15" s="0" t="n">
        <v>-1</v>
      </c>
      <c r="D15" s="0" t="n">
        <v>-1</v>
      </c>
      <c r="E15" s="0" t="s">
        <v>29</v>
      </c>
    </row>
    <row r="16" customFormat="false" ht="12.5" hidden="false" customHeight="false" outlineLevel="0" collapsed="false">
      <c r="A16" s="0" t="s">
        <v>222</v>
      </c>
      <c r="B16" s="0" t="n">
        <v>0.153</v>
      </c>
      <c r="C16" s="0" t="n">
        <v>-1</v>
      </c>
      <c r="D16" s="0" t="n">
        <v>-1</v>
      </c>
      <c r="E16" s="0" t="s">
        <v>29</v>
      </c>
    </row>
    <row r="17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0" r:id="rId1" display="SEER 2010-2016 (https://canques.seer.cancer.gov/cgi-bin/cq_submit?dir=surv2017&amp;db=101&amp;rpt=TAB&amp;sel=1^15^1^2^3,4,6,8,9^^5&amp;y=Stage%20at%20diagnosis^0,1,2,3,4&amp;x=Age%20at%20diagnosis^3,4,6,8,9&amp;dec=1,0,1&amp;template=null)"/>
    <hyperlink ref="E11" r:id="rId2" display="SEER 2010-2016 (https://canques.seer.cancer.gov/cgi-bin/cq_submit?dir=surv2017&amp;db=101&amp;rpt=TAB&amp;sel=1^15^1^2^3,4,6,8,9^^5&amp;y=Stage%20at%20diagnosis^0,1,2,3,4&amp;x=Age%20at%20diagnosis^3,4,6,8,9&amp;dec=1,0,1&amp;template=null)"/>
    <hyperlink ref="E12" r:id="rId3" display="SEER 2010-2016 (https://canques.seer.cancer.gov/cgi-bin/cq_submit?dir=surv2017&amp;db=101&amp;rpt=TAB&amp;sel=1^15^1^2^3,4,6,8,9^^5&amp;y=Stage%20at%20diagnosis^0,1,2,3,4&amp;x=Age%20at%20diagnosis^3,4,6,8,9&amp;dec=1,0,1&amp;template=null)"/>
    <hyperlink ref="E13" r:id="rId4" display="SEER 2010-2016 (https://canques.seer.cancer.gov/cgi-bin/cq_submit?dir=surv2017&amp;db=101&amp;rpt=TAB&amp;sel=1^15^1^2^3,4,6,8,9^^5&amp;y=Stage%20at%20diagnosis^0,1,2,3,4&amp;x=Age%20at%20diagnosis^3,4,6,8,9&amp;dec=1,0,1&amp;template=null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187207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2019-11-27T09:34:25Z</dcterms:created>
  <dc:creator>Apache POI</dc:creator>
  <dc:description/>
  <dc:language>en-US</dc:language>
  <cp:lastModifiedBy/>
  <dcterms:modified xsi:type="dcterms:W3CDTF">2022-03-25T12:50:27Z</dcterms:modified>
  <cp:revision>1104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