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AT\API_football\output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24" i="1" l="1"/>
  <c r="R20" i="1" l="1"/>
  <c r="R14" i="1"/>
  <c r="G20" i="1"/>
  <c r="G16" i="1"/>
  <c r="G14" i="1"/>
  <c r="G13" i="1"/>
  <c r="G15" i="1" l="1"/>
  <c r="R25" i="1"/>
  <c r="P26" i="1"/>
  <c r="H5" i="1"/>
  <c r="G5" i="1"/>
  <c r="M24" i="1"/>
  <c r="R13" i="1" s="1"/>
  <c r="K22" i="1" a="1"/>
  <c r="K22" i="1" s="1"/>
  <c r="K21" i="1" a="1"/>
  <c r="K21" i="1" s="1"/>
  <c r="K20" i="1" a="1"/>
  <c r="K20" i="1" s="1"/>
  <c r="K19" i="1" a="1"/>
  <c r="K19" i="1" s="1"/>
  <c r="J22" i="1" a="1"/>
  <c r="J22" i="1" s="1"/>
  <c r="J21" i="1" a="1"/>
  <c r="J21" i="1" s="1"/>
  <c r="J20" i="1" a="1"/>
  <c r="J20" i="1" s="1"/>
  <c r="J19" i="1" a="1"/>
  <c r="J19" i="1" s="1"/>
  <c r="K18" i="1" a="1"/>
  <c r="K18" i="1" s="1"/>
  <c r="K17" i="1" a="1"/>
  <c r="K17" i="1" s="1"/>
  <c r="K16" i="1" a="1"/>
  <c r="K16" i="1" s="1"/>
  <c r="K15" i="1" a="1"/>
  <c r="K15" i="1" s="1"/>
  <c r="K14" i="1" a="1"/>
  <c r="K14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I3" i="1"/>
  <c r="I4" i="1"/>
  <c r="I5" i="1"/>
  <c r="L19" i="1" s="1" a="1"/>
  <c r="L19" i="1" s="1"/>
  <c r="I6" i="1"/>
  <c r="I7" i="1"/>
  <c r="I8" i="1"/>
  <c r="I9" i="1"/>
  <c r="I10" i="1"/>
  <c r="I2" i="1"/>
  <c r="H8" i="1"/>
  <c r="H10" i="1"/>
  <c r="H9" i="1"/>
  <c r="H6" i="1"/>
  <c r="H4" i="1"/>
  <c r="H3" i="1"/>
  <c r="H7" i="1"/>
  <c r="H2" i="1"/>
  <c r="G10" i="1"/>
  <c r="G9" i="1"/>
  <c r="G8" i="1"/>
  <c r="G6" i="1"/>
  <c r="G4" i="1"/>
  <c r="G3" i="1"/>
  <c r="G7" i="1"/>
  <c r="G2" i="1"/>
  <c r="L14" i="1" l="1" a="1"/>
  <c r="L14" i="1" s="1"/>
  <c r="L18" i="1" a="1"/>
  <c r="L18" i="1" s="1"/>
  <c r="L21" i="1" a="1"/>
  <c r="L21" i="1" s="1"/>
  <c r="L20" i="1" a="1"/>
  <c r="L20" i="1" s="1"/>
  <c r="L15" i="1" a="1"/>
  <c r="L15" i="1" s="1"/>
  <c r="L22" i="1" a="1"/>
  <c r="L22" i="1" s="1"/>
  <c r="L17" i="1" a="1"/>
  <c r="L17" i="1" s="1"/>
  <c r="L16" i="1" a="1"/>
  <c r="L16" i="1" s="1"/>
  <c r="R16" i="1"/>
  <c r="G17" i="1"/>
  <c r="G19" i="1" s="1"/>
  <c r="G21" i="1" s="1"/>
  <c r="G22" i="1" s="1"/>
  <c r="R15" i="1" l="1"/>
  <c r="R17" i="1" s="1"/>
  <c r="R19" i="1" l="1"/>
  <c r="R26" i="1" s="1"/>
  <c r="R27" i="1" s="1"/>
  <c r="R21" i="1" l="1"/>
  <c r="R22" i="1" s="1"/>
</calcChain>
</file>

<file path=xl/comments1.xml><?xml version="1.0" encoding="utf-8"?>
<comments xmlns="http://schemas.openxmlformats.org/spreadsheetml/2006/main">
  <authors>
    <author>USUARIO</author>
  </authors>
  <commentList>
    <comment ref="P25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aciertos en las predicciones de la fecha anterior</t>
        </r>
      </text>
    </comment>
  </commentList>
</comments>
</file>

<file path=xl/sharedStrings.xml><?xml version="1.0" encoding="utf-8"?>
<sst xmlns="http://schemas.openxmlformats.org/spreadsheetml/2006/main" count="118" uniqueCount="81">
  <si>
    <t>league</t>
  </si>
  <si>
    <t>fixture_id</t>
  </si>
  <si>
    <t>date</t>
  </si>
  <si>
    <t>home_team</t>
  </si>
  <si>
    <t>away_team</t>
  </si>
  <si>
    <t>advice</t>
  </si>
  <si>
    <t>goals_home</t>
  </si>
  <si>
    <t>goals_away</t>
  </si>
  <si>
    <t>home_pred</t>
  </si>
  <si>
    <t>draw_pred</t>
  </si>
  <si>
    <t>away_pred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</si>
  <si>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</si>
  <si>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</si>
  <si>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</si>
  <si>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</si>
  <si>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</si>
  <si>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</si>
  <si>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</si>
  <si>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</si>
  <si>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</si>
  <si>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</si>
  <si>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</si>
  <si>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</si>
  <si>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Bundesliga 1</t>
  </si>
  <si>
    <t>2020-05-26T16:30:00+00:00</t>
  </si>
  <si>
    <t>2020-05-26T18:30:00+00:00</t>
  </si>
  <si>
    <t>2020-05-27T16:30:00+00:00</t>
  </si>
  <si>
    <t>2020-05-27T18:30:00+00:00</t>
  </si>
  <si>
    <t>Borussia Dortmund</t>
  </si>
  <si>
    <t>Bayer Leverkusen</t>
  </si>
  <si>
    <t>Eintracht Frankfurt</t>
  </si>
  <si>
    <t>Werder Bremen</t>
  </si>
  <si>
    <t>RB Leipzig</t>
  </si>
  <si>
    <t>1899 Hoffenheim</t>
  </si>
  <si>
    <t>Fortuna Dusseldorf</t>
  </si>
  <si>
    <t>FC Augsburg</t>
  </si>
  <si>
    <t>Union Berlin</t>
  </si>
  <si>
    <t>Bayern Munich</t>
  </si>
  <si>
    <t>VfL Wolfsburg</t>
  </si>
  <si>
    <t>SC Freiburg</t>
  </si>
  <si>
    <t>Borussia Monchengladbach</t>
  </si>
  <si>
    <t>Hertha Berlin</t>
  </si>
  <si>
    <t>FC Koln</t>
  </si>
  <si>
    <t>FC Schalke 04</t>
  </si>
  <si>
    <t>SC Paderborn 07</t>
  </si>
  <si>
    <t>FSV Mainz 05</t>
  </si>
  <si>
    <t>Double chance :  draws or Bayern Munich</t>
  </si>
  <si>
    <t>Double chance : Bayer Leverkusen or draws</t>
  </si>
  <si>
    <t>Double chance : Eintracht Frankfurt or draws</t>
  </si>
  <si>
    <t>Double chance : RB Leipzig or draws</t>
  </si>
  <si>
    <t>Double chance :  draws or FC Koln</t>
  </si>
  <si>
    <t>Double chance : Fortuna Dusseldorf or draws</t>
  </si>
  <si>
    <t>Double chance : FC Augsburg or draws</t>
  </si>
  <si>
    <t>Double chance : Union Berlin or draws</t>
  </si>
  <si>
    <t>advice_cuota</t>
  </si>
  <si>
    <t>advice_pred</t>
  </si>
  <si>
    <t>advice_cuota_fixed</t>
  </si>
  <si>
    <t>apuesta</t>
  </si>
  <si>
    <t>combinaciones</t>
  </si>
  <si>
    <t>combinaciones_2</t>
  </si>
  <si>
    <t>combinaciones_3</t>
  </si>
  <si>
    <t>simple</t>
  </si>
  <si>
    <t>inversion</t>
  </si>
  <si>
    <t>probabilidad</t>
  </si>
  <si>
    <t>ganancia max</t>
  </si>
  <si>
    <t>ganancia esperada</t>
  </si>
  <si>
    <t>ganancia max neta</t>
  </si>
  <si>
    <t>ganancia esperada neta</t>
  </si>
  <si>
    <t>roi esperado</t>
  </si>
  <si>
    <t>roi conservador</t>
  </si>
  <si>
    <t>ganancia consevadora</t>
  </si>
  <si>
    <t>a</t>
  </si>
  <si>
    <t>b</t>
  </si>
  <si>
    <t>c</t>
  </si>
  <si>
    <t>d</t>
  </si>
  <si>
    <t>con castigo</t>
  </si>
  <si>
    <t>roi castigado</t>
  </si>
  <si>
    <t>ganancia castigada</t>
  </si>
  <si>
    <t>Double chance : draws or Borussia Monchengladbach</t>
  </si>
  <si>
    <t>cumplio</t>
  </si>
  <si>
    <t>ganancia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</si>
</sst>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S/.&quot;* #,##0.00_-;\-&quot;S/.&quot;* #,##0.00_-;_-&quot;S/.&quot;* &quot;-&quot;??_-;_-@_-"/>
    <numFmt numFmtId="164" formatCode="_-[$$-80A]* #,##0.00_-;\-[$$-80A]* #,##0.00_-;_-[$$-80A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9" fontId="0" fillId="0" borderId="0" xfId="2" applyFont="1"/>
    <xf numFmtId="0" fontId="1" fillId="0" borderId="0" xfId="0" applyFont="1" applyBorder="1" applyAlignment="1">
      <alignment horizontal="center" wrapText="1"/>
    </xf>
    <xf numFmtId="164" fontId="0" fillId="0" borderId="0" xfId="1" applyNumberFormat="1" applyFont="1"/>
    <xf numFmtId="0" fontId="1" fillId="0" borderId="0" xfId="0" applyFont="1"/>
    <xf numFmtId="9" fontId="1" fillId="0" borderId="0" xfId="2" applyFont="1"/>
    <xf numFmtId="164" fontId="1" fillId="0" borderId="0" xfId="1" applyNumberFormat="1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9" fontId="3" fillId="2" borderId="0" xfId="2" applyFont="1" applyFill="1"/>
    <xf numFmtId="44" fontId="0" fillId="0" borderId="0" xfId="1" applyFont="1"/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top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tabSelected="1" topLeftCell="E11" workbookViewId="0">
      <selection activeCell="F12" sqref="F12:G12"/>
    </sheetView>
  </sheetViews>
  <sheetFormatPr baseColWidth="10" defaultColWidth="9.140625" defaultRowHeight="15" x14ac:dyDescent="0.25"/>
  <cols>
    <col min="3" max="3" width="13.42578125" customWidth="1"/>
    <col min="4" max="4" width="18" bestFit="1" customWidth="1"/>
    <col min="5" max="5" width="25.28515625" bestFit="1" customWidth="1"/>
    <col min="6" max="6" width="41" bestFit="1" customWidth="1"/>
    <col min="7" max="12" width="14.28515625" customWidth="1"/>
    <col min="14" max="14" width="9.42578125" bestFit="1" customWidth="1"/>
    <col min="15" max="15" width="13.5703125" customWidth="1"/>
    <col min="16" max="16" width="10.5703125" bestFit="1" customWidth="1"/>
    <col min="17" max="17" width="17.5703125" customWidth="1"/>
    <col min="18" max="18" width="9.85546875" customWidth="1"/>
  </cols>
  <sheetData>
    <row r="1" spans="1:29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59</v>
      </c>
      <c r="L1" s="2" t="s">
        <v>60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spans="1:29" x14ac:dyDescent="0.25">
      <c r="A2" t="s">
        <v>23</v>
      </c>
      <c r="B2">
        <v>209157</v>
      </c>
      <c r="C2" t="s">
        <v>24</v>
      </c>
      <c r="D2" t="s">
        <v>28</v>
      </c>
      <c r="E2" t="s">
        <v>37</v>
      </c>
      <c r="F2" t="s">
        <v>46</v>
      </c>
      <c r="G2">
        <f>AC2</f>
        <v>1.28</v>
      </c>
      <c r="H2" s="3">
        <f>P2+Q2</f>
        <v>0.9</v>
      </c>
      <c r="I2">
        <f>H2*G2</f>
        <v>1.1520000000000001</v>
      </c>
      <c r="J2" s="16">
        <v>5</v>
      </c>
      <c r="K2">
        <v>1</v>
      </c>
      <c r="L2" t="s">
        <v>71</v>
      </c>
      <c r="M2">
        <v>-3.5</v>
      </c>
      <c r="N2">
        <v>-3.5</v>
      </c>
      <c r="O2" s="3">
        <v>0.1</v>
      </c>
      <c r="P2" s="3">
        <v>0.45</v>
      </c>
      <c r="Q2" s="3">
        <v>0.45</v>
      </c>
      <c r="R2">
        <v>3.6</v>
      </c>
      <c r="S2">
        <v>4</v>
      </c>
      <c r="T2">
        <v>1.85</v>
      </c>
      <c r="U2">
        <v>1.1000000000000001</v>
      </c>
      <c r="V2">
        <v>1.36</v>
      </c>
      <c r="W2">
        <v>1.9</v>
      </c>
      <c r="X2">
        <v>7</v>
      </c>
      <c r="Y2">
        <v>3.2</v>
      </c>
      <c r="Z2">
        <v>1.9</v>
      </c>
      <c r="AA2">
        <v>1.83</v>
      </c>
      <c r="AB2">
        <v>1.22</v>
      </c>
      <c r="AC2">
        <v>1.28</v>
      </c>
    </row>
    <row r="3" spans="1:29" x14ac:dyDescent="0.25">
      <c r="A3" t="s">
        <v>23</v>
      </c>
      <c r="B3">
        <v>209159</v>
      </c>
      <c r="C3" t="s">
        <v>25</v>
      </c>
      <c r="D3" t="s">
        <v>29</v>
      </c>
      <c r="E3" t="s">
        <v>38</v>
      </c>
      <c r="F3" t="s">
        <v>47</v>
      </c>
      <c r="G3">
        <f>AA3</f>
        <v>1.2</v>
      </c>
      <c r="H3" s="3">
        <f>O3+P3</f>
        <v>1</v>
      </c>
      <c r="I3">
        <f t="shared" ref="I3:I10" si="0">H3*G3</f>
        <v>1.2</v>
      </c>
      <c r="J3" s="16">
        <v>5</v>
      </c>
      <c r="K3">
        <v>1</v>
      </c>
      <c r="L3" t="s">
        <v>72</v>
      </c>
      <c r="M3">
        <v>-3.5</v>
      </c>
      <c r="N3">
        <v>-2.5</v>
      </c>
      <c r="O3" s="3">
        <v>0.5</v>
      </c>
      <c r="P3" s="3">
        <v>0.5</v>
      </c>
      <c r="Q3" s="3">
        <v>0</v>
      </c>
      <c r="R3">
        <v>1.8</v>
      </c>
      <c r="S3">
        <v>3.6</v>
      </c>
      <c r="T3">
        <v>4.33</v>
      </c>
      <c r="U3">
        <v>1.1599999999999999</v>
      </c>
      <c r="V3">
        <v>1.53</v>
      </c>
      <c r="W3">
        <v>2.37</v>
      </c>
      <c r="X3">
        <v>5</v>
      </c>
      <c r="Y3">
        <v>2.5</v>
      </c>
      <c r="Z3">
        <v>1.57</v>
      </c>
      <c r="AA3">
        <v>1.2</v>
      </c>
      <c r="AB3">
        <v>1.28</v>
      </c>
      <c r="AC3">
        <v>1.9</v>
      </c>
    </row>
    <row r="4" spans="1:29" x14ac:dyDescent="0.25">
      <c r="A4" t="s">
        <v>23</v>
      </c>
      <c r="B4">
        <v>209160</v>
      </c>
      <c r="C4" t="s">
        <v>25</v>
      </c>
      <c r="D4" t="s">
        <v>30</v>
      </c>
      <c r="E4" t="s">
        <v>39</v>
      </c>
      <c r="F4" t="s">
        <v>48</v>
      </c>
      <c r="G4">
        <f t="shared" ref="G4" si="1">AA4</f>
        <v>1.25</v>
      </c>
      <c r="H4" s="3">
        <f>O4+P4</f>
        <v>0.9</v>
      </c>
      <c r="I4">
        <f t="shared" si="0"/>
        <v>1.125</v>
      </c>
      <c r="J4" s="16">
        <v>5</v>
      </c>
      <c r="K4">
        <v>3</v>
      </c>
      <c r="L4" t="s">
        <v>71</v>
      </c>
      <c r="M4">
        <v>-2.5</v>
      </c>
      <c r="N4">
        <v>-2.5</v>
      </c>
      <c r="O4" s="3">
        <v>0.45</v>
      </c>
      <c r="P4" s="3">
        <v>0.45</v>
      </c>
      <c r="Q4" s="3">
        <v>0.1</v>
      </c>
      <c r="R4">
        <v>1.9</v>
      </c>
      <c r="S4">
        <v>3.6</v>
      </c>
      <c r="T4">
        <v>3.8</v>
      </c>
      <c r="U4">
        <v>1.2</v>
      </c>
      <c r="V4">
        <v>1.66</v>
      </c>
      <c r="W4">
        <v>2.62</v>
      </c>
      <c r="X4">
        <v>4.5</v>
      </c>
      <c r="Y4">
        <v>2.2000000000000002</v>
      </c>
      <c r="Z4">
        <v>1.5</v>
      </c>
      <c r="AA4">
        <v>1.25</v>
      </c>
      <c r="AB4">
        <v>1.28</v>
      </c>
      <c r="AC4">
        <v>1.8</v>
      </c>
    </row>
    <row r="5" spans="1:29" x14ac:dyDescent="0.25">
      <c r="A5" t="s">
        <v>23</v>
      </c>
      <c r="B5">
        <v>209161</v>
      </c>
      <c r="C5" t="s">
        <v>25</v>
      </c>
      <c r="D5" t="s">
        <v>31</v>
      </c>
      <c r="E5" t="s">
        <v>40</v>
      </c>
      <c r="F5" s="13" t="s">
        <v>78</v>
      </c>
      <c r="G5">
        <f>AC5</f>
        <v>1.25</v>
      </c>
      <c r="H5" s="3">
        <f>P5+Q5</f>
        <v>0.9</v>
      </c>
      <c r="I5">
        <f t="shared" si="0"/>
        <v>1.125</v>
      </c>
      <c r="J5" s="16">
        <v>5</v>
      </c>
      <c r="K5">
        <v>2</v>
      </c>
      <c r="L5" t="s">
        <v>72</v>
      </c>
      <c r="M5">
        <v>-1.5</v>
      </c>
      <c r="N5">
        <v>-3.5</v>
      </c>
      <c r="O5" s="3">
        <v>0.1</v>
      </c>
      <c r="P5" s="3">
        <v>0.45</v>
      </c>
      <c r="Q5" s="3">
        <v>0.45</v>
      </c>
      <c r="R5">
        <v>3.8</v>
      </c>
      <c r="S5">
        <v>4</v>
      </c>
      <c r="T5">
        <v>1.8</v>
      </c>
      <c r="U5">
        <v>1.2</v>
      </c>
      <c r="V5">
        <v>1.61</v>
      </c>
      <c r="W5">
        <v>2.5</v>
      </c>
      <c r="X5">
        <v>4.5</v>
      </c>
      <c r="Y5">
        <v>2.2999999999999998</v>
      </c>
      <c r="Z5">
        <v>1.53</v>
      </c>
      <c r="AA5">
        <v>1.9</v>
      </c>
      <c r="AB5">
        <v>1.22</v>
      </c>
      <c r="AC5">
        <v>1.25</v>
      </c>
    </row>
    <row r="6" spans="1:29" x14ac:dyDescent="0.25">
      <c r="A6" t="s">
        <v>23</v>
      </c>
      <c r="B6">
        <v>209158</v>
      </c>
      <c r="C6" t="s">
        <v>26</v>
      </c>
      <c r="D6" t="s">
        <v>32</v>
      </c>
      <c r="E6" t="s">
        <v>41</v>
      </c>
      <c r="F6" t="s">
        <v>49</v>
      </c>
      <c r="G6">
        <f>AA6</f>
        <v>1.1000000000000001</v>
      </c>
      <c r="H6" s="3">
        <f>O6+P6</f>
        <v>0.9</v>
      </c>
      <c r="I6">
        <f t="shared" si="0"/>
        <v>0.9900000000000001</v>
      </c>
      <c r="J6" s="16">
        <v>5</v>
      </c>
      <c r="K6">
        <v>3</v>
      </c>
      <c r="L6" t="s">
        <v>72</v>
      </c>
      <c r="M6">
        <v>-3.5</v>
      </c>
      <c r="N6">
        <v>-2.5</v>
      </c>
      <c r="O6" s="3">
        <v>0.45</v>
      </c>
      <c r="P6" s="3">
        <v>0.45</v>
      </c>
      <c r="Q6" s="3">
        <v>0.1</v>
      </c>
      <c r="R6">
        <v>1.4</v>
      </c>
      <c r="S6">
        <v>4.75</v>
      </c>
      <c r="T6">
        <v>7</v>
      </c>
      <c r="U6">
        <v>1.1599999999999999</v>
      </c>
      <c r="V6">
        <v>1.53</v>
      </c>
      <c r="W6">
        <v>2.2999999999999998</v>
      </c>
      <c r="X6">
        <v>5</v>
      </c>
      <c r="Y6">
        <v>2.5</v>
      </c>
      <c r="Z6">
        <v>1.61</v>
      </c>
      <c r="AA6">
        <v>1.1000000000000001</v>
      </c>
      <c r="AB6">
        <v>1.18</v>
      </c>
      <c r="AC6">
        <v>2.75</v>
      </c>
    </row>
    <row r="7" spans="1:29" x14ac:dyDescent="0.25">
      <c r="A7" t="s">
        <v>23</v>
      </c>
      <c r="B7">
        <v>209162</v>
      </c>
      <c r="C7" t="s">
        <v>27</v>
      </c>
      <c r="D7" t="s">
        <v>33</v>
      </c>
      <c r="E7" t="s">
        <v>42</v>
      </c>
      <c r="F7" t="s">
        <v>50</v>
      </c>
      <c r="G7">
        <f>AC7</f>
        <v>1.57</v>
      </c>
      <c r="H7" s="3">
        <f>P7+Q7</f>
        <v>0.9</v>
      </c>
      <c r="I7">
        <f t="shared" si="0"/>
        <v>1.413</v>
      </c>
      <c r="J7" s="16">
        <v>5</v>
      </c>
      <c r="L7" t="s">
        <v>73</v>
      </c>
      <c r="M7">
        <v>-2.5</v>
      </c>
      <c r="N7">
        <v>-3.5</v>
      </c>
      <c r="O7" s="3">
        <v>0.1</v>
      </c>
      <c r="P7" s="3">
        <v>0.45</v>
      </c>
      <c r="Q7" s="3">
        <v>0.45</v>
      </c>
      <c r="R7">
        <v>2.2999999999999998</v>
      </c>
      <c r="S7">
        <v>3.6</v>
      </c>
      <c r="T7">
        <v>2.8</v>
      </c>
      <c r="U7">
        <v>1.2</v>
      </c>
      <c r="V7">
        <v>1.57</v>
      </c>
      <c r="W7">
        <v>2.5</v>
      </c>
      <c r="X7">
        <v>4.5</v>
      </c>
      <c r="Y7">
        <v>2.37</v>
      </c>
      <c r="Z7">
        <v>1.53</v>
      </c>
      <c r="AA7">
        <v>1.4</v>
      </c>
      <c r="AB7">
        <v>1.28</v>
      </c>
      <c r="AC7">
        <v>1.57</v>
      </c>
    </row>
    <row r="8" spans="1:29" x14ac:dyDescent="0.25">
      <c r="A8" t="s">
        <v>23</v>
      </c>
      <c r="B8">
        <v>209163</v>
      </c>
      <c r="C8" t="s">
        <v>27</v>
      </c>
      <c r="D8" t="s">
        <v>34</v>
      </c>
      <c r="E8" t="s">
        <v>43</v>
      </c>
      <c r="F8" t="s">
        <v>51</v>
      </c>
      <c r="G8">
        <f>AA8</f>
        <v>1.66</v>
      </c>
      <c r="H8" s="3">
        <f>O8+P8</f>
        <v>0.9</v>
      </c>
      <c r="I8">
        <f t="shared" si="0"/>
        <v>1.494</v>
      </c>
      <c r="J8" s="16">
        <v>5</v>
      </c>
      <c r="K8">
        <v>4</v>
      </c>
      <c r="L8" t="s">
        <v>73</v>
      </c>
      <c r="M8">
        <v>-2.5</v>
      </c>
      <c r="N8">
        <v>-1.5</v>
      </c>
      <c r="O8" s="3">
        <v>0.45</v>
      </c>
      <c r="P8" s="3">
        <v>0.45</v>
      </c>
      <c r="Q8" s="3">
        <v>0.1</v>
      </c>
      <c r="R8">
        <v>3.2</v>
      </c>
      <c r="S8">
        <v>3.5</v>
      </c>
      <c r="T8">
        <v>2.15</v>
      </c>
      <c r="U8">
        <v>1.28</v>
      </c>
      <c r="V8">
        <v>1.9</v>
      </c>
      <c r="W8">
        <v>3.2</v>
      </c>
      <c r="X8">
        <v>3.75</v>
      </c>
      <c r="Y8">
        <v>1.9</v>
      </c>
      <c r="Z8">
        <v>1.36</v>
      </c>
      <c r="AA8">
        <v>1.66</v>
      </c>
      <c r="AB8">
        <v>1.28</v>
      </c>
      <c r="AC8">
        <v>1.36</v>
      </c>
    </row>
    <row r="9" spans="1:29" x14ac:dyDescent="0.25">
      <c r="A9" t="s">
        <v>23</v>
      </c>
      <c r="B9">
        <v>209164</v>
      </c>
      <c r="C9" t="s">
        <v>27</v>
      </c>
      <c r="D9" t="s">
        <v>35</v>
      </c>
      <c r="E9" t="s">
        <v>44</v>
      </c>
      <c r="F9" t="s">
        <v>52</v>
      </c>
      <c r="G9">
        <f>AA9</f>
        <v>1.28</v>
      </c>
      <c r="H9" s="3">
        <f>O9+P9</f>
        <v>0.9</v>
      </c>
      <c r="I9">
        <f t="shared" si="0"/>
        <v>1.1520000000000001</v>
      </c>
      <c r="J9" s="16">
        <v>5</v>
      </c>
      <c r="K9">
        <v>4</v>
      </c>
      <c r="L9" t="s">
        <v>71</v>
      </c>
      <c r="M9">
        <v>-2.5</v>
      </c>
      <c r="N9">
        <v>-1.5</v>
      </c>
      <c r="O9" s="3">
        <v>0.45</v>
      </c>
      <c r="P9" s="3">
        <v>0.45</v>
      </c>
      <c r="Q9" s="3">
        <v>0.1</v>
      </c>
      <c r="R9">
        <v>2</v>
      </c>
      <c r="S9">
        <v>3.6</v>
      </c>
      <c r="T9">
        <v>3.5</v>
      </c>
      <c r="U9">
        <v>1.28</v>
      </c>
      <c r="V9">
        <v>1.8</v>
      </c>
      <c r="W9">
        <v>3.4</v>
      </c>
      <c r="X9">
        <v>3.75</v>
      </c>
      <c r="Y9">
        <v>2</v>
      </c>
      <c r="Z9">
        <v>1.33</v>
      </c>
      <c r="AA9">
        <v>1.28</v>
      </c>
      <c r="AB9">
        <v>1.28</v>
      </c>
      <c r="AC9">
        <v>1.72</v>
      </c>
    </row>
    <row r="10" spans="1:29" x14ac:dyDescent="0.25">
      <c r="A10" t="s">
        <v>23</v>
      </c>
      <c r="B10">
        <v>209165</v>
      </c>
      <c r="C10" t="s">
        <v>27</v>
      </c>
      <c r="D10" t="s">
        <v>36</v>
      </c>
      <c r="E10" t="s">
        <v>45</v>
      </c>
      <c r="F10" t="s">
        <v>53</v>
      </c>
      <c r="G10">
        <f>AA10</f>
        <v>1.36</v>
      </c>
      <c r="H10" s="3">
        <f>O10+P10</f>
        <v>0.9</v>
      </c>
      <c r="I10">
        <f t="shared" si="0"/>
        <v>1.2240000000000002</v>
      </c>
      <c r="J10" s="16">
        <v>5</v>
      </c>
      <c r="K10">
        <v>2</v>
      </c>
      <c r="L10" t="s">
        <v>73</v>
      </c>
      <c r="M10">
        <v>-2.5</v>
      </c>
      <c r="N10">
        <v>-2.5</v>
      </c>
      <c r="O10" s="3">
        <v>0.45</v>
      </c>
      <c r="P10" s="3">
        <v>0.45</v>
      </c>
      <c r="Q10" s="3">
        <v>0.1</v>
      </c>
      <c r="R10">
        <v>2.25</v>
      </c>
      <c r="S10">
        <v>3.5</v>
      </c>
      <c r="T10">
        <v>3</v>
      </c>
      <c r="U10">
        <v>1.25</v>
      </c>
      <c r="V10">
        <v>1.8</v>
      </c>
      <c r="W10">
        <v>3</v>
      </c>
      <c r="X10">
        <v>4</v>
      </c>
      <c r="Y10">
        <v>2</v>
      </c>
      <c r="Z10">
        <v>1.4</v>
      </c>
      <c r="AA10">
        <v>1.36</v>
      </c>
      <c r="AB10">
        <v>1.28</v>
      </c>
      <c r="AC10">
        <v>1.57</v>
      </c>
    </row>
    <row r="12" spans="1:29" x14ac:dyDescent="0.25">
      <c r="F12" s="17" t="s">
        <v>61</v>
      </c>
      <c r="G12" s="17"/>
      <c r="I12" s="18" t="s">
        <v>58</v>
      </c>
      <c r="J12" s="18"/>
      <c r="K12" s="18"/>
      <c r="L12" s="18"/>
      <c r="M12" s="18"/>
      <c r="N12" s="4"/>
    </row>
    <row r="13" spans="1:29" x14ac:dyDescent="0.25">
      <c r="F13" t="s">
        <v>62</v>
      </c>
      <c r="G13" s="5">
        <f>SUM(J2:J10)</f>
        <v>45</v>
      </c>
      <c r="I13" s="1" t="s">
        <v>58</v>
      </c>
      <c r="J13" s="1" t="s">
        <v>54</v>
      </c>
      <c r="K13" s="1" t="s">
        <v>63</v>
      </c>
      <c r="L13" s="1" t="s">
        <v>56</v>
      </c>
      <c r="M13" s="1" t="s">
        <v>57</v>
      </c>
      <c r="N13" s="19" t="s">
        <v>79</v>
      </c>
      <c r="O13" s="19" t="s">
        <v>80</v>
      </c>
      <c r="Q13" s="11" t="s">
        <v>62</v>
      </c>
      <c r="R13" s="5">
        <f>M24</f>
        <v>35</v>
      </c>
    </row>
    <row r="14" spans="1:29" x14ac:dyDescent="0.25">
      <c r="F14" t="s">
        <v>64</v>
      </c>
      <c r="G14" s="5">
        <f>SUMPRODUCT(G2:G10,J2:J10)</f>
        <v>59.75</v>
      </c>
      <c r="I14">
        <v>1</v>
      </c>
      <c r="J14" s="5">
        <f t="array" ref="J14">PRODUCT(IF($K$2:$K$10=$I14,$G$2:$G$10,""))</f>
        <v>1.536</v>
      </c>
      <c r="K14" s="3">
        <f t="array" ref="K14">PRODUCT(IF($K$2:$K$10=$I14,$H$2:$H$10,""))</f>
        <v>0.9</v>
      </c>
      <c r="L14" s="5">
        <f t="array" ref="L14">PRODUCT(IF($K$2:$K$10=$I14,$I$2:$I$10,""))</f>
        <v>1.3824000000000001</v>
      </c>
      <c r="M14" s="5">
        <v>5</v>
      </c>
      <c r="N14">
        <v>0</v>
      </c>
      <c r="Q14" s="11" t="s">
        <v>64</v>
      </c>
      <c r="R14" s="5">
        <f>SUMPRODUCT(J14:J22,M14:M22)</f>
        <v>69.891159999999999</v>
      </c>
    </row>
    <row r="15" spans="1:29" x14ac:dyDescent="0.25">
      <c r="F15" t="s">
        <v>65</v>
      </c>
      <c r="G15" s="5">
        <f>SUMPRODUCT(I2:I10,J2:J10)</f>
        <v>54.375</v>
      </c>
      <c r="I15">
        <v>2</v>
      </c>
      <c r="J15" s="5">
        <f t="array" ref="J15">PRODUCT(IF($K$2:$K$10=$I15,$G$2:$G$10,""))</f>
        <v>1.7000000000000002</v>
      </c>
      <c r="K15" s="3">
        <f t="array" ref="K15">PRODUCT(IF($K$2:$K$10=$I15,$H$2:$H$10,""))</f>
        <v>0.81</v>
      </c>
      <c r="L15" s="5">
        <f t="array" ref="L15">PRODUCT(IF($K$2:$K$10=$I15,$I$2:$I$10,""))</f>
        <v>1.3770000000000002</v>
      </c>
      <c r="M15" s="5">
        <v>5</v>
      </c>
      <c r="N15">
        <v>1</v>
      </c>
      <c r="Q15" s="11" t="s">
        <v>65</v>
      </c>
      <c r="R15" s="5">
        <f>SUMPRODUCT(L14:L22,M14:M22)</f>
        <v>55.038104640000007</v>
      </c>
      <c r="T15" s="10"/>
    </row>
    <row r="16" spans="1:29" x14ac:dyDescent="0.25">
      <c r="F16" t="s">
        <v>66</v>
      </c>
      <c r="G16" s="5">
        <f>G14-G13</f>
        <v>14.75</v>
      </c>
      <c r="I16">
        <v>3</v>
      </c>
      <c r="J16" s="5">
        <f t="array" ref="J16">PRODUCT(IF($K$2:$K$10=$I16,$G$2:$G$10,""))</f>
        <v>1.375</v>
      </c>
      <c r="K16" s="3">
        <f t="array" ref="K16">PRODUCT(IF($K$2:$K$10=$I16,$H$2:$H$10,""))</f>
        <v>0.81</v>
      </c>
      <c r="L16" s="5">
        <f t="array" ref="L16">PRODUCT(IF($K$2:$K$10=$I16,$I$2:$I$10,""))</f>
        <v>1.11375</v>
      </c>
      <c r="M16" s="5">
        <v>5</v>
      </c>
      <c r="N16">
        <v>1</v>
      </c>
      <c r="Q16" s="11" t="s">
        <v>66</v>
      </c>
      <c r="R16" s="5">
        <f>R14-R13</f>
        <v>34.891159999999999</v>
      </c>
    </row>
    <row r="17" spans="6:18" ht="30" x14ac:dyDescent="0.25">
      <c r="F17" t="s">
        <v>67</v>
      </c>
      <c r="G17" s="5">
        <f>G15-G13</f>
        <v>9.375</v>
      </c>
      <c r="I17">
        <v>4</v>
      </c>
      <c r="J17" s="5">
        <f t="array" ref="J17">PRODUCT(IF($K$2:$K$10=$I17,$G$2:$G$10,""))</f>
        <v>2.1248</v>
      </c>
      <c r="K17" s="3">
        <f t="array" ref="K17">PRODUCT(IF($K$2:$K$10=$I17,$H$2:$H$10,""))</f>
        <v>0.81</v>
      </c>
      <c r="L17" s="5">
        <f t="array" ref="L17">PRODUCT(IF($K$2:$K$10=$I17,$I$2:$I$10,""))</f>
        <v>1.7210880000000002</v>
      </c>
      <c r="M17" s="5">
        <v>5</v>
      </c>
      <c r="N17">
        <v>1</v>
      </c>
      <c r="Q17" s="11" t="s">
        <v>67</v>
      </c>
      <c r="R17" s="5">
        <f>R15-R13</f>
        <v>20.038104640000007</v>
      </c>
    </row>
    <row r="18" spans="6:18" x14ac:dyDescent="0.25">
      <c r="I18">
        <v>5</v>
      </c>
      <c r="J18" s="5">
        <f t="array" ref="J18">PRODUCT(IF($K$2:$K$10=$I18,$G$2:$G$10,""))</f>
        <v>0</v>
      </c>
      <c r="K18" s="3">
        <f t="array" ref="K18">PRODUCT(IF($K$2:$K$10=$I18,$H$2:$H$10,""))</f>
        <v>0</v>
      </c>
      <c r="L18" s="5">
        <f t="array" ref="L18">PRODUCT(IF($K$2:$K$10=$I18,$I$2:$I$10,""))</f>
        <v>0</v>
      </c>
      <c r="M18" s="5">
        <v>0</v>
      </c>
      <c r="Q18" s="11"/>
    </row>
    <row r="19" spans="6:18" x14ac:dyDescent="0.25">
      <c r="F19" s="6" t="s">
        <v>68</v>
      </c>
      <c r="G19" s="7">
        <f>G17/G13</f>
        <v>0.20833333333333334</v>
      </c>
      <c r="I19" t="s">
        <v>71</v>
      </c>
      <c r="J19" s="5">
        <f t="array" ref="J19">PRODUCT(IF($L$2:$L$10=$I19,$G$2:$G$10,""))</f>
        <v>2.048</v>
      </c>
      <c r="K19" s="3">
        <f t="array" ref="K19">PRODUCT(IF($L$2:$L$10=$I19,$H$2:$H$10,""))</f>
        <v>0.72900000000000009</v>
      </c>
      <c r="L19" s="5">
        <f t="array" ref="L19">PRODUCT(IF($L$2:$L$10=$I19,$I$2:$I$10,""))</f>
        <v>1.4929920000000005</v>
      </c>
      <c r="M19" s="5">
        <v>5</v>
      </c>
      <c r="N19">
        <v>1</v>
      </c>
      <c r="Q19" s="12" t="s">
        <v>68</v>
      </c>
      <c r="R19" s="7">
        <f>R17/R13</f>
        <v>0.57251727542857167</v>
      </c>
    </row>
    <row r="20" spans="6:18" x14ac:dyDescent="0.25">
      <c r="F20" s="6" t="s">
        <v>63</v>
      </c>
      <c r="G20" s="7">
        <f>AVERAGEIF(H2:H10,"&lt;&gt;0")</f>
        <v>0.9111111111111112</v>
      </c>
      <c r="I20" t="s">
        <v>72</v>
      </c>
      <c r="J20" s="5">
        <f t="array" ref="J20">PRODUCT(IF($L$2:$L$10=$I20,$G$2:$G$10,""))</f>
        <v>1.6500000000000001</v>
      </c>
      <c r="K20" s="3">
        <f t="array" ref="K20">PRODUCT(IF($L$2:$L$10=$I20,$H$2:$H$10,""))</f>
        <v>0.81</v>
      </c>
      <c r="L20" s="5">
        <f t="array" ref="L20">PRODUCT(IF($L$2:$L$10=$I20,$I$2:$I$10,""))</f>
        <v>1.3365</v>
      </c>
      <c r="M20" s="5">
        <v>5</v>
      </c>
      <c r="N20">
        <v>0</v>
      </c>
      <c r="O20" s="9"/>
      <c r="Q20" s="12" t="s">
        <v>63</v>
      </c>
      <c r="R20" s="7">
        <f>SUMPRODUCT(K14:K22,M14:M22)/SUM(M14:M22)</f>
        <v>0.79971428571428582</v>
      </c>
    </row>
    <row r="21" spans="6:18" x14ac:dyDescent="0.25">
      <c r="F21" s="6" t="s">
        <v>69</v>
      </c>
      <c r="G21" s="7">
        <f>G20*G19</f>
        <v>0.18981481481481485</v>
      </c>
      <c r="I21" t="s">
        <v>73</v>
      </c>
      <c r="J21" s="5">
        <f t="array" ref="J21">PRODUCT(IF($L$2:$L$10=$I21,$G$2:$G$10,""))</f>
        <v>3.544432</v>
      </c>
      <c r="K21" s="3">
        <f t="array" ref="K21">PRODUCT(IF($L$2:$L$10=$I21,$H$2:$H$10,""))</f>
        <v>0.72900000000000009</v>
      </c>
      <c r="L21" s="5">
        <f t="array" ref="L21">PRODUCT(IF($L$2:$L$10=$I21,$I$2:$I$10,""))</f>
        <v>2.5838909280000006</v>
      </c>
      <c r="M21" s="5">
        <v>5</v>
      </c>
      <c r="N21">
        <v>0</v>
      </c>
      <c r="Q21" s="12" t="s">
        <v>69</v>
      </c>
      <c r="R21" s="7">
        <f>R20*R19</f>
        <v>0.45785024397844926</v>
      </c>
    </row>
    <row r="22" spans="6:18" ht="30" x14ac:dyDescent="0.25">
      <c r="F22" s="6" t="s">
        <v>70</v>
      </c>
      <c r="G22" s="9">
        <f>G21*G13</f>
        <v>8.5416666666666679</v>
      </c>
      <c r="I22" t="s">
        <v>74</v>
      </c>
      <c r="J22" s="5">
        <f t="array" ref="J22">PRODUCT(IF($L$2:$L$10=$I22,$G$2:$G$10,""))</f>
        <v>0</v>
      </c>
      <c r="K22" s="3">
        <f t="array" ref="K22">PRODUCT(IF($L$2:$L$10=$I22,$H$2:$H$10,""))</f>
        <v>0</v>
      </c>
      <c r="L22" s="5">
        <f t="array" ref="L22">PRODUCT(IF($L$2:$L$10=$I22,$I$2:$I$10,""))</f>
        <v>0</v>
      </c>
      <c r="M22" s="5">
        <v>0</v>
      </c>
      <c r="Q22" s="12" t="s">
        <v>70</v>
      </c>
      <c r="R22" s="9">
        <f>R21*R13</f>
        <v>16.024758539245724</v>
      </c>
    </row>
    <row r="24" spans="6:18" x14ac:dyDescent="0.25">
      <c r="M24" s="8">
        <f>SUM(M14:M22)</f>
        <v>35</v>
      </c>
      <c r="N24" s="8">
        <f>SUMPRODUCT(J14:J22,N14:N22,M14:M22)</f>
        <v>36.239000000000004</v>
      </c>
    </row>
    <row r="25" spans="6:18" x14ac:dyDescent="0.25">
      <c r="P25" s="14" t="s">
        <v>75</v>
      </c>
      <c r="Q25" s="12" t="s">
        <v>63</v>
      </c>
      <c r="R25" s="7">
        <f>R20*P26</f>
        <v>0.59978571428571437</v>
      </c>
    </row>
    <row r="26" spans="6:18" x14ac:dyDescent="0.25">
      <c r="P26" s="15">
        <f>6/8</f>
        <v>0.75</v>
      </c>
      <c r="Q26" s="12" t="s">
        <v>76</v>
      </c>
      <c r="R26" s="7">
        <f>R19*R25</f>
        <v>0.34338768298383693</v>
      </c>
    </row>
    <row r="27" spans="6:18" x14ac:dyDescent="0.25">
      <c r="Q27" s="12" t="s">
        <v>77</v>
      </c>
      <c r="R27" s="9">
        <f>R26*R13</f>
        <v>12.018568904434293</v>
      </c>
    </row>
  </sheetData>
  <mergeCells count="2">
    <mergeCell ref="F12:G12"/>
    <mergeCell ref="I12:M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2020-05-24T18:09:08Z</dcterms:created>
  <dcterms:modified xsi:type="dcterms:W3CDTF">2020-05-27T20:45:58Z</dcterms:modified>
</cp:coreProperties>
</file>