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156024\Projects\SUT_projection\Data\SUT-RAS_example\"/>
    </mc:Choice>
  </mc:AlternateContent>
  <xr:revisionPtr revIDLastSave="0" documentId="13_ncr:1_{DDC5E85D-1F98-4C5F-B2F4-53DC1819AE0E}" xr6:coauthVersionLast="47" xr6:coauthVersionMax="47" xr10:uidLastSave="{00000000-0000-0000-0000-000000000000}"/>
  <bookViews>
    <workbookView xWindow="-120" yWindow="-120" windowWidth="29040" windowHeight="15720" firstSheet="2" activeTab="4" xr2:uid="{00000000-000D-0000-FFFF-FFFF00000000}"/>
  </bookViews>
  <sheets>
    <sheet name="Matrices" sheetId="1" r:id="rId1"/>
    <sheet name="IOT &amp; SUT-RAS" sheetId="2" r:id="rId2"/>
    <sheet name="IOT &amp; SUT-EURO" sheetId="5" r:id="rId3"/>
    <sheet name="Projections" sheetId="3" r:id="rId4"/>
    <sheet name="SUT-RAS-IN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9" i="6" l="1"/>
  <c r="AI17" i="6"/>
  <c r="AI16" i="6"/>
  <c r="AI18" i="6"/>
  <c r="AH18" i="6"/>
  <c r="AG19" i="6"/>
  <c r="AF19" i="6"/>
  <c r="AE19" i="6"/>
  <c r="AD19" i="6"/>
  <c r="AG18" i="6"/>
  <c r="AF18" i="6"/>
  <c r="AE18" i="6"/>
  <c r="AD18" i="6"/>
  <c r="AC19" i="6"/>
  <c r="AC18" i="6"/>
  <c r="AI15" i="6"/>
  <c r="AI14" i="6"/>
  <c r="AI13" i="6"/>
  <c r="AI12" i="6"/>
  <c r="AI11" i="6"/>
  <c r="AJ11" i="6" s="1"/>
  <c r="AI7" i="6"/>
  <c r="AJ15" i="6" s="1"/>
  <c r="AI6" i="6"/>
  <c r="AI5" i="6"/>
  <c r="AI4" i="6"/>
  <c r="AI3" i="6"/>
  <c r="AL8" i="6"/>
  <c r="AK8" i="6"/>
  <c r="AJ8" i="6"/>
  <c r="AH8" i="6"/>
  <c r="AG8" i="6"/>
  <c r="AF8" i="6"/>
  <c r="AE8" i="6"/>
  <c r="AD8" i="6"/>
  <c r="AC8" i="6"/>
  <c r="Y12" i="6"/>
  <c r="Y13" i="6"/>
  <c r="Y14" i="6"/>
  <c r="Y15" i="6"/>
  <c r="Y11" i="6"/>
  <c r="AR11" i="3"/>
  <c r="AR12" i="3"/>
  <c r="AR13" i="3"/>
  <c r="AR14" i="3"/>
  <c r="AR15" i="3"/>
  <c r="AI89" i="3" a="1"/>
  <c r="AI89" i="3"/>
  <c r="AK101" i="3"/>
  <c r="AL102" i="3"/>
  <c r="AM103" i="3"/>
  <c r="AN104" i="3"/>
  <c r="AO105" i="3"/>
  <c r="AK107" i="3" a="1"/>
  <c r="AK107" i="3"/>
  <c r="AJ8" i="3"/>
  <c r="AK8" i="3"/>
  <c r="AL8" i="3"/>
  <c r="AM8" i="3"/>
  <c r="AN8" i="3"/>
  <c r="AI83" i="3" a="1"/>
  <c r="AI83" i="3"/>
  <c r="AK83" i="3"/>
  <c r="AL84" i="3"/>
  <c r="AM85" i="3"/>
  <c r="AN86" i="3"/>
  <c r="AO87" i="3"/>
  <c r="AK89" i="3" a="1"/>
  <c r="AK89" i="3"/>
  <c r="AK95" i="3" a="1"/>
  <c r="AK95" i="3"/>
  <c r="AJ67" i="3" a="1"/>
  <c r="AJ67" i="3"/>
  <c r="AO67" i="3" a="1"/>
  <c r="AO67" i="3"/>
  <c r="AR67" i="3"/>
  <c r="AR68" i="3"/>
  <c r="AR69" i="3"/>
  <c r="AR70" i="3"/>
  <c r="AR71" i="3"/>
  <c r="AJ72" i="3" a="1"/>
  <c r="AJ72" i="3"/>
  <c r="AO72" i="3" a="1"/>
  <c r="AO72" i="3"/>
  <c r="AR72" i="3"/>
  <c r="AR73" i="3"/>
  <c r="AR74" i="3"/>
  <c r="AR75" i="3"/>
  <c r="AR76" i="3"/>
  <c r="AJ77" i="3" a="1"/>
  <c r="AJ77" i="3"/>
  <c r="AR77" i="3"/>
  <c r="AJ78" i="3" a="1"/>
  <c r="AJ78" i="3"/>
  <c r="AR78" i="3"/>
  <c r="AR79" i="3"/>
  <c r="AQ79" i="3"/>
  <c r="AP79" i="3"/>
  <c r="AO79" i="3"/>
  <c r="AN79" i="3"/>
  <c r="AM79" i="3"/>
  <c r="AL79" i="3"/>
  <c r="AK79" i="3"/>
  <c r="AJ79" i="3"/>
  <c r="AJ52" i="3" a="1"/>
  <c r="AJ52" i="3"/>
  <c r="AO52" i="3" a="1"/>
  <c r="AO52" i="3"/>
  <c r="AR52" i="3"/>
  <c r="AR53" i="3"/>
  <c r="AR54" i="3"/>
  <c r="AR55" i="3"/>
  <c r="AR56" i="3"/>
  <c r="AJ57" i="3" a="1"/>
  <c r="AJ57" i="3"/>
  <c r="AR57" i="3"/>
  <c r="AR58" i="3"/>
  <c r="AR59" i="3"/>
  <c r="AR60" i="3"/>
  <c r="AR61" i="3"/>
  <c r="AJ62" i="3" a="1"/>
  <c r="AJ62" i="3"/>
  <c r="AO62" i="3" a="1"/>
  <c r="AO62" i="3"/>
  <c r="AR62" i="3"/>
  <c r="AJ63" i="3" a="1"/>
  <c r="AJ63" i="3"/>
  <c r="AR63" i="3"/>
  <c r="AR64" i="3"/>
  <c r="AQ64" i="3"/>
  <c r="AP64" i="3"/>
  <c r="AO64" i="3"/>
  <c r="AN64" i="3"/>
  <c r="AM64" i="3"/>
  <c r="AL64" i="3"/>
  <c r="AK64" i="3"/>
  <c r="AJ64" i="3"/>
  <c r="AR16" i="3"/>
  <c r="AR17" i="3"/>
  <c r="AR18" i="3"/>
  <c r="AR19" i="3"/>
  <c r="AR20" i="3"/>
  <c r="AR21" i="3"/>
  <c r="AR22" i="3"/>
  <c r="AJ23" i="3"/>
  <c r="AK23" i="3"/>
  <c r="AL23" i="3"/>
  <c r="AM23" i="3"/>
  <c r="AN23" i="3"/>
  <c r="AO23" i="3"/>
  <c r="AP23" i="3"/>
  <c r="AQ23" i="3"/>
  <c r="AR23" i="3"/>
  <c r="AJ24" i="3"/>
  <c r="AK24" i="3"/>
  <c r="AL24" i="3"/>
  <c r="AM24" i="3"/>
  <c r="AN24" i="3"/>
  <c r="AO24" i="3"/>
  <c r="AP24" i="3"/>
  <c r="AQ24" i="3"/>
  <c r="AR24" i="3"/>
  <c r="AJ35" i="3" a="1"/>
  <c r="AJ35" i="3"/>
  <c r="AO3" i="3"/>
  <c r="AQ3" i="3"/>
  <c r="AO4" i="3"/>
  <c r="AQ4" i="3"/>
  <c r="AO5" i="3"/>
  <c r="AQ5" i="3"/>
  <c r="AO6" i="3"/>
  <c r="AQ6" i="3"/>
  <c r="AO7" i="3"/>
  <c r="AQ7" i="3"/>
  <c r="AO8" i="3"/>
  <c r="AP8" i="3"/>
  <c r="AQ8" i="3"/>
  <c r="AJ27" i="3" a="1"/>
  <c r="AJ27" i="3"/>
  <c r="C42" i="5" a="1"/>
  <c r="C42" i="5"/>
  <c r="H42" i="5" a="1"/>
  <c r="H42" i="5"/>
  <c r="K42" i="5"/>
  <c r="K43" i="5"/>
  <c r="K44" i="5"/>
  <c r="K45" i="5"/>
  <c r="K46" i="5"/>
  <c r="C47" i="5" a="1"/>
  <c r="C47" i="5"/>
  <c r="H47" i="5" a="1"/>
  <c r="H47" i="5"/>
  <c r="K47" i="5"/>
  <c r="K48" i="5"/>
  <c r="K49" i="5"/>
  <c r="K50" i="5"/>
  <c r="K51" i="5"/>
  <c r="C52" i="5" a="1"/>
  <c r="C52" i="5"/>
  <c r="K52" i="5"/>
  <c r="C53" i="5" a="1"/>
  <c r="C53" i="5"/>
  <c r="K53" i="5"/>
  <c r="K54" i="5"/>
  <c r="J54" i="5"/>
  <c r="I54" i="5"/>
  <c r="H54" i="5"/>
  <c r="G54" i="5"/>
  <c r="F54" i="5"/>
  <c r="E54" i="5"/>
  <c r="D54" i="5"/>
  <c r="C54" i="5"/>
  <c r="C27" i="5" a="1"/>
  <c r="C27" i="5"/>
  <c r="H27" i="5" a="1"/>
  <c r="H27" i="5"/>
  <c r="K27" i="5"/>
  <c r="K28" i="5"/>
  <c r="K29" i="5"/>
  <c r="K30" i="5"/>
  <c r="K31" i="5"/>
  <c r="C32" i="5" a="1"/>
  <c r="C32" i="5"/>
  <c r="K32" i="5"/>
  <c r="K33" i="5"/>
  <c r="K34" i="5"/>
  <c r="K35" i="5"/>
  <c r="K36" i="5"/>
  <c r="C37" i="5" a="1"/>
  <c r="C37" i="5"/>
  <c r="H37" i="5" a="1"/>
  <c r="H37" i="5"/>
  <c r="K37" i="5"/>
  <c r="C38" i="5" a="1"/>
  <c r="C38" i="5"/>
  <c r="K38" i="5"/>
  <c r="K39" i="5"/>
  <c r="J39" i="5"/>
  <c r="I39" i="5"/>
  <c r="H39" i="5"/>
  <c r="G39" i="5"/>
  <c r="F39" i="5"/>
  <c r="E39" i="5"/>
  <c r="D39" i="5"/>
  <c r="C39" i="5"/>
  <c r="N8" i="5"/>
  <c r="O8" i="5"/>
  <c r="P8" i="5"/>
  <c r="Q8" i="5"/>
  <c r="R8" i="5"/>
  <c r="N24" i="5"/>
  <c r="O24" i="5"/>
  <c r="P24" i="5"/>
  <c r="Q24" i="5"/>
  <c r="R24" i="5"/>
  <c r="S24" i="5"/>
  <c r="T24" i="5"/>
  <c r="U24" i="5"/>
  <c r="V21" i="5"/>
  <c r="K21" i="5"/>
  <c r="V24" i="5"/>
  <c r="V11" i="5"/>
  <c r="V12" i="5"/>
  <c r="V13" i="5"/>
  <c r="V14" i="5"/>
  <c r="V15" i="5"/>
  <c r="V16" i="5"/>
  <c r="V17" i="5"/>
  <c r="V18" i="5"/>
  <c r="V19" i="5"/>
  <c r="V20" i="5"/>
  <c r="V22" i="5"/>
  <c r="V23" i="5"/>
  <c r="U23" i="5"/>
  <c r="T23" i="5"/>
  <c r="S23" i="5"/>
  <c r="R23" i="5"/>
  <c r="Q23" i="5"/>
  <c r="P23" i="5"/>
  <c r="O23" i="5"/>
  <c r="N23" i="5"/>
  <c r="K11" i="5"/>
  <c r="K12" i="5"/>
  <c r="K13" i="5"/>
  <c r="K14" i="5"/>
  <c r="K15" i="5"/>
  <c r="K16" i="5"/>
  <c r="K17" i="5"/>
  <c r="K18" i="5"/>
  <c r="K19" i="5"/>
  <c r="K20" i="5"/>
  <c r="K22" i="5"/>
  <c r="K23" i="5"/>
  <c r="J23" i="5"/>
  <c r="I23" i="5"/>
  <c r="H23" i="5"/>
  <c r="G23" i="5"/>
  <c r="F23" i="5"/>
  <c r="E23" i="5"/>
  <c r="D23" i="5"/>
  <c r="C23" i="5"/>
  <c r="S3" i="5"/>
  <c r="U3" i="5"/>
  <c r="S4" i="5"/>
  <c r="U4" i="5"/>
  <c r="S5" i="5"/>
  <c r="U5" i="5"/>
  <c r="S6" i="5"/>
  <c r="U6" i="5"/>
  <c r="S7" i="5"/>
  <c r="U7" i="5"/>
  <c r="U8" i="5"/>
  <c r="T8" i="5"/>
  <c r="S8" i="5"/>
  <c r="H3" i="5"/>
  <c r="J3" i="5"/>
  <c r="H4" i="5"/>
  <c r="J4" i="5"/>
  <c r="H5" i="5"/>
  <c r="J5" i="5"/>
  <c r="H6" i="5"/>
  <c r="J6" i="5"/>
  <c r="H7" i="5"/>
  <c r="J7" i="5"/>
  <c r="J8" i="5"/>
  <c r="I8" i="5"/>
  <c r="H8" i="5"/>
  <c r="AV107" i="3" a="1"/>
  <c r="AV107" i="3"/>
  <c r="AT89" i="3" a="1"/>
  <c r="AZ105" i="3"/>
  <c r="AY104" i="3"/>
  <c r="AX103" i="3"/>
  <c r="AW102" i="3"/>
  <c r="AT89" i="3"/>
  <c r="AV101" i="3"/>
  <c r="AV89" i="3" a="1"/>
  <c r="AV89" i="3"/>
  <c r="AV95" i="3" a="1"/>
  <c r="AV95" i="3"/>
  <c r="AT83" i="3" a="1"/>
  <c r="AZ87" i="3"/>
  <c r="AY86" i="3"/>
  <c r="AX85" i="3"/>
  <c r="AW84" i="3"/>
  <c r="AT83" i="3"/>
  <c r="AV83" i="3"/>
  <c r="BC67" i="3"/>
  <c r="BC72" i="3"/>
  <c r="BC77" i="3"/>
  <c r="BC78" i="3"/>
  <c r="BC68" i="3"/>
  <c r="BC69" i="3"/>
  <c r="BC70" i="3"/>
  <c r="BC71" i="3"/>
  <c r="BC73" i="3"/>
  <c r="BC74" i="3"/>
  <c r="BC75" i="3"/>
  <c r="BC76" i="3"/>
  <c r="BC79" i="3"/>
  <c r="BB79" i="3"/>
  <c r="BA79" i="3"/>
  <c r="AZ79" i="3"/>
  <c r="AY79" i="3"/>
  <c r="AX79" i="3"/>
  <c r="AW79" i="3"/>
  <c r="AV79" i="3"/>
  <c r="AU79" i="3"/>
  <c r="AZ52" i="3" a="1"/>
  <c r="AZ52" i="3"/>
  <c r="BC52" i="3"/>
  <c r="BC57" i="3"/>
  <c r="AZ62" i="3" a="1"/>
  <c r="AZ62" i="3"/>
  <c r="BC62" i="3"/>
  <c r="BC63" i="3"/>
  <c r="BC53" i="3"/>
  <c r="BC54" i="3"/>
  <c r="BC55" i="3"/>
  <c r="BC56" i="3"/>
  <c r="BC58" i="3"/>
  <c r="BC59" i="3"/>
  <c r="BC60" i="3"/>
  <c r="BC61" i="3"/>
  <c r="BC64" i="3"/>
  <c r="BB64" i="3"/>
  <c r="BA64" i="3"/>
  <c r="AZ64" i="3"/>
  <c r="AY64" i="3"/>
  <c r="AX64" i="3"/>
  <c r="AW64" i="3"/>
  <c r="AV64" i="3"/>
  <c r="AU64" i="3"/>
  <c r="AG11" i="3"/>
  <c r="AG12" i="3"/>
  <c r="AG13" i="3"/>
  <c r="AG14" i="3"/>
  <c r="AG15" i="3"/>
  <c r="X89" i="3" a="1"/>
  <c r="X89" i="3"/>
  <c r="Z101" i="3"/>
  <c r="AA102" i="3"/>
  <c r="AB103" i="3"/>
  <c r="AC104" i="3"/>
  <c r="AD105" i="3"/>
  <c r="Z107" i="3" a="1"/>
  <c r="Z107" i="3"/>
  <c r="Y8" i="3"/>
  <c r="Z8" i="3"/>
  <c r="AA8" i="3"/>
  <c r="AB8" i="3"/>
  <c r="AC8" i="3"/>
  <c r="X83" i="3" a="1"/>
  <c r="X83" i="3"/>
  <c r="Z83" i="3"/>
  <c r="AA84" i="3"/>
  <c r="AB85" i="3"/>
  <c r="AC86" i="3"/>
  <c r="AD87" i="3"/>
  <c r="Z89" i="3" a="1"/>
  <c r="Z89" i="3"/>
  <c r="Z95" i="3" a="1"/>
  <c r="Z95" i="3"/>
  <c r="Y67" i="3" a="1"/>
  <c r="Y67" i="3"/>
  <c r="AD67" i="3" a="1"/>
  <c r="AD67" i="3"/>
  <c r="AG67" i="3"/>
  <c r="AG68" i="3"/>
  <c r="AG69" i="3"/>
  <c r="AG70" i="3"/>
  <c r="AG71" i="3"/>
  <c r="Y72" i="3" a="1"/>
  <c r="Y72" i="3"/>
  <c r="AD72" i="3" a="1"/>
  <c r="AD72" i="3"/>
  <c r="AG72" i="3"/>
  <c r="AG73" i="3"/>
  <c r="AG74" i="3"/>
  <c r="AG75" i="3"/>
  <c r="AG76" i="3"/>
  <c r="Y77" i="3" a="1"/>
  <c r="Y77" i="3"/>
  <c r="AG77" i="3"/>
  <c r="Y78" i="3" a="1"/>
  <c r="Y78" i="3"/>
  <c r="AG78" i="3"/>
  <c r="AG79" i="3"/>
  <c r="AF79" i="3"/>
  <c r="AE79" i="3"/>
  <c r="AD79" i="3"/>
  <c r="AC79" i="3"/>
  <c r="AB79" i="3"/>
  <c r="AA79" i="3"/>
  <c r="Z79" i="3"/>
  <c r="Y79" i="3"/>
  <c r="Y52" i="3" a="1"/>
  <c r="Y52" i="3"/>
  <c r="AD52" i="3" a="1"/>
  <c r="AD52" i="3"/>
  <c r="AG52" i="3"/>
  <c r="AG53" i="3"/>
  <c r="AG54" i="3"/>
  <c r="AG55" i="3"/>
  <c r="AG56" i="3"/>
  <c r="Y57" i="3" a="1"/>
  <c r="Y57" i="3"/>
  <c r="AG57" i="3"/>
  <c r="AG58" i="3"/>
  <c r="AG59" i="3"/>
  <c r="AG60" i="3"/>
  <c r="AG61" i="3"/>
  <c r="Y62" i="3" a="1"/>
  <c r="Y62" i="3"/>
  <c r="AD62" i="3" a="1"/>
  <c r="AD62" i="3"/>
  <c r="AG62" i="3"/>
  <c r="Y63" i="3" a="1"/>
  <c r="Y63" i="3"/>
  <c r="AG63" i="3"/>
  <c r="AG64" i="3"/>
  <c r="AF64" i="3"/>
  <c r="AE64" i="3"/>
  <c r="AD64" i="3"/>
  <c r="AC64" i="3"/>
  <c r="AB64" i="3"/>
  <c r="AA64" i="3"/>
  <c r="Z64" i="3"/>
  <c r="Y64" i="3"/>
  <c r="V11" i="3"/>
  <c r="V12" i="3"/>
  <c r="V13" i="3"/>
  <c r="V14" i="3"/>
  <c r="V15" i="3"/>
  <c r="M89" i="3" a="1"/>
  <c r="M89" i="3"/>
  <c r="O101" i="3"/>
  <c r="P102" i="3"/>
  <c r="Q103" i="3"/>
  <c r="R104" i="3"/>
  <c r="S105" i="3"/>
  <c r="O107" i="3" a="1"/>
  <c r="O107" i="3"/>
  <c r="N8" i="3"/>
  <c r="O8" i="3"/>
  <c r="P8" i="3"/>
  <c r="Q8" i="3"/>
  <c r="R8" i="3"/>
  <c r="M83" i="3" a="1"/>
  <c r="M83" i="3"/>
  <c r="O83" i="3"/>
  <c r="P84" i="3"/>
  <c r="Q85" i="3"/>
  <c r="R86" i="3"/>
  <c r="S87" i="3"/>
  <c r="O89" i="3" a="1"/>
  <c r="O89" i="3"/>
  <c r="O95" i="3" a="1"/>
  <c r="O95" i="3"/>
  <c r="N67" i="3" a="1"/>
  <c r="N67" i="3"/>
  <c r="S67" i="3" a="1"/>
  <c r="S67" i="3"/>
  <c r="V67" i="3"/>
  <c r="V68" i="3"/>
  <c r="V69" i="3"/>
  <c r="V70" i="3"/>
  <c r="V71" i="3"/>
  <c r="N72" i="3" a="1"/>
  <c r="N72" i="3"/>
  <c r="S72" i="3" a="1"/>
  <c r="S72" i="3"/>
  <c r="V72" i="3"/>
  <c r="V73" i="3"/>
  <c r="V74" i="3"/>
  <c r="V75" i="3"/>
  <c r="V76" i="3"/>
  <c r="N77" i="3" a="1"/>
  <c r="N77" i="3"/>
  <c r="V77" i="3"/>
  <c r="N78" i="3" a="1"/>
  <c r="N78" i="3"/>
  <c r="V78" i="3"/>
  <c r="V79" i="3"/>
  <c r="U79" i="3"/>
  <c r="T79" i="3"/>
  <c r="S79" i="3"/>
  <c r="R79" i="3"/>
  <c r="Q79" i="3"/>
  <c r="P79" i="3"/>
  <c r="O79" i="3"/>
  <c r="N79" i="3"/>
  <c r="N52" i="3" a="1"/>
  <c r="N52" i="3"/>
  <c r="S52" i="3" a="1"/>
  <c r="S52" i="3"/>
  <c r="V52" i="3"/>
  <c r="V53" i="3"/>
  <c r="V54" i="3"/>
  <c r="V55" i="3"/>
  <c r="V56" i="3"/>
  <c r="N57" i="3" a="1"/>
  <c r="N57" i="3"/>
  <c r="V57" i="3"/>
  <c r="V58" i="3"/>
  <c r="V59" i="3"/>
  <c r="V60" i="3"/>
  <c r="V61" i="3"/>
  <c r="N62" i="3" a="1"/>
  <c r="N62" i="3"/>
  <c r="S62" i="3" a="1"/>
  <c r="S62" i="3"/>
  <c r="V62" i="3"/>
  <c r="N63" i="3" a="1"/>
  <c r="N63" i="3"/>
  <c r="V63" i="3"/>
  <c r="V64" i="3"/>
  <c r="U64" i="3"/>
  <c r="T64" i="3"/>
  <c r="S64" i="3"/>
  <c r="R64" i="3"/>
  <c r="Q64" i="3"/>
  <c r="P64" i="3"/>
  <c r="O64" i="3"/>
  <c r="N64" i="3"/>
  <c r="K11" i="3"/>
  <c r="K12" i="3"/>
  <c r="K13" i="3"/>
  <c r="K14" i="3"/>
  <c r="K15" i="3"/>
  <c r="B89" i="3" a="1"/>
  <c r="B89" i="3"/>
  <c r="D101" i="3"/>
  <c r="E102" i="3"/>
  <c r="F103" i="3"/>
  <c r="G104" i="3"/>
  <c r="H105" i="3"/>
  <c r="D107" i="3" a="1"/>
  <c r="D107" i="3"/>
  <c r="H72" i="3" a="1"/>
  <c r="H72" i="3"/>
  <c r="H67" i="3" a="1"/>
  <c r="H67" i="3"/>
  <c r="C72" i="3" a="1"/>
  <c r="C72" i="3"/>
  <c r="C67" i="3" a="1"/>
  <c r="C67" i="3"/>
  <c r="B83" i="3" a="1"/>
  <c r="B83" i="3"/>
  <c r="D83" i="3"/>
  <c r="E84" i="3"/>
  <c r="F85" i="3"/>
  <c r="G86" i="3"/>
  <c r="H87" i="3"/>
  <c r="D89" i="3" a="1"/>
  <c r="D89" i="3"/>
  <c r="D95" i="3" a="1"/>
  <c r="D95" i="3"/>
  <c r="C63" i="3" a="1"/>
  <c r="C63" i="3"/>
  <c r="C62" i="3" a="1"/>
  <c r="C62" i="3"/>
  <c r="C57" i="3" a="1"/>
  <c r="C57" i="3"/>
  <c r="C52" i="3" a="1"/>
  <c r="C52" i="3"/>
  <c r="C78" i="3" a="1"/>
  <c r="C78" i="3"/>
  <c r="C77" i="3" a="1"/>
  <c r="C77" i="3"/>
  <c r="H62" i="3" a="1"/>
  <c r="H62" i="3"/>
  <c r="H52" i="3" a="1"/>
  <c r="H52" i="3"/>
  <c r="K67" i="3"/>
  <c r="K72" i="3"/>
  <c r="K68" i="3"/>
  <c r="K69" i="3"/>
  <c r="K70" i="3"/>
  <c r="K71" i="3"/>
  <c r="K73" i="3"/>
  <c r="K74" i="3"/>
  <c r="K75" i="3"/>
  <c r="K76" i="3"/>
  <c r="K77" i="3"/>
  <c r="K78" i="3"/>
  <c r="K79" i="3"/>
  <c r="J79" i="3"/>
  <c r="I79" i="3"/>
  <c r="H79" i="3"/>
  <c r="G79" i="3"/>
  <c r="F79" i="3"/>
  <c r="E79" i="3"/>
  <c r="D79" i="3"/>
  <c r="C79" i="3"/>
  <c r="K52" i="3"/>
  <c r="K53" i="3"/>
  <c r="K54" i="3"/>
  <c r="K55" i="3"/>
  <c r="K56" i="3"/>
  <c r="K57" i="3"/>
  <c r="K62" i="3"/>
  <c r="K63" i="3"/>
  <c r="K58" i="3"/>
  <c r="K59" i="3"/>
  <c r="K60" i="3"/>
  <c r="K61" i="3"/>
  <c r="K64" i="3"/>
  <c r="J64" i="3"/>
  <c r="I64" i="3"/>
  <c r="H64" i="3"/>
  <c r="G64" i="3"/>
  <c r="F64" i="3"/>
  <c r="E64" i="3"/>
  <c r="D64" i="3"/>
  <c r="C64" i="3"/>
  <c r="H24" i="3"/>
  <c r="I24" i="3"/>
  <c r="J24" i="3"/>
  <c r="K24" i="3"/>
  <c r="G24" i="3"/>
  <c r="F24" i="3"/>
  <c r="E24" i="3"/>
  <c r="D24" i="3"/>
  <c r="C24" i="3"/>
  <c r="V16" i="3"/>
  <c r="V17" i="3"/>
  <c r="V18" i="3"/>
  <c r="V19" i="3"/>
  <c r="V20" i="3"/>
  <c r="V21" i="3"/>
  <c r="V22" i="3"/>
  <c r="N23" i="3"/>
  <c r="O23" i="3"/>
  <c r="P23" i="3"/>
  <c r="Q23" i="3"/>
  <c r="R23" i="3"/>
  <c r="S23" i="3"/>
  <c r="T23" i="3"/>
  <c r="U23" i="3"/>
  <c r="V23" i="3"/>
  <c r="N24" i="3"/>
  <c r="O24" i="3"/>
  <c r="P24" i="3"/>
  <c r="Q24" i="3"/>
  <c r="R24" i="3"/>
  <c r="S24" i="3"/>
  <c r="T24" i="3"/>
  <c r="U24" i="3"/>
  <c r="V24" i="3"/>
  <c r="K16" i="3"/>
  <c r="K17" i="3"/>
  <c r="K18" i="3"/>
  <c r="K19" i="3"/>
  <c r="K20" i="3"/>
  <c r="K21" i="3"/>
  <c r="K22" i="3"/>
  <c r="C23" i="3"/>
  <c r="D23" i="3"/>
  <c r="E23" i="3"/>
  <c r="F23" i="3"/>
  <c r="G23" i="3"/>
  <c r="H23" i="3"/>
  <c r="I23" i="3"/>
  <c r="J23" i="3"/>
  <c r="K23" i="3"/>
  <c r="N35" i="3" a="1"/>
  <c r="N35" i="3"/>
  <c r="S3" i="3"/>
  <c r="H3" i="3"/>
  <c r="U3" i="3"/>
  <c r="J3" i="3"/>
  <c r="S4" i="3"/>
  <c r="U4" i="3"/>
  <c r="S5" i="3"/>
  <c r="U5" i="3"/>
  <c r="S6" i="3"/>
  <c r="U6" i="3"/>
  <c r="S7" i="3"/>
  <c r="U7" i="3"/>
  <c r="S8" i="3"/>
  <c r="T8" i="3"/>
  <c r="U8" i="3"/>
  <c r="H4" i="3"/>
  <c r="J4" i="3"/>
  <c r="H5" i="3"/>
  <c r="J5" i="3"/>
  <c r="H6" i="3"/>
  <c r="J6" i="3"/>
  <c r="H7" i="3"/>
  <c r="J7" i="3"/>
  <c r="H8" i="3"/>
  <c r="I8" i="3"/>
  <c r="J8" i="3"/>
  <c r="N27" i="3" a="1"/>
  <c r="N27" i="3"/>
  <c r="AG16" i="3"/>
  <c r="AG17" i="3"/>
  <c r="AG18" i="3"/>
  <c r="AG19" i="3"/>
  <c r="AG20" i="3"/>
  <c r="AG21" i="3"/>
  <c r="AG22" i="3"/>
  <c r="Y23" i="3"/>
  <c r="Z23" i="3"/>
  <c r="AA23" i="3"/>
  <c r="AB23" i="3"/>
  <c r="AC23" i="3"/>
  <c r="AD23" i="3"/>
  <c r="AE23" i="3"/>
  <c r="AF23" i="3"/>
  <c r="AG23" i="3"/>
  <c r="Y24" i="3"/>
  <c r="Z24" i="3"/>
  <c r="AA24" i="3"/>
  <c r="AB24" i="3"/>
  <c r="AC24" i="3"/>
  <c r="AD24" i="3"/>
  <c r="AE24" i="3"/>
  <c r="AF24" i="3"/>
  <c r="AG24" i="3"/>
  <c r="Y35" i="3" a="1"/>
  <c r="Y35" i="3"/>
  <c r="AD3" i="3"/>
  <c r="AF3" i="3"/>
  <c r="AD4" i="3"/>
  <c r="AF4" i="3"/>
  <c r="AD5" i="3"/>
  <c r="AF5" i="3"/>
  <c r="AD6" i="3"/>
  <c r="AF6" i="3"/>
  <c r="AD7" i="3"/>
  <c r="AF7" i="3"/>
  <c r="AD8" i="3"/>
  <c r="AE8" i="3"/>
  <c r="AF8" i="3"/>
  <c r="Y27" i="3" a="1"/>
  <c r="Y27" i="3"/>
  <c r="N8" i="2"/>
  <c r="O8" i="2"/>
  <c r="P8" i="2"/>
  <c r="Q8" i="2"/>
  <c r="R8" i="2"/>
  <c r="N30" i="2" a="1"/>
  <c r="N30" i="2"/>
  <c r="N24" i="2"/>
  <c r="O24" i="2"/>
  <c r="P24" i="2"/>
  <c r="Q24" i="2"/>
  <c r="R24" i="2"/>
  <c r="S24" i="2"/>
  <c r="T24" i="2"/>
  <c r="U24" i="2"/>
  <c r="N28" i="2" a="1"/>
  <c r="N28" i="2"/>
  <c r="V21" i="2"/>
  <c r="S26" i="2"/>
  <c r="N26" i="2" a="1"/>
  <c r="N26" i="2"/>
  <c r="K21" i="2"/>
  <c r="AE24" i="2"/>
  <c r="Z24" i="2" a="1"/>
  <c r="Z24" i="2"/>
  <c r="AV14" i="2" a="1"/>
  <c r="AV14" i="2"/>
  <c r="BR14" i="2" a="1"/>
  <c r="BR14" i="2"/>
  <c r="AV3" i="2" a="1"/>
  <c r="AV3" i="2"/>
  <c r="BR3" i="2" a="1"/>
  <c r="BR3" i="2"/>
  <c r="V24" i="2"/>
  <c r="S3" i="2"/>
  <c r="U3" i="2"/>
  <c r="S4" i="2"/>
  <c r="U4" i="2"/>
  <c r="S5" i="2"/>
  <c r="U5" i="2"/>
  <c r="S6" i="2"/>
  <c r="U6" i="2"/>
  <c r="S7" i="2"/>
  <c r="U7" i="2"/>
  <c r="U8" i="2"/>
  <c r="T8" i="2"/>
  <c r="S8" i="2"/>
  <c r="V11" i="2"/>
  <c r="V12" i="2"/>
  <c r="V13" i="2"/>
  <c r="V14" i="2"/>
  <c r="V15" i="2"/>
  <c r="V16" i="2"/>
  <c r="V17" i="2"/>
  <c r="V18" i="2"/>
  <c r="V19" i="2"/>
  <c r="V20" i="2"/>
  <c r="V22" i="2"/>
  <c r="V23" i="2"/>
  <c r="U23" i="2"/>
  <c r="T23" i="2"/>
  <c r="S23" i="2"/>
  <c r="R23" i="2"/>
  <c r="Q23" i="2"/>
  <c r="P23" i="2"/>
  <c r="O23" i="2"/>
  <c r="N23" i="2"/>
  <c r="H42" i="2" a="1"/>
  <c r="H42" i="2"/>
  <c r="H47" i="2" a="1"/>
  <c r="H47" i="2"/>
  <c r="C47" i="2" a="1"/>
  <c r="C47" i="2"/>
  <c r="C42" i="2" a="1"/>
  <c r="C42" i="2"/>
  <c r="C53" i="2" a="1"/>
  <c r="C53" i="2"/>
  <c r="K53" i="2"/>
  <c r="C52" i="2" a="1"/>
  <c r="C52" i="2"/>
  <c r="K52" i="2"/>
  <c r="K51" i="2"/>
  <c r="K50" i="2"/>
  <c r="K49" i="2"/>
  <c r="K48" i="2"/>
  <c r="K47" i="2"/>
  <c r="K46" i="2"/>
  <c r="K45" i="2"/>
  <c r="K44" i="2"/>
  <c r="K43" i="2"/>
  <c r="K42" i="2"/>
  <c r="K54" i="2"/>
  <c r="J54" i="2"/>
  <c r="I54" i="2"/>
  <c r="H54" i="2"/>
  <c r="G54" i="2"/>
  <c r="F54" i="2"/>
  <c r="E54" i="2"/>
  <c r="D54" i="2"/>
  <c r="C54" i="2"/>
  <c r="C38" i="2" a="1"/>
  <c r="C38" i="2"/>
  <c r="K38" i="2"/>
  <c r="C37" i="2" a="1"/>
  <c r="C37" i="2"/>
  <c r="H37" i="2" a="1"/>
  <c r="H37" i="2"/>
  <c r="K37" i="2"/>
  <c r="C27" i="2" a="1"/>
  <c r="C32" i="2" a="1"/>
  <c r="G39" i="2"/>
  <c r="F39" i="2"/>
  <c r="E39" i="2"/>
  <c r="D39" i="2"/>
  <c r="C27" i="2"/>
  <c r="C32" i="2"/>
  <c r="C39" i="2"/>
  <c r="H27" i="2" a="1"/>
  <c r="H27" i="2"/>
  <c r="K27" i="2"/>
  <c r="K28" i="2"/>
  <c r="K29" i="2"/>
  <c r="K30" i="2"/>
  <c r="K31" i="2"/>
  <c r="K32" i="2"/>
  <c r="K33" i="2"/>
  <c r="K34" i="2"/>
  <c r="K35" i="2"/>
  <c r="K36" i="2"/>
  <c r="K39" i="2"/>
  <c r="J39" i="2"/>
  <c r="I39" i="2"/>
  <c r="H39" i="2"/>
  <c r="H7" i="2"/>
  <c r="J7" i="2"/>
  <c r="H6" i="2"/>
  <c r="J6" i="2"/>
  <c r="H5" i="2"/>
  <c r="J5" i="2"/>
  <c r="H4" i="2"/>
  <c r="J4" i="2"/>
  <c r="H3" i="2"/>
  <c r="J3" i="2"/>
  <c r="K22" i="2"/>
  <c r="K20" i="2"/>
  <c r="K19" i="2"/>
  <c r="K18" i="2"/>
  <c r="K17" i="2"/>
  <c r="K16" i="2"/>
  <c r="K15" i="2"/>
  <c r="K14" i="2"/>
  <c r="K13" i="2"/>
  <c r="K12" i="2"/>
  <c r="K11" i="2"/>
  <c r="K23" i="2"/>
  <c r="J23" i="2"/>
  <c r="I23" i="2"/>
  <c r="H23" i="2"/>
  <c r="G23" i="2"/>
  <c r="F23" i="2"/>
  <c r="E23" i="2"/>
  <c r="D23" i="2"/>
  <c r="C23" i="2"/>
  <c r="J8" i="2"/>
  <c r="I8" i="2"/>
  <c r="H8" i="2"/>
  <c r="N84" i="1"/>
  <c r="N85" i="1"/>
  <c r="N86" i="1"/>
  <c r="N87" i="1"/>
  <c r="N83" i="1"/>
  <c r="F80" i="1" a="1"/>
  <c r="F80" i="1"/>
  <c r="F83" i="1" a="1"/>
  <c r="F83" i="1"/>
  <c r="F88" i="1" a="1"/>
  <c r="F88" i="1"/>
  <c r="K83" i="1" a="1"/>
  <c r="K83" i="1"/>
  <c r="F75" i="1" a="1"/>
  <c r="K74" i="1" a="1"/>
  <c r="N76" i="1"/>
  <c r="N77" i="1"/>
  <c r="N78" i="1"/>
  <c r="N79" i="1"/>
  <c r="F75" i="1"/>
  <c r="N75" i="1"/>
  <c r="K74" i="1"/>
  <c r="F26" i="1" a="1"/>
  <c r="F26" i="1"/>
  <c r="F33" i="1" a="1"/>
  <c r="E40" i="1" a="1"/>
  <c r="E40" i="1"/>
  <c r="F54" i="1"/>
  <c r="G55" i="1"/>
  <c r="H56" i="1"/>
  <c r="I57" i="1"/>
  <c r="J58" i="1"/>
  <c r="M54" i="1" a="1"/>
  <c r="F33" i="1"/>
  <c r="M54" i="1"/>
  <c r="F68" i="1" a="1"/>
  <c r="F68" i="1"/>
  <c r="E26" i="1" a="1"/>
  <c r="E26" i="1"/>
  <c r="F32" i="1" a="1"/>
  <c r="F32" i="1"/>
  <c r="E61" i="1" a="1"/>
  <c r="E61" i="1"/>
  <c r="F25" i="1" a="1"/>
  <c r="F25" i="1"/>
  <c r="E33" i="1" a="1"/>
  <c r="E33" i="1"/>
  <c r="F60" i="1" a="1"/>
  <c r="F60" i="1"/>
  <c r="F40" i="1" a="1"/>
  <c r="F40" i="1"/>
  <c r="F47" i="1"/>
  <c r="G48" i="1"/>
  <c r="H49" i="1"/>
  <c r="I50" i="1"/>
  <c r="J51" i="1"/>
  <c r="M47" i="1" a="1"/>
  <c r="M47" i="1"/>
  <c r="F61" i="1" a="1"/>
  <c r="F61" i="1"/>
  <c r="H40" i="1" a="1"/>
  <c r="H40" i="1"/>
  <c r="H39" i="1" a="1"/>
  <c r="H39" i="1"/>
  <c r="M4" i="1"/>
  <c r="M5" i="1"/>
  <c r="M6" i="1"/>
  <c r="M7" i="1"/>
  <c r="M3" i="1"/>
  <c r="AJ12" i="6" l="1"/>
  <c r="AJ13" i="6"/>
  <c r="AJ14" i="6"/>
  <c r="AI8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tc={2CA99154-0553-48AC-816D-6B3BBFA613ED}</author>
    <author>tc={F5A9DD37-4ABA-4CE1-BE9F-CB8179A82F01}</author>
    <author>tc={9E9FAAC6-6243-4A07-98A0-7137E4E2999F}</author>
    <author>tc={680762CC-0259-4B5D-8467-361F055CF5A6}</author>
    <author>tc={C79B31F6-8122-42B0-8C10-5AE7485802DF}</author>
    <author>tc={12B41008-5FE3-41FE-83B7-EC24A378C998}</author>
    <author>tc={195D2681-4848-4B8A-A372-D98B7793DA8A}</author>
    <author>tc={3A8C9D73-076D-4B56-83A3-A99F7A4C840F}</author>
    <author>tc={AAB49A65-C7F5-4F9E-83C5-D1222EB9F39F}</author>
    <author>tc={BA9CB6E9-E704-4DC1-91E2-40F3C0CD7239}</author>
    <author>tc={AF39B6A8-F9F4-4078-9537-F95F05228E8E}</author>
    <author>tc={CC0654FF-3C21-474E-A471-D4D4C2AA06CA}</author>
    <author>tc={60F2D0D9-4B10-421D-9493-4CF35CAFC23A}</author>
  </authors>
  <commentList>
    <comment ref="F3" authorId="0" shapeId="0" xr:uid="{2CA99154-0553-48AC-816D-6B3BBFA613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Cantidad de producto producido por industria. Siempre a precios básicos, lo que recibe el productor.</t>
      </text>
    </comment>
    <comment ref="K3" authorId="1" shapeId="0" xr:uid="{F5A9DD37-4ABA-4CE1-BE9F-CB8179A82F0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Total importado del producto.</t>
      </text>
    </comment>
    <comment ref="L3" authorId="2" shapeId="0" xr:uid="{9E9FAAC6-6243-4A07-98A0-7137E4E299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Total producido por producto doméstico.</t>
      </text>
    </comment>
    <comment ref="M3" authorId="3" shapeId="0" xr:uid="{680762CC-0259-4B5D-8467-361F055CF5A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Total ofertado o de recursos por producto. A precios básicos</t>
      </text>
    </comment>
    <comment ref="F8" authorId="4" shapeId="0" xr:uid="{C79B31F6-8122-42B0-8C10-5AE7485802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Total producido por industria a precios básicos.</t>
      </text>
    </comment>
    <comment ref="F11" authorId="5" shapeId="0" xr:uid="{12B41008-5FE3-41FE-83B7-EC24A378C9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Cuanto producto doméstico emplea la industria para producir su output a precios de adquisición.</t>
      </text>
    </comment>
    <comment ref="K11" authorId="6" shapeId="0" xr:uid="{195D2681-4848-4B8A-A372-D98B7793DA8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Cuanto consume del producto doméstico la categoría especifica de la demanda final.</t>
      </text>
    </comment>
    <comment ref="N11" authorId="7" shapeId="0" xr:uid="{3A8C9D73-076D-4B56-83A3-A99F7A4C840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Total demandando o de usos por producto doméstico equivalente a la producción doméstica del producto. A precios básicos.</t>
      </text>
    </comment>
    <comment ref="F16" authorId="8" shapeId="0" xr:uid="{AAB49A65-C7F5-4F9E-83C5-D1222EB9F3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Cuanto producto importado emplea la industria para producir su output a precios de adqusición.</t>
      </text>
    </comment>
    <comment ref="K16" authorId="9" shapeId="0" xr:uid="{BA9CB6E9-E704-4DC1-91E2-40F3C0CD72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Cuanto consume del producto importado la categoría especifica de la demanda final.</t>
      </text>
    </comment>
    <comment ref="F21" authorId="10" shapeId="0" xr:uid="{AF39B6A8-F9F4-4078-9537-F95F05228E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añaden impuestos menos subvenciones por industria para pasar a precios básicos. Los impuestos aumentan el valor de la actividad mientras que las subvenciones lo reducen, ya que reducen el coste.</t>
      </text>
    </comment>
    <comment ref="F22" authorId="11" shapeId="0" xr:uid="{CC0654FF-3C21-474E-A471-D4D4C2AA06C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añade el valor añadido bruto para cada industria. Es exactamente el valor de la producción menos consumos intermedios. Uno de los componentes del VAB es el beneficio del empresario.</t>
      </text>
    </comment>
    <comment ref="F23" authorId="12" shapeId="0" xr:uid="{60F2D0D9-4B10-421D-9493-4CF35CAFC2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Total output por industria. Así, añadiendo todos los costes más impuestos menos subvenciones más beneficios de la explotación, se obtiene el precio básico.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tc={FF08CDB3-5FF9-4FB5-802E-DCA175B935E2}</author>
    <author>tc={6A8AB519-1984-4A37-BDC6-04006758313D}</author>
    <author>tc={F7DC9D37-E4D6-4398-AA4F-6146A17FB7FC}</author>
    <author>tc={344195C3-296F-4D0A-8E6E-653304D71F01}</author>
    <author>tc={F7539A5F-7E0C-41BC-93E9-DFA30C8B5A8F}</author>
    <author>tc={544E31DE-9F04-48EF-B353-E22321797DF7}</author>
    <author>tc={9D18EE6B-BA64-4704-9175-88124DC96666}</author>
    <author>tc={C93E28F2-1990-4790-A4D6-68A90E4506F9}</author>
    <author>tc={CD5AC2AB-0E9E-4ED6-BDED-01F6E2444A6F}</author>
    <author>tc={2F3E14AC-A60A-4B4A-B187-AC4C5ABE5C3B}</author>
    <author>tc={41655FE5-5332-41C2-8961-BE6C92148805}</author>
    <author>tc={519A79CE-2763-4CCB-BCE6-350CB0C64593}</author>
    <author>tc={D27B9261-E716-470E-9C35-C663954C9475}</author>
    <author>tc={68D270D8-2B08-4E13-97FF-8EC2D1E08A12}</author>
    <author>tc={29EE6058-D356-4CE9-818F-68FB4CA01A1F}</author>
    <author>tc={4ABD7E10-0360-4562-B1C1-E944A5F4C162}</author>
  </authors>
  <commentList>
    <comment ref="C3" authorId="0" shapeId="0" xr:uid="{FF08CDB3-5FF9-4FB5-802E-DCA175B935E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Pv</t>
      </text>
    </comment>
    <comment ref="AD3" authorId="1" shapeId="0" xr:uid="{6A8AB519-1984-4A37-BDC6-04006758313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rd</t>
      </text>
    </comment>
    <comment ref="AE3" authorId="2" shapeId="0" xr:uid="{F7DC9D37-E4D6-4398-AA4F-6146A17FB7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rm</t>
      </text>
    </comment>
    <comment ref="AO3" authorId="3" shapeId="0" xr:uid="{344195C3-296F-4D0A-8E6E-653304D71F0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rd</t>
      </text>
    </comment>
    <comment ref="AP3" authorId="4" shapeId="0" xr:uid="{F7539A5F-7E0C-41BC-93E9-DFA30C8B5A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rm</t>
      </text>
    </comment>
    <comment ref="Y8" authorId="5" shapeId="0" xr:uid="{544E31DE-9F04-48EF-B353-E22321797DF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rv</t>
      </text>
    </comment>
    <comment ref="AJ8" authorId="6" shapeId="0" xr:uid="{9D18EE6B-BA64-4704-9175-88124DC9666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rv</t>
      </text>
    </comment>
    <comment ref="C11" authorId="7" shapeId="0" xr:uid="{C93E28F2-1990-4790-A4D6-68A90E4506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Pd</t>
      </text>
    </comment>
    <comment ref="AG11" authorId="8" shapeId="0" xr:uid="{CD5AC2AB-0E9E-4ED6-BDED-01F6E2444A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rd</t>
      </text>
    </comment>
    <comment ref="AR11" authorId="9" shapeId="0" xr:uid="{2F3E14AC-A60A-4B4A-B187-AC4C5ABE5C3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rd</t>
      </text>
    </comment>
    <comment ref="C16" authorId="10" shapeId="0" xr:uid="{41655FE5-5332-41C2-8961-BE6C9214880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Pm</t>
      </text>
    </comment>
    <comment ref="AG16" authorId="11" shapeId="0" xr:uid="{519A79CE-2763-4CCB-BCE6-350CB0C6459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rm</t>
      </text>
    </comment>
    <comment ref="AR16" authorId="12" shapeId="0" xr:uid="{D27B9261-E716-470E-9C35-C663954C94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rm</t>
      </text>
    </comment>
    <comment ref="C21" authorId="13" shapeId="0" xr:uid="{68D270D8-2B08-4E13-97FF-8EC2D1E08A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Pm</t>
      </text>
    </comment>
    <comment ref="Y24" authorId="14" shapeId="0" xr:uid="{29EE6058-D356-4CE9-818F-68FB4CA01A1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</t>
      </text>
    </comment>
    <comment ref="AJ24" authorId="15" shapeId="0" xr:uid="{4ABD7E10-0360-4562-B1C1-E944A5F4C16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<sst xmlns="http://schemas.openxmlformats.org/spreadsheetml/2006/main" count="1222" uniqueCount="98">
  <si>
    <t>I1</t>
  </si>
  <si>
    <t>I2</t>
  </si>
  <si>
    <t>I3</t>
  </si>
  <si>
    <t>I4</t>
  </si>
  <si>
    <t>I5</t>
  </si>
  <si>
    <t>m</t>
  </si>
  <si>
    <t>q</t>
  </si>
  <si>
    <t>p1</t>
  </si>
  <si>
    <t>p2</t>
  </si>
  <si>
    <t>p3</t>
  </si>
  <si>
    <t>p4</t>
  </si>
  <si>
    <t>p5</t>
  </si>
  <si>
    <t>x</t>
  </si>
  <si>
    <t>F1</t>
  </si>
  <si>
    <t>F2</t>
  </si>
  <si>
    <t>F3</t>
  </si>
  <si>
    <t>m1</t>
  </si>
  <si>
    <t>m2</t>
  </si>
  <si>
    <t>m3</t>
  </si>
  <si>
    <t>m4</t>
  </si>
  <si>
    <t>m5</t>
  </si>
  <si>
    <t>tls</t>
  </si>
  <si>
    <t>gva</t>
  </si>
  <si>
    <t>Use</t>
  </si>
  <si>
    <t>Supply</t>
  </si>
  <si>
    <t>D</t>
  </si>
  <si>
    <t>V</t>
  </si>
  <si>
    <t>q_dom</t>
  </si>
  <si>
    <t>V^T</t>
  </si>
  <si>
    <t>g</t>
  </si>
  <si>
    <t>g^T</t>
  </si>
  <si>
    <t>x^T</t>
  </si>
  <si>
    <t>C</t>
  </si>
  <si>
    <t>x^</t>
  </si>
  <si>
    <t>g^</t>
  </si>
  <si>
    <t>x^-1</t>
  </si>
  <si>
    <t>Sd</t>
  </si>
  <si>
    <t>T</t>
  </si>
  <si>
    <t>Model B</t>
  </si>
  <si>
    <t>Model D</t>
  </si>
  <si>
    <t>GVA</t>
  </si>
  <si>
    <t>Supply Table</t>
  </si>
  <si>
    <t>Total Output by industries</t>
  </si>
  <si>
    <t>Total Output by products</t>
  </si>
  <si>
    <t>Total Supply</t>
  </si>
  <si>
    <t>Use Table</t>
  </si>
  <si>
    <t>TLS</t>
  </si>
  <si>
    <t>IOT (pxp) Model B</t>
  </si>
  <si>
    <t>Total output by industries</t>
  </si>
  <si>
    <t>Total output by products</t>
  </si>
  <si>
    <t>IOT (ixi) Model D</t>
  </si>
  <si>
    <t>Final Imports</t>
  </si>
  <si>
    <t>Im1</t>
  </si>
  <si>
    <t>Im2</t>
  </si>
  <si>
    <t>Im3</t>
  </si>
  <si>
    <t>Im4</t>
  </si>
  <si>
    <t>Im5</t>
  </si>
  <si>
    <t>B A S E   Y E A R</t>
  </si>
  <si>
    <t>T A R G E T   Y E A R</t>
  </si>
  <si>
    <t>S U T - R A S   M E T H O D</t>
  </si>
  <si>
    <t>P^v</t>
  </si>
  <si>
    <t>P^d / P^m</t>
  </si>
  <si>
    <t>N^v</t>
  </si>
  <si>
    <t>N^d / N^m</t>
  </si>
  <si>
    <t>F</t>
  </si>
  <si>
    <t>P</t>
  </si>
  <si>
    <t>N</t>
  </si>
  <si>
    <t>=</t>
  </si>
  <si>
    <t>-</t>
  </si>
  <si>
    <t>)</t>
  </si>
  <si>
    <t>(</t>
  </si>
  <si>
    <t>mt</t>
  </si>
  <si>
    <t>u</t>
  </si>
  <si>
    <t>Total Use &amp; TLS</t>
  </si>
  <si>
    <t>S U T - R A S   P R O J E C T I O N</t>
  </si>
  <si>
    <t>E R R O R</t>
  </si>
  <si>
    <t>V A R I A T I O N</t>
  </si>
  <si>
    <t>I O T s</t>
  </si>
  <si>
    <t>B A S E   Y E A R   I O T</t>
  </si>
  <si>
    <t>T A R G E T   Y E A R   I O T</t>
  </si>
  <si>
    <t>P R O J E C T E D   S U T - R A S   I O T</t>
  </si>
  <si>
    <t>g^-1</t>
  </si>
  <si>
    <t>P R O J E C T E D   G R A S   I O T</t>
  </si>
  <si>
    <t>G R A S   P R O J E C T I O N</t>
  </si>
  <si>
    <t>S U T - E U R O   P R O J E C T I O N</t>
  </si>
  <si>
    <t>P R O J E C T E D   S U T - E U R O   I O T</t>
  </si>
  <si>
    <t>Total Use + TLS</t>
  </si>
  <si>
    <t>M1</t>
  </si>
  <si>
    <t>M2</t>
  </si>
  <si>
    <t>Total Supply in P.A.</t>
  </si>
  <si>
    <t>Total Supply in P.B.</t>
  </si>
  <si>
    <t>ru</t>
  </si>
  <si>
    <t>su</t>
  </si>
  <si>
    <t>rv</t>
  </si>
  <si>
    <t>productos</t>
  </si>
  <si>
    <t>col U</t>
  </si>
  <si>
    <t>col V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</si>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</sst>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198E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0" borderId="9" xfId="0" applyFont="1" applyBorder="1"/>
    <xf numFmtId="0" fontId="0" fillId="0" borderId="12" xfId="0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43" fontId="0" fillId="0" borderId="1" xfId="1" applyFont="1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0" xfId="1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3" fontId="1" fillId="0" borderId="3" xfId="1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3" fontId="1" fillId="0" borderId="6" xfId="1" applyFont="1" applyBorder="1" applyAlignment="1">
      <alignment horizontal="center" vertical="center"/>
    </xf>
    <xf numFmtId="43" fontId="1" fillId="0" borderId="7" xfId="1" applyFont="1" applyBorder="1" applyAlignment="1">
      <alignment horizontal="center" vertical="center"/>
    </xf>
    <xf numFmtId="43" fontId="1" fillId="0" borderId="13" xfId="1" applyFont="1" applyBorder="1" applyAlignment="1">
      <alignment horizontal="center" vertical="center"/>
    </xf>
    <xf numFmtId="43" fontId="1" fillId="0" borderId="14" xfId="1" applyFont="1" applyBorder="1" applyAlignment="1">
      <alignment horizontal="center" vertical="center"/>
    </xf>
    <xf numFmtId="0" fontId="1" fillId="2" borderId="13" xfId="1" applyNumberFormat="1" applyFont="1" applyFill="1" applyBorder="1" applyAlignment="1">
      <alignment horizontal="center" vertical="center"/>
    </xf>
    <xf numFmtId="0" fontId="1" fillId="2" borderId="14" xfId="1" applyNumberFormat="1" applyFont="1" applyFill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43" fontId="0" fillId="0" borderId="5" xfId="1" applyFont="1" applyBorder="1" applyAlignment="1">
      <alignment horizontal="center" vertical="center"/>
    </xf>
    <xf numFmtId="43" fontId="1" fillId="0" borderId="5" xfId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1" fillId="0" borderId="10" xfId="1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43" fontId="1" fillId="3" borderId="12" xfId="1" applyFont="1" applyFill="1" applyBorder="1" applyAlignment="1">
      <alignment horizontal="center" vertical="center"/>
    </xf>
    <xf numFmtId="43" fontId="1" fillId="3" borderId="10" xfId="1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43" fontId="1" fillId="0" borderId="0" xfId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43" fontId="1" fillId="3" borderId="14" xfId="1" applyFont="1" applyFill="1" applyBorder="1" applyAlignment="1">
      <alignment horizontal="center" vertical="center"/>
    </xf>
    <xf numFmtId="43" fontId="1" fillId="2" borderId="12" xfId="1" applyFont="1" applyFill="1" applyBorder="1" applyAlignment="1">
      <alignment horizontal="center" vertical="center"/>
    </xf>
    <xf numFmtId="43" fontId="1" fillId="2" borderId="10" xfId="1" applyFont="1" applyFill="1" applyBorder="1" applyAlignment="1">
      <alignment horizontal="center" vertical="center"/>
    </xf>
    <xf numFmtId="43" fontId="1" fillId="3" borderId="9" xfId="1" applyFont="1" applyFill="1" applyBorder="1" applyAlignment="1">
      <alignment horizontal="center" vertical="center"/>
    </xf>
    <xf numFmtId="43" fontId="1" fillId="0" borderId="13" xfId="1" applyFont="1" applyFill="1" applyBorder="1" applyAlignment="1">
      <alignment horizontal="center" vertical="center"/>
    </xf>
    <xf numFmtId="43" fontId="1" fillId="0" borderId="14" xfId="1" applyFont="1" applyFill="1" applyBorder="1" applyAlignment="1">
      <alignment horizontal="center" vertical="center"/>
    </xf>
    <xf numFmtId="43" fontId="1" fillId="0" borderId="9" xfId="1" applyFont="1" applyBorder="1" applyAlignment="1">
      <alignment horizontal="center" vertical="center"/>
    </xf>
    <xf numFmtId="43" fontId="1" fillId="3" borderId="13" xfId="1" applyFont="1" applyFill="1" applyBorder="1" applyAlignment="1">
      <alignment horizontal="center" vertical="center"/>
    </xf>
    <xf numFmtId="43" fontId="1" fillId="0" borderId="15" xfId="1" applyFont="1" applyBorder="1" applyAlignment="1">
      <alignment horizontal="center" vertical="center"/>
    </xf>
    <xf numFmtId="10" fontId="1" fillId="0" borderId="13" xfId="2" applyNumberFormat="1" applyFont="1" applyFill="1" applyBorder="1" applyAlignment="1">
      <alignment horizontal="center" vertical="center"/>
    </xf>
    <xf numFmtId="10" fontId="1" fillId="0" borderId="14" xfId="2" applyNumberFormat="1" applyFont="1" applyFill="1" applyBorder="1" applyAlignment="1">
      <alignment horizontal="center" vertical="center"/>
    </xf>
    <xf numFmtId="10" fontId="1" fillId="0" borderId="15" xfId="2" applyNumberFormat="1" applyFont="1" applyFill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 vertical="center"/>
    </xf>
    <xf numFmtId="10" fontId="0" fillId="0" borderId="2" xfId="2" applyNumberFormat="1" applyFont="1" applyFill="1" applyBorder="1" applyAlignment="1">
      <alignment horizontal="center" vertical="center"/>
    </xf>
    <xf numFmtId="10" fontId="1" fillId="0" borderId="12" xfId="2" applyNumberFormat="1" applyFont="1" applyFill="1" applyBorder="1" applyAlignment="1">
      <alignment horizontal="center" vertical="center"/>
    </xf>
    <xf numFmtId="10" fontId="1" fillId="0" borderId="10" xfId="2" applyNumberFormat="1" applyFont="1" applyFill="1" applyBorder="1" applyAlignment="1">
      <alignment horizontal="center" vertical="center"/>
    </xf>
    <xf numFmtId="10" fontId="0" fillId="0" borderId="4" xfId="2" applyNumberFormat="1" applyFont="1" applyFill="1" applyBorder="1" applyAlignment="1">
      <alignment horizontal="center" vertical="center"/>
    </xf>
    <xf numFmtId="10" fontId="0" fillId="0" borderId="0" xfId="2" applyNumberFormat="1" applyFont="1" applyFill="1" applyAlignment="1">
      <alignment horizontal="center" vertical="center"/>
    </xf>
    <xf numFmtId="10" fontId="1" fillId="0" borderId="9" xfId="2" applyNumberFormat="1" applyFont="1" applyFill="1" applyBorder="1" applyAlignment="1">
      <alignment horizontal="center" vertical="center"/>
    </xf>
    <xf numFmtId="10" fontId="0" fillId="0" borderId="3" xfId="2" applyNumberFormat="1" applyFont="1" applyFill="1" applyBorder="1" applyAlignment="1">
      <alignment horizontal="center" vertical="center"/>
    </xf>
    <xf numFmtId="10" fontId="0" fillId="0" borderId="5" xfId="2" applyNumberFormat="1" applyFont="1" applyFill="1" applyBorder="1" applyAlignment="1">
      <alignment horizontal="center" vertical="center"/>
    </xf>
    <xf numFmtId="10" fontId="1" fillId="0" borderId="15" xfId="2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43" fontId="2" fillId="0" borderId="5" xfId="1" applyFont="1" applyBorder="1" applyAlignment="1">
      <alignment horizontal="center" vertical="center"/>
    </xf>
    <xf numFmtId="43" fontId="1" fillId="2" borderId="13" xfId="1" applyFont="1" applyFill="1" applyBorder="1" applyAlignment="1">
      <alignment horizontal="center" vertical="center"/>
    </xf>
    <xf numFmtId="43" fontId="1" fillId="2" borderId="14" xfId="1" applyFont="1" applyFill="1" applyBorder="1" applyAlignment="1">
      <alignment horizontal="center" vertical="center"/>
    </xf>
    <xf numFmtId="43" fontId="1" fillId="0" borderId="15" xfId="1" applyFont="1" applyFill="1" applyBorder="1" applyAlignment="1">
      <alignment horizontal="center" vertical="center"/>
    </xf>
    <xf numFmtId="43" fontId="0" fillId="3" borderId="0" xfId="1" applyFont="1" applyFill="1" applyAlignment="1">
      <alignment horizontal="center" vertical="center"/>
    </xf>
    <xf numFmtId="43" fontId="1" fillId="6" borderId="12" xfId="1" applyFont="1" applyFill="1" applyBorder="1" applyAlignment="1">
      <alignment horizontal="center" vertical="center"/>
    </xf>
    <xf numFmtId="43" fontId="1" fillId="6" borderId="10" xfId="1" applyFont="1" applyFill="1" applyBorder="1" applyAlignment="1">
      <alignment horizontal="center" vertical="center"/>
    </xf>
    <xf numFmtId="43" fontId="0" fillId="6" borderId="2" xfId="1" applyFont="1" applyFill="1" applyBorder="1" applyAlignment="1">
      <alignment horizontal="center" vertical="center"/>
    </xf>
    <xf numFmtId="43" fontId="0" fillId="6" borderId="0" xfId="1" applyFont="1" applyFill="1" applyAlignment="1">
      <alignment horizontal="center" vertical="center"/>
    </xf>
    <xf numFmtId="43" fontId="1" fillId="6" borderId="14" xfId="1" applyFont="1" applyFill="1" applyBorder="1" applyAlignment="1">
      <alignment horizontal="center" vertical="center"/>
    </xf>
    <xf numFmtId="43" fontId="1" fillId="6" borderId="15" xfId="1" applyFont="1" applyFill="1" applyBorder="1" applyAlignment="1">
      <alignment horizontal="center" vertical="center" wrapText="1"/>
    </xf>
    <xf numFmtId="43" fontId="1" fillId="6" borderId="13" xfId="1" applyFont="1" applyFill="1" applyBorder="1" applyAlignment="1">
      <alignment horizontal="center" vertical="center"/>
    </xf>
    <xf numFmtId="43" fontId="2" fillId="0" borderId="0" xfId="1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3" fontId="0" fillId="0" borderId="10" xfId="0" applyNumberFormat="1" applyBorder="1" applyAlignment="1">
      <alignment horizontal="center" vertical="center"/>
    </xf>
    <xf numFmtId="43" fontId="1" fillId="2" borderId="11" xfId="1" applyFont="1" applyFill="1" applyBorder="1" applyAlignment="1">
      <alignment horizontal="center" vertical="center"/>
    </xf>
    <xf numFmtId="43" fontId="1" fillId="2" borderId="5" xfId="1" applyFont="1" applyFill="1" applyBorder="1" applyAlignment="1">
      <alignment horizontal="center" vertical="center"/>
    </xf>
    <xf numFmtId="43" fontId="1" fillId="0" borderId="8" xfId="1" applyFont="1" applyBorder="1" applyAlignment="1">
      <alignment horizontal="center" vertical="center"/>
    </xf>
    <xf numFmtId="43" fontId="1" fillId="2" borderId="3" xfId="1" applyFont="1" applyFill="1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43" fontId="0" fillId="0" borderId="8" xfId="1" applyFont="1" applyBorder="1" applyAlignment="1">
      <alignment horizontal="center" vertical="center"/>
    </xf>
    <xf numFmtId="43" fontId="1" fillId="3" borderId="15" xfId="1" applyFont="1" applyFill="1" applyBorder="1" applyAlignment="1">
      <alignment horizontal="center" vertical="center"/>
    </xf>
    <xf numFmtId="43" fontId="1" fillId="3" borderId="3" xfId="1" applyFont="1" applyFill="1" applyBorder="1" applyAlignment="1">
      <alignment horizontal="center" vertical="center"/>
    </xf>
    <xf numFmtId="43" fontId="1" fillId="3" borderId="5" xfId="1" applyFont="1" applyFill="1" applyBorder="1" applyAlignment="1">
      <alignment horizontal="center" vertical="center"/>
    </xf>
    <xf numFmtId="43" fontId="1" fillId="3" borderId="8" xfId="1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43" fontId="0" fillId="2" borderId="12" xfId="1" applyFont="1" applyFill="1" applyBorder="1" applyAlignment="1">
      <alignment horizontal="center" vertical="center"/>
    </xf>
    <xf numFmtId="43" fontId="0" fillId="2" borderId="10" xfId="1" applyFont="1" applyFill="1" applyBorder="1" applyAlignment="1">
      <alignment horizontal="center" vertical="center"/>
    </xf>
    <xf numFmtId="43" fontId="0" fillId="2" borderId="11" xfId="1" applyFont="1" applyFill="1" applyBorder="1" applyAlignment="1">
      <alignment horizontal="center" vertical="center"/>
    </xf>
    <xf numFmtId="43" fontId="0" fillId="3" borderId="1" xfId="1" applyFont="1" applyFill="1" applyBorder="1" applyAlignment="1">
      <alignment horizontal="center" vertical="center"/>
    </xf>
    <xf numFmtId="43" fontId="0" fillId="3" borderId="2" xfId="1" applyFont="1" applyFill="1" applyBorder="1" applyAlignment="1">
      <alignment horizontal="center" vertical="center"/>
    </xf>
    <xf numFmtId="43" fontId="0" fillId="3" borderId="3" xfId="1" applyFont="1" applyFill="1" applyBorder="1" applyAlignment="1">
      <alignment horizontal="center" vertical="center"/>
    </xf>
    <xf numFmtId="43" fontId="0" fillId="3" borderId="4" xfId="1" applyFont="1" applyFill="1" applyBorder="1" applyAlignment="1">
      <alignment horizontal="center" vertical="center"/>
    </xf>
    <xf numFmtId="43" fontId="0" fillId="3" borderId="5" xfId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43" fontId="1" fillId="0" borderId="12" xfId="1" applyFont="1" applyBorder="1" applyAlignment="1">
      <alignment horizontal="center" vertical="center"/>
    </xf>
    <xf numFmtId="43" fontId="1" fillId="0" borderId="11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3" fontId="0" fillId="6" borderId="1" xfId="1" applyFont="1" applyFill="1" applyBorder="1" applyAlignment="1">
      <alignment horizontal="center" vertical="center"/>
    </xf>
    <xf numFmtId="43" fontId="0" fillId="6" borderId="4" xfId="1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43" fontId="0" fillId="0" borderId="12" xfId="1" applyFont="1" applyBorder="1" applyAlignment="1">
      <alignment horizontal="center" vertical="center"/>
    </xf>
    <xf numFmtId="43" fontId="0" fillId="0" borderId="10" xfId="1" applyFont="1" applyBorder="1" applyAlignment="1">
      <alignment horizontal="center" vertical="center"/>
    </xf>
    <xf numFmtId="43" fontId="0" fillId="0" borderId="11" xfId="1" applyFont="1" applyBorder="1" applyAlignment="1">
      <alignment horizontal="center" vertical="center"/>
    </xf>
    <xf numFmtId="43" fontId="1" fillId="0" borderId="15" xfId="1" applyFont="1" applyBorder="1" applyAlignment="1">
      <alignment horizontal="center" vertical="center" wrapText="1"/>
    </xf>
    <xf numFmtId="43" fontId="1" fillId="0" borderId="13" xfId="0" applyNumberFormat="1" applyFont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C198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Prokes" id="{F0646167-F672-4872-B68F-DE3CE7550DE5}" userId="S::u156024@caib.es::2c8ecae4-1a28-4e80-b9fc-4a9d182c570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5-06-17T07:20:47.81" personId="{F0646167-F672-4872-B68F-DE3CE7550DE5}" id="{2CA99154-0553-48AC-816D-6B3BBFA613ED}">
    <text>Cantidad de producto producido por industria. Siempre a precios básicos, lo que recibe el productor.</text>
  </threadedComment>
  <threadedComment ref="K3" dT="2025-06-17T07:40:09.66" personId="{F0646167-F672-4872-B68F-DE3CE7550DE5}" id="{F5A9DD37-4ABA-4CE1-BE9F-CB8179A82F01}">
    <text>Total importado del producto.</text>
  </threadedComment>
  <threadedComment ref="L3" dT="2025-06-17T07:21:15.23" personId="{F0646167-F672-4872-B68F-DE3CE7550DE5}" id="{9E9FAAC6-6243-4A07-98A0-7137E4E2999F}">
    <text>Total producido por producto doméstico.</text>
  </threadedComment>
  <threadedComment ref="M3" dT="2025-06-17T08:32:30.53" personId="{F0646167-F672-4872-B68F-DE3CE7550DE5}" id="{680762CC-0259-4B5D-8467-361F055CF5A6}">
    <text>Total ofertado o de recursos por producto. A precios básicos</text>
  </threadedComment>
  <threadedComment ref="F8" dT="2025-06-17T07:21:05.12" personId="{F0646167-F672-4872-B68F-DE3CE7550DE5}" id="{C79B31F6-8122-42B0-8C10-5AE7485802DF}">
    <text>Total producido por industria a precios básicos.</text>
  </threadedComment>
  <threadedComment ref="F11" dT="2025-06-17T07:32:07.68" personId="{F0646167-F672-4872-B68F-DE3CE7550DE5}" id="{12B41008-5FE3-41FE-83B7-EC24A378C998}">
    <text>Cuanto producto doméstico emplea la industria para producir su output a precios de adquisición.</text>
  </threadedComment>
  <threadedComment ref="K11" dT="2025-06-17T07:33:38.06" personId="{F0646167-F672-4872-B68F-DE3CE7550DE5}" id="{195D2681-4848-4B8A-A372-D98B7793DA8A}">
    <text>Cuanto consume del producto doméstico la categoría especifica de la demanda final.</text>
  </threadedComment>
  <threadedComment ref="N11" dT="2025-06-17T07:34:21.11" personId="{F0646167-F672-4872-B68F-DE3CE7550DE5}" id="{3A8C9D73-076D-4B56-83A3-A99F7A4C840F}">
    <text>Total demandando o de usos por producto doméstico equivalente a la producción doméstica del producto. A precios básicos.</text>
  </threadedComment>
  <threadedComment ref="F16" dT="2025-06-17T07:33:00.66" personId="{F0646167-F672-4872-B68F-DE3CE7550DE5}" id="{AAB49A65-C7F5-4F9E-83C5-D1222EB9F39F}">
    <text>Cuanto producto importado emplea la industria para producir su output a precios de adqusición.</text>
  </threadedComment>
  <threadedComment ref="K16" dT="2025-06-17T08:21:37.54" personId="{F0646167-F672-4872-B68F-DE3CE7550DE5}" id="{BA9CB6E9-E704-4DC1-91E2-40F3C0CD7239}">
    <text>Cuanto consume del producto importado la categoría especifica de la demanda final.</text>
  </threadedComment>
  <threadedComment ref="F21" dT="2025-06-17T07:37:24.08" personId="{F0646167-F672-4872-B68F-DE3CE7550DE5}" id="{AF39B6A8-F9F4-4078-9537-F95F05228E8E}">
    <text>Se añaden impuestos menos subvenciones por industria para pasar a precios básicos. Los impuestos aumentan el valor de la actividad mientras que las subvenciones lo reducen, ya que reducen el coste.</text>
  </threadedComment>
  <threadedComment ref="F22" dT="2025-06-17T07:37:43.09" personId="{F0646167-F672-4872-B68F-DE3CE7550DE5}" id="{CC0654FF-3C21-474E-A471-D4D4C2AA06CA}">
    <text>Se añade el valor añadido bruto para cada industria. Es exactamente el valor de la producción menos consumos intermedios. Uno de los componentes del VAB es el beneficio del empresario.</text>
  </threadedComment>
  <threadedComment ref="F23" dT="2025-06-17T07:37:56.20" personId="{F0646167-F672-4872-B68F-DE3CE7550DE5}" id="{60F2D0D9-4B10-421D-9493-4CF35CAFC23A}">
    <text>Total output por industria. Así, añadiendo todos los costes más impuestos menos subvenciones más beneficios de la explotación, se obtiene el precio básico.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3" dT="2025-06-20T07:10:32.83" personId="{F0646167-F672-4872-B68F-DE3CE7550DE5}" id="{FF08CDB3-5FF9-4FB5-802E-DCA175B935E2}">
    <text>Pv</text>
  </threadedComment>
  <threadedComment ref="AD3" dT="2025-06-20T07:20:54.78" personId="{F0646167-F672-4872-B68F-DE3CE7550DE5}" id="{6A8AB519-1984-4A37-BDC6-04006758313D}">
    <text>rd</text>
  </threadedComment>
  <threadedComment ref="AE3" dT="2025-06-20T07:21:08.05" personId="{F0646167-F672-4872-B68F-DE3CE7550DE5}" id="{F7DC9D37-E4D6-4398-AA4F-6146A17FB7FC}">
    <text>rm</text>
  </threadedComment>
  <threadedComment ref="AO3" dT="2025-06-20T07:20:54.78" personId="{F0646167-F672-4872-B68F-DE3CE7550DE5}" id="{344195C3-296F-4D0A-8E6E-653304D71F01}">
    <text>rd</text>
  </threadedComment>
  <threadedComment ref="AP3" dT="2025-06-20T07:21:08.05" personId="{F0646167-F672-4872-B68F-DE3CE7550DE5}" id="{F7539A5F-7E0C-41BC-93E9-DFA30C8B5A8F}">
    <text>rm</text>
  </threadedComment>
  <threadedComment ref="Y8" dT="2025-06-20T07:24:24.85" personId="{F0646167-F672-4872-B68F-DE3CE7550DE5}" id="{544E31DE-9F04-48EF-B353-E22321797DF7}">
    <text>rv</text>
  </threadedComment>
  <threadedComment ref="AJ8" dT="2025-06-20T07:24:24.85" personId="{F0646167-F672-4872-B68F-DE3CE7550DE5}" id="{9D18EE6B-BA64-4704-9175-88124DC96666}">
    <text>rv</text>
  </threadedComment>
  <threadedComment ref="C11" dT="2025-06-20T07:10:45.46" personId="{F0646167-F672-4872-B68F-DE3CE7550DE5}" id="{C93E28F2-1990-4790-A4D6-68A90E4506F9}">
    <text>Pd</text>
  </threadedComment>
  <threadedComment ref="AG11" dT="2025-06-20T07:20:58.54" personId="{F0646167-F672-4872-B68F-DE3CE7550DE5}" id="{CD5AC2AB-0E9E-4ED6-BDED-01F6E2444A6F}">
    <text>rd</text>
  </threadedComment>
  <threadedComment ref="AR11" dT="2025-06-20T07:20:58.54" personId="{F0646167-F672-4872-B68F-DE3CE7550DE5}" id="{2F3E14AC-A60A-4B4A-B187-AC4C5ABE5C3B}">
    <text>rd</text>
  </threadedComment>
  <threadedComment ref="C16" dT="2025-06-20T07:10:50.47" personId="{F0646167-F672-4872-B68F-DE3CE7550DE5}" id="{41655FE5-5332-41C2-8961-BE6C92148805}">
    <text>Pm</text>
  </threadedComment>
  <threadedComment ref="AG16" dT="2025-06-20T07:21:02.94" personId="{F0646167-F672-4872-B68F-DE3CE7550DE5}" id="{519A79CE-2763-4CCB-BCE6-350CB0C64593}">
    <text>rm</text>
  </threadedComment>
  <threadedComment ref="AR16" dT="2025-06-20T07:21:02.94" personId="{F0646167-F672-4872-B68F-DE3CE7550DE5}" id="{D27B9261-E716-470E-9C35-C663954C9475}">
    <text>rm</text>
  </threadedComment>
  <threadedComment ref="C21" dT="2025-06-20T07:11:41.46" personId="{F0646167-F672-4872-B68F-DE3CE7550DE5}" id="{68D270D8-2B08-4E13-97FF-8EC2D1E08A12}">
    <text>Pm</text>
  </threadedComment>
  <threadedComment ref="Y24" dT="2025-06-20T07:23:38.09" personId="{F0646167-F672-4872-B68F-DE3CE7550DE5}" id="{29EE6058-D356-4CE9-818F-68FB4CA01A1F}">
    <text>s</text>
  </threadedComment>
  <threadedComment ref="AJ24" dT="2025-06-20T07:23:38.09" personId="{F0646167-F672-4872-B68F-DE3CE7550DE5}" id="{4ABD7E10-0360-4562-B1C1-E944A5F4C162}">
    <text>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Q88"/>
  <sheetViews>
    <sheetView topLeftCell="A51" zoomScale="130" zoomScaleNormal="130" workbookViewId="0">
      <selection activeCell="M68" sqref="M68"/>
    </sheetView>
  </sheetViews>
  <sheetFormatPr baseColWidth="10" defaultColWidth="9.140625" defaultRowHeight="15" x14ac:dyDescent="0.25"/>
  <cols>
    <col min="14" max="14" width="9.42578125" bestFit="1" customWidth="1"/>
    <col min="15" max="15" width="9.85546875" customWidth="1"/>
  </cols>
  <sheetData>
    <row r="1" spans="5:17" ht="15.75" thickBot="1" x14ac:dyDescent="0.3">
      <c r="P1" s="10"/>
      <c r="Q1" s="10"/>
    </row>
    <row r="2" spans="5:17" ht="15.75" thickBot="1" x14ac:dyDescent="0.3">
      <c r="E2" s="1" t="s">
        <v>24</v>
      </c>
      <c r="F2" s="2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27</v>
      </c>
      <c r="M2" s="16" t="s">
        <v>6</v>
      </c>
    </row>
    <row r="3" spans="5:17" x14ac:dyDescent="0.25">
      <c r="E3" s="4" t="s">
        <v>7</v>
      </c>
      <c r="F3" s="9">
        <v>125</v>
      </c>
      <c r="G3" s="10">
        <v>15</v>
      </c>
      <c r="H3" s="10">
        <v>20</v>
      </c>
      <c r="I3" s="10">
        <v>0</v>
      </c>
      <c r="J3" s="10">
        <v>5</v>
      </c>
      <c r="K3" s="10">
        <v>35</v>
      </c>
      <c r="L3" s="10">
        <v>165</v>
      </c>
      <c r="M3" s="14">
        <f>SUM(F3:K3)</f>
        <v>200</v>
      </c>
    </row>
    <row r="4" spans="5:17" x14ac:dyDescent="0.25">
      <c r="E4" s="4" t="s">
        <v>8</v>
      </c>
      <c r="F4" s="12">
        <v>25</v>
      </c>
      <c r="G4">
        <v>180</v>
      </c>
      <c r="H4">
        <v>30</v>
      </c>
      <c r="I4">
        <v>0</v>
      </c>
      <c r="J4">
        <v>0</v>
      </c>
      <c r="K4">
        <v>65</v>
      </c>
      <c r="L4">
        <v>235</v>
      </c>
      <c r="M4" s="14">
        <f t="shared" ref="M4:M7" si="0">SUM(F4:K4)</f>
        <v>300</v>
      </c>
    </row>
    <row r="5" spans="5:17" x14ac:dyDescent="0.25">
      <c r="E5" s="4" t="s">
        <v>9</v>
      </c>
      <c r="F5" s="12">
        <v>0</v>
      </c>
      <c r="G5">
        <v>0</v>
      </c>
      <c r="H5">
        <v>320</v>
      </c>
      <c r="I5">
        <v>10</v>
      </c>
      <c r="J5">
        <v>0</v>
      </c>
      <c r="K5">
        <v>70</v>
      </c>
      <c r="L5">
        <v>330</v>
      </c>
      <c r="M5" s="14">
        <f t="shared" si="0"/>
        <v>400</v>
      </c>
    </row>
    <row r="6" spans="5:17" x14ac:dyDescent="0.25">
      <c r="E6" s="4" t="s">
        <v>10</v>
      </c>
      <c r="F6" s="12">
        <v>25</v>
      </c>
      <c r="G6">
        <v>0</v>
      </c>
      <c r="H6">
        <v>110</v>
      </c>
      <c r="I6">
        <v>500</v>
      </c>
      <c r="J6">
        <v>5</v>
      </c>
      <c r="K6">
        <v>60</v>
      </c>
      <c r="L6">
        <v>640</v>
      </c>
      <c r="M6" s="14">
        <f t="shared" si="0"/>
        <v>700</v>
      </c>
    </row>
    <row r="7" spans="5:17" x14ac:dyDescent="0.25">
      <c r="E7" s="4" t="s">
        <v>11</v>
      </c>
      <c r="F7" s="12">
        <v>0</v>
      </c>
      <c r="G7">
        <v>15</v>
      </c>
      <c r="H7">
        <v>0</v>
      </c>
      <c r="I7">
        <v>30</v>
      </c>
      <c r="J7">
        <v>80</v>
      </c>
      <c r="K7">
        <v>75</v>
      </c>
      <c r="L7">
        <v>125</v>
      </c>
      <c r="M7" s="14">
        <f t="shared" si="0"/>
        <v>200</v>
      </c>
    </row>
    <row r="8" spans="5:17" ht="15.75" thickBot="1" x14ac:dyDescent="0.3">
      <c r="E8" s="6" t="s">
        <v>12</v>
      </c>
      <c r="F8" s="13">
        <v>175</v>
      </c>
      <c r="G8" s="7">
        <v>210</v>
      </c>
      <c r="H8" s="7">
        <v>480</v>
      </c>
      <c r="I8" s="7">
        <v>540</v>
      </c>
      <c r="J8" s="7">
        <v>90</v>
      </c>
      <c r="K8" s="7"/>
      <c r="L8" s="7"/>
      <c r="M8" s="15"/>
    </row>
    <row r="9" spans="5:17" ht="15.75" thickBot="1" x14ac:dyDescent="0.3"/>
    <row r="10" spans="5:17" ht="15.75" thickBot="1" x14ac:dyDescent="0.3">
      <c r="E10" s="1" t="s">
        <v>23</v>
      </c>
      <c r="F10" s="2" t="s">
        <v>0</v>
      </c>
      <c r="G10" s="2" t="s">
        <v>1</v>
      </c>
      <c r="H10" s="2" t="s">
        <v>2</v>
      </c>
      <c r="I10" s="2" t="s">
        <v>3</v>
      </c>
      <c r="J10" s="2" t="s">
        <v>4</v>
      </c>
      <c r="K10" s="2" t="s">
        <v>13</v>
      </c>
      <c r="L10" s="2" t="s">
        <v>14</v>
      </c>
      <c r="M10" s="2" t="s">
        <v>15</v>
      </c>
      <c r="N10" s="3" t="s">
        <v>6</v>
      </c>
    </row>
    <row r="11" spans="5:17" x14ac:dyDescent="0.25">
      <c r="E11" s="4" t="s">
        <v>7</v>
      </c>
      <c r="F11" s="9">
        <v>50</v>
      </c>
      <c r="G11" s="10">
        <v>10</v>
      </c>
      <c r="H11" s="10">
        <v>5</v>
      </c>
      <c r="I11" s="10">
        <v>8</v>
      </c>
      <c r="J11" s="10">
        <v>7</v>
      </c>
      <c r="K11" s="10">
        <v>20</v>
      </c>
      <c r="L11" s="10">
        <v>53</v>
      </c>
      <c r="M11" s="10">
        <v>12</v>
      </c>
      <c r="N11" s="11">
        <v>165</v>
      </c>
    </row>
    <row r="12" spans="5:17" x14ac:dyDescent="0.25">
      <c r="E12" s="4" t="s">
        <v>8</v>
      </c>
      <c r="F12" s="12">
        <v>15</v>
      </c>
      <c r="G12">
        <v>22</v>
      </c>
      <c r="H12">
        <v>70</v>
      </c>
      <c r="I12">
        <v>54</v>
      </c>
      <c r="J12">
        <v>0</v>
      </c>
      <c r="K12">
        <v>48</v>
      </c>
      <c r="L12">
        <v>8</v>
      </c>
      <c r="M12">
        <v>18</v>
      </c>
      <c r="N12" s="5">
        <v>235</v>
      </c>
    </row>
    <row r="13" spans="5:17" x14ac:dyDescent="0.25">
      <c r="E13" s="4" t="s">
        <v>9</v>
      </c>
      <c r="F13" s="12">
        <v>15</v>
      </c>
      <c r="G13">
        <v>2</v>
      </c>
      <c r="H13">
        <v>37</v>
      </c>
      <c r="I13">
        <v>41</v>
      </c>
      <c r="J13">
        <v>0</v>
      </c>
      <c r="K13">
        <v>100</v>
      </c>
      <c r="L13">
        <v>60</v>
      </c>
      <c r="M13">
        <v>75</v>
      </c>
      <c r="N13" s="5">
        <v>330</v>
      </c>
    </row>
    <row r="14" spans="5:17" x14ac:dyDescent="0.25">
      <c r="E14" s="4" t="s">
        <v>10</v>
      </c>
      <c r="F14" s="12">
        <v>18</v>
      </c>
      <c r="G14">
        <v>4</v>
      </c>
      <c r="H14">
        <v>44</v>
      </c>
      <c r="I14">
        <v>90</v>
      </c>
      <c r="J14">
        <v>5</v>
      </c>
      <c r="K14">
        <v>309</v>
      </c>
      <c r="L14">
        <v>18</v>
      </c>
      <c r="M14">
        <v>152</v>
      </c>
      <c r="N14" s="5">
        <v>640</v>
      </c>
    </row>
    <row r="15" spans="5:17" x14ac:dyDescent="0.25">
      <c r="E15" s="4" t="s">
        <v>11</v>
      </c>
      <c r="F15" s="12">
        <v>6</v>
      </c>
      <c r="G15">
        <v>0</v>
      </c>
      <c r="H15">
        <v>0</v>
      </c>
      <c r="I15">
        <v>0</v>
      </c>
      <c r="J15">
        <v>40</v>
      </c>
      <c r="K15">
        <v>49</v>
      </c>
      <c r="L15">
        <v>29</v>
      </c>
      <c r="M15">
        <v>1</v>
      </c>
      <c r="N15" s="5">
        <v>125</v>
      </c>
    </row>
    <row r="16" spans="5:17" x14ac:dyDescent="0.25">
      <c r="E16" s="4" t="s">
        <v>16</v>
      </c>
      <c r="F16" s="12">
        <v>9</v>
      </c>
      <c r="G16">
        <v>3</v>
      </c>
      <c r="H16">
        <v>9</v>
      </c>
      <c r="I16">
        <v>4</v>
      </c>
      <c r="J16">
        <v>0</v>
      </c>
      <c r="K16">
        <v>5</v>
      </c>
      <c r="L16">
        <v>2</v>
      </c>
      <c r="M16">
        <v>3</v>
      </c>
      <c r="N16" s="5">
        <v>35</v>
      </c>
    </row>
    <row r="17" spans="5:14" x14ac:dyDescent="0.25">
      <c r="E17" s="4" t="s">
        <v>17</v>
      </c>
      <c r="F17" s="12">
        <v>4</v>
      </c>
      <c r="G17">
        <v>28</v>
      </c>
      <c r="H17">
        <v>7</v>
      </c>
      <c r="I17">
        <v>11</v>
      </c>
      <c r="J17">
        <v>1</v>
      </c>
      <c r="K17">
        <v>7</v>
      </c>
      <c r="L17">
        <v>3</v>
      </c>
      <c r="M17">
        <v>4</v>
      </c>
      <c r="N17" s="5">
        <v>65</v>
      </c>
    </row>
    <row r="18" spans="5:14" x14ac:dyDescent="0.25">
      <c r="E18" s="4" t="s">
        <v>18</v>
      </c>
      <c r="F18" s="12">
        <v>3</v>
      </c>
      <c r="G18">
        <v>13</v>
      </c>
      <c r="H18">
        <v>13</v>
      </c>
      <c r="I18">
        <v>3</v>
      </c>
      <c r="J18">
        <v>0</v>
      </c>
      <c r="K18">
        <v>21</v>
      </c>
      <c r="L18">
        <v>9</v>
      </c>
      <c r="M18">
        <v>8</v>
      </c>
      <c r="N18" s="5">
        <v>70</v>
      </c>
    </row>
    <row r="19" spans="5:14" x14ac:dyDescent="0.25">
      <c r="E19" s="4" t="s">
        <v>19</v>
      </c>
      <c r="F19" s="12">
        <v>2</v>
      </c>
      <c r="G19">
        <v>0</v>
      </c>
      <c r="H19">
        <v>10</v>
      </c>
      <c r="I19">
        <v>25</v>
      </c>
      <c r="J19">
        <v>2</v>
      </c>
      <c r="K19">
        <v>14</v>
      </c>
      <c r="L19">
        <v>7</v>
      </c>
      <c r="M19">
        <v>0</v>
      </c>
      <c r="N19" s="5">
        <v>60</v>
      </c>
    </row>
    <row r="20" spans="5:14" x14ac:dyDescent="0.25">
      <c r="E20" s="4" t="s">
        <v>20</v>
      </c>
      <c r="F20" s="12">
        <v>3</v>
      </c>
      <c r="G20">
        <v>0</v>
      </c>
      <c r="H20">
        <v>0</v>
      </c>
      <c r="I20">
        <v>12</v>
      </c>
      <c r="J20">
        <v>0</v>
      </c>
      <c r="K20">
        <v>45</v>
      </c>
      <c r="L20">
        <v>15</v>
      </c>
      <c r="M20">
        <v>0</v>
      </c>
      <c r="N20" s="5">
        <v>75</v>
      </c>
    </row>
    <row r="21" spans="5:14" x14ac:dyDescent="0.25">
      <c r="E21" s="4" t="s">
        <v>21</v>
      </c>
      <c r="F21" s="12">
        <v>5</v>
      </c>
      <c r="G21">
        <v>18</v>
      </c>
      <c r="H21">
        <v>15</v>
      </c>
      <c r="I21">
        <v>22</v>
      </c>
      <c r="J21">
        <v>5</v>
      </c>
      <c r="K21">
        <v>10</v>
      </c>
      <c r="L21">
        <v>5</v>
      </c>
      <c r="M21">
        <v>0</v>
      </c>
      <c r="N21" s="5">
        <v>80</v>
      </c>
    </row>
    <row r="22" spans="5:14" x14ac:dyDescent="0.25">
      <c r="E22" s="4" t="s">
        <v>22</v>
      </c>
      <c r="F22" s="12">
        <v>45</v>
      </c>
      <c r="G22">
        <v>110</v>
      </c>
      <c r="H22">
        <v>270</v>
      </c>
      <c r="I22">
        <v>270</v>
      </c>
      <c r="J22">
        <v>30</v>
      </c>
      <c r="N22" s="5">
        <v>725</v>
      </c>
    </row>
    <row r="23" spans="5:14" ht="15.75" thickBot="1" x14ac:dyDescent="0.3">
      <c r="E23" s="6" t="s">
        <v>12</v>
      </c>
      <c r="F23" s="13">
        <v>175</v>
      </c>
      <c r="G23" s="7">
        <v>210</v>
      </c>
      <c r="H23" s="7">
        <v>480</v>
      </c>
      <c r="I23" s="7">
        <v>540</v>
      </c>
      <c r="J23" s="7">
        <v>90</v>
      </c>
      <c r="K23" s="7">
        <v>628</v>
      </c>
      <c r="L23" s="7">
        <v>209</v>
      </c>
      <c r="M23" s="7">
        <v>273</v>
      </c>
      <c r="N23" s="8"/>
    </row>
    <row r="24" spans="5:14" ht="15.75" thickBot="1" x14ac:dyDescent="0.3"/>
    <row r="25" spans="5:14" x14ac:dyDescent="0.25">
      <c r="E25" s="9" t="s">
        <v>26</v>
      </c>
      <c r="F25" s="10" t="str" cm="1">
        <f t="array" ref="F25:J25">TRANSPOSE(E3:E7)</f>
        <v>p1</v>
      </c>
      <c r="G25" s="10" t="str">
        <v>p2</v>
      </c>
      <c r="H25" s="10" t="str">
        <v>p3</v>
      </c>
      <c r="I25" s="10" t="str">
        <v>p4</v>
      </c>
      <c r="J25" s="11" t="str">
        <v>p5</v>
      </c>
    </row>
    <row r="26" spans="5:14" x14ac:dyDescent="0.25">
      <c r="E26" s="12" t="str" cm="1">
        <f t="array" ref="E26:E30">TRANSPOSE(F2:J2)</f>
        <v>I1</v>
      </c>
      <c r="F26" cm="1">
        <f t="array" ref="F26:J30">TRANSPOSE(F3:J7)</f>
        <v>125</v>
      </c>
      <c r="G26">
        <v>25</v>
      </c>
      <c r="H26">
        <v>0</v>
      </c>
      <c r="I26">
        <v>25</v>
      </c>
      <c r="J26" s="5">
        <v>0</v>
      </c>
    </row>
    <row r="27" spans="5:14" x14ac:dyDescent="0.25">
      <c r="E27" s="12" t="str">
        <v>I2</v>
      </c>
      <c r="F27">
        <v>15</v>
      </c>
      <c r="G27">
        <v>180</v>
      </c>
      <c r="H27">
        <v>0</v>
      </c>
      <c r="I27">
        <v>0</v>
      </c>
      <c r="J27" s="5">
        <v>15</v>
      </c>
    </row>
    <row r="28" spans="5:14" x14ac:dyDescent="0.25">
      <c r="E28" s="12" t="str">
        <v>I3</v>
      </c>
      <c r="F28">
        <v>20</v>
      </c>
      <c r="G28">
        <v>30</v>
      </c>
      <c r="H28">
        <v>320</v>
      </c>
      <c r="I28">
        <v>110</v>
      </c>
      <c r="J28" s="5">
        <v>0</v>
      </c>
    </row>
    <row r="29" spans="5:14" x14ac:dyDescent="0.25">
      <c r="E29" s="12" t="str">
        <v>I4</v>
      </c>
      <c r="F29">
        <v>0</v>
      </c>
      <c r="G29">
        <v>0</v>
      </c>
      <c r="H29">
        <v>10</v>
      </c>
      <c r="I29">
        <v>500</v>
      </c>
      <c r="J29" s="5">
        <v>30</v>
      </c>
    </row>
    <row r="30" spans="5:14" ht="15.75" thickBot="1" x14ac:dyDescent="0.3">
      <c r="E30" s="13" t="str">
        <v>I5</v>
      </c>
      <c r="F30" s="7">
        <v>5</v>
      </c>
      <c r="G30" s="7">
        <v>0</v>
      </c>
      <c r="H30" s="7">
        <v>0</v>
      </c>
      <c r="I30" s="7">
        <v>5</v>
      </c>
      <c r="J30" s="8">
        <v>80</v>
      </c>
    </row>
    <row r="31" spans="5:14" ht="15.75" thickBot="1" x14ac:dyDescent="0.3"/>
    <row r="32" spans="5:14" x14ac:dyDescent="0.25">
      <c r="E32" s="9" t="s">
        <v>28</v>
      </c>
      <c r="F32" s="10" t="str" cm="1">
        <f t="array" ref="F32:J32">TRANSPOSE(_xlfn.ANCHORARRAY(E26))</f>
        <v>I1</v>
      </c>
      <c r="G32" s="10" t="str">
        <v>I2</v>
      </c>
      <c r="H32" s="10" t="str">
        <v>I3</v>
      </c>
      <c r="I32" s="10" t="str">
        <v>I4</v>
      </c>
      <c r="J32" s="11" t="str">
        <v>I5</v>
      </c>
    </row>
    <row r="33" spans="5:17" x14ac:dyDescent="0.25">
      <c r="E33" s="12" t="str" cm="1">
        <f t="array" ref="E33:E37">TRANSPOSE(_xlfn.ANCHORARRAY(F25))</f>
        <v>p1</v>
      </c>
      <c r="F33" cm="1">
        <f t="array" ref="F33:J37">TRANSPOSE(_xlfn.ANCHORARRAY(F26))</f>
        <v>125</v>
      </c>
      <c r="G33">
        <v>15</v>
      </c>
      <c r="H33">
        <v>20</v>
      </c>
      <c r="I33">
        <v>0</v>
      </c>
      <c r="J33" s="5">
        <v>5</v>
      </c>
    </row>
    <row r="34" spans="5:17" x14ac:dyDescent="0.25">
      <c r="E34" s="12" t="str">
        <v>p2</v>
      </c>
      <c r="F34">
        <v>25</v>
      </c>
      <c r="G34">
        <v>180</v>
      </c>
      <c r="H34">
        <v>30</v>
      </c>
      <c r="I34">
        <v>0</v>
      </c>
      <c r="J34" s="5">
        <v>0</v>
      </c>
    </row>
    <row r="35" spans="5:17" x14ac:dyDescent="0.25">
      <c r="E35" s="12" t="str">
        <v>p3</v>
      </c>
      <c r="F35">
        <v>0</v>
      </c>
      <c r="G35">
        <v>0</v>
      </c>
      <c r="H35">
        <v>320</v>
      </c>
      <c r="I35">
        <v>10</v>
      </c>
      <c r="J35" s="5">
        <v>0</v>
      </c>
    </row>
    <row r="36" spans="5:17" x14ac:dyDescent="0.25">
      <c r="E36" s="12" t="str">
        <v>p4</v>
      </c>
      <c r="F36">
        <v>25</v>
      </c>
      <c r="G36">
        <v>0</v>
      </c>
      <c r="H36">
        <v>110</v>
      </c>
      <c r="I36">
        <v>500</v>
      </c>
      <c r="J36" s="5">
        <v>5</v>
      </c>
    </row>
    <row r="37" spans="5:17" ht="15.75" thickBot="1" x14ac:dyDescent="0.3">
      <c r="E37" s="13" t="str">
        <v>p5</v>
      </c>
      <c r="F37" s="7">
        <v>0</v>
      </c>
      <c r="G37" s="7">
        <v>15</v>
      </c>
      <c r="H37" s="7">
        <v>0</v>
      </c>
      <c r="I37" s="7">
        <v>30</v>
      </c>
      <c r="J37" s="8">
        <v>80</v>
      </c>
    </row>
    <row r="38" spans="5:17" ht="15.75" thickBot="1" x14ac:dyDescent="0.3"/>
    <row r="39" spans="5:17" ht="15.75" thickBot="1" x14ac:dyDescent="0.3">
      <c r="E39" s="17" t="s">
        <v>29</v>
      </c>
      <c r="F39" s="17" t="s">
        <v>12</v>
      </c>
      <c r="G39" s="44" t="s">
        <v>30</v>
      </c>
      <c r="H39" s="45" cm="1">
        <f t="array" ref="H39:L39">TRANSPOSE(_xlfn.ANCHORARRAY(E40))</f>
        <v>175</v>
      </c>
      <c r="I39" s="45">
        <v>210</v>
      </c>
      <c r="J39" s="45">
        <v>480</v>
      </c>
      <c r="K39" s="45">
        <v>540</v>
      </c>
      <c r="L39" s="46">
        <v>90</v>
      </c>
    </row>
    <row r="40" spans="5:17" ht="15.75" thickBot="1" x14ac:dyDescent="0.3">
      <c r="E40" s="14" cm="1">
        <f t="array" ref="E40:E44">TRANSPOSE(F8:J8)</f>
        <v>175</v>
      </c>
      <c r="F40" s="14" cm="1">
        <f t="array" ref="F40:F44">N11:N15</f>
        <v>165</v>
      </c>
      <c r="G40" s="44" t="s">
        <v>31</v>
      </c>
      <c r="H40" s="45" cm="1">
        <f t="array" ref="H40:L40">TRANSPOSE(_xlfn.ANCHORARRAY(F40))</f>
        <v>165</v>
      </c>
      <c r="I40" s="45">
        <v>235</v>
      </c>
      <c r="J40" s="45">
        <v>330</v>
      </c>
      <c r="K40" s="45">
        <v>640</v>
      </c>
      <c r="L40" s="46">
        <v>125</v>
      </c>
    </row>
    <row r="41" spans="5:17" x14ac:dyDescent="0.25">
      <c r="E41" s="14">
        <v>210</v>
      </c>
      <c r="F41" s="14">
        <v>235</v>
      </c>
    </row>
    <row r="42" spans="5:17" x14ac:dyDescent="0.25">
      <c r="E42" s="14">
        <v>480</v>
      </c>
      <c r="F42" s="14">
        <v>330</v>
      </c>
    </row>
    <row r="43" spans="5:17" x14ac:dyDescent="0.25">
      <c r="E43" s="14">
        <v>540</v>
      </c>
      <c r="F43" s="14">
        <v>640</v>
      </c>
    </row>
    <row r="44" spans="5:17" ht="15.75" thickBot="1" x14ac:dyDescent="0.3">
      <c r="E44" s="15">
        <v>90</v>
      </c>
      <c r="F44" s="15">
        <v>125</v>
      </c>
    </row>
    <row r="45" spans="5:17" ht="15.75" thickBot="1" x14ac:dyDescent="0.3"/>
    <row r="46" spans="5:17" x14ac:dyDescent="0.25">
      <c r="E46" s="9" t="s">
        <v>33</v>
      </c>
      <c r="F46" s="10" t="s">
        <v>7</v>
      </c>
      <c r="G46" s="10" t="s">
        <v>8</v>
      </c>
      <c r="H46" s="10" t="s">
        <v>9</v>
      </c>
      <c r="I46" s="10" t="s">
        <v>10</v>
      </c>
      <c r="J46" s="11" t="s">
        <v>11</v>
      </c>
      <c r="L46" s="9" t="s">
        <v>35</v>
      </c>
      <c r="M46" s="10" t="s">
        <v>7</v>
      </c>
      <c r="N46" s="10" t="s">
        <v>8</v>
      </c>
      <c r="O46" s="10" t="s">
        <v>9</v>
      </c>
      <c r="P46" s="10" t="s">
        <v>10</v>
      </c>
      <c r="Q46" s="11" t="s">
        <v>11</v>
      </c>
    </row>
    <row r="47" spans="5:17" x14ac:dyDescent="0.25">
      <c r="E47" s="12" t="s">
        <v>7</v>
      </c>
      <c r="F47">
        <f>F40</f>
        <v>165</v>
      </c>
      <c r="G47">
        <v>0</v>
      </c>
      <c r="H47">
        <v>0</v>
      </c>
      <c r="I47">
        <v>0</v>
      </c>
      <c r="J47" s="5">
        <v>0</v>
      </c>
      <c r="L47" s="12" t="s">
        <v>7</v>
      </c>
      <c r="M47" cm="1">
        <f t="array" ref="M47:Q51">MINVERSE(F47:J51)</f>
        <v>6.0606060606060606E-3</v>
      </c>
      <c r="N47">
        <v>0</v>
      </c>
      <c r="O47">
        <v>0</v>
      </c>
      <c r="P47">
        <v>0</v>
      </c>
      <c r="Q47" s="5">
        <v>0</v>
      </c>
    </row>
    <row r="48" spans="5:17" x14ac:dyDescent="0.25">
      <c r="E48" s="12" t="s">
        <v>8</v>
      </c>
      <c r="F48">
        <v>0</v>
      </c>
      <c r="G48">
        <f>F41</f>
        <v>235</v>
      </c>
      <c r="H48">
        <v>0</v>
      </c>
      <c r="I48">
        <v>0</v>
      </c>
      <c r="J48" s="5">
        <v>0</v>
      </c>
      <c r="L48" s="12" t="s">
        <v>8</v>
      </c>
      <c r="M48">
        <v>0</v>
      </c>
      <c r="N48">
        <v>4.2553191489361703E-3</v>
      </c>
      <c r="O48">
        <v>0</v>
      </c>
      <c r="P48">
        <v>0</v>
      </c>
      <c r="Q48" s="5">
        <v>0</v>
      </c>
    </row>
    <row r="49" spans="5:17" x14ac:dyDescent="0.25">
      <c r="E49" s="12" t="s">
        <v>9</v>
      </c>
      <c r="F49">
        <v>0</v>
      </c>
      <c r="G49">
        <v>0</v>
      </c>
      <c r="H49">
        <f>F42</f>
        <v>330</v>
      </c>
      <c r="I49">
        <v>0</v>
      </c>
      <c r="J49" s="5">
        <v>0</v>
      </c>
      <c r="L49" s="12" t="s">
        <v>9</v>
      </c>
      <c r="M49">
        <v>0</v>
      </c>
      <c r="N49">
        <v>0</v>
      </c>
      <c r="O49">
        <v>3.0303030303030303E-3</v>
      </c>
      <c r="P49">
        <v>0</v>
      </c>
      <c r="Q49" s="5">
        <v>0</v>
      </c>
    </row>
    <row r="50" spans="5:17" x14ac:dyDescent="0.25">
      <c r="E50" s="12" t="s">
        <v>10</v>
      </c>
      <c r="F50">
        <v>0</v>
      </c>
      <c r="G50">
        <v>0</v>
      </c>
      <c r="H50">
        <v>0</v>
      </c>
      <c r="I50">
        <f>F43</f>
        <v>640</v>
      </c>
      <c r="J50" s="5">
        <v>0</v>
      </c>
      <c r="L50" s="12" t="s">
        <v>10</v>
      </c>
      <c r="M50">
        <v>0</v>
      </c>
      <c r="N50">
        <v>0</v>
      </c>
      <c r="O50">
        <v>0</v>
      </c>
      <c r="P50">
        <v>1.5625000000000001E-3</v>
      </c>
      <c r="Q50" s="5">
        <v>0</v>
      </c>
    </row>
    <row r="51" spans="5:17" ht="15.75" thickBot="1" x14ac:dyDescent="0.3">
      <c r="E51" s="13" t="s">
        <v>11</v>
      </c>
      <c r="F51" s="7">
        <v>0</v>
      </c>
      <c r="G51" s="7">
        <v>0</v>
      </c>
      <c r="H51" s="7">
        <v>0</v>
      </c>
      <c r="I51" s="7">
        <v>0</v>
      </c>
      <c r="J51" s="8">
        <f>F44</f>
        <v>125</v>
      </c>
      <c r="L51" s="13" t="s">
        <v>11</v>
      </c>
      <c r="M51" s="7">
        <v>0</v>
      </c>
      <c r="N51" s="7">
        <v>0</v>
      </c>
      <c r="O51" s="7">
        <v>0</v>
      </c>
      <c r="P51" s="7">
        <v>0</v>
      </c>
      <c r="Q51" s="8">
        <v>8.0000000000000002E-3</v>
      </c>
    </row>
    <row r="52" spans="5:17" ht="15.75" thickBot="1" x14ac:dyDescent="0.3"/>
    <row r="53" spans="5:17" x14ac:dyDescent="0.25">
      <c r="E53" s="9" t="s">
        <v>34</v>
      </c>
      <c r="F53" s="10" t="s">
        <v>0</v>
      </c>
      <c r="G53" s="10" t="s">
        <v>1</v>
      </c>
      <c r="H53" s="10" t="s">
        <v>2</v>
      </c>
      <c r="I53" s="10" t="s">
        <v>3</v>
      </c>
      <c r="J53" s="11" t="s">
        <v>4</v>
      </c>
      <c r="L53" s="9" t="s">
        <v>81</v>
      </c>
      <c r="M53" s="10" t="s">
        <v>0</v>
      </c>
      <c r="N53" s="10" t="s">
        <v>1</v>
      </c>
      <c r="O53" s="10" t="s">
        <v>2</v>
      </c>
      <c r="P53" s="10" t="s">
        <v>3</v>
      </c>
      <c r="Q53" s="11" t="s">
        <v>4</v>
      </c>
    </row>
    <row r="54" spans="5:17" x14ac:dyDescent="0.25">
      <c r="E54" s="12" t="s">
        <v>0</v>
      </c>
      <c r="F54">
        <f>E40</f>
        <v>175</v>
      </c>
      <c r="G54">
        <v>0</v>
      </c>
      <c r="H54">
        <v>0</v>
      </c>
      <c r="I54">
        <v>0</v>
      </c>
      <c r="J54" s="5">
        <v>0</v>
      </c>
      <c r="L54" s="12" t="s">
        <v>0</v>
      </c>
      <c r="M54" cm="1">
        <f t="array" ref="M54:Q58">MINVERSE(F54:J58)</f>
        <v>5.7142857142857143E-3</v>
      </c>
      <c r="N54">
        <v>0</v>
      </c>
      <c r="O54">
        <v>0</v>
      </c>
      <c r="P54">
        <v>0</v>
      </c>
      <c r="Q54" s="5">
        <v>0</v>
      </c>
    </row>
    <row r="55" spans="5:17" x14ac:dyDescent="0.25">
      <c r="E55" s="12" t="s">
        <v>1</v>
      </c>
      <c r="F55">
        <v>0</v>
      </c>
      <c r="G55">
        <f>E41</f>
        <v>210</v>
      </c>
      <c r="H55">
        <v>0</v>
      </c>
      <c r="I55">
        <v>0</v>
      </c>
      <c r="J55" s="5">
        <v>0</v>
      </c>
      <c r="L55" s="12" t="s">
        <v>1</v>
      </c>
      <c r="M55">
        <v>0</v>
      </c>
      <c r="N55">
        <v>4.7619047619047623E-3</v>
      </c>
      <c r="O55">
        <v>0</v>
      </c>
      <c r="P55">
        <v>0</v>
      </c>
      <c r="Q55" s="5">
        <v>0</v>
      </c>
    </row>
    <row r="56" spans="5:17" x14ac:dyDescent="0.25">
      <c r="E56" s="12" t="s">
        <v>2</v>
      </c>
      <c r="F56">
        <v>0</v>
      </c>
      <c r="G56">
        <v>0</v>
      </c>
      <c r="H56">
        <f>E42</f>
        <v>480</v>
      </c>
      <c r="I56">
        <v>0</v>
      </c>
      <c r="J56" s="5">
        <v>0</v>
      </c>
      <c r="L56" s="12" t="s">
        <v>2</v>
      </c>
      <c r="M56">
        <v>0</v>
      </c>
      <c r="N56">
        <v>0</v>
      </c>
      <c r="O56">
        <v>2.0833333333333333E-3</v>
      </c>
      <c r="P56">
        <v>0</v>
      </c>
      <c r="Q56" s="5">
        <v>0</v>
      </c>
    </row>
    <row r="57" spans="5:17" x14ac:dyDescent="0.25">
      <c r="E57" s="12" t="s">
        <v>3</v>
      </c>
      <c r="F57">
        <v>0</v>
      </c>
      <c r="G57">
        <v>0</v>
      </c>
      <c r="H57">
        <v>0</v>
      </c>
      <c r="I57">
        <f>E43</f>
        <v>540</v>
      </c>
      <c r="J57" s="5">
        <v>0</v>
      </c>
      <c r="L57" s="12" t="s">
        <v>3</v>
      </c>
      <c r="M57">
        <v>0</v>
      </c>
      <c r="N57">
        <v>0</v>
      </c>
      <c r="O57">
        <v>0</v>
      </c>
      <c r="P57">
        <v>1.8518518518518519E-3</v>
      </c>
      <c r="Q57" s="5">
        <v>0</v>
      </c>
    </row>
    <row r="58" spans="5:17" ht="15.75" thickBot="1" x14ac:dyDescent="0.3">
      <c r="E58" s="13" t="s">
        <v>4</v>
      </c>
      <c r="F58" s="7">
        <v>0</v>
      </c>
      <c r="G58" s="7">
        <v>0</v>
      </c>
      <c r="H58" s="7">
        <v>0</v>
      </c>
      <c r="I58" s="7">
        <v>0</v>
      </c>
      <c r="J58" s="8">
        <f>E44</f>
        <v>90</v>
      </c>
      <c r="L58" s="13" t="s">
        <v>4</v>
      </c>
      <c r="M58" s="7">
        <v>0</v>
      </c>
      <c r="N58" s="7">
        <v>0</v>
      </c>
      <c r="O58" s="7">
        <v>0</v>
      </c>
      <c r="P58" s="7">
        <v>0</v>
      </c>
      <c r="Q58" s="8">
        <v>1.1111111111111112E-2</v>
      </c>
    </row>
    <row r="59" spans="5:17" ht="15.75" thickBot="1" x14ac:dyDescent="0.3"/>
    <row r="60" spans="5:17" x14ac:dyDescent="0.25">
      <c r="E60" s="9" t="s">
        <v>25</v>
      </c>
      <c r="F60" s="10" t="str" cm="1">
        <f t="array" ref="F60:J60">TRANSPOSE(_xlfn.ANCHORARRAY(E33))</f>
        <v>p1</v>
      </c>
      <c r="G60" s="10" t="str">
        <v>p2</v>
      </c>
      <c r="H60" s="10" t="str">
        <v>p3</v>
      </c>
      <c r="I60" s="10" t="str">
        <v>p4</v>
      </c>
      <c r="J60" s="11" t="str">
        <v>p5</v>
      </c>
      <c r="L60" s="9" t="s">
        <v>37</v>
      </c>
      <c r="M60" s="10" t="s">
        <v>7</v>
      </c>
      <c r="N60" s="10" t="s">
        <v>8</v>
      </c>
      <c r="O60" s="10" t="s">
        <v>9</v>
      </c>
      <c r="P60" s="10" t="s">
        <v>10</v>
      </c>
      <c r="Q60" s="11" t="s">
        <v>11</v>
      </c>
    </row>
    <row r="61" spans="5:17" x14ac:dyDescent="0.25">
      <c r="E61" s="12" t="str" cm="1">
        <f t="array" ref="E61:E65">TRANSPOSE(_xlfn.ANCHORARRAY(F32))</f>
        <v>I1</v>
      </c>
      <c r="F61" cm="1">
        <f t="array" ref="F61:J65">MMULT(_xlfn.ANCHORARRAY(F26),_xlfn.ANCHORARRAY(M47))</f>
        <v>0.75757575757575757</v>
      </c>
      <c r="G61">
        <v>0.10638297872340426</v>
      </c>
      <c r="H61">
        <v>0</v>
      </c>
      <c r="I61">
        <v>3.90625E-2</v>
      </c>
      <c r="J61" s="5">
        <v>0</v>
      </c>
      <c r="L61" s="12" t="s">
        <v>0</v>
      </c>
      <c r="M61">
        <v>0.75757575757575757</v>
      </c>
      <c r="N61">
        <v>0.10638297872340426</v>
      </c>
      <c r="O61">
        <v>0</v>
      </c>
      <c r="P61">
        <v>3.90625E-2</v>
      </c>
      <c r="Q61" s="5">
        <v>0</v>
      </c>
    </row>
    <row r="62" spans="5:17" x14ac:dyDescent="0.25">
      <c r="E62" s="12" t="str">
        <v>I2</v>
      </c>
      <c r="F62">
        <v>9.0909090909090912E-2</v>
      </c>
      <c r="G62">
        <v>0.76595744680851063</v>
      </c>
      <c r="H62">
        <v>0</v>
      </c>
      <c r="I62">
        <v>0</v>
      </c>
      <c r="J62" s="5">
        <v>0.12</v>
      </c>
      <c r="L62" s="12" t="s">
        <v>1</v>
      </c>
      <c r="M62">
        <v>9.0909090909090912E-2</v>
      </c>
      <c r="N62">
        <v>0.76595744680851063</v>
      </c>
      <c r="O62">
        <v>0</v>
      </c>
      <c r="P62">
        <v>0</v>
      </c>
      <c r="Q62" s="5">
        <v>0.12</v>
      </c>
    </row>
    <row r="63" spans="5:17" x14ac:dyDescent="0.25">
      <c r="E63" s="12" t="str">
        <v>I3</v>
      </c>
      <c r="F63">
        <v>0.12121212121212122</v>
      </c>
      <c r="G63">
        <v>0.1276595744680851</v>
      </c>
      <c r="H63">
        <v>0.96969696969696972</v>
      </c>
      <c r="I63">
        <v>0.171875</v>
      </c>
      <c r="J63" s="5">
        <v>0</v>
      </c>
      <c r="L63" s="12" t="s">
        <v>2</v>
      </c>
      <c r="M63">
        <v>0.12121212121212122</v>
      </c>
      <c r="N63">
        <v>0.1276595744680851</v>
      </c>
      <c r="O63">
        <v>0.96969696969696972</v>
      </c>
      <c r="P63">
        <v>0.171875</v>
      </c>
      <c r="Q63" s="5">
        <v>0</v>
      </c>
    </row>
    <row r="64" spans="5:17" x14ac:dyDescent="0.25">
      <c r="E64" s="12" t="str">
        <v>I4</v>
      </c>
      <c r="F64">
        <v>0</v>
      </c>
      <c r="G64">
        <v>0</v>
      </c>
      <c r="H64">
        <v>3.0303030303030304E-2</v>
      </c>
      <c r="I64">
        <v>0.78125</v>
      </c>
      <c r="J64" s="5">
        <v>0.24</v>
      </c>
      <c r="L64" s="12" t="s">
        <v>3</v>
      </c>
      <c r="M64">
        <v>0</v>
      </c>
      <c r="N64">
        <v>0</v>
      </c>
      <c r="O64">
        <v>3.0303030303030304E-2</v>
      </c>
      <c r="P64">
        <v>0.78125</v>
      </c>
      <c r="Q64" s="5">
        <v>0.24</v>
      </c>
    </row>
    <row r="65" spans="4:17" ht="15.75" thickBot="1" x14ac:dyDescent="0.3">
      <c r="E65" s="13" t="str">
        <v>I5</v>
      </c>
      <c r="F65" s="7">
        <v>3.0303030303030304E-2</v>
      </c>
      <c r="G65" s="7">
        <v>0</v>
      </c>
      <c r="H65" s="7">
        <v>0</v>
      </c>
      <c r="I65" s="7">
        <v>7.8125E-3</v>
      </c>
      <c r="J65" s="8">
        <v>0.64</v>
      </c>
      <c r="L65" s="13" t="s">
        <v>4</v>
      </c>
      <c r="M65" s="7">
        <v>3.0303030303030304E-2</v>
      </c>
      <c r="N65" s="7">
        <v>0</v>
      </c>
      <c r="O65" s="7">
        <v>0</v>
      </c>
      <c r="P65" s="7">
        <v>7.8125E-3</v>
      </c>
      <c r="Q65" s="8">
        <v>0.64</v>
      </c>
    </row>
    <row r="66" spans="4:17" ht="15.75" thickBot="1" x14ac:dyDescent="0.3"/>
    <row r="67" spans="4:17" x14ac:dyDescent="0.25">
      <c r="E67" s="9" t="s">
        <v>32</v>
      </c>
      <c r="F67" s="10" t="s">
        <v>7</v>
      </c>
      <c r="G67" s="10" t="s">
        <v>8</v>
      </c>
      <c r="H67" s="10" t="s">
        <v>9</v>
      </c>
      <c r="I67" s="10" t="s">
        <v>10</v>
      </c>
      <c r="J67" s="11" t="s">
        <v>11</v>
      </c>
      <c r="L67" s="9" t="s">
        <v>37</v>
      </c>
      <c r="M67" s="10" t="s">
        <v>0</v>
      </c>
      <c r="N67" s="10" t="s">
        <v>1</v>
      </c>
      <c r="O67" s="10" t="s">
        <v>2</v>
      </c>
      <c r="P67" s="10" t="s">
        <v>3</v>
      </c>
      <c r="Q67" s="11" t="s">
        <v>4</v>
      </c>
    </row>
    <row r="68" spans="4:17" x14ac:dyDescent="0.25">
      <c r="E68" s="12" t="s">
        <v>0</v>
      </c>
      <c r="F68" cm="1">
        <f t="array" ref="F68:J72">MMULT(_xlfn.ANCHORARRAY(F33),_xlfn.ANCHORARRAY(M54))</f>
        <v>0.7142857142857143</v>
      </c>
      <c r="G68">
        <v>7.1428571428571438E-2</v>
      </c>
      <c r="H68">
        <v>4.1666666666666664E-2</v>
      </c>
      <c r="I68">
        <v>0</v>
      </c>
      <c r="J68" s="5">
        <v>5.5555555555555559E-2</v>
      </c>
      <c r="L68" s="12" t="s">
        <v>7</v>
      </c>
      <c r="M68">
        <v>0.7142857142857143</v>
      </c>
      <c r="N68">
        <v>0.14285714285714285</v>
      </c>
      <c r="O68">
        <v>0</v>
      </c>
      <c r="P68">
        <v>0.14285714285714285</v>
      </c>
      <c r="Q68" s="5">
        <v>0</v>
      </c>
    </row>
    <row r="69" spans="4:17" x14ac:dyDescent="0.25">
      <c r="E69" s="12" t="s">
        <v>1</v>
      </c>
      <c r="F69">
        <v>0.14285714285714285</v>
      </c>
      <c r="G69">
        <v>0.85714285714285721</v>
      </c>
      <c r="H69">
        <v>6.25E-2</v>
      </c>
      <c r="I69">
        <v>0</v>
      </c>
      <c r="J69" s="5">
        <v>0</v>
      </c>
      <c r="L69" s="12" t="s">
        <v>8</v>
      </c>
      <c r="M69">
        <v>7.1428571428571438E-2</v>
      </c>
      <c r="N69">
        <v>0.85714285714285721</v>
      </c>
      <c r="O69">
        <v>0</v>
      </c>
      <c r="P69">
        <v>0</v>
      </c>
      <c r="Q69" s="5">
        <v>7.1428571428571438E-2</v>
      </c>
    </row>
    <row r="70" spans="4:17" x14ac:dyDescent="0.25">
      <c r="E70" s="12" t="s">
        <v>2</v>
      </c>
      <c r="F70">
        <v>0</v>
      </c>
      <c r="G70">
        <v>0</v>
      </c>
      <c r="H70">
        <v>0.66666666666666663</v>
      </c>
      <c r="I70">
        <v>1.8518518518518517E-2</v>
      </c>
      <c r="J70" s="5">
        <v>0</v>
      </c>
      <c r="L70" s="12" t="s">
        <v>9</v>
      </c>
      <c r="M70">
        <v>4.1666666666666664E-2</v>
      </c>
      <c r="N70">
        <v>6.25E-2</v>
      </c>
      <c r="O70">
        <v>0.66666666666666663</v>
      </c>
      <c r="P70">
        <v>0.22916666666666666</v>
      </c>
      <c r="Q70" s="5">
        <v>0</v>
      </c>
    </row>
    <row r="71" spans="4:17" x14ac:dyDescent="0.25">
      <c r="E71" s="12" t="s">
        <v>3</v>
      </c>
      <c r="F71">
        <v>0.14285714285714285</v>
      </c>
      <c r="G71">
        <v>0</v>
      </c>
      <c r="H71">
        <v>0.22916666666666666</v>
      </c>
      <c r="I71">
        <v>0.92592592592592593</v>
      </c>
      <c r="J71" s="5">
        <v>5.5555555555555559E-2</v>
      </c>
      <c r="L71" s="12" t="s">
        <v>10</v>
      </c>
      <c r="M71">
        <v>0</v>
      </c>
      <c r="N71">
        <v>0</v>
      </c>
      <c r="O71">
        <v>1.8518518518518517E-2</v>
      </c>
      <c r="P71">
        <v>0.92592592592592593</v>
      </c>
      <c r="Q71" s="5">
        <v>5.5555555555555559E-2</v>
      </c>
    </row>
    <row r="72" spans="4:17" ht="15.75" thickBot="1" x14ac:dyDescent="0.3">
      <c r="E72" s="13" t="s">
        <v>4</v>
      </c>
      <c r="F72" s="7">
        <v>0</v>
      </c>
      <c r="G72" s="7">
        <v>7.1428571428571438E-2</v>
      </c>
      <c r="H72" s="7">
        <v>0</v>
      </c>
      <c r="I72" s="7">
        <v>5.5555555555555559E-2</v>
      </c>
      <c r="J72" s="8">
        <v>0.88888888888888895</v>
      </c>
      <c r="L72" s="13" t="s">
        <v>11</v>
      </c>
      <c r="M72" s="7">
        <v>5.5555555555555559E-2</v>
      </c>
      <c r="N72" s="7">
        <v>0</v>
      </c>
      <c r="O72" s="7">
        <v>0</v>
      </c>
      <c r="P72" s="7">
        <v>5.5555555555555559E-2</v>
      </c>
      <c r="Q72" s="8">
        <v>0.88888888888888895</v>
      </c>
    </row>
    <row r="74" spans="4:17" x14ac:dyDescent="0.25">
      <c r="D74" t="s">
        <v>38</v>
      </c>
      <c r="E74" t="s">
        <v>36</v>
      </c>
      <c r="F74" t="s">
        <v>7</v>
      </c>
      <c r="G74" t="s">
        <v>8</v>
      </c>
      <c r="H74" t="s">
        <v>9</v>
      </c>
      <c r="I74" t="s">
        <v>10</v>
      </c>
      <c r="J74" t="s">
        <v>11</v>
      </c>
      <c r="K74" t="str" cm="1">
        <f t="array" ref="K74:M79">K10:M15</f>
        <v>F1</v>
      </c>
      <c r="L74" t="str">
        <v>F2</v>
      </c>
      <c r="M74" t="str">
        <v>F3</v>
      </c>
      <c r="N74" t="s">
        <v>12</v>
      </c>
    </row>
    <row r="75" spans="4:17" x14ac:dyDescent="0.25">
      <c r="E75" t="s">
        <v>7</v>
      </c>
      <c r="F75" cm="1">
        <f t="array" ref="F75:J79">MMULT(F11:J15,M68:Q72)</f>
        <v>37.025793650793652</v>
      </c>
      <c r="G75">
        <v>16.026785714285715</v>
      </c>
      <c r="H75">
        <v>3.481481481481481</v>
      </c>
      <c r="I75">
        <v>16.084986772486772</v>
      </c>
      <c r="J75">
        <v>7.3809523809523814</v>
      </c>
      <c r="K75">
        <v>20</v>
      </c>
      <c r="L75">
        <v>53</v>
      </c>
      <c r="M75">
        <v>12</v>
      </c>
      <c r="N75">
        <f>SUM(F75:M75)</f>
        <v>165</v>
      </c>
    </row>
    <row r="76" spans="4:17" x14ac:dyDescent="0.25">
      <c r="E76" t="s">
        <v>8</v>
      </c>
      <c r="F76">
        <v>15.202380952380953</v>
      </c>
      <c r="G76">
        <v>25.375</v>
      </c>
      <c r="H76">
        <v>47.666666666666664</v>
      </c>
      <c r="I76">
        <v>68.18452380952381</v>
      </c>
      <c r="J76">
        <v>4.5714285714285712</v>
      </c>
      <c r="K76">
        <v>48</v>
      </c>
      <c r="L76">
        <v>8</v>
      </c>
      <c r="M76">
        <v>18</v>
      </c>
      <c r="N76">
        <f t="shared" ref="N76:N79" si="1">SUM(F76:M76)</f>
        <v>235.00000000000003</v>
      </c>
    </row>
    <row r="77" spans="4:17" x14ac:dyDescent="0.25">
      <c r="E77" t="s">
        <v>9</v>
      </c>
      <c r="F77">
        <v>12.398809523809524</v>
      </c>
      <c r="G77">
        <v>6.1696428571428577</v>
      </c>
      <c r="H77">
        <v>25.425925925925924</v>
      </c>
      <c r="I77">
        <v>48.584986772486772</v>
      </c>
      <c r="J77">
        <v>2.4206349206349209</v>
      </c>
      <c r="K77">
        <v>100</v>
      </c>
      <c r="L77">
        <v>60</v>
      </c>
      <c r="M77">
        <v>75</v>
      </c>
      <c r="N77">
        <f t="shared" si="1"/>
        <v>330</v>
      </c>
    </row>
    <row r="78" spans="4:17" x14ac:dyDescent="0.25">
      <c r="E78" t="s">
        <v>10</v>
      </c>
      <c r="F78">
        <v>15.253968253968257</v>
      </c>
      <c r="G78">
        <v>8.75</v>
      </c>
      <c r="H78">
        <v>31</v>
      </c>
      <c r="I78">
        <v>96.265873015872998</v>
      </c>
      <c r="J78">
        <v>9.7301587301587311</v>
      </c>
      <c r="K78">
        <v>309</v>
      </c>
      <c r="L78">
        <v>18</v>
      </c>
      <c r="M78">
        <v>152</v>
      </c>
      <c r="N78">
        <f t="shared" si="1"/>
        <v>640</v>
      </c>
    </row>
    <row r="79" spans="4:17" x14ac:dyDescent="0.25">
      <c r="E79" t="s">
        <v>11</v>
      </c>
      <c r="F79">
        <v>6.5079365079365079</v>
      </c>
      <c r="G79">
        <v>0.8571428571428571</v>
      </c>
      <c r="H79">
        <v>0</v>
      </c>
      <c r="I79">
        <v>3.0793650793650795</v>
      </c>
      <c r="J79">
        <v>35.555555555555557</v>
      </c>
      <c r="K79">
        <v>49</v>
      </c>
      <c r="L79">
        <v>29</v>
      </c>
      <c r="M79">
        <v>1</v>
      </c>
      <c r="N79">
        <f t="shared" si="1"/>
        <v>125</v>
      </c>
    </row>
    <row r="80" spans="4:17" x14ac:dyDescent="0.25">
      <c r="E80" t="s">
        <v>40</v>
      </c>
      <c r="F80" cm="1">
        <f t="array" ref="F80:J80">MMULT(F22:J22,M68:Q72)</f>
        <v>52.916666666666671</v>
      </c>
      <c r="G80">
        <v>117.58928571428572</v>
      </c>
      <c r="H80">
        <v>185</v>
      </c>
      <c r="I80">
        <v>319.97023809523813</v>
      </c>
      <c r="J80">
        <v>49.523809523809533</v>
      </c>
    </row>
    <row r="82" spans="4:14" x14ac:dyDescent="0.25">
      <c r="D82" t="s">
        <v>39</v>
      </c>
      <c r="E82" t="s">
        <v>36</v>
      </c>
      <c r="F82" t="s">
        <v>0</v>
      </c>
      <c r="G82" t="s">
        <v>1</v>
      </c>
      <c r="H82" t="s">
        <v>2</v>
      </c>
      <c r="I82" t="s">
        <v>3</v>
      </c>
      <c r="J82" t="s">
        <v>4</v>
      </c>
      <c r="K82" t="s">
        <v>13</v>
      </c>
      <c r="L82" t="s">
        <v>14</v>
      </c>
      <c r="M82" t="s">
        <v>15</v>
      </c>
      <c r="N82" t="s">
        <v>29</v>
      </c>
    </row>
    <row r="83" spans="4:14" x14ac:dyDescent="0.25">
      <c r="E83" t="s">
        <v>0</v>
      </c>
      <c r="F83" cm="1">
        <f t="array" ref="F83:J87">MMULT(_xlfn.ANCHORARRAY(F61),F11:J15)</f>
        <v>40.177657559638938</v>
      </c>
      <c r="G83">
        <v>10.07243310767247</v>
      </c>
      <c r="H83">
        <v>12.953437298517086</v>
      </c>
      <c r="I83">
        <v>15.32091191166989</v>
      </c>
      <c r="J83">
        <v>5.4983428030303028</v>
      </c>
      <c r="K83" cm="1">
        <f t="array" ref="K83:M87">MMULT(M61:Q65,K11:M15)</f>
        <v>32.328210630238559</v>
      </c>
      <c r="L83">
        <v>41.705703981302385</v>
      </c>
      <c r="M83">
        <v>16.943302707930364</v>
      </c>
      <c r="N83">
        <f>SUM(F83:M83)</f>
        <v>175</v>
      </c>
    </row>
    <row r="84" spans="4:14" x14ac:dyDescent="0.25">
      <c r="E84" t="s">
        <v>1</v>
      </c>
      <c r="F84">
        <v>16.754816247582205</v>
      </c>
      <c r="G84">
        <v>17.760154738878143</v>
      </c>
      <c r="H84">
        <v>54.071566731141196</v>
      </c>
      <c r="I84">
        <v>42.088974854932303</v>
      </c>
      <c r="J84">
        <v>5.4363636363636365</v>
      </c>
      <c r="K84">
        <v>44.464139264990337</v>
      </c>
      <c r="L84">
        <v>14.425841392649904</v>
      </c>
      <c r="M84">
        <v>14.99814313346228</v>
      </c>
      <c r="N84">
        <f t="shared" ref="N84:N87" si="2">SUM(F84:M84)</f>
        <v>210.00000000000003</v>
      </c>
    </row>
    <row r="85" spans="4:14" x14ac:dyDescent="0.25">
      <c r="E85" t="s">
        <v>2</v>
      </c>
      <c r="F85">
        <v>25.614704223081883</v>
      </c>
      <c r="G85">
        <v>6.6475257898130238</v>
      </c>
      <c r="H85">
        <v>52.983518697614443</v>
      </c>
      <c r="I85">
        <v>63.089639748549324</v>
      </c>
      <c r="J85">
        <v>1.7078598484848486</v>
      </c>
      <c r="K85">
        <v>158.63097396840749</v>
      </c>
      <c r="L85">
        <v>68.72108720180529</v>
      </c>
      <c r="M85">
        <v>102.60469052224371</v>
      </c>
      <c r="N85">
        <f t="shared" si="2"/>
        <v>480</v>
      </c>
    </row>
    <row r="86" spans="4:14" x14ac:dyDescent="0.25">
      <c r="E86" t="s">
        <v>3</v>
      </c>
      <c r="F86">
        <v>15.957045454545455</v>
      </c>
      <c r="G86">
        <v>3.1856060606060606</v>
      </c>
      <c r="H86">
        <v>35.496212121212125</v>
      </c>
      <c r="I86">
        <v>71.554924242424249</v>
      </c>
      <c r="J86">
        <v>13.50625</v>
      </c>
      <c r="K86">
        <v>256.19655303030305</v>
      </c>
      <c r="L86">
        <v>22.840681818181817</v>
      </c>
      <c r="M86">
        <v>121.26272727272726</v>
      </c>
      <c r="N86">
        <f t="shared" si="2"/>
        <v>540</v>
      </c>
    </row>
    <row r="87" spans="4:14" x14ac:dyDescent="0.25">
      <c r="E87" t="s">
        <v>4</v>
      </c>
      <c r="F87">
        <v>5.4957765151515154</v>
      </c>
      <c r="G87">
        <v>0.33428030303030304</v>
      </c>
      <c r="H87">
        <v>0.49526515151515149</v>
      </c>
      <c r="I87">
        <v>0.94554924242424243</v>
      </c>
      <c r="J87">
        <v>25.851183712121212</v>
      </c>
      <c r="K87">
        <v>34.380123106060609</v>
      </c>
      <c r="L87">
        <v>20.306685606060604</v>
      </c>
      <c r="M87">
        <v>2.1911363636363639</v>
      </c>
      <c r="N87">
        <f t="shared" si="2"/>
        <v>90</v>
      </c>
    </row>
    <row r="88" spans="4:14" x14ac:dyDescent="0.25">
      <c r="E88" t="s">
        <v>40</v>
      </c>
      <c r="F88" cm="1">
        <f t="array" ref="F88:J88">F22:J22</f>
        <v>45</v>
      </c>
      <c r="G88">
        <v>110</v>
      </c>
      <c r="H88">
        <v>270</v>
      </c>
      <c r="I88">
        <v>270</v>
      </c>
      <c r="J88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9C47-AD1E-45AE-A690-F9187D676778}">
  <dimension ref="B1:BY54"/>
  <sheetViews>
    <sheetView zoomScale="85" zoomScaleNormal="85" workbookViewId="0">
      <selection activeCell="C27" sqref="C27"/>
    </sheetView>
  </sheetViews>
  <sheetFormatPr baseColWidth="10" defaultRowHeight="15" x14ac:dyDescent="0.25"/>
  <cols>
    <col min="1" max="1" width="11.42578125" style="18"/>
    <col min="2" max="2" width="12.42578125" style="18" bestFit="1" customWidth="1"/>
    <col min="3" max="7" width="11.42578125" style="18"/>
    <col min="8" max="8" width="12.140625" style="18" bestFit="1" customWidth="1"/>
    <col min="9" max="10" width="11.42578125" style="18"/>
    <col min="11" max="11" width="12.42578125" style="18" bestFit="1" customWidth="1"/>
    <col min="12" max="12" width="11.42578125" style="18"/>
    <col min="13" max="13" width="12.42578125" style="18" bestFit="1" customWidth="1"/>
    <col min="14" max="17" width="11.42578125" style="18"/>
    <col min="18" max="18" width="13.140625" style="18" customWidth="1"/>
    <col min="19" max="19" width="12.140625" style="18" bestFit="1" customWidth="1"/>
    <col min="20" max="20" width="11.42578125" style="18"/>
    <col min="21" max="21" width="11.85546875" style="18" bestFit="1" customWidth="1"/>
    <col min="22" max="22" width="12.42578125" style="18" bestFit="1" customWidth="1"/>
    <col min="23" max="23" width="12.42578125" style="18" customWidth="1"/>
    <col min="24" max="47" width="11.42578125" style="18"/>
    <col min="48" max="48" width="11.42578125" style="18" customWidth="1"/>
    <col min="49" max="16384" width="11.42578125" style="18"/>
  </cols>
  <sheetData>
    <row r="1" spans="2:77" ht="36.75" thickBot="1" x14ac:dyDescent="0.3">
      <c r="B1" s="165" t="s">
        <v>57</v>
      </c>
      <c r="C1" s="165"/>
      <c r="D1" s="165"/>
      <c r="E1" s="165"/>
      <c r="F1" s="165"/>
      <c r="G1" s="165"/>
      <c r="H1" s="165"/>
      <c r="I1" s="165"/>
      <c r="J1" s="165"/>
      <c r="K1" s="165"/>
      <c r="M1" s="165" t="s">
        <v>58</v>
      </c>
      <c r="N1" s="165"/>
      <c r="O1" s="165"/>
      <c r="P1" s="165"/>
      <c r="Q1" s="165"/>
      <c r="R1" s="165"/>
      <c r="S1" s="165"/>
      <c r="T1" s="165"/>
      <c r="U1" s="165"/>
      <c r="V1" s="165"/>
      <c r="W1" s="71"/>
      <c r="X1" s="165" t="s">
        <v>59</v>
      </c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82"/>
      <c r="AJ1" s="82"/>
      <c r="AK1" s="82"/>
      <c r="AL1" s="82"/>
      <c r="AM1" s="82"/>
      <c r="AN1" s="82"/>
      <c r="AO1" s="82"/>
      <c r="AP1" s="71"/>
      <c r="AQ1" s="71"/>
      <c r="AR1" s="71"/>
      <c r="AS1" s="71"/>
      <c r="AU1" s="164" t="s">
        <v>65</v>
      </c>
      <c r="AV1" s="164"/>
      <c r="AW1" s="164"/>
      <c r="AX1" s="164"/>
      <c r="AY1" s="164"/>
      <c r="AZ1" s="164"/>
      <c r="BA1" s="164"/>
      <c r="BB1" s="164"/>
      <c r="BC1" s="164"/>
      <c r="BF1" s="164" t="s">
        <v>66</v>
      </c>
      <c r="BG1" s="164"/>
      <c r="BH1" s="164"/>
      <c r="BI1" s="164"/>
      <c r="BJ1" s="164"/>
      <c r="BK1" s="164"/>
      <c r="BL1" s="164"/>
      <c r="BM1" s="164"/>
      <c r="BN1" s="164"/>
      <c r="BQ1" s="164" t="s">
        <v>64</v>
      </c>
      <c r="BR1" s="164"/>
      <c r="BS1" s="164"/>
      <c r="BT1" s="164"/>
      <c r="BU1" s="164"/>
      <c r="BV1" s="164"/>
      <c r="BW1" s="164"/>
      <c r="BX1" s="164"/>
      <c r="BY1" s="164"/>
    </row>
    <row r="2" spans="2:77" ht="30.75" thickBot="1" x14ac:dyDescent="0.3">
      <c r="B2" s="32" t="s">
        <v>41</v>
      </c>
      <c r="C2" s="20" t="s">
        <v>0</v>
      </c>
      <c r="D2" s="20" t="s">
        <v>1</v>
      </c>
      <c r="E2" s="20" t="s">
        <v>2</v>
      </c>
      <c r="F2" s="20" t="s">
        <v>3</v>
      </c>
      <c r="G2" s="20" t="s">
        <v>4</v>
      </c>
      <c r="H2" s="21" t="s">
        <v>43</v>
      </c>
      <c r="I2" s="53" t="s">
        <v>51</v>
      </c>
      <c r="J2" s="22" t="s">
        <v>44</v>
      </c>
      <c r="M2" s="32" t="s">
        <v>41</v>
      </c>
      <c r="N2" s="20" t="s">
        <v>0</v>
      </c>
      <c r="O2" s="20" t="s">
        <v>1</v>
      </c>
      <c r="P2" s="20" t="s">
        <v>2</v>
      </c>
      <c r="Q2" s="20" t="s">
        <v>3</v>
      </c>
      <c r="R2" s="20" t="s">
        <v>4</v>
      </c>
      <c r="S2" s="21" t="s">
        <v>43</v>
      </c>
      <c r="T2" s="53" t="s">
        <v>51</v>
      </c>
      <c r="U2" s="22" t="s">
        <v>44</v>
      </c>
      <c r="X2" s="168" t="s">
        <v>70</v>
      </c>
      <c r="Y2" s="32" t="s">
        <v>60</v>
      </c>
      <c r="Z2" s="20" t="s">
        <v>0</v>
      </c>
      <c r="AA2" s="20" t="s">
        <v>1</v>
      </c>
      <c r="AB2" s="20" t="s">
        <v>2</v>
      </c>
      <c r="AC2" s="20" t="s">
        <v>3</v>
      </c>
      <c r="AD2" s="36" t="s">
        <v>4</v>
      </c>
      <c r="AF2" s="43"/>
      <c r="AG2" s="43"/>
      <c r="AH2" s="168" t="s">
        <v>69</v>
      </c>
      <c r="AI2" s="168" t="s">
        <v>70</v>
      </c>
      <c r="AJ2" s="32" t="s">
        <v>62</v>
      </c>
      <c r="AK2" s="20" t="s">
        <v>0</v>
      </c>
      <c r="AL2" s="20" t="s">
        <v>1</v>
      </c>
      <c r="AM2" s="20" t="s">
        <v>2</v>
      </c>
      <c r="AN2" s="20" t="s">
        <v>3</v>
      </c>
      <c r="AO2" s="36" t="s">
        <v>4</v>
      </c>
      <c r="AQ2" s="43"/>
      <c r="AR2" s="43"/>
      <c r="AS2" s="168" t="s">
        <v>69</v>
      </c>
      <c r="AU2" s="32" t="s">
        <v>65</v>
      </c>
      <c r="AV2" s="20" t="s">
        <v>0</v>
      </c>
      <c r="AW2" s="20" t="s">
        <v>1</v>
      </c>
      <c r="AX2" s="20" t="s">
        <v>2</v>
      </c>
      <c r="AY2" s="20" t="s">
        <v>3</v>
      </c>
      <c r="AZ2" s="36" t="s">
        <v>4</v>
      </c>
      <c r="BA2" s="19" t="s">
        <v>13</v>
      </c>
      <c r="BB2" s="20" t="s">
        <v>14</v>
      </c>
      <c r="BC2" s="36" t="s">
        <v>15</v>
      </c>
      <c r="BD2" s="43"/>
      <c r="BF2" s="32" t="s">
        <v>66</v>
      </c>
      <c r="BG2" s="20" t="s">
        <v>0</v>
      </c>
      <c r="BH2" s="20" t="s">
        <v>1</v>
      </c>
      <c r="BI2" s="20" t="s">
        <v>2</v>
      </c>
      <c r="BJ2" s="20" t="s">
        <v>3</v>
      </c>
      <c r="BK2" s="36" t="s">
        <v>4</v>
      </c>
      <c r="BL2" s="19" t="s">
        <v>13</v>
      </c>
      <c r="BM2" s="20" t="s">
        <v>14</v>
      </c>
      <c r="BN2" s="36" t="s">
        <v>15</v>
      </c>
      <c r="BO2" s="43"/>
      <c r="BQ2" s="32" t="s">
        <v>64</v>
      </c>
      <c r="BR2" s="20" t="s">
        <v>0</v>
      </c>
      <c r="BS2" s="20" t="s">
        <v>1</v>
      </c>
      <c r="BT2" s="20" t="s">
        <v>2</v>
      </c>
      <c r="BU2" s="20" t="s">
        <v>3</v>
      </c>
      <c r="BV2" s="36" t="s">
        <v>4</v>
      </c>
      <c r="BW2" s="19" t="s">
        <v>13</v>
      </c>
      <c r="BX2" s="20" t="s">
        <v>14</v>
      </c>
      <c r="BY2" s="36" t="s">
        <v>15</v>
      </c>
    </row>
    <row r="3" spans="2:77" x14ac:dyDescent="0.25">
      <c r="B3" s="23" t="s">
        <v>7</v>
      </c>
      <c r="C3" s="24">
        <v>125</v>
      </c>
      <c r="D3" s="25">
        <v>15</v>
      </c>
      <c r="E3" s="25">
        <v>20</v>
      </c>
      <c r="F3" s="25">
        <v>0</v>
      </c>
      <c r="G3" s="25">
        <v>5</v>
      </c>
      <c r="H3" s="51">
        <f>SUM(C3:G3)</f>
        <v>165</v>
      </c>
      <c r="I3" s="56">
        <v>35</v>
      </c>
      <c r="J3" s="31">
        <f>SUM(H3:I3)</f>
        <v>200</v>
      </c>
      <c r="M3" s="23" t="s">
        <v>7</v>
      </c>
      <c r="N3" s="47">
        <v>136.05370570430051</v>
      </c>
      <c r="O3" s="48">
        <v>16.322857243363675</v>
      </c>
      <c r="P3" s="48">
        <v>21.614332943135416</v>
      </c>
      <c r="Q3" s="48">
        <v>0</v>
      </c>
      <c r="R3" s="48">
        <v>5.3811617285814313</v>
      </c>
      <c r="S3" s="77">
        <f>SUM(N3:R3)</f>
        <v>179.37205761938102</v>
      </c>
      <c r="T3" s="56">
        <v>40</v>
      </c>
      <c r="U3" s="73">
        <f>SUM(S3:T3)</f>
        <v>219.37205761938102</v>
      </c>
      <c r="X3" s="168"/>
      <c r="Y3" s="23" t="s">
        <v>7</v>
      </c>
      <c r="Z3" s="24">
        <v>125</v>
      </c>
      <c r="AA3" s="25">
        <v>15</v>
      </c>
      <c r="AB3" s="25">
        <v>20</v>
      </c>
      <c r="AC3" s="25">
        <v>0</v>
      </c>
      <c r="AD3" s="37">
        <v>5</v>
      </c>
      <c r="AH3" s="168"/>
      <c r="AI3" s="168"/>
      <c r="AJ3" s="23" t="s">
        <v>7</v>
      </c>
      <c r="AK3" s="24">
        <v>0</v>
      </c>
      <c r="AL3" s="25">
        <v>0</v>
      </c>
      <c r="AM3" s="25">
        <v>0</v>
      </c>
      <c r="AN3" s="25">
        <v>0</v>
      </c>
      <c r="AO3" s="37">
        <v>0</v>
      </c>
      <c r="AS3" s="168"/>
      <c r="AU3" s="23" t="s">
        <v>7</v>
      </c>
      <c r="AV3" s="24" cm="1">
        <f t="array" ref="AV3:BC12">Z11:AG20</f>
        <v>50</v>
      </c>
      <c r="AW3" s="25">
        <v>10</v>
      </c>
      <c r="AX3" s="25">
        <v>5</v>
      </c>
      <c r="AY3" s="25">
        <v>8</v>
      </c>
      <c r="AZ3" s="37">
        <v>7</v>
      </c>
      <c r="BA3" s="24">
        <v>20</v>
      </c>
      <c r="BB3" s="25">
        <v>53</v>
      </c>
      <c r="BC3" s="37">
        <v>12</v>
      </c>
      <c r="BF3" s="23" t="s">
        <v>7</v>
      </c>
      <c r="BG3" s="24">
        <v>0</v>
      </c>
      <c r="BH3" s="25">
        <v>0</v>
      </c>
      <c r="BI3" s="25">
        <v>0</v>
      </c>
      <c r="BJ3" s="25">
        <v>0</v>
      </c>
      <c r="BK3" s="37">
        <v>0</v>
      </c>
      <c r="BL3" s="24">
        <v>0</v>
      </c>
      <c r="BM3" s="25">
        <v>0</v>
      </c>
      <c r="BN3" s="37">
        <v>0</v>
      </c>
      <c r="BQ3" s="23" t="s">
        <v>7</v>
      </c>
      <c r="BR3" s="24" cm="1">
        <f t="array" ref="BR3:BY13">AV3:BC13-BG3:BN13</f>
        <v>50</v>
      </c>
      <c r="BS3" s="25">
        <v>10</v>
      </c>
      <c r="BT3" s="25">
        <v>5</v>
      </c>
      <c r="BU3" s="25">
        <v>8</v>
      </c>
      <c r="BV3" s="37">
        <v>7</v>
      </c>
      <c r="BW3" s="24">
        <v>20</v>
      </c>
      <c r="BX3" s="25">
        <v>53</v>
      </c>
      <c r="BY3" s="37">
        <v>12</v>
      </c>
    </row>
    <row r="4" spans="2:77" x14ac:dyDescent="0.25">
      <c r="B4" s="23" t="s">
        <v>8</v>
      </c>
      <c r="C4" s="26">
        <v>25</v>
      </c>
      <c r="D4" s="18">
        <v>180</v>
      </c>
      <c r="E4" s="18">
        <v>30</v>
      </c>
      <c r="F4" s="18">
        <v>0</v>
      </c>
      <c r="G4" s="18">
        <v>0</v>
      </c>
      <c r="H4" s="52">
        <f t="shared" ref="H4:H7" si="0">SUM(C4:G4)</f>
        <v>235</v>
      </c>
      <c r="I4" s="57">
        <v>65</v>
      </c>
      <c r="J4" s="31">
        <f t="shared" ref="J4:J7" si="1">SUM(H4:I4)</f>
        <v>300</v>
      </c>
      <c r="M4" s="23" t="s">
        <v>8</v>
      </c>
      <c r="N4" s="49">
        <v>27.532153065863252</v>
      </c>
      <c r="O4" s="72">
        <v>196.9706838497039</v>
      </c>
      <c r="P4" s="72">
        <v>32.807004821472567</v>
      </c>
      <c r="Q4" s="72">
        <v>0</v>
      </c>
      <c r="R4" s="72">
        <v>0</v>
      </c>
      <c r="S4" s="78">
        <f t="shared" ref="S4:S7" si="2">SUM(N4:R4)</f>
        <v>257.30984173703973</v>
      </c>
      <c r="T4" s="57">
        <v>70</v>
      </c>
      <c r="U4" s="73">
        <f t="shared" ref="U4:U7" si="3">SUM(S4:T4)</f>
        <v>327.30984173703973</v>
      </c>
      <c r="X4" s="168"/>
      <c r="Y4" s="23" t="s">
        <v>8</v>
      </c>
      <c r="Z4" s="26">
        <v>25</v>
      </c>
      <c r="AA4" s="18">
        <v>180</v>
      </c>
      <c r="AB4" s="18">
        <v>30</v>
      </c>
      <c r="AC4" s="18">
        <v>0</v>
      </c>
      <c r="AD4" s="38">
        <v>0</v>
      </c>
      <c r="AH4" s="168"/>
      <c r="AI4" s="168"/>
      <c r="AJ4" s="23" t="s">
        <v>8</v>
      </c>
      <c r="AK4" s="26">
        <v>0</v>
      </c>
      <c r="AL4" s="18">
        <v>0</v>
      </c>
      <c r="AM4" s="18">
        <v>0</v>
      </c>
      <c r="AN4" s="18">
        <v>0</v>
      </c>
      <c r="AO4" s="38">
        <v>0</v>
      </c>
      <c r="AS4" s="168"/>
      <c r="AU4" s="23" t="s">
        <v>8</v>
      </c>
      <c r="AV4" s="26">
        <v>15</v>
      </c>
      <c r="AW4" s="18">
        <v>22</v>
      </c>
      <c r="AX4" s="18">
        <v>70</v>
      </c>
      <c r="AY4" s="18">
        <v>54</v>
      </c>
      <c r="AZ4" s="38">
        <v>0</v>
      </c>
      <c r="BA4" s="26">
        <v>48</v>
      </c>
      <c r="BB4" s="18">
        <v>8</v>
      </c>
      <c r="BC4" s="38">
        <v>18</v>
      </c>
      <c r="BF4" s="23" t="s">
        <v>8</v>
      </c>
      <c r="BG4" s="26">
        <v>0</v>
      </c>
      <c r="BH4" s="18">
        <v>0</v>
      </c>
      <c r="BI4" s="18">
        <v>0</v>
      </c>
      <c r="BJ4" s="18">
        <v>0</v>
      </c>
      <c r="BK4" s="38">
        <v>0</v>
      </c>
      <c r="BL4" s="26">
        <v>0</v>
      </c>
      <c r="BM4" s="18">
        <v>0</v>
      </c>
      <c r="BN4" s="38">
        <v>0</v>
      </c>
      <c r="BQ4" s="23" t="s">
        <v>8</v>
      </c>
      <c r="BR4" s="26">
        <v>15</v>
      </c>
      <c r="BS4" s="18">
        <v>22</v>
      </c>
      <c r="BT4" s="18">
        <v>70</v>
      </c>
      <c r="BU4" s="18">
        <v>54</v>
      </c>
      <c r="BV4" s="38">
        <v>0</v>
      </c>
      <c r="BW4" s="26">
        <v>48</v>
      </c>
      <c r="BX4" s="18">
        <v>8</v>
      </c>
      <c r="BY4" s="38">
        <v>18</v>
      </c>
    </row>
    <row r="5" spans="2:77" x14ac:dyDescent="0.25">
      <c r="B5" s="23" t="s">
        <v>9</v>
      </c>
      <c r="C5" s="26">
        <v>0</v>
      </c>
      <c r="D5" s="18">
        <v>0</v>
      </c>
      <c r="E5" s="18">
        <v>320</v>
      </c>
      <c r="F5" s="18">
        <v>10</v>
      </c>
      <c r="G5" s="18">
        <v>0</v>
      </c>
      <c r="H5" s="52">
        <f t="shared" si="0"/>
        <v>330</v>
      </c>
      <c r="I5" s="57">
        <v>70</v>
      </c>
      <c r="J5" s="31">
        <f t="shared" si="1"/>
        <v>400</v>
      </c>
      <c r="M5" s="23" t="s">
        <v>9</v>
      </c>
      <c r="N5" s="49">
        <v>0</v>
      </c>
      <c r="O5" s="72">
        <v>0</v>
      </c>
      <c r="P5" s="72">
        <v>319.08552655508879</v>
      </c>
      <c r="Q5" s="72">
        <v>13.2952302731287</v>
      </c>
      <c r="R5" s="72">
        <v>0</v>
      </c>
      <c r="S5" s="78">
        <f t="shared" si="2"/>
        <v>332.3807568282175</v>
      </c>
      <c r="T5" s="57">
        <v>75</v>
      </c>
      <c r="U5" s="73">
        <f t="shared" si="3"/>
        <v>407.3807568282175</v>
      </c>
      <c r="X5" s="168"/>
      <c r="Y5" s="23" t="s">
        <v>9</v>
      </c>
      <c r="Z5" s="26">
        <v>0</v>
      </c>
      <c r="AA5" s="18">
        <v>0</v>
      </c>
      <c r="AB5" s="18">
        <v>320</v>
      </c>
      <c r="AC5" s="18">
        <v>10</v>
      </c>
      <c r="AD5" s="38">
        <v>0</v>
      </c>
      <c r="AH5" s="168"/>
      <c r="AI5" s="168"/>
      <c r="AJ5" s="23" t="s">
        <v>9</v>
      </c>
      <c r="AK5" s="26">
        <v>0</v>
      </c>
      <c r="AL5" s="18">
        <v>0</v>
      </c>
      <c r="AM5" s="18">
        <v>0</v>
      </c>
      <c r="AN5" s="18">
        <v>0</v>
      </c>
      <c r="AO5" s="38">
        <v>0</v>
      </c>
      <c r="AS5" s="168"/>
      <c r="AU5" s="23" t="s">
        <v>9</v>
      </c>
      <c r="AV5" s="26">
        <v>15</v>
      </c>
      <c r="AW5" s="18">
        <v>2</v>
      </c>
      <c r="AX5" s="18">
        <v>37</v>
      </c>
      <c r="AY5" s="18">
        <v>41</v>
      </c>
      <c r="AZ5" s="38">
        <v>0</v>
      </c>
      <c r="BA5" s="26">
        <v>100</v>
      </c>
      <c r="BB5" s="18">
        <v>60</v>
      </c>
      <c r="BC5" s="38">
        <v>75</v>
      </c>
      <c r="BF5" s="23" t="s">
        <v>9</v>
      </c>
      <c r="BG5" s="26">
        <v>0</v>
      </c>
      <c r="BH5" s="18">
        <v>0</v>
      </c>
      <c r="BI5" s="18">
        <v>0</v>
      </c>
      <c r="BJ5" s="18">
        <v>0</v>
      </c>
      <c r="BK5" s="38">
        <v>0</v>
      </c>
      <c r="BL5" s="26">
        <v>0</v>
      </c>
      <c r="BM5" s="18">
        <v>0</v>
      </c>
      <c r="BN5" s="38">
        <v>0</v>
      </c>
      <c r="BQ5" s="23" t="s">
        <v>9</v>
      </c>
      <c r="BR5" s="26">
        <v>15</v>
      </c>
      <c r="BS5" s="18">
        <v>2</v>
      </c>
      <c r="BT5" s="18">
        <v>37</v>
      </c>
      <c r="BU5" s="18">
        <v>41</v>
      </c>
      <c r="BV5" s="38">
        <v>0</v>
      </c>
      <c r="BW5" s="26">
        <v>100</v>
      </c>
      <c r="BX5" s="18">
        <v>60</v>
      </c>
      <c r="BY5" s="38">
        <v>75</v>
      </c>
    </row>
    <row r="6" spans="2:77" x14ac:dyDescent="0.25">
      <c r="B6" s="23" t="s">
        <v>10</v>
      </c>
      <c r="C6" s="26">
        <v>25</v>
      </c>
      <c r="D6" s="18">
        <v>0</v>
      </c>
      <c r="E6" s="18">
        <v>110</v>
      </c>
      <c r="F6" s="18">
        <v>500</v>
      </c>
      <c r="G6" s="18">
        <v>5</v>
      </c>
      <c r="H6" s="52">
        <f t="shared" si="0"/>
        <v>640</v>
      </c>
      <c r="I6" s="57">
        <v>60</v>
      </c>
      <c r="J6" s="31">
        <f t="shared" si="1"/>
        <v>700</v>
      </c>
      <c r="M6" s="23" t="s">
        <v>10</v>
      </c>
      <c r="N6" s="49">
        <v>26.41414122983619</v>
      </c>
      <c r="O6" s="72">
        <v>0</v>
      </c>
      <c r="P6" s="72">
        <v>116.49313568030318</v>
      </c>
      <c r="Q6" s="72">
        <v>528.96011026928375</v>
      </c>
      <c r="R6" s="72">
        <v>5.4182853804792188</v>
      </c>
      <c r="S6" s="78">
        <f t="shared" si="2"/>
        <v>677.28567255990231</v>
      </c>
      <c r="T6" s="57">
        <v>65</v>
      </c>
      <c r="U6" s="73">
        <f t="shared" si="3"/>
        <v>742.28567255990231</v>
      </c>
      <c r="X6" s="168"/>
      <c r="Y6" s="23" t="s">
        <v>10</v>
      </c>
      <c r="Z6" s="26">
        <v>25</v>
      </c>
      <c r="AA6" s="18">
        <v>0</v>
      </c>
      <c r="AB6" s="18">
        <v>110</v>
      </c>
      <c r="AC6" s="18">
        <v>500</v>
      </c>
      <c r="AD6" s="38">
        <v>5</v>
      </c>
      <c r="AH6" s="168"/>
      <c r="AI6" s="168"/>
      <c r="AJ6" s="23" t="s">
        <v>10</v>
      </c>
      <c r="AK6" s="26">
        <v>0</v>
      </c>
      <c r="AL6" s="18">
        <v>0</v>
      </c>
      <c r="AM6" s="18">
        <v>0</v>
      </c>
      <c r="AN6" s="18">
        <v>0</v>
      </c>
      <c r="AO6" s="38">
        <v>0</v>
      </c>
      <c r="AS6" s="168"/>
      <c r="AU6" s="23" t="s">
        <v>10</v>
      </c>
      <c r="AV6" s="26">
        <v>18</v>
      </c>
      <c r="AW6" s="18">
        <v>4</v>
      </c>
      <c r="AX6" s="18">
        <v>44</v>
      </c>
      <c r="AY6" s="18">
        <v>90</v>
      </c>
      <c r="AZ6" s="38">
        <v>5</v>
      </c>
      <c r="BA6" s="26">
        <v>309</v>
      </c>
      <c r="BB6" s="18">
        <v>18</v>
      </c>
      <c r="BC6" s="38">
        <v>152</v>
      </c>
      <c r="BF6" s="23" t="s">
        <v>10</v>
      </c>
      <c r="BG6" s="26">
        <v>0</v>
      </c>
      <c r="BH6" s="18">
        <v>0</v>
      </c>
      <c r="BI6" s="18">
        <v>0</v>
      </c>
      <c r="BJ6" s="18">
        <v>0</v>
      </c>
      <c r="BK6" s="38">
        <v>0</v>
      </c>
      <c r="BL6" s="26">
        <v>0</v>
      </c>
      <c r="BM6" s="18">
        <v>0</v>
      </c>
      <c r="BN6" s="38">
        <v>0</v>
      </c>
      <c r="BQ6" s="23" t="s">
        <v>10</v>
      </c>
      <c r="BR6" s="26">
        <v>18</v>
      </c>
      <c r="BS6" s="18">
        <v>4</v>
      </c>
      <c r="BT6" s="18">
        <v>44</v>
      </c>
      <c r="BU6" s="18">
        <v>90</v>
      </c>
      <c r="BV6" s="38">
        <v>5</v>
      </c>
      <c r="BW6" s="26">
        <v>309</v>
      </c>
      <c r="BX6" s="18">
        <v>18</v>
      </c>
      <c r="BY6" s="38">
        <v>152</v>
      </c>
    </row>
    <row r="7" spans="2:77" ht="15.75" thickBot="1" x14ac:dyDescent="0.3">
      <c r="B7" s="23" t="s">
        <v>11</v>
      </c>
      <c r="C7" s="26">
        <v>0</v>
      </c>
      <c r="D7" s="18">
        <v>15</v>
      </c>
      <c r="E7" s="18">
        <v>0</v>
      </c>
      <c r="F7" s="18">
        <v>30</v>
      </c>
      <c r="G7" s="18">
        <v>80</v>
      </c>
      <c r="H7" s="52">
        <f t="shared" si="0"/>
        <v>125</v>
      </c>
      <c r="I7" s="57">
        <v>75</v>
      </c>
      <c r="J7" s="31">
        <f t="shared" si="1"/>
        <v>200</v>
      </c>
      <c r="M7" s="23" t="s">
        <v>11</v>
      </c>
      <c r="N7" s="49">
        <v>0</v>
      </c>
      <c r="O7" s="72">
        <v>16.706458906932411</v>
      </c>
      <c r="P7" s="72">
        <v>0</v>
      </c>
      <c r="Q7" s="72">
        <v>32.744659457587524</v>
      </c>
      <c r="R7" s="72">
        <v>84.200552890939349</v>
      </c>
      <c r="S7" s="78">
        <f t="shared" si="2"/>
        <v>133.65167125545929</v>
      </c>
      <c r="T7" s="57">
        <v>70</v>
      </c>
      <c r="U7" s="73">
        <f t="shared" si="3"/>
        <v>203.65167125545929</v>
      </c>
      <c r="X7" s="168"/>
      <c r="Y7" s="29" t="s">
        <v>11</v>
      </c>
      <c r="Z7" s="27">
        <v>0</v>
      </c>
      <c r="AA7" s="28">
        <v>15</v>
      </c>
      <c r="AB7" s="28">
        <v>0</v>
      </c>
      <c r="AC7" s="28">
        <v>30</v>
      </c>
      <c r="AD7" s="40">
        <v>80</v>
      </c>
      <c r="AH7" s="168"/>
      <c r="AI7" s="168"/>
      <c r="AJ7" s="29" t="s">
        <v>11</v>
      </c>
      <c r="AK7" s="27">
        <v>0</v>
      </c>
      <c r="AL7" s="28">
        <v>0</v>
      </c>
      <c r="AM7" s="28">
        <v>0</v>
      </c>
      <c r="AN7" s="28">
        <v>0</v>
      </c>
      <c r="AO7" s="40">
        <v>0</v>
      </c>
      <c r="AS7" s="168"/>
      <c r="AU7" s="23" t="s">
        <v>11</v>
      </c>
      <c r="AV7" s="27">
        <v>6</v>
      </c>
      <c r="AW7" s="28">
        <v>0</v>
      </c>
      <c r="AX7" s="28">
        <v>0</v>
      </c>
      <c r="AY7" s="28">
        <v>0</v>
      </c>
      <c r="AZ7" s="40">
        <v>40</v>
      </c>
      <c r="BA7" s="26">
        <v>49</v>
      </c>
      <c r="BB7" s="18">
        <v>29</v>
      </c>
      <c r="BC7" s="38">
        <v>1</v>
      </c>
      <c r="BF7" s="23" t="s">
        <v>11</v>
      </c>
      <c r="BG7" s="27">
        <v>0</v>
      </c>
      <c r="BH7" s="28">
        <v>0</v>
      </c>
      <c r="BI7" s="28">
        <v>0</v>
      </c>
      <c r="BJ7" s="28">
        <v>0</v>
      </c>
      <c r="BK7" s="40">
        <v>0</v>
      </c>
      <c r="BL7" s="26">
        <v>0</v>
      </c>
      <c r="BM7" s="18">
        <v>0</v>
      </c>
      <c r="BN7" s="38">
        <v>0</v>
      </c>
      <c r="BQ7" s="23" t="s">
        <v>11</v>
      </c>
      <c r="BR7" s="27">
        <v>6</v>
      </c>
      <c r="BS7" s="28">
        <v>0</v>
      </c>
      <c r="BT7" s="28">
        <v>0</v>
      </c>
      <c r="BU7" s="28">
        <v>0</v>
      </c>
      <c r="BV7" s="40">
        <v>40</v>
      </c>
      <c r="BW7" s="26">
        <v>49</v>
      </c>
      <c r="BX7" s="18">
        <v>29</v>
      </c>
      <c r="BY7" s="38">
        <v>1</v>
      </c>
    </row>
    <row r="8" spans="2:77" ht="30.75" thickBot="1" x14ac:dyDescent="0.3">
      <c r="B8" s="34" t="s">
        <v>42</v>
      </c>
      <c r="C8" s="54">
        <v>175</v>
      </c>
      <c r="D8" s="55">
        <v>210</v>
      </c>
      <c r="E8" s="55">
        <v>480</v>
      </c>
      <c r="F8" s="55">
        <v>540</v>
      </c>
      <c r="G8" s="55">
        <v>90</v>
      </c>
      <c r="H8" s="22">
        <f>SUM(C8:G8)</f>
        <v>1495</v>
      </c>
      <c r="I8" s="35">
        <f>SUM(I3:I7)</f>
        <v>305</v>
      </c>
      <c r="J8" s="22">
        <f>SUM(J3:J7)</f>
        <v>1800</v>
      </c>
      <c r="M8" s="34" t="s">
        <v>42</v>
      </c>
      <c r="N8" s="74">
        <f>SUM(N3:N7)</f>
        <v>189.99999999999994</v>
      </c>
      <c r="O8" s="75">
        <f t="shared" ref="O8:U8" si="4">SUM(O3:O7)</f>
        <v>230</v>
      </c>
      <c r="P8" s="75">
        <f t="shared" si="4"/>
        <v>489.99999999999994</v>
      </c>
      <c r="Q8" s="75">
        <f t="shared" si="4"/>
        <v>575</v>
      </c>
      <c r="R8" s="75">
        <f t="shared" si="4"/>
        <v>95</v>
      </c>
      <c r="S8" s="22">
        <f t="shared" si="4"/>
        <v>1580</v>
      </c>
      <c r="T8" s="75">
        <f t="shared" si="4"/>
        <v>320</v>
      </c>
      <c r="U8" s="22">
        <f t="shared" si="4"/>
        <v>1900</v>
      </c>
      <c r="X8" s="168"/>
      <c r="AH8" s="168"/>
      <c r="AI8" s="168"/>
      <c r="AS8" s="168"/>
      <c r="AU8" s="23" t="s">
        <v>16</v>
      </c>
      <c r="AV8" s="24">
        <v>9</v>
      </c>
      <c r="AW8" s="25">
        <v>3</v>
      </c>
      <c r="AX8" s="25">
        <v>9</v>
      </c>
      <c r="AY8" s="25">
        <v>4</v>
      </c>
      <c r="AZ8" s="37">
        <v>0</v>
      </c>
      <c r="BA8" s="24">
        <v>5</v>
      </c>
      <c r="BB8" s="25">
        <v>2</v>
      </c>
      <c r="BC8" s="37">
        <v>3</v>
      </c>
      <c r="BD8" s="166" t="s">
        <v>68</v>
      </c>
      <c r="BE8" s="167"/>
      <c r="BF8" s="23" t="s">
        <v>16</v>
      </c>
      <c r="BG8" s="24">
        <v>0</v>
      </c>
      <c r="BH8" s="25">
        <v>0</v>
      </c>
      <c r="BI8" s="25">
        <v>0</v>
      </c>
      <c r="BJ8" s="25">
        <v>0</v>
      </c>
      <c r="BK8" s="37">
        <v>0</v>
      </c>
      <c r="BL8" s="24">
        <v>0</v>
      </c>
      <c r="BM8" s="25">
        <v>0</v>
      </c>
      <c r="BN8" s="37">
        <v>0</v>
      </c>
      <c r="BO8" s="166" t="s">
        <v>67</v>
      </c>
      <c r="BP8" s="167"/>
      <c r="BQ8" s="23" t="s">
        <v>16</v>
      </c>
      <c r="BR8" s="24">
        <v>9</v>
      </c>
      <c r="BS8" s="25">
        <v>3</v>
      </c>
      <c r="BT8" s="25">
        <v>9</v>
      </c>
      <c r="BU8" s="25">
        <v>4</v>
      </c>
      <c r="BV8" s="37">
        <v>0</v>
      </c>
      <c r="BW8" s="24">
        <v>5</v>
      </c>
      <c r="BX8" s="25">
        <v>2</v>
      </c>
      <c r="BY8" s="37">
        <v>3</v>
      </c>
    </row>
    <row r="9" spans="2:77" ht="15.75" thickBot="1" x14ac:dyDescent="0.3">
      <c r="X9" s="168"/>
      <c r="AH9" s="168"/>
      <c r="AI9" s="168"/>
      <c r="AS9" s="168"/>
      <c r="AU9" s="23" t="s">
        <v>17</v>
      </c>
      <c r="AV9" s="26">
        <v>4</v>
      </c>
      <c r="AW9" s="18">
        <v>28</v>
      </c>
      <c r="AX9" s="18">
        <v>7</v>
      </c>
      <c r="AY9" s="18">
        <v>11</v>
      </c>
      <c r="AZ9" s="38">
        <v>1</v>
      </c>
      <c r="BA9" s="26">
        <v>7</v>
      </c>
      <c r="BB9" s="18">
        <v>3</v>
      </c>
      <c r="BC9" s="38">
        <v>4</v>
      </c>
      <c r="BD9" s="166"/>
      <c r="BE9" s="167"/>
      <c r="BF9" s="23" t="s">
        <v>17</v>
      </c>
      <c r="BG9" s="26">
        <v>0</v>
      </c>
      <c r="BH9" s="18">
        <v>0</v>
      </c>
      <c r="BI9" s="18">
        <v>0</v>
      </c>
      <c r="BJ9" s="18">
        <v>0</v>
      </c>
      <c r="BK9" s="38">
        <v>0</v>
      </c>
      <c r="BL9" s="26">
        <v>0</v>
      </c>
      <c r="BM9" s="18">
        <v>0</v>
      </c>
      <c r="BN9" s="38">
        <v>0</v>
      </c>
      <c r="BO9" s="166"/>
      <c r="BP9" s="167"/>
      <c r="BQ9" s="23" t="s">
        <v>17</v>
      </c>
      <c r="BR9" s="26">
        <v>4</v>
      </c>
      <c r="BS9" s="18">
        <v>28</v>
      </c>
      <c r="BT9" s="18">
        <v>7</v>
      </c>
      <c r="BU9" s="18">
        <v>11</v>
      </c>
      <c r="BV9" s="38">
        <v>1</v>
      </c>
      <c r="BW9" s="26">
        <v>7</v>
      </c>
      <c r="BX9" s="18">
        <v>3</v>
      </c>
      <c r="BY9" s="38">
        <v>4</v>
      </c>
    </row>
    <row r="10" spans="2:77" ht="30.75" thickBot="1" x14ac:dyDescent="0.3">
      <c r="B10" s="19" t="s">
        <v>45</v>
      </c>
      <c r="C10" s="20" t="s">
        <v>0</v>
      </c>
      <c r="D10" s="20" t="s">
        <v>1</v>
      </c>
      <c r="E10" s="20" t="s">
        <v>2</v>
      </c>
      <c r="F10" s="20" t="s">
        <v>3</v>
      </c>
      <c r="G10" s="20" t="s">
        <v>4</v>
      </c>
      <c r="H10" s="19" t="s">
        <v>13</v>
      </c>
      <c r="I10" s="20" t="s">
        <v>14</v>
      </c>
      <c r="J10" s="36" t="s">
        <v>15</v>
      </c>
      <c r="K10" s="21" t="s">
        <v>43</v>
      </c>
      <c r="M10" s="19" t="s">
        <v>45</v>
      </c>
      <c r="N10" s="20" t="s">
        <v>0</v>
      </c>
      <c r="O10" s="20" t="s">
        <v>1</v>
      </c>
      <c r="P10" s="20" t="s">
        <v>2</v>
      </c>
      <c r="Q10" s="20" t="s">
        <v>3</v>
      </c>
      <c r="R10" s="20" t="s">
        <v>4</v>
      </c>
      <c r="S10" s="19" t="s">
        <v>13</v>
      </c>
      <c r="T10" s="20" t="s">
        <v>14</v>
      </c>
      <c r="U10" s="36" t="s">
        <v>15</v>
      </c>
      <c r="V10" s="21" t="s">
        <v>43</v>
      </c>
      <c r="W10" s="83"/>
      <c r="X10" s="168"/>
      <c r="Y10" s="19" t="s">
        <v>61</v>
      </c>
      <c r="Z10" s="20" t="s">
        <v>0</v>
      </c>
      <c r="AA10" s="20" t="s">
        <v>1</v>
      </c>
      <c r="AB10" s="20" t="s">
        <v>2</v>
      </c>
      <c r="AC10" s="20" t="s">
        <v>3</v>
      </c>
      <c r="AD10" s="36" t="s">
        <v>4</v>
      </c>
      <c r="AE10" s="19" t="s">
        <v>13</v>
      </c>
      <c r="AF10" s="20" t="s">
        <v>14</v>
      </c>
      <c r="AG10" s="36" t="s">
        <v>15</v>
      </c>
      <c r="AH10" s="168"/>
      <c r="AI10" s="168"/>
      <c r="AJ10" s="19" t="s">
        <v>63</v>
      </c>
      <c r="AK10" s="20" t="s">
        <v>0</v>
      </c>
      <c r="AL10" s="20" t="s">
        <v>1</v>
      </c>
      <c r="AM10" s="20" t="s">
        <v>2</v>
      </c>
      <c r="AN10" s="20" t="s">
        <v>3</v>
      </c>
      <c r="AO10" s="36" t="s">
        <v>4</v>
      </c>
      <c r="AP10" s="19" t="s">
        <v>13</v>
      </c>
      <c r="AQ10" s="20" t="s">
        <v>14</v>
      </c>
      <c r="AR10" s="36" t="s">
        <v>15</v>
      </c>
      <c r="AS10" s="168"/>
      <c r="AU10" s="23" t="s">
        <v>18</v>
      </c>
      <c r="AV10" s="26">
        <v>3</v>
      </c>
      <c r="AW10" s="18">
        <v>13</v>
      </c>
      <c r="AX10" s="18">
        <v>13</v>
      </c>
      <c r="AY10" s="18">
        <v>3</v>
      </c>
      <c r="AZ10" s="38">
        <v>0</v>
      </c>
      <c r="BA10" s="26">
        <v>21</v>
      </c>
      <c r="BB10" s="18">
        <v>9</v>
      </c>
      <c r="BC10" s="38">
        <v>8</v>
      </c>
      <c r="BD10" s="166"/>
      <c r="BE10" s="167"/>
      <c r="BF10" s="23" t="s">
        <v>18</v>
      </c>
      <c r="BG10" s="26">
        <v>0</v>
      </c>
      <c r="BH10" s="18">
        <v>0</v>
      </c>
      <c r="BI10" s="18">
        <v>0</v>
      </c>
      <c r="BJ10" s="18">
        <v>0</v>
      </c>
      <c r="BK10" s="38">
        <v>0</v>
      </c>
      <c r="BL10" s="26">
        <v>0</v>
      </c>
      <c r="BM10" s="18">
        <v>0</v>
      </c>
      <c r="BN10" s="38">
        <v>0</v>
      </c>
      <c r="BO10" s="166"/>
      <c r="BP10" s="167"/>
      <c r="BQ10" s="23" t="s">
        <v>18</v>
      </c>
      <c r="BR10" s="26">
        <v>3</v>
      </c>
      <c r="BS10" s="18">
        <v>13</v>
      </c>
      <c r="BT10" s="18">
        <v>13</v>
      </c>
      <c r="BU10" s="18">
        <v>3</v>
      </c>
      <c r="BV10" s="38">
        <v>0</v>
      </c>
      <c r="BW10" s="26">
        <v>21</v>
      </c>
      <c r="BX10" s="18">
        <v>9</v>
      </c>
      <c r="BY10" s="38">
        <v>8</v>
      </c>
    </row>
    <row r="11" spans="2:77" x14ac:dyDescent="0.25">
      <c r="B11" s="23" t="s">
        <v>7</v>
      </c>
      <c r="C11" s="24">
        <v>50</v>
      </c>
      <c r="D11" s="25">
        <v>10</v>
      </c>
      <c r="E11" s="25">
        <v>5</v>
      </c>
      <c r="F11" s="25">
        <v>8</v>
      </c>
      <c r="G11" s="25">
        <v>7</v>
      </c>
      <c r="H11" s="24">
        <v>20</v>
      </c>
      <c r="I11" s="25">
        <v>53</v>
      </c>
      <c r="J11" s="37">
        <v>12</v>
      </c>
      <c r="K11" s="51">
        <f>SUM(C11:J11)</f>
        <v>165</v>
      </c>
      <c r="M11" s="23" t="s">
        <v>7</v>
      </c>
      <c r="N11" s="24">
        <v>57</v>
      </c>
      <c r="O11" s="25">
        <v>11</v>
      </c>
      <c r="P11" s="25">
        <v>8</v>
      </c>
      <c r="Q11" s="25">
        <v>8</v>
      </c>
      <c r="R11" s="25">
        <v>10</v>
      </c>
      <c r="S11" s="24">
        <v>22</v>
      </c>
      <c r="T11" s="25">
        <v>44</v>
      </c>
      <c r="U11" s="67">
        <v>19.372057619381053</v>
      </c>
      <c r="V11" s="77">
        <f>SUM(N11:U11)</f>
        <v>179.37205761938105</v>
      </c>
      <c r="W11" s="84"/>
      <c r="X11" s="168"/>
      <c r="Y11" s="23" t="s">
        <v>7</v>
      </c>
      <c r="Z11" s="24">
        <v>50</v>
      </c>
      <c r="AA11" s="25">
        <v>10</v>
      </c>
      <c r="AB11" s="25">
        <v>5</v>
      </c>
      <c r="AC11" s="25">
        <v>8</v>
      </c>
      <c r="AD11" s="37">
        <v>7</v>
      </c>
      <c r="AE11" s="24">
        <v>20</v>
      </c>
      <c r="AF11" s="25">
        <v>53</v>
      </c>
      <c r="AG11" s="37">
        <v>12</v>
      </c>
      <c r="AH11" s="168"/>
      <c r="AI11" s="168"/>
      <c r="AJ11" s="23" t="s">
        <v>7</v>
      </c>
      <c r="AK11" s="24">
        <v>0</v>
      </c>
      <c r="AL11" s="25">
        <v>0</v>
      </c>
      <c r="AM11" s="25">
        <v>0</v>
      </c>
      <c r="AN11" s="25">
        <v>0</v>
      </c>
      <c r="AO11" s="37">
        <v>0</v>
      </c>
      <c r="AP11" s="24">
        <v>0</v>
      </c>
      <c r="AQ11" s="25">
        <v>0</v>
      </c>
      <c r="AR11" s="37">
        <v>0</v>
      </c>
      <c r="AS11" s="168"/>
      <c r="AU11" s="23" t="s">
        <v>19</v>
      </c>
      <c r="AV11" s="26">
        <v>2</v>
      </c>
      <c r="AW11" s="18">
        <v>0</v>
      </c>
      <c r="AX11" s="18">
        <v>10</v>
      </c>
      <c r="AY11" s="18">
        <v>25</v>
      </c>
      <c r="AZ11" s="38">
        <v>2</v>
      </c>
      <c r="BA11" s="26">
        <v>14</v>
      </c>
      <c r="BB11" s="18">
        <v>7</v>
      </c>
      <c r="BC11" s="38">
        <v>0</v>
      </c>
      <c r="BF11" s="23" t="s">
        <v>19</v>
      </c>
      <c r="BG11" s="26">
        <v>0</v>
      </c>
      <c r="BH11" s="18">
        <v>0</v>
      </c>
      <c r="BI11" s="18">
        <v>0</v>
      </c>
      <c r="BJ11" s="18">
        <v>0</v>
      </c>
      <c r="BK11" s="38">
        <v>0</v>
      </c>
      <c r="BL11" s="26">
        <v>0</v>
      </c>
      <c r="BM11" s="18">
        <v>0</v>
      </c>
      <c r="BN11" s="38">
        <v>0</v>
      </c>
      <c r="BQ11" s="23" t="s">
        <v>19</v>
      </c>
      <c r="BR11" s="26">
        <v>2</v>
      </c>
      <c r="BS11" s="18">
        <v>0</v>
      </c>
      <c r="BT11" s="18">
        <v>10</v>
      </c>
      <c r="BU11" s="18">
        <v>25</v>
      </c>
      <c r="BV11" s="38">
        <v>2</v>
      </c>
      <c r="BW11" s="26">
        <v>14</v>
      </c>
      <c r="BX11" s="18">
        <v>7</v>
      </c>
      <c r="BY11" s="38">
        <v>0</v>
      </c>
    </row>
    <row r="12" spans="2:77" ht="15.75" thickBot="1" x14ac:dyDescent="0.3">
      <c r="B12" s="23" t="s">
        <v>8</v>
      </c>
      <c r="C12" s="26">
        <v>15</v>
      </c>
      <c r="D12" s="18">
        <v>22</v>
      </c>
      <c r="E12" s="18">
        <v>70</v>
      </c>
      <c r="F12" s="18">
        <v>54</v>
      </c>
      <c r="G12" s="18">
        <v>0</v>
      </c>
      <c r="H12" s="26">
        <v>48</v>
      </c>
      <c r="I12" s="18">
        <v>8</v>
      </c>
      <c r="J12" s="38">
        <v>18</v>
      </c>
      <c r="K12" s="52">
        <f t="shared" ref="K12:K22" si="5">SUM(C12:J12)</f>
        <v>235</v>
      </c>
      <c r="M12" s="23" t="s">
        <v>8</v>
      </c>
      <c r="N12" s="26">
        <v>14</v>
      </c>
      <c r="O12" s="18">
        <v>23</v>
      </c>
      <c r="P12" s="18">
        <v>69</v>
      </c>
      <c r="Q12" s="18">
        <v>65</v>
      </c>
      <c r="R12" s="18">
        <v>0</v>
      </c>
      <c r="S12" s="26">
        <v>65</v>
      </c>
      <c r="T12" s="18">
        <v>10</v>
      </c>
      <c r="U12" s="68">
        <v>11.309841737039733</v>
      </c>
      <c r="V12" s="78">
        <f t="shared" ref="V12:V22" si="6">SUM(N12:U12)</f>
        <v>257.30984173703973</v>
      </c>
      <c r="W12" s="84"/>
      <c r="X12" s="168"/>
      <c r="Y12" s="23" t="s">
        <v>8</v>
      </c>
      <c r="Z12" s="26">
        <v>15</v>
      </c>
      <c r="AA12" s="18">
        <v>22</v>
      </c>
      <c r="AB12" s="18">
        <v>70</v>
      </c>
      <c r="AC12" s="18">
        <v>54</v>
      </c>
      <c r="AD12" s="38">
        <v>0</v>
      </c>
      <c r="AE12" s="26">
        <v>48</v>
      </c>
      <c r="AF12" s="18">
        <v>8</v>
      </c>
      <c r="AG12" s="38">
        <v>18</v>
      </c>
      <c r="AH12" s="168"/>
      <c r="AI12" s="168"/>
      <c r="AJ12" s="23" t="s">
        <v>8</v>
      </c>
      <c r="AK12" s="26">
        <v>0</v>
      </c>
      <c r="AL12" s="18">
        <v>0</v>
      </c>
      <c r="AM12" s="18">
        <v>0</v>
      </c>
      <c r="AN12" s="18">
        <v>0</v>
      </c>
      <c r="AO12" s="38">
        <v>0</v>
      </c>
      <c r="AP12" s="26">
        <v>0</v>
      </c>
      <c r="AQ12" s="18">
        <v>0</v>
      </c>
      <c r="AR12" s="38">
        <v>0</v>
      </c>
      <c r="AS12" s="168"/>
      <c r="AU12" s="29" t="s">
        <v>20</v>
      </c>
      <c r="AV12" s="27">
        <v>3</v>
      </c>
      <c r="AW12" s="28">
        <v>0</v>
      </c>
      <c r="AX12" s="28">
        <v>0</v>
      </c>
      <c r="AY12" s="28">
        <v>12</v>
      </c>
      <c r="AZ12" s="40">
        <v>0</v>
      </c>
      <c r="BA12" s="27">
        <v>45</v>
      </c>
      <c r="BB12" s="28">
        <v>15</v>
      </c>
      <c r="BC12" s="40">
        <v>0</v>
      </c>
      <c r="BF12" s="29" t="s">
        <v>20</v>
      </c>
      <c r="BG12" s="27">
        <v>0</v>
      </c>
      <c r="BH12" s="28">
        <v>0</v>
      </c>
      <c r="BI12" s="28">
        <v>0</v>
      </c>
      <c r="BJ12" s="28">
        <v>0</v>
      </c>
      <c r="BK12" s="40">
        <v>0</v>
      </c>
      <c r="BL12" s="27">
        <v>0</v>
      </c>
      <c r="BM12" s="28">
        <v>0</v>
      </c>
      <c r="BN12" s="40">
        <v>0</v>
      </c>
      <c r="BQ12" s="29" t="s">
        <v>20</v>
      </c>
      <c r="BR12" s="27">
        <v>3</v>
      </c>
      <c r="BS12" s="28">
        <v>0</v>
      </c>
      <c r="BT12" s="28">
        <v>0</v>
      </c>
      <c r="BU12" s="28">
        <v>12</v>
      </c>
      <c r="BV12" s="40">
        <v>0</v>
      </c>
      <c r="BW12" s="27">
        <v>45</v>
      </c>
      <c r="BX12" s="28">
        <v>15</v>
      </c>
      <c r="BY12" s="40">
        <v>0</v>
      </c>
    </row>
    <row r="13" spans="2:77" ht="15.75" thickBot="1" x14ac:dyDescent="0.3">
      <c r="B13" s="23" t="s">
        <v>9</v>
      </c>
      <c r="C13" s="26">
        <v>15</v>
      </c>
      <c r="D13" s="18">
        <v>2</v>
      </c>
      <c r="E13" s="18">
        <v>37</v>
      </c>
      <c r="F13" s="18">
        <v>41</v>
      </c>
      <c r="G13" s="18">
        <v>0</v>
      </c>
      <c r="H13" s="26">
        <v>100</v>
      </c>
      <c r="I13" s="18">
        <v>60</v>
      </c>
      <c r="J13" s="38">
        <v>75</v>
      </c>
      <c r="K13" s="52">
        <f t="shared" si="5"/>
        <v>330</v>
      </c>
      <c r="M13" s="23" t="s">
        <v>9</v>
      </c>
      <c r="N13" s="26">
        <v>12</v>
      </c>
      <c r="O13" s="18">
        <v>3</v>
      </c>
      <c r="P13" s="18">
        <v>41</v>
      </c>
      <c r="Q13" s="18">
        <v>43</v>
      </c>
      <c r="R13" s="18">
        <v>0</v>
      </c>
      <c r="S13" s="26">
        <v>98</v>
      </c>
      <c r="T13" s="18">
        <v>65</v>
      </c>
      <c r="U13" s="68">
        <v>70.3807568282175</v>
      </c>
      <c r="V13" s="78">
        <f t="shared" si="6"/>
        <v>332.3807568282175</v>
      </c>
      <c r="W13" s="84"/>
      <c r="X13" s="168"/>
      <c r="Y13" s="23" t="s">
        <v>9</v>
      </c>
      <c r="Z13" s="26">
        <v>15</v>
      </c>
      <c r="AA13" s="18">
        <v>2</v>
      </c>
      <c r="AB13" s="18">
        <v>37</v>
      </c>
      <c r="AC13" s="18">
        <v>41</v>
      </c>
      <c r="AD13" s="38">
        <v>0</v>
      </c>
      <c r="AE13" s="26">
        <v>100</v>
      </c>
      <c r="AF13" s="18">
        <v>60</v>
      </c>
      <c r="AG13" s="38">
        <v>75</v>
      </c>
      <c r="AH13" s="168"/>
      <c r="AI13" s="168"/>
      <c r="AJ13" s="23" t="s">
        <v>9</v>
      </c>
      <c r="AK13" s="26">
        <v>0</v>
      </c>
      <c r="AL13" s="18">
        <v>0</v>
      </c>
      <c r="AM13" s="18">
        <v>0</v>
      </c>
      <c r="AN13" s="18">
        <v>0</v>
      </c>
      <c r="AO13" s="38">
        <v>0</v>
      </c>
      <c r="AP13" s="26">
        <v>0</v>
      </c>
      <c r="AQ13" s="18">
        <v>0</v>
      </c>
      <c r="AR13" s="38">
        <v>0</v>
      </c>
      <c r="AS13" s="168"/>
      <c r="AU13" s="33" t="s">
        <v>46</v>
      </c>
      <c r="AV13" s="33">
        <v>5</v>
      </c>
      <c r="AW13" s="35">
        <v>18</v>
      </c>
      <c r="AX13" s="35">
        <v>15</v>
      </c>
      <c r="AY13" s="35">
        <v>22</v>
      </c>
      <c r="AZ13" s="35">
        <v>5</v>
      </c>
      <c r="BA13" s="33">
        <v>10</v>
      </c>
      <c r="BB13" s="35">
        <v>5</v>
      </c>
      <c r="BC13" s="39">
        <v>0</v>
      </c>
      <c r="BF13" s="33" t="s">
        <v>46</v>
      </c>
      <c r="BG13" s="33">
        <v>0</v>
      </c>
      <c r="BH13" s="35">
        <v>0</v>
      </c>
      <c r="BI13" s="35">
        <v>0</v>
      </c>
      <c r="BJ13" s="35">
        <v>0</v>
      </c>
      <c r="BK13" s="35">
        <v>0</v>
      </c>
      <c r="BL13" s="33">
        <v>0</v>
      </c>
      <c r="BM13" s="35">
        <v>0</v>
      </c>
      <c r="BN13" s="39">
        <v>0</v>
      </c>
      <c r="BQ13" s="33" t="s">
        <v>46</v>
      </c>
      <c r="BR13" s="33">
        <v>5</v>
      </c>
      <c r="BS13" s="35">
        <v>18</v>
      </c>
      <c r="BT13" s="35">
        <v>15</v>
      </c>
      <c r="BU13" s="35">
        <v>22</v>
      </c>
      <c r="BV13" s="35">
        <v>5</v>
      </c>
      <c r="BW13" s="33">
        <v>10</v>
      </c>
      <c r="BX13" s="35">
        <v>5</v>
      </c>
      <c r="BY13" s="39">
        <v>0</v>
      </c>
    </row>
    <row r="14" spans="2:77" x14ac:dyDescent="0.25">
      <c r="B14" s="23" t="s">
        <v>10</v>
      </c>
      <c r="C14" s="26">
        <v>18</v>
      </c>
      <c r="D14" s="18">
        <v>4</v>
      </c>
      <c r="E14" s="18">
        <v>44</v>
      </c>
      <c r="F14" s="18">
        <v>90</v>
      </c>
      <c r="G14" s="18">
        <v>5</v>
      </c>
      <c r="H14" s="26">
        <v>309</v>
      </c>
      <c r="I14" s="18">
        <v>18</v>
      </c>
      <c r="J14" s="38">
        <v>152</v>
      </c>
      <c r="K14" s="52">
        <f t="shared" si="5"/>
        <v>640</v>
      </c>
      <c r="M14" s="23" t="s">
        <v>10</v>
      </c>
      <c r="N14" s="26">
        <v>23</v>
      </c>
      <c r="O14" s="18">
        <v>5</v>
      </c>
      <c r="P14" s="18">
        <v>46</v>
      </c>
      <c r="Q14" s="18">
        <v>102</v>
      </c>
      <c r="R14" s="18">
        <v>8</v>
      </c>
      <c r="S14" s="26">
        <v>350</v>
      </c>
      <c r="T14" s="18">
        <v>18</v>
      </c>
      <c r="U14" s="68">
        <v>125.28567255990231</v>
      </c>
      <c r="V14" s="78">
        <f t="shared" si="6"/>
        <v>677.28567255990231</v>
      </c>
      <c r="W14" s="84"/>
      <c r="X14" s="168"/>
      <c r="Y14" s="23" t="s">
        <v>10</v>
      </c>
      <c r="Z14" s="26">
        <v>18</v>
      </c>
      <c r="AA14" s="18">
        <v>4</v>
      </c>
      <c r="AB14" s="18">
        <v>44</v>
      </c>
      <c r="AC14" s="18">
        <v>90</v>
      </c>
      <c r="AD14" s="38">
        <v>5</v>
      </c>
      <c r="AE14" s="26">
        <v>309</v>
      </c>
      <c r="AF14" s="18">
        <v>18</v>
      </c>
      <c r="AG14" s="38">
        <v>152</v>
      </c>
      <c r="AH14" s="168"/>
      <c r="AI14" s="168"/>
      <c r="AJ14" s="23" t="s">
        <v>10</v>
      </c>
      <c r="AK14" s="26">
        <v>0</v>
      </c>
      <c r="AL14" s="18">
        <v>0</v>
      </c>
      <c r="AM14" s="18">
        <v>0</v>
      </c>
      <c r="AN14" s="18">
        <v>0</v>
      </c>
      <c r="AO14" s="38">
        <v>0</v>
      </c>
      <c r="AP14" s="26">
        <v>0</v>
      </c>
      <c r="AQ14" s="18">
        <v>0</v>
      </c>
      <c r="AR14" s="38">
        <v>0</v>
      </c>
      <c r="AS14" s="168"/>
      <c r="AU14" s="23" t="s">
        <v>7</v>
      </c>
      <c r="AV14" s="26" cm="1">
        <f t="array" ref="AV14:AZ18">Z3:AD7</f>
        <v>125</v>
      </c>
      <c r="AW14" s="18">
        <v>15</v>
      </c>
      <c r="AX14" s="18">
        <v>20</v>
      </c>
      <c r="AY14" s="18">
        <v>0</v>
      </c>
      <c r="AZ14" s="38">
        <v>5</v>
      </c>
      <c r="BF14" s="19" t="s">
        <v>7</v>
      </c>
      <c r="BG14" s="24">
        <v>0</v>
      </c>
      <c r="BH14" s="25">
        <v>0</v>
      </c>
      <c r="BI14" s="25">
        <v>0</v>
      </c>
      <c r="BJ14" s="25">
        <v>0</v>
      </c>
      <c r="BK14" s="37">
        <v>0</v>
      </c>
      <c r="BQ14" s="23" t="s">
        <v>7</v>
      </c>
      <c r="BR14" s="26" cm="1">
        <f t="array" ref="BR14:BV18">_xlfn.ANCHORARRAY(AV14)-BG14:BK18</f>
        <v>125</v>
      </c>
      <c r="BS14" s="18">
        <v>15</v>
      </c>
      <c r="BT14" s="18">
        <v>20</v>
      </c>
      <c r="BU14" s="18">
        <v>0</v>
      </c>
      <c r="BV14" s="38">
        <v>5</v>
      </c>
    </row>
    <row r="15" spans="2:77" ht="15.75" thickBot="1" x14ac:dyDescent="0.3">
      <c r="B15" s="23" t="s">
        <v>11</v>
      </c>
      <c r="C15" s="26">
        <v>6</v>
      </c>
      <c r="D15" s="18">
        <v>0</v>
      </c>
      <c r="E15" s="18">
        <v>0</v>
      </c>
      <c r="F15" s="18">
        <v>0</v>
      </c>
      <c r="G15" s="18">
        <v>40</v>
      </c>
      <c r="H15" s="26">
        <v>49</v>
      </c>
      <c r="I15" s="18">
        <v>29</v>
      </c>
      <c r="J15" s="38">
        <v>1</v>
      </c>
      <c r="K15" s="52">
        <f t="shared" si="5"/>
        <v>125</v>
      </c>
      <c r="M15" s="23" t="s">
        <v>11</v>
      </c>
      <c r="N15" s="26">
        <v>8</v>
      </c>
      <c r="O15" s="18">
        <v>0</v>
      </c>
      <c r="P15" s="18">
        <v>0</v>
      </c>
      <c r="Q15" s="18">
        <v>0</v>
      </c>
      <c r="R15" s="18">
        <v>35</v>
      </c>
      <c r="S15" s="26">
        <v>60</v>
      </c>
      <c r="T15" s="18">
        <v>25</v>
      </c>
      <c r="U15" s="68">
        <v>5.6516712554592914</v>
      </c>
      <c r="V15" s="78">
        <f t="shared" si="6"/>
        <v>133.65167125545929</v>
      </c>
      <c r="W15" s="84"/>
      <c r="X15" s="168"/>
      <c r="Y15" s="23" t="s">
        <v>11</v>
      </c>
      <c r="Z15" s="26">
        <v>6</v>
      </c>
      <c r="AA15" s="18">
        <v>0</v>
      </c>
      <c r="AB15" s="18">
        <v>0</v>
      </c>
      <c r="AC15" s="18">
        <v>0</v>
      </c>
      <c r="AD15" s="38">
        <v>40</v>
      </c>
      <c r="AE15" s="26">
        <v>49</v>
      </c>
      <c r="AF15" s="18">
        <v>29</v>
      </c>
      <c r="AG15" s="38">
        <v>1</v>
      </c>
      <c r="AH15" s="168"/>
      <c r="AI15" s="168"/>
      <c r="AJ15" s="23" t="s">
        <v>11</v>
      </c>
      <c r="AK15" s="26">
        <v>0</v>
      </c>
      <c r="AL15" s="18">
        <v>0</v>
      </c>
      <c r="AM15" s="18">
        <v>0</v>
      </c>
      <c r="AN15" s="18">
        <v>0</v>
      </c>
      <c r="AO15" s="38">
        <v>0</v>
      </c>
      <c r="AP15" s="26">
        <v>0</v>
      </c>
      <c r="AQ15" s="18">
        <v>0</v>
      </c>
      <c r="AR15" s="38">
        <v>0</v>
      </c>
      <c r="AS15" s="168"/>
      <c r="AU15" s="23" t="s">
        <v>8</v>
      </c>
      <c r="AV15" s="26">
        <v>25</v>
      </c>
      <c r="AW15" s="18">
        <v>180</v>
      </c>
      <c r="AX15" s="18">
        <v>30</v>
      </c>
      <c r="AY15" s="18">
        <v>0</v>
      </c>
      <c r="AZ15" s="38">
        <v>0</v>
      </c>
      <c r="BF15" s="23" t="s">
        <v>8</v>
      </c>
      <c r="BG15" s="26">
        <v>0</v>
      </c>
      <c r="BH15" s="18">
        <v>0</v>
      </c>
      <c r="BI15" s="18">
        <v>0</v>
      </c>
      <c r="BJ15" s="18">
        <v>0</v>
      </c>
      <c r="BK15" s="38">
        <v>0</v>
      </c>
      <c r="BQ15" s="23" t="s">
        <v>8</v>
      </c>
      <c r="BR15" s="26">
        <v>25</v>
      </c>
      <c r="BS15" s="18">
        <v>180</v>
      </c>
      <c r="BT15" s="18">
        <v>30</v>
      </c>
      <c r="BU15" s="18">
        <v>0</v>
      </c>
      <c r="BV15" s="38">
        <v>0</v>
      </c>
    </row>
    <row r="16" spans="2:77" x14ac:dyDescent="0.25">
      <c r="B16" s="23" t="s">
        <v>16</v>
      </c>
      <c r="C16" s="24">
        <v>9</v>
      </c>
      <c r="D16" s="25">
        <v>3</v>
      </c>
      <c r="E16" s="25">
        <v>9</v>
      </c>
      <c r="F16" s="25">
        <v>4</v>
      </c>
      <c r="G16" s="25">
        <v>0</v>
      </c>
      <c r="H16" s="24">
        <v>5</v>
      </c>
      <c r="I16" s="25">
        <v>2</v>
      </c>
      <c r="J16" s="37">
        <v>3</v>
      </c>
      <c r="K16" s="51">
        <f t="shared" si="5"/>
        <v>35</v>
      </c>
      <c r="M16" s="23" t="s">
        <v>16</v>
      </c>
      <c r="N16" s="24">
        <v>11</v>
      </c>
      <c r="O16" s="25">
        <v>4</v>
      </c>
      <c r="P16" s="25">
        <v>11</v>
      </c>
      <c r="Q16" s="25">
        <v>7</v>
      </c>
      <c r="R16" s="25">
        <v>0</v>
      </c>
      <c r="S16" s="24">
        <v>4</v>
      </c>
      <c r="T16" s="25">
        <v>1</v>
      </c>
      <c r="U16" s="37">
        <v>2</v>
      </c>
      <c r="V16" s="51">
        <f t="shared" si="6"/>
        <v>40</v>
      </c>
      <c r="W16" s="43"/>
      <c r="X16" s="168"/>
      <c r="Y16" s="23" t="s">
        <v>16</v>
      </c>
      <c r="Z16" s="24">
        <v>9</v>
      </c>
      <c r="AA16" s="25">
        <v>3</v>
      </c>
      <c r="AB16" s="25">
        <v>9</v>
      </c>
      <c r="AC16" s="25">
        <v>4</v>
      </c>
      <c r="AD16" s="37">
        <v>0</v>
      </c>
      <c r="AE16" s="24">
        <v>5</v>
      </c>
      <c r="AF16" s="25">
        <v>2</v>
      </c>
      <c r="AG16" s="37">
        <v>3</v>
      </c>
      <c r="AH16" s="168"/>
      <c r="AI16" s="168"/>
      <c r="AJ16" s="23" t="s">
        <v>16</v>
      </c>
      <c r="AK16" s="24">
        <v>0</v>
      </c>
      <c r="AL16" s="25">
        <v>0</v>
      </c>
      <c r="AM16" s="25">
        <v>0</v>
      </c>
      <c r="AN16" s="25">
        <v>0</v>
      </c>
      <c r="AO16" s="37">
        <v>0</v>
      </c>
      <c r="AP16" s="24">
        <v>0</v>
      </c>
      <c r="AQ16" s="25">
        <v>0</v>
      </c>
      <c r="AR16" s="37">
        <v>0</v>
      </c>
      <c r="AS16" s="168"/>
      <c r="AU16" s="23" t="s">
        <v>9</v>
      </c>
      <c r="AV16" s="26">
        <v>0</v>
      </c>
      <c r="AW16" s="18">
        <v>0</v>
      </c>
      <c r="AX16" s="18">
        <v>320</v>
      </c>
      <c r="AY16" s="18">
        <v>10</v>
      </c>
      <c r="AZ16" s="38">
        <v>0</v>
      </c>
      <c r="BF16" s="23" t="s">
        <v>9</v>
      </c>
      <c r="BG16" s="26">
        <v>0</v>
      </c>
      <c r="BH16" s="18">
        <v>0</v>
      </c>
      <c r="BI16" s="18">
        <v>0</v>
      </c>
      <c r="BJ16" s="18">
        <v>0</v>
      </c>
      <c r="BK16" s="38">
        <v>0</v>
      </c>
      <c r="BQ16" s="23" t="s">
        <v>9</v>
      </c>
      <c r="BR16" s="26">
        <v>0</v>
      </c>
      <c r="BS16" s="18">
        <v>0</v>
      </c>
      <c r="BT16" s="18">
        <v>320</v>
      </c>
      <c r="BU16" s="18">
        <v>10</v>
      </c>
      <c r="BV16" s="38">
        <v>0</v>
      </c>
    </row>
    <row r="17" spans="2:74" x14ac:dyDescent="0.25">
      <c r="B17" s="23" t="s">
        <v>17</v>
      </c>
      <c r="C17" s="26">
        <v>4</v>
      </c>
      <c r="D17" s="18">
        <v>28</v>
      </c>
      <c r="E17" s="18">
        <v>7</v>
      </c>
      <c r="F17" s="18">
        <v>11</v>
      </c>
      <c r="G17" s="18">
        <v>1</v>
      </c>
      <c r="H17" s="26">
        <v>7</v>
      </c>
      <c r="I17" s="18">
        <v>3</v>
      </c>
      <c r="J17" s="38">
        <v>4</v>
      </c>
      <c r="K17" s="52">
        <f t="shared" si="5"/>
        <v>65</v>
      </c>
      <c r="M17" s="23" t="s">
        <v>17</v>
      </c>
      <c r="N17" s="26">
        <v>5</v>
      </c>
      <c r="O17" s="18">
        <v>25</v>
      </c>
      <c r="P17" s="18">
        <v>9</v>
      </c>
      <c r="Q17" s="18">
        <v>18</v>
      </c>
      <c r="R17" s="18">
        <v>4</v>
      </c>
      <c r="S17" s="26">
        <v>4</v>
      </c>
      <c r="T17" s="18">
        <v>2</v>
      </c>
      <c r="U17" s="38">
        <v>3</v>
      </c>
      <c r="V17" s="52">
        <f t="shared" si="6"/>
        <v>70</v>
      </c>
      <c r="W17" s="43"/>
      <c r="X17" s="168"/>
      <c r="Y17" s="23" t="s">
        <v>17</v>
      </c>
      <c r="Z17" s="26">
        <v>4</v>
      </c>
      <c r="AA17" s="18">
        <v>28</v>
      </c>
      <c r="AB17" s="18">
        <v>7</v>
      </c>
      <c r="AC17" s="18">
        <v>11</v>
      </c>
      <c r="AD17" s="38">
        <v>1</v>
      </c>
      <c r="AE17" s="26">
        <v>7</v>
      </c>
      <c r="AF17" s="18">
        <v>3</v>
      </c>
      <c r="AG17" s="38">
        <v>4</v>
      </c>
      <c r="AH17" s="168"/>
      <c r="AI17" s="168"/>
      <c r="AJ17" s="23" t="s">
        <v>17</v>
      </c>
      <c r="AK17" s="26">
        <v>0</v>
      </c>
      <c r="AL17" s="18">
        <v>0</v>
      </c>
      <c r="AM17" s="18">
        <v>0</v>
      </c>
      <c r="AN17" s="18">
        <v>0</v>
      </c>
      <c r="AO17" s="38">
        <v>0</v>
      </c>
      <c r="AP17" s="26">
        <v>0</v>
      </c>
      <c r="AQ17" s="18">
        <v>0</v>
      </c>
      <c r="AR17" s="38">
        <v>0</v>
      </c>
      <c r="AS17" s="168"/>
      <c r="AU17" s="23" t="s">
        <v>10</v>
      </c>
      <c r="AV17" s="26">
        <v>25</v>
      </c>
      <c r="AW17" s="18">
        <v>0</v>
      </c>
      <c r="AX17" s="18">
        <v>110</v>
      </c>
      <c r="AY17" s="18">
        <v>500</v>
      </c>
      <c r="AZ17" s="38">
        <v>5</v>
      </c>
      <c r="BF17" s="23" t="s">
        <v>10</v>
      </c>
      <c r="BG17" s="26">
        <v>0</v>
      </c>
      <c r="BH17" s="18">
        <v>0</v>
      </c>
      <c r="BI17" s="18">
        <v>0</v>
      </c>
      <c r="BJ17" s="18">
        <v>0</v>
      </c>
      <c r="BK17" s="38">
        <v>0</v>
      </c>
      <c r="BQ17" s="23" t="s">
        <v>10</v>
      </c>
      <c r="BR17" s="26">
        <v>25</v>
      </c>
      <c r="BS17" s="18">
        <v>0</v>
      </c>
      <c r="BT17" s="18">
        <v>110</v>
      </c>
      <c r="BU17" s="18">
        <v>500</v>
      </c>
      <c r="BV17" s="38">
        <v>5</v>
      </c>
    </row>
    <row r="18" spans="2:74" ht="15.75" thickBot="1" x14ac:dyDescent="0.3">
      <c r="B18" s="23" t="s">
        <v>18</v>
      </c>
      <c r="C18" s="26">
        <v>3</v>
      </c>
      <c r="D18" s="18">
        <v>13</v>
      </c>
      <c r="E18" s="18">
        <v>13</v>
      </c>
      <c r="F18" s="18">
        <v>3</v>
      </c>
      <c r="G18" s="18">
        <v>0</v>
      </c>
      <c r="H18" s="26">
        <v>21</v>
      </c>
      <c r="I18" s="18">
        <v>9</v>
      </c>
      <c r="J18" s="38">
        <v>8</v>
      </c>
      <c r="K18" s="52">
        <f t="shared" si="5"/>
        <v>70</v>
      </c>
      <c r="M18" s="23" t="s">
        <v>18</v>
      </c>
      <c r="N18" s="26">
        <v>4</v>
      </c>
      <c r="O18" s="18">
        <v>14</v>
      </c>
      <c r="P18" s="18">
        <v>11</v>
      </c>
      <c r="Q18" s="18">
        <v>3</v>
      </c>
      <c r="R18" s="18">
        <v>0</v>
      </c>
      <c r="S18" s="26">
        <v>24</v>
      </c>
      <c r="T18" s="18">
        <v>10</v>
      </c>
      <c r="U18" s="38">
        <v>9</v>
      </c>
      <c r="V18" s="52">
        <f t="shared" si="6"/>
        <v>75</v>
      </c>
      <c r="W18" s="43"/>
      <c r="X18" s="168"/>
      <c r="Y18" s="23" t="s">
        <v>18</v>
      </c>
      <c r="Z18" s="26">
        <v>3</v>
      </c>
      <c r="AA18" s="18">
        <v>13</v>
      </c>
      <c r="AB18" s="18">
        <v>13</v>
      </c>
      <c r="AC18" s="18">
        <v>3</v>
      </c>
      <c r="AD18" s="38">
        <v>0</v>
      </c>
      <c r="AE18" s="26">
        <v>21</v>
      </c>
      <c r="AF18" s="18">
        <v>9</v>
      </c>
      <c r="AG18" s="38">
        <v>8</v>
      </c>
      <c r="AH18" s="168"/>
      <c r="AI18" s="168"/>
      <c r="AJ18" s="23" t="s">
        <v>18</v>
      </c>
      <c r="AK18" s="26">
        <v>0</v>
      </c>
      <c r="AL18" s="18">
        <v>0</v>
      </c>
      <c r="AM18" s="18">
        <v>0</v>
      </c>
      <c r="AN18" s="18">
        <v>0</v>
      </c>
      <c r="AO18" s="38">
        <v>0</v>
      </c>
      <c r="AP18" s="26">
        <v>0</v>
      </c>
      <c r="AQ18" s="18">
        <v>0</v>
      </c>
      <c r="AR18" s="38">
        <v>0</v>
      </c>
      <c r="AS18" s="168"/>
      <c r="AU18" s="29" t="s">
        <v>11</v>
      </c>
      <c r="AV18" s="27">
        <v>0</v>
      </c>
      <c r="AW18" s="28">
        <v>15</v>
      </c>
      <c r="AX18" s="28">
        <v>0</v>
      </c>
      <c r="AY18" s="28">
        <v>30</v>
      </c>
      <c r="AZ18" s="40">
        <v>80</v>
      </c>
      <c r="BF18" s="29" t="s">
        <v>11</v>
      </c>
      <c r="BG18" s="27">
        <v>0</v>
      </c>
      <c r="BH18" s="28">
        <v>0</v>
      </c>
      <c r="BI18" s="28">
        <v>0</v>
      </c>
      <c r="BJ18" s="28">
        <v>0</v>
      </c>
      <c r="BK18" s="40">
        <v>0</v>
      </c>
      <c r="BQ18" s="29" t="s">
        <v>11</v>
      </c>
      <c r="BR18" s="27">
        <v>0</v>
      </c>
      <c r="BS18" s="28">
        <v>15</v>
      </c>
      <c r="BT18" s="28">
        <v>0</v>
      </c>
      <c r="BU18" s="28">
        <v>30</v>
      </c>
      <c r="BV18" s="40">
        <v>80</v>
      </c>
    </row>
    <row r="19" spans="2:74" x14ac:dyDescent="0.25">
      <c r="B19" s="23" t="s">
        <v>19</v>
      </c>
      <c r="C19" s="26">
        <v>2</v>
      </c>
      <c r="D19" s="18">
        <v>0</v>
      </c>
      <c r="E19" s="18">
        <v>10</v>
      </c>
      <c r="F19" s="18">
        <v>25</v>
      </c>
      <c r="G19" s="18">
        <v>2</v>
      </c>
      <c r="H19" s="26">
        <v>14</v>
      </c>
      <c r="I19" s="18">
        <v>7</v>
      </c>
      <c r="J19" s="38">
        <v>0</v>
      </c>
      <c r="K19" s="52">
        <f t="shared" si="5"/>
        <v>60</v>
      </c>
      <c r="M19" s="23" t="s">
        <v>19</v>
      </c>
      <c r="N19" s="26">
        <v>2</v>
      </c>
      <c r="O19" s="18">
        <v>0</v>
      </c>
      <c r="P19" s="18">
        <v>12</v>
      </c>
      <c r="Q19" s="18">
        <v>25</v>
      </c>
      <c r="R19" s="18">
        <v>5</v>
      </c>
      <c r="S19" s="26">
        <v>14</v>
      </c>
      <c r="T19" s="18">
        <v>7</v>
      </c>
      <c r="U19" s="38">
        <v>0</v>
      </c>
      <c r="V19" s="52">
        <f t="shared" si="6"/>
        <v>65</v>
      </c>
      <c r="W19" s="43"/>
      <c r="X19" s="168"/>
      <c r="Y19" s="23" t="s">
        <v>19</v>
      </c>
      <c r="Z19" s="26">
        <v>2</v>
      </c>
      <c r="AA19" s="18">
        <v>0</v>
      </c>
      <c r="AB19" s="18">
        <v>10</v>
      </c>
      <c r="AC19" s="18">
        <v>25</v>
      </c>
      <c r="AD19" s="38">
        <v>2</v>
      </c>
      <c r="AE19" s="26">
        <v>14</v>
      </c>
      <c r="AF19" s="18">
        <v>7</v>
      </c>
      <c r="AG19" s="38">
        <v>0</v>
      </c>
      <c r="AH19" s="168"/>
      <c r="AI19" s="168"/>
      <c r="AJ19" s="23" t="s">
        <v>19</v>
      </c>
      <c r="AK19" s="26">
        <v>0</v>
      </c>
      <c r="AL19" s="18">
        <v>0</v>
      </c>
      <c r="AM19" s="18">
        <v>0</v>
      </c>
      <c r="AN19" s="18">
        <v>0</v>
      </c>
      <c r="AO19" s="38">
        <v>0</v>
      </c>
      <c r="AP19" s="26">
        <v>0</v>
      </c>
      <c r="AQ19" s="18">
        <v>0</v>
      </c>
      <c r="AR19" s="38">
        <v>0</v>
      </c>
      <c r="AS19" s="168"/>
    </row>
    <row r="20" spans="2:74" ht="15.75" thickBot="1" x14ac:dyDescent="0.3">
      <c r="B20" s="23" t="s">
        <v>20</v>
      </c>
      <c r="C20" s="26">
        <v>3</v>
      </c>
      <c r="D20" s="18">
        <v>0</v>
      </c>
      <c r="E20" s="18">
        <v>0</v>
      </c>
      <c r="F20" s="18">
        <v>12</v>
      </c>
      <c r="G20" s="18">
        <v>0</v>
      </c>
      <c r="H20" s="26">
        <v>45</v>
      </c>
      <c r="I20" s="18">
        <v>15</v>
      </c>
      <c r="J20" s="38">
        <v>0</v>
      </c>
      <c r="K20" s="52">
        <f t="shared" si="5"/>
        <v>75</v>
      </c>
      <c r="M20" s="23" t="s">
        <v>20</v>
      </c>
      <c r="N20" s="26">
        <v>3</v>
      </c>
      <c r="O20" s="18">
        <v>0</v>
      </c>
      <c r="P20" s="18">
        <v>0</v>
      </c>
      <c r="Q20" s="18">
        <v>18</v>
      </c>
      <c r="R20" s="18">
        <v>0</v>
      </c>
      <c r="S20" s="26">
        <v>37</v>
      </c>
      <c r="T20" s="18">
        <v>12</v>
      </c>
      <c r="U20" s="38">
        <v>0</v>
      </c>
      <c r="V20" s="52">
        <f t="shared" si="6"/>
        <v>70</v>
      </c>
      <c r="W20" s="43"/>
      <c r="X20" s="168"/>
      <c r="Y20" s="29" t="s">
        <v>20</v>
      </c>
      <c r="Z20" s="27">
        <v>3</v>
      </c>
      <c r="AA20" s="28">
        <v>0</v>
      </c>
      <c r="AB20" s="28">
        <v>0</v>
      </c>
      <c r="AC20" s="28">
        <v>12</v>
      </c>
      <c r="AD20" s="40">
        <v>0</v>
      </c>
      <c r="AE20" s="27">
        <v>45</v>
      </c>
      <c r="AF20" s="28">
        <v>15</v>
      </c>
      <c r="AG20" s="40">
        <v>0</v>
      </c>
      <c r="AH20" s="168"/>
      <c r="AI20" s="168"/>
      <c r="AJ20" s="29" t="s">
        <v>20</v>
      </c>
      <c r="AK20" s="27">
        <v>0</v>
      </c>
      <c r="AL20" s="28">
        <v>0</v>
      </c>
      <c r="AM20" s="28">
        <v>0</v>
      </c>
      <c r="AN20" s="28">
        <v>0</v>
      </c>
      <c r="AO20" s="40">
        <v>0</v>
      </c>
      <c r="AP20" s="27">
        <v>0</v>
      </c>
      <c r="AQ20" s="28">
        <v>0</v>
      </c>
      <c r="AR20" s="40">
        <v>0</v>
      </c>
      <c r="AS20" s="168"/>
    </row>
    <row r="21" spans="2:74" ht="15.75" thickBot="1" x14ac:dyDescent="0.3">
      <c r="B21" s="33" t="s">
        <v>46</v>
      </c>
      <c r="C21" s="33">
        <v>5</v>
      </c>
      <c r="D21" s="35">
        <v>18</v>
      </c>
      <c r="E21" s="35">
        <v>15</v>
      </c>
      <c r="F21" s="35">
        <v>22</v>
      </c>
      <c r="G21" s="35">
        <v>5</v>
      </c>
      <c r="H21" s="33">
        <v>10</v>
      </c>
      <c r="I21" s="35">
        <v>5</v>
      </c>
      <c r="J21" s="39">
        <v>0</v>
      </c>
      <c r="K21" s="22">
        <f t="shared" si="5"/>
        <v>80</v>
      </c>
      <c r="M21" s="33" t="s">
        <v>46</v>
      </c>
      <c r="N21" s="79">
        <v>9</v>
      </c>
      <c r="O21" s="80">
        <v>15</v>
      </c>
      <c r="P21" s="80">
        <v>12</v>
      </c>
      <c r="Q21" s="80">
        <v>26</v>
      </c>
      <c r="R21" s="80">
        <v>6</v>
      </c>
      <c r="S21" s="79">
        <v>15</v>
      </c>
      <c r="T21" s="80">
        <v>7</v>
      </c>
      <c r="U21" s="81">
        <v>0</v>
      </c>
      <c r="V21" s="76">
        <f t="shared" si="6"/>
        <v>90</v>
      </c>
      <c r="W21" s="43"/>
      <c r="Y21" s="33" t="s">
        <v>46</v>
      </c>
      <c r="Z21" s="33">
        <v>5</v>
      </c>
      <c r="AA21" s="35">
        <v>18</v>
      </c>
      <c r="AB21" s="35">
        <v>15</v>
      </c>
      <c r="AC21" s="35">
        <v>22</v>
      </c>
      <c r="AD21" s="35">
        <v>5</v>
      </c>
      <c r="AE21" s="33">
        <v>10</v>
      </c>
      <c r="AF21" s="35">
        <v>5</v>
      </c>
      <c r="AG21" s="39">
        <v>0</v>
      </c>
      <c r="AJ21" s="33" t="s">
        <v>46</v>
      </c>
      <c r="AK21" s="33">
        <v>0</v>
      </c>
      <c r="AL21" s="35">
        <v>0</v>
      </c>
      <c r="AM21" s="35">
        <v>0</v>
      </c>
      <c r="AN21" s="35">
        <v>0</v>
      </c>
      <c r="AO21" s="35">
        <v>0</v>
      </c>
      <c r="AP21" s="33">
        <v>0</v>
      </c>
      <c r="AQ21" s="35">
        <v>0</v>
      </c>
      <c r="AR21" s="39">
        <v>0</v>
      </c>
    </row>
    <row r="22" spans="2:74" ht="15.75" thickBot="1" x14ac:dyDescent="0.3">
      <c r="B22" s="33" t="s">
        <v>40</v>
      </c>
      <c r="C22" s="33">
        <v>45</v>
      </c>
      <c r="D22" s="35">
        <v>110</v>
      </c>
      <c r="E22" s="35">
        <v>270</v>
      </c>
      <c r="F22" s="35">
        <v>270</v>
      </c>
      <c r="G22" s="35">
        <v>30</v>
      </c>
      <c r="H22" s="33"/>
      <c r="I22" s="35"/>
      <c r="J22" s="39"/>
      <c r="K22" s="22">
        <f t="shared" si="5"/>
        <v>725</v>
      </c>
      <c r="M22" s="33" t="s">
        <v>40</v>
      </c>
      <c r="N22" s="74">
        <v>42</v>
      </c>
      <c r="O22" s="75">
        <v>130</v>
      </c>
      <c r="P22" s="75">
        <v>271</v>
      </c>
      <c r="Q22" s="75">
        <v>260</v>
      </c>
      <c r="R22" s="75">
        <v>27</v>
      </c>
      <c r="S22" s="33"/>
      <c r="T22" s="35"/>
      <c r="U22" s="39"/>
      <c r="V22" s="22">
        <f t="shared" si="6"/>
        <v>730</v>
      </c>
      <c r="W22" s="43"/>
    </row>
    <row r="23" spans="2:74" ht="30.75" thickBot="1" x14ac:dyDescent="0.3">
      <c r="B23" s="34" t="s">
        <v>42</v>
      </c>
      <c r="C23" s="54">
        <f>SUM(C11:C22)</f>
        <v>175</v>
      </c>
      <c r="D23" s="55">
        <f t="shared" ref="D23:K23" si="7">SUM(D11:D22)</f>
        <v>210</v>
      </c>
      <c r="E23" s="55">
        <f t="shared" si="7"/>
        <v>480</v>
      </c>
      <c r="F23" s="55">
        <f t="shared" si="7"/>
        <v>540</v>
      </c>
      <c r="G23" s="55">
        <f t="shared" si="7"/>
        <v>90</v>
      </c>
      <c r="H23" s="33">
        <f t="shared" si="7"/>
        <v>628</v>
      </c>
      <c r="I23" s="35">
        <f t="shared" si="7"/>
        <v>209</v>
      </c>
      <c r="J23" s="39">
        <f t="shared" si="7"/>
        <v>273</v>
      </c>
      <c r="K23" s="22">
        <f t="shared" si="7"/>
        <v>2605</v>
      </c>
      <c r="M23" s="34" t="s">
        <v>42</v>
      </c>
      <c r="N23" s="33">
        <f>SUM(N11:N22)</f>
        <v>190</v>
      </c>
      <c r="O23" s="35">
        <f t="shared" ref="O23" si="8">SUM(O11:O22)</f>
        <v>230</v>
      </c>
      <c r="P23" s="35">
        <f t="shared" ref="P23" si="9">SUM(P11:P22)</f>
        <v>490</v>
      </c>
      <c r="Q23" s="35">
        <f t="shared" ref="Q23" si="10">SUM(Q11:Q22)</f>
        <v>575</v>
      </c>
      <c r="R23" s="35">
        <f t="shared" ref="R23" si="11">SUM(R11:R22)</f>
        <v>95</v>
      </c>
      <c r="S23" s="33">
        <f t="shared" ref="S23" si="12">SUM(S11:S22)</f>
        <v>693</v>
      </c>
      <c r="T23" s="35">
        <f t="shared" ref="T23" si="13">SUM(T11:T22)</f>
        <v>201</v>
      </c>
      <c r="U23" s="39">
        <f t="shared" ref="U23" si="14">SUM(U11:U22)</f>
        <v>245.99999999999989</v>
      </c>
      <c r="V23" s="22">
        <f t="shared" ref="V23" si="15">SUM(V11:V22)</f>
        <v>2720</v>
      </c>
      <c r="W23" s="43"/>
    </row>
    <row r="24" spans="2:74" ht="30.75" thickBot="1" x14ac:dyDescent="0.3">
      <c r="M24" s="85" t="s">
        <v>73</v>
      </c>
      <c r="N24" s="75">
        <f>SUM(N11:N21)</f>
        <v>148</v>
      </c>
      <c r="O24" s="75">
        <f t="shared" ref="O24:U24" si="16">SUM(O11:O21)</f>
        <v>100</v>
      </c>
      <c r="P24" s="75">
        <f t="shared" si="16"/>
        <v>219</v>
      </c>
      <c r="Q24" s="75">
        <f t="shared" si="16"/>
        <v>315</v>
      </c>
      <c r="R24" s="86">
        <f t="shared" si="16"/>
        <v>68</v>
      </c>
      <c r="S24" s="75">
        <f t="shared" si="16"/>
        <v>693</v>
      </c>
      <c r="T24" s="75">
        <f t="shared" si="16"/>
        <v>201</v>
      </c>
      <c r="U24" s="75">
        <f t="shared" si="16"/>
        <v>245.99999999999989</v>
      </c>
      <c r="V24" s="22">
        <f>SUM(S24:U24)</f>
        <v>1140</v>
      </c>
      <c r="W24" s="43"/>
      <c r="Y24" s="22" t="s">
        <v>5</v>
      </c>
      <c r="Z24" s="35" cm="1">
        <f t="array" ref="Z24:AD24">TRANSPOSE(I3:I7)</f>
        <v>35</v>
      </c>
      <c r="AA24" s="35">
        <v>65</v>
      </c>
      <c r="AB24" s="35">
        <v>70</v>
      </c>
      <c r="AC24" s="35">
        <v>60</v>
      </c>
      <c r="AD24" s="39">
        <v>75</v>
      </c>
      <c r="AE24" s="22">
        <f>K21</f>
        <v>80</v>
      </c>
    </row>
    <row r="25" spans="2:74" ht="36.75" thickBot="1" x14ac:dyDescent="0.3">
      <c r="B25" s="164" t="s">
        <v>77</v>
      </c>
      <c r="C25" s="164"/>
      <c r="D25" s="164"/>
      <c r="E25" s="164"/>
      <c r="F25" s="164"/>
      <c r="G25" s="164"/>
      <c r="H25" s="164"/>
      <c r="I25" s="164"/>
      <c r="J25" s="164"/>
      <c r="K25" s="164"/>
    </row>
    <row r="26" spans="2:74" ht="30.75" thickBot="1" x14ac:dyDescent="0.3">
      <c r="B26" s="32" t="s">
        <v>47</v>
      </c>
      <c r="C26" s="35" t="s">
        <v>7</v>
      </c>
      <c r="D26" s="35" t="s">
        <v>8</v>
      </c>
      <c r="E26" s="35" t="s">
        <v>9</v>
      </c>
      <c r="F26" s="35" t="s">
        <v>10</v>
      </c>
      <c r="G26" s="35" t="s">
        <v>11</v>
      </c>
      <c r="H26" s="33" t="s">
        <v>13</v>
      </c>
      <c r="I26" s="35" t="s">
        <v>14</v>
      </c>
      <c r="J26" s="39" t="s">
        <v>15</v>
      </c>
      <c r="K26" s="41" t="s">
        <v>49</v>
      </c>
      <c r="M26" s="22" t="s">
        <v>71</v>
      </c>
      <c r="N26" s="35" cm="1">
        <f t="array" ref="N26:R26">TRANSPOSE(T3:T7)</f>
        <v>40</v>
      </c>
      <c r="O26" s="35">
        <v>70</v>
      </c>
      <c r="P26" s="35">
        <v>75</v>
      </c>
      <c r="Q26" s="35">
        <v>65</v>
      </c>
      <c r="R26" s="39">
        <v>70</v>
      </c>
      <c r="S26" s="22">
        <f>V21</f>
        <v>90</v>
      </c>
    </row>
    <row r="27" spans="2:74" ht="15.75" thickBot="1" x14ac:dyDescent="0.3">
      <c r="B27" s="23" t="s">
        <v>7</v>
      </c>
      <c r="C27" s="47" cm="1">
        <f t="array" ref="C27:G31">MMULT('IOT &amp; SUT-RAS'!C11:G15,Matrices!M68:Q72)</f>
        <v>37.025793650793652</v>
      </c>
      <c r="D27" s="48">
        <v>16.026785714285715</v>
      </c>
      <c r="E27" s="48">
        <v>3.481481481481481</v>
      </c>
      <c r="F27" s="48">
        <v>16.084986772486772</v>
      </c>
      <c r="G27" s="48">
        <v>7.3809523809523814</v>
      </c>
      <c r="H27" s="24" cm="1">
        <f t="array" ref="H27:J36">H11:J20</f>
        <v>20</v>
      </c>
      <c r="I27" s="25">
        <v>53</v>
      </c>
      <c r="J27" s="37">
        <v>12</v>
      </c>
      <c r="K27" s="51">
        <f>SUM(C27:J27)</f>
        <v>165</v>
      </c>
    </row>
    <row r="28" spans="2:74" ht="15.75" thickBot="1" x14ac:dyDescent="0.3">
      <c r="B28" s="23" t="s">
        <v>8</v>
      </c>
      <c r="C28" s="49">
        <v>15.202380952380953</v>
      </c>
      <c r="D28" s="50">
        <v>25.375</v>
      </c>
      <c r="E28" s="50">
        <v>47.666666666666664</v>
      </c>
      <c r="F28" s="50">
        <v>68.18452380952381</v>
      </c>
      <c r="G28" s="50">
        <v>4.5714285714285712</v>
      </c>
      <c r="H28" s="26">
        <v>48</v>
      </c>
      <c r="I28" s="18">
        <v>8</v>
      </c>
      <c r="J28" s="38">
        <v>18</v>
      </c>
      <c r="K28" s="52">
        <f t="shared" ref="K28:K31" si="17">SUM(C28:J28)</f>
        <v>235.00000000000003</v>
      </c>
      <c r="M28" s="22" t="s">
        <v>72</v>
      </c>
      <c r="N28" s="35" cm="1">
        <f t="array" ref="N28:U28">N24:U24</f>
        <v>148</v>
      </c>
      <c r="O28" s="35">
        <v>100</v>
      </c>
      <c r="P28" s="35">
        <v>219</v>
      </c>
      <c r="Q28" s="35">
        <v>315</v>
      </c>
      <c r="R28" s="39">
        <v>68</v>
      </c>
      <c r="S28" s="33">
        <v>693</v>
      </c>
      <c r="T28" s="35">
        <v>201</v>
      </c>
      <c r="U28" s="39">
        <v>245.99999999999989</v>
      </c>
    </row>
    <row r="29" spans="2:74" ht="15.75" thickBot="1" x14ac:dyDescent="0.3">
      <c r="B29" s="23" t="s">
        <v>9</v>
      </c>
      <c r="C29" s="49">
        <v>12.398809523809524</v>
      </c>
      <c r="D29" s="50">
        <v>6.1696428571428577</v>
      </c>
      <c r="E29" s="50">
        <v>25.425925925925924</v>
      </c>
      <c r="F29" s="50">
        <v>48.584986772486772</v>
      </c>
      <c r="G29" s="50">
        <v>2.4206349206349209</v>
      </c>
      <c r="H29" s="26">
        <v>100</v>
      </c>
      <c r="I29" s="18">
        <v>60</v>
      </c>
      <c r="J29" s="38">
        <v>75</v>
      </c>
      <c r="K29" s="52">
        <f t="shared" si="17"/>
        <v>330</v>
      </c>
    </row>
    <row r="30" spans="2:74" ht="15.75" thickBot="1" x14ac:dyDescent="0.3">
      <c r="B30" s="23" t="s">
        <v>10</v>
      </c>
      <c r="C30" s="49">
        <v>15.253968253968257</v>
      </c>
      <c r="D30" s="50">
        <v>8.75</v>
      </c>
      <c r="E30" s="50">
        <v>31</v>
      </c>
      <c r="F30" s="50">
        <v>96.265873015872998</v>
      </c>
      <c r="G30" s="50">
        <v>9.7301587301587311</v>
      </c>
      <c r="H30" s="26">
        <v>309</v>
      </c>
      <c r="I30" s="18">
        <v>18</v>
      </c>
      <c r="J30" s="38">
        <v>152</v>
      </c>
      <c r="K30" s="52">
        <f t="shared" si="17"/>
        <v>640</v>
      </c>
      <c r="M30" s="22" t="s">
        <v>12</v>
      </c>
      <c r="N30" s="35" cm="1">
        <f t="array" ref="N30:R30">N8:R8</f>
        <v>189.99999999999994</v>
      </c>
      <c r="O30" s="35">
        <v>230</v>
      </c>
      <c r="P30" s="35">
        <v>489.99999999999994</v>
      </c>
      <c r="Q30" s="35">
        <v>575</v>
      </c>
      <c r="R30" s="39">
        <v>95</v>
      </c>
    </row>
    <row r="31" spans="2:74" ht="15.75" thickBot="1" x14ac:dyDescent="0.3">
      <c r="B31" s="23" t="s">
        <v>11</v>
      </c>
      <c r="C31" s="49">
        <v>6.5079365079365079</v>
      </c>
      <c r="D31" s="50">
        <v>0.8571428571428571</v>
      </c>
      <c r="E31" s="50">
        <v>0</v>
      </c>
      <c r="F31" s="50">
        <v>3.0793650793650795</v>
      </c>
      <c r="G31" s="50">
        <v>35.555555555555557</v>
      </c>
      <c r="H31" s="26">
        <v>49</v>
      </c>
      <c r="I31" s="18">
        <v>29</v>
      </c>
      <c r="J31" s="38">
        <v>1</v>
      </c>
      <c r="K31" s="59">
        <f t="shared" si="17"/>
        <v>125</v>
      </c>
    </row>
    <row r="32" spans="2:74" x14ac:dyDescent="0.25">
      <c r="B32" s="23" t="s">
        <v>16</v>
      </c>
      <c r="C32" s="47" cm="1">
        <f t="array" ref="C32:G36">MMULT(C16:G20,Matrices!M68:Q72)</f>
        <v>7.0178571428571432</v>
      </c>
      <c r="D32" s="48">
        <v>4.4196428571428577</v>
      </c>
      <c r="E32" s="48">
        <v>6.0740740740740744</v>
      </c>
      <c r="F32" s="48">
        <v>7.0519179894179889</v>
      </c>
      <c r="G32" s="48">
        <v>0.43650793650793651</v>
      </c>
      <c r="H32" s="24">
        <v>5</v>
      </c>
      <c r="I32" s="25">
        <v>2</v>
      </c>
      <c r="J32" s="37">
        <v>3</v>
      </c>
      <c r="K32" s="60">
        <f>SUM(C32:J32)</f>
        <v>35</v>
      </c>
    </row>
    <row r="33" spans="2:11" x14ac:dyDescent="0.25">
      <c r="B33" s="23" t="s">
        <v>17</v>
      </c>
      <c r="C33" s="49">
        <v>5.20436507936508</v>
      </c>
      <c r="D33" s="50">
        <v>25.008928571428573</v>
      </c>
      <c r="E33" s="50">
        <v>4.8703703703703694</v>
      </c>
      <c r="F33" s="50">
        <v>12.41633597883598</v>
      </c>
      <c r="G33" s="50">
        <v>3.5000000000000004</v>
      </c>
      <c r="H33" s="26">
        <v>7</v>
      </c>
      <c r="I33" s="18">
        <v>3</v>
      </c>
      <c r="J33" s="38">
        <v>4</v>
      </c>
      <c r="K33" s="60">
        <f t="shared" ref="K33:K36" si="18">SUM(C33:J33)</f>
        <v>65</v>
      </c>
    </row>
    <row r="34" spans="2:11" x14ac:dyDescent="0.25">
      <c r="B34" s="23" t="s">
        <v>18</v>
      </c>
      <c r="C34" s="49">
        <v>3.6130952380952381</v>
      </c>
      <c r="D34" s="50">
        <v>12.383928571428573</v>
      </c>
      <c r="E34" s="50">
        <v>8.7222222222222214</v>
      </c>
      <c r="F34" s="50">
        <v>6.1855158730158726</v>
      </c>
      <c r="G34" s="50">
        <v>1.0952380952380953</v>
      </c>
      <c r="H34" s="26">
        <v>21</v>
      </c>
      <c r="I34" s="18">
        <v>9</v>
      </c>
      <c r="J34" s="38">
        <v>8</v>
      </c>
      <c r="K34" s="60">
        <f t="shared" si="18"/>
        <v>70</v>
      </c>
    </row>
    <row r="35" spans="2:11" x14ac:dyDescent="0.25">
      <c r="B35" s="23" t="s">
        <v>19</v>
      </c>
      <c r="C35" s="49">
        <v>1.9563492063492065</v>
      </c>
      <c r="D35" s="50">
        <v>0.9107142857142857</v>
      </c>
      <c r="E35" s="50">
        <v>7.1296296296296289</v>
      </c>
      <c r="F35" s="50">
        <v>25.836640211640212</v>
      </c>
      <c r="G35" s="50">
        <v>3.166666666666667</v>
      </c>
      <c r="H35" s="26">
        <v>14</v>
      </c>
      <c r="I35" s="18">
        <v>7</v>
      </c>
      <c r="J35" s="38">
        <v>0</v>
      </c>
      <c r="K35" s="60">
        <f t="shared" si="18"/>
        <v>59.999999999999993</v>
      </c>
    </row>
    <row r="36" spans="2:11" ht="15.75" thickBot="1" x14ac:dyDescent="0.3">
      <c r="B36" s="23" t="s">
        <v>20</v>
      </c>
      <c r="C36" s="49">
        <v>2.1428571428571428</v>
      </c>
      <c r="D36" s="50">
        <v>0.42857142857142855</v>
      </c>
      <c r="E36" s="50">
        <v>0.22222222222222221</v>
      </c>
      <c r="F36" s="50">
        <v>11.53968253968254</v>
      </c>
      <c r="G36" s="50">
        <v>0.66666666666666674</v>
      </c>
      <c r="H36" s="26">
        <v>45</v>
      </c>
      <c r="I36" s="18">
        <v>15</v>
      </c>
      <c r="J36" s="38">
        <v>0</v>
      </c>
      <c r="K36" s="60">
        <f t="shared" si="18"/>
        <v>75</v>
      </c>
    </row>
    <row r="37" spans="2:11" ht="15.75" thickBot="1" x14ac:dyDescent="0.3">
      <c r="B37" s="33" t="s">
        <v>46</v>
      </c>
      <c r="C37" s="63" cm="1">
        <f t="array" ref="C37:G37">MMULT(C21:G21,Matrices!M68:Q72)</f>
        <v>5.7599206349206353</v>
      </c>
      <c r="D37" s="64">
        <v>17.080357142857146</v>
      </c>
      <c r="E37" s="64">
        <v>10.407407407407407</v>
      </c>
      <c r="F37" s="64">
        <v>24.799933862433864</v>
      </c>
      <c r="G37" s="64">
        <v>6.9523809523809526</v>
      </c>
      <c r="H37" s="33" cm="1">
        <f t="array" ref="H37:J37">H21:J21</f>
        <v>10</v>
      </c>
      <c r="I37" s="35">
        <v>5</v>
      </c>
      <c r="J37" s="39">
        <v>0</v>
      </c>
      <c r="K37" s="39">
        <f>SUM(C37:J37)</f>
        <v>80</v>
      </c>
    </row>
    <row r="38" spans="2:11" ht="15.75" thickBot="1" x14ac:dyDescent="0.3">
      <c r="B38" s="29" t="s">
        <v>40</v>
      </c>
      <c r="C38" s="61" cm="1">
        <f t="array" ref="C38:G38">MMULT('IOT &amp; SUT-RAS'!C22:G22,Matrices!M68:Q72)</f>
        <v>52.916666666666671</v>
      </c>
      <c r="D38" s="62">
        <v>117.58928571428572</v>
      </c>
      <c r="E38" s="62">
        <v>185</v>
      </c>
      <c r="F38" s="62">
        <v>319.97023809523813</v>
      </c>
      <c r="G38" s="62">
        <v>49.523809523809533</v>
      </c>
      <c r="H38" s="29"/>
      <c r="I38" s="30"/>
      <c r="J38" s="42"/>
      <c r="K38" s="42">
        <f>SUM(_xlfn.ANCHORARRAY(C38))</f>
        <v>725.00000000000011</v>
      </c>
    </row>
    <row r="39" spans="2:11" ht="30.75" thickBot="1" x14ac:dyDescent="0.3">
      <c r="B39" s="34" t="s">
        <v>43</v>
      </c>
      <c r="C39" s="65">
        <f>SUM(C27:C38)</f>
        <v>165</v>
      </c>
      <c r="D39" s="66">
        <f>SUM(D27:D38)</f>
        <v>235</v>
      </c>
      <c r="E39" s="66">
        <f>SUM(E27:E38)</f>
        <v>330</v>
      </c>
      <c r="F39" s="66">
        <f>SUM(F27:F38)</f>
        <v>640</v>
      </c>
      <c r="G39" s="66">
        <f>SUM(G27:G38)</f>
        <v>125.00000000000003</v>
      </c>
      <c r="H39" s="33">
        <f t="shared" ref="H39" si="19">SUM(H27:H38)</f>
        <v>628</v>
      </c>
      <c r="I39" s="35">
        <f t="shared" ref="I39" si="20">SUM(I27:I38)</f>
        <v>209</v>
      </c>
      <c r="J39" s="39">
        <f t="shared" ref="J39" si="21">SUM(J27:J38)</f>
        <v>273</v>
      </c>
      <c r="K39" s="22">
        <f t="shared" ref="K39" si="22">SUM(K27:K38)</f>
        <v>2605</v>
      </c>
    </row>
    <row r="40" spans="2:11" ht="15.75" thickBot="1" x14ac:dyDescent="0.3"/>
    <row r="41" spans="2:11" ht="30.75" thickBot="1" x14ac:dyDescent="0.3">
      <c r="B41" s="32" t="s">
        <v>50</v>
      </c>
      <c r="C41" s="20" t="s">
        <v>0</v>
      </c>
      <c r="D41" s="20" t="s">
        <v>1</v>
      </c>
      <c r="E41" s="20" t="s">
        <v>2</v>
      </c>
      <c r="F41" s="20" t="s">
        <v>3</v>
      </c>
      <c r="G41" s="20" t="s">
        <v>4</v>
      </c>
      <c r="H41" s="33" t="s">
        <v>13</v>
      </c>
      <c r="I41" s="35" t="s">
        <v>14</v>
      </c>
      <c r="J41" s="39" t="s">
        <v>15</v>
      </c>
      <c r="K41" s="41" t="s">
        <v>48</v>
      </c>
    </row>
    <row r="42" spans="2:11" x14ac:dyDescent="0.25">
      <c r="B42" s="23" t="s">
        <v>0</v>
      </c>
      <c r="C42" s="47" cm="1">
        <f t="array" ref="C42:G46">MMULT(Matrices!M61:Q65,'IOT &amp; SUT-RAS'!C11:G15)</f>
        <v>40.177657559638938</v>
      </c>
      <c r="D42" s="48">
        <v>10.07243310767247</v>
      </c>
      <c r="E42" s="48">
        <v>12.953437298517086</v>
      </c>
      <c r="F42" s="48">
        <v>15.32091191166989</v>
      </c>
      <c r="G42" s="48">
        <v>5.4983428030303028</v>
      </c>
      <c r="H42" s="47" cm="1">
        <f t="array" ref="H42:J46">MMULT(Matrices!M61:Q65,'IOT &amp; SUT-RAS'!H11:J15)</f>
        <v>32.328210630238559</v>
      </c>
      <c r="I42" s="48">
        <v>41.705703981302385</v>
      </c>
      <c r="J42" s="67">
        <v>16.943302707930364</v>
      </c>
      <c r="K42" s="70">
        <f>SUM(C42:J42)</f>
        <v>175</v>
      </c>
    </row>
    <row r="43" spans="2:11" x14ac:dyDescent="0.25">
      <c r="B43" s="23" t="s">
        <v>1</v>
      </c>
      <c r="C43" s="49">
        <v>16.754816247582205</v>
      </c>
      <c r="D43" s="50">
        <v>17.760154738878143</v>
      </c>
      <c r="E43" s="50">
        <v>54.071566731141196</v>
      </c>
      <c r="F43" s="50">
        <v>42.088974854932303</v>
      </c>
      <c r="G43" s="50">
        <v>5.4363636363636365</v>
      </c>
      <c r="H43" s="49">
        <v>44.464139264990337</v>
      </c>
      <c r="I43" s="50">
        <v>14.425841392649904</v>
      </c>
      <c r="J43" s="68">
        <v>14.99814313346228</v>
      </c>
      <c r="K43" s="60">
        <f t="shared" ref="K43:K53" si="23">SUM(C43:J43)</f>
        <v>210.00000000000003</v>
      </c>
    </row>
    <row r="44" spans="2:11" x14ac:dyDescent="0.25">
      <c r="B44" s="23" t="s">
        <v>2</v>
      </c>
      <c r="C44" s="49">
        <v>25.614704223081883</v>
      </c>
      <c r="D44" s="50">
        <v>6.6475257898130238</v>
      </c>
      <c r="E44" s="50">
        <v>52.983518697614443</v>
      </c>
      <c r="F44" s="50">
        <v>63.089639748549324</v>
      </c>
      <c r="G44" s="50">
        <v>1.7078598484848486</v>
      </c>
      <c r="H44" s="49">
        <v>158.63097396840749</v>
      </c>
      <c r="I44" s="50">
        <v>68.72108720180529</v>
      </c>
      <c r="J44" s="68">
        <v>102.60469052224371</v>
      </c>
      <c r="K44" s="60">
        <f t="shared" si="23"/>
        <v>480</v>
      </c>
    </row>
    <row r="45" spans="2:11" x14ac:dyDescent="0.25">
      <c r="B45" s="23" t="s">
        <v>3</v>
      </c>
      <c r="C45" s="49">
        <v>15.957045454545455</v>
      </c>
      <c r="D45" s="50">
        <v>3.1856060606060606</v>
      </c>
      <c r="E45" s="50">
        <v>35.496212121212125</v>
      </c>
      <c r="F45" s="50">
        <v>71.554924242424249</v>
      </c>
      <c r="G45" s="50">
        <v>13.50625</v>
      </c>
      <c r="H45" s="49">
        <v>256.19655303030305</v>
      </c>
      <c r="I45" s="50">
        <v>22.840681818181817</v>
      </c>
      <c r="J45" s="68">
        <v>121.26272727272726</v>
      </c>
      <c r="K45" s="60">
        <f t="shared" si="23"/>
        <v>540</v>
      </c>
    </row>
    <row r="46" spans="2:11" ht="15.75" thickBot="1" x14ac:dyDescent="0.3">
      <c r="B46" s="23" t="s">
        <v>4</v>
      </c>
      <c r="C46" s="49">
        <v>5.4957765151515154</v>
      </c>
      <c r="D46" s="50">
        <v>0.33428030303030304</v>
      </c>
      <c r="E46" s="50">
        <v>0.49526515151515149</v>
      </c>
      <c r="F46" s="50">
        <v>0.94554924242424243</v>
      </c>
      <c r="G46" s="50">
        <v>25.851183712121212</v>
      </c>
      <c r="H46" s="49">
        <v>34.380123106060609</v>
      </c>
      <c r="I46" s="50">
        <v>20.306685606060604</v>
      </c>
      <c r="J46" s="68">
        <v>2.1911363636363639</v>
      </c>
      <c r="K46" s="60">
        <f t="shared" si="23"/>
        <v>90</v>
      </c>
    </row>
    <row r="47" spans="2:11" x14ac:dyDescent="0.25">
      <c r="B47" s="23" t="s">
        <v>52</v>
      </c>
      <c r="C47" s="47" cm="1">
        <f t="array" ref="C47:G51">MMULT(Matrices!M61:Q65,'IOT &amp; SUT-RAS'!C16:G20)</f>
        <v>7.3218387330754355</v>
      </c>
      <c r="D47" s="48">
        <v>5.251450676982591</v>
      </c>
      <c r="E47" s="48">
        <v>7.9534876692456482</v>
      </c>
      <c r="F47" s="48">
        <v>5.1770782962604773</v>
      </c>
      <c r="G47" s="48">
        <v>0.18450797872340424</v>
      </c>
      <c r="H47" s="47" cm="1">
        <f t="array" ref="H47:J51">MMULT(Matrices!M61:Q65,'IOT &amp; SUT-RAS'!H16:J20)</f>
        <v>5.0794346389426179</v>
      </c>
      <c r="I47" s="48">
        <v>2.1077379513217278</v>
      </c>
      <c r="J47" s="67">
        <v>2.6982591876208897</v>
      </c>
      <c r="K47" s="58">
        <f t="shared" si="23"/>
        <v>35.773795132172793</v>
      </c>
    </row>
    <row r="48" spans="2:11" x14ac:dyDescent="0.25">
      <c r="B48" s="23" t="s">
        <v>53</v>
      </c>
      <c r="C48" s="49">
        <v>4.2420116054158612</v>
      </c>
      <c r="D48" s="50">
        <v>21.719535783365572</v>
      </c>
      <c r="E48" s="50">
        <v>6.179883945841393</v>
      </c>
      <c r="F48" s="50">
        <v>10.229168278529979</v>
      </c>
      <c r="G48" s="50">
        <v>0.76595744680851063</v>
      </c>
      <c r="H48" s="49">
        <v>11.216247582205028</v>
      </c>
      <c r="I48" s="50">
        <v>4.2796905222437136</v>
      </c>
      <c r="J48" s="68">
        <v>3.336557059961315</v>
      </c>
      <c r="K48" s="69">
        <f t="shared" si="23"/>
        <v>61.969052224371374</v>
      </c>
    </row>
    <row r="49" spans="2:11" x14ac:dyDescent="0.25">
      <c r="B49" s="23" t="s">
        <v>54</v>
      </c>
      <c r="C49" s="49">
        <v>4.8543882978723403</v>
      </c>
      <c r="D49" s="50">
        <v>16.544165054803351</v>
      </c>
      <c r="E49" s="50">
        <v>16.309336718246293</v>
      </c>
      <c r="F49" s="50">
        <v>9.0950697130883302</v>
      </c>
      <c r="G49" s="50">
        <v>0.47140957446808507</v>
      </c>
      <c r="H49" s="49">
        <v>24.269563990973566</v>
      </c>
      <c r="I49" s="50">
        <v>10.555800693101224</v>
      </c>
      <c r="J49" s="68">
        <v>8.6318504190844614</v>
      </c>
      <c r="K49" s="69">
        <f t="shared" si="23"/>
        <v>90.731584461637638</v>
      </c>
    </row>
    <row r="50" spans="2:11" x14ac:dyDescent="0.25">
      <c r="B50" s="23" t="s">
        <v>55</v>
      </c>
      <c r="C50" s="49">
        <v>2.3734090909090906</v>
      </c>
      <c r="D50" s="50">
        <v>0.39393939393939392</v>
      </c>
      <c r="E50" s="50">
        <v>8.2064393939393945</v>
      </c>
      <c r="F50" s="50">
        <v>22.502159090909089</v>
      </c>
      <c r="G50" s="50">
        <v>1.5625</v>
      </c>
      <c r="H50" s="49">
        <v>22.373863636363637</v>
      </c>
      <c r="I50" s="50">
        <v>9.3414772727272712</v>
      </c>
      <c r="J50" s="68">
        <v>0.24242424242424243</v>
      </c>
      <c r="K50" s="69">
        <f t="shared" si="23"/>
        <v>66.996212121212125</v>
      </c>
    </row>
    <row r="51" spans="2:11" ht="15.75" thickBot="1" x14ac:dyDescent="0.3">
      <c r="B51" s="23" t="s">
        <v>56</v>
      </c>
      <c r="C51" s="49">
        <v>2.2083522727272724</v>
      </c>
      <c r="D51" s="50">
        <v>9.0909090909090912E-2</v>
      </c>
      <c r="E51" s="50">
        <v>0.35085227272727271</v>
      </c>
      <c r="F51" s="50">
        <v>7.9965246212121208</v>
      </c>
      <c r="G51" s="50">
        <v>1.5625E-2</v>
      </c>
      <c r="H51" s="49">
        <v>29.060890151515153</v>
      </c>
      <c r="I51" s="50">
        <v>9.7152935606060602</v>
      </c>
      <c r="J51" s="68">
        <v>9.0909090909090912E-2</v>
      </c>
      <c r="K51" s="69">
        <f t="shared" si="23"/>
        <v>49.529356060606062</v>
      </c>
    </row>
    <row r="52" spans="2:11" ht="15.75" thickBot="1" x14ac:dyDescent="0.3">
      <c r="B52" s="33" t="s">
        <v>46</v>
      </c>
      <c r="C52" s="33" cm="1">
        <f t="array" ref="C52:J52">C21:J21</f>
        <v>5</v>
      </c>
      <c r="D52" s="35">
        <v>18</v>
      </c>
      <c r="E52" s="35">
        <v>15</v>
      </c>
      <c r="F52" s="35">
        <v>22</v>
      </c>
      <c r="G52" s="35">
        <v>5</v>
      </c>
      <c r="H52" s="33">
        <v>10</v>
      </c>
      <c r="I52" s="35">
        <v>5</v>
      </c>
      <c r="J52" s="39">
        <v>0</v>
      </c>
      <c r="K52" s="39">
        <f t="shared" si="23"/>
        <v>80</v>
      </c>
    </row>
    <row r="53" spans="2:11" ht="15.75" thickBot="1" x14ac:dyDescent="0.3">
      <c r="B53" s="29" t="s">
        <v>40</v>
      </c>
      <c r="C53" s="29" cm="1">
        <f t="array" ref="C53:G53">C22:G22</f>
        <v>45</v>
      </c>
      <c r="D53" s="30">
        <v>110</v>
      </c>
      <c r="E53" s="30">
        <v>270</v>
      </c>
      <c r="F53" s="30">
        <v>270</v>
      </c>
      <c r="G53" s="30">
        <v>30</v>
      </c>
      <c r="H53" s="29"/>
      <c r="I53" s="30"/>
      <c r="J53" s="42"/>
      <c r="K53" s="42">
        <f t="shared" si="23"/>
        <v>725</v>
      </c>
    </row>
    <row r="54" spans="2:11" ht="30.75" thickBot="1" x14ac:dyDescent="0.3">
      <c r="B54" s="34" t="s">
        <v>42</v>
      </c>
      <c r="C54" s="65">
        <f>SUM(C42:C53)</f>
        <v>175</v>
      </c>
      <c r="D54" s="66">
        <f>SUM(D42:D53)</f>
        <v>210</v>
      </c>
      <c r="E54" s="66">
        <f>SUM(E42:E53)</f>
        <v>480</v>
      </c>
      <c r="F54" s="66">
        <f>SUM(F42:F53)</f>
        <v>540</v>
      </c>
      <c r="G54" s="66">
        <f>SUM(G42:G53)</f>
        <v>90</v>
      </c>
      <c r="H54" s="33">
        <f t="shared" ref="H54" si="24">SUM(H42:H53)</f>
        <v>628</v>
      </c>
      <c r="I54" s="35">
        <f t="shared" ref="I54" si="25">SUM(I42:I53)</f>
        <v>209</v>
      </c>
      <c r="J54" s="39">
        <f t="shared" ref="J54" si="26">SUM(J42:J53)</f>
        <v>272.99999999999994</v>
      </c>
      <c r="K54" s="22">
        <f t="shared" ref="K54" si="27">SUM(K42:K53)</f>
        <v>2605</v>
      </c>
    </row>
  </sheetData>
  <mergeCells count="13">
    <mergeCell ref="B25:K25"/>
    <mergeCell ref="BQ1:BY1"/>
    <mergeCell ref="B1:K1"/>
    <mergeCell ref="M1:V1"/>
    <mergeCell ref="BO8:BP10"/>
    <mergeCell ref="BD8:BE10"/>
    <mergeCell ref="AH2:AH20"/>
    <mergeCell ref="AI2:AI20"/>
    <mergeCell ref="X2:X20"/>
    <mergeCell ref="AS2:AS20"/>
    <mergeCell ref="X1:AH1"/>
    <mergeCell ref="AU1:BC1"/>
    <mergeCell ref="BF1:B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69D4-8A08-4F74-8A22-0F769F9942AC}">
  <dimension ref="B1:W54"/>
  <sheetViews>
    <sheetView topLeftCell="C1" zoomScaleNormal="100" workbookViewId="0">
      <selection activeCell="N11" sqref="N11"/>
    </sheetView>
  </sheetViews>
  <sheetFormatPr baseColWidth="10" defaultRowHeight="15" x14ac:dyDescent="0.25"/>
  <cols>
    <col min="1" max="1" width="11.42578125" style="18"/>
    <col min="2" max="2" width="12.42578125" style="18" bestFit="1" customWidth="1"/>
    <col min="3" max="7" width="11.42578125" style="18"/>
    <col min="8" max="8" width="12.140625" style="18" bestFit="1" customWidth="1"/>
    <col min="9" max="10" width="11.42578125" style="18"/>
    <col min="11" max="11" width="12.42578125" style="18" bestFit="1" customWidth="1"/>
    <col min="12" max="12" width="11.42578125" style="18"/>
    <col min="13" max="13" width="12.42578125" style="18" bestFit="1" customWidth="1"/>
    <col min="14" max="17" width="11.42578125" style="18"/>
    <col min="18" max="18" width="13.140625" style="18" customWidth="1"/>
    <col min="19" max="19" width="12.140625" style="18" bestFit="1" customWidth="1"/>
    <col min="20" max="20" width="11.42578125" style="18"/>
    <col min="21" max="21" width="11.85546875" style="18" bestFit="1" customWidth="1"/>
    <col min="22" max="22" width="12.42578125" style="18" bestFit="1" customWidth="1"/>
    <col min="23" max="23" width="12.42578125" style="18" customWidth="1"/>
    <col min="24" max="16384" width="11.42578125" style="18"/>
  </cols>
  <sheetData>
    <row r="1" spans="2:23" ht="36.75" thickBot="1" x14ac:dyDescent="0.3">
      <c r="B1" s="165" t="s">
        <v>57</v>
      </c>
      <c r="C1" s="165"/>
      <c r="D1" s="165"/>
      <c r="E1" s="165"/>
      <c r="F1" s="165"/>
      <c r="G1" s="165"/>
      <c r="H1" s="165"/>
      <c r="I1" s="165"/>
      <c r="J1" s="165"/>
      <c r="K1" s="165"/>
      <c r="M1" s="165" t="s">
        <v>58</v>
      </c>
      <c r="N1" s="165"/>
      <c r="O1" s="165"/>
      <c r="P1" s="165"/>
      <c r="Q1" s="165"/>
      <c r="R1" s="165"/>
      <c r="S1" s="165"/>
      <c r="T1" s="165"/>
      <c r="U1" s="165"/>
      <c r="V1" s="165"/>
      <c r="W1" s="71"/>
    </row>
    <row r="2" spans="2:23" ht="30.75" thickBot="1" x14ac:dyDescent="0.3">
      <c r="B2" s="32" t="s">
        <v>41</v>
      </c>
      <c r="C2" s="20" t="s">
        <v>0</v>
      </c>
      <c r="D2" s="20" t="s">
        <v>1</v>
      </c>
      <c r="E2" s="20" t="s">
        <v>2</v>
      </c>
      <c r="F2" s="20" t="s">
        <v>3</v>
      </c>
      <c r="G2" s="20" t="s">
        <v>4</v>
      </c>
      <c r="H2" s="21" t="s">
        <v>43</v>
      </c>
      <c r="I2" s="53" t="s">
        <v>51</v>
      </c>
      <c r="J2" s="22" t="s">
        <v>44</v>
      </c>
      <c r="M2" s="32" t="s">
        <v>41</v>
      </c>
      <c r="N2" s="20" t="s">
        <v>0</v>
      </c>
      <c r="O2" s="20" t="s">
        <v>1</v>
      </c>
      <c r="P2" s="20" t="s">
        <v>2</v>
      </c>
      <c r="Q2" s="20" t="s">
        <v>3</v>
      </c>
      <c r="R2" s="20" t="s">
        <v>4</v>
      </c>
      <c r="S2" s="21" t="s">
        <v>43</v>
      </c>
      <c r="T2" s="53" t="s">
        <v>51</v>
      </c>
      <c r="U2" s="22" t="s">
        <v>44</v>
      </c>
    </row>
    <row r="3" spans="2:23" x14ac:dyDescent="0.25">
      <c r="B3" s="23" t="s">
        <v>7</v>
      </c>
      <c r="C3" s="24">
        <v>125</v>
      </c>
      <c r="D3" s="25">
        <v>15</v>
      </c>
      <c r="E3" s="25">
        <v>20</v>
      </c>
      <c r="F3" s="25">
        <v>0</v>
      </c>
      <c r="G3" s="25">
        <v>5</v>
      </c>
      <c r="H3" s="51">
        <f>SUM(C3:G3)</f>
        <v>165</v>
      </c>
      <c r="I3" s="56">
        <v>35</v>
      </c>
      <c r="J3" s="31">
        <f>SUM(H3:I3)</f>
        <v>200</v>
      </c>
      <c r="M3" s="23" t="s">
        <v>7</v>
      </c>
      <c r="N3" s="47">
        <v>136.05370570430051</v>
      </c>
      <c r="O3" s="48">
        <v>16.322857243363675</v>
      </c>
      <c r="P3" s="48">
        <v>21.614332943135416</v>
      </c>
      <c r="Q3" s="48">
        <v>0</v>
      </c>
      <c r="R3" s="48">
        <v>5.3811617285814313</v>
      </c>
      <c r="S3" s="77">
        <f>SUM(N3:R3)</f>
        <v>179.37205761938102</v>
      </c>
      <c r="T3" s="56">
        <v>40</v>
      </c>
      <c r="U3" s="73">
        <f>SUM(S3:T3)</f>
        <v>219.37205761938102</v>
      </c>
    </row>
    <row r="4" spans="2:23" x14ac:dyDescent="0.25">
      <c r="B4" s="23" t="s">
        <v>8</v>
      </c>
      <c r="C4" s="26">
        <v>25</v>
      </c>
      <c r="D4" s="18">
        <v>180</v>
      </c>
      <c r="E4" s="18">
        <v>30</v>
      </c>
      <c r="F4" s="18">
        <v>0</v>
      </c>
      <c r="G4" s="18">
        <v>0</v>
      </c>
      <c r="H4" s="52">
        <f t="shared" ref="H4:H7" si="0">SUM(C4:G4)</f>
        <v>235</v>
      </c>
      <c r="I4" s="57">
        <v>65</v>
      </c>
      <c r="J4" s="31">
        <f t="shared" ref="J4:J7" si="1">SUM(H4:I4)</f>
        <v>300</v>
      </c>
      <c r="M4" s="23" t="s">
        <v>8</v>
      </c>
      <c r="N4" s="49">
        <v>27.532153065863252</v>
      </c>
      <c r="O4" s="72">
        <v>196.9706838497039</v>
      </c>
      <c r="P4" s="72">
        <v>32.807004821472567</v>
      </c>
      <c r="Q4" s="72">
        <v>0</v>
      </c>
      <c r="R4" s="72">
        <v>0</v>
      </c>
      <c r="S4" s="78">
        <f t="shared" ref="S4:S7" si="2">SUM(N4:R4)</f>
        <v>257.30984173703973</v>
      </c>
      <c r="T4" s="57">
        <v>70</v>
      </c>
      <c r="U4" s="73">
        <f t="shared" ref="U4:U7" si="3">SUM(S4:T4)</f>
        <v>327.30984173703973</v>
      </c>
    </row>
    <row r="5" spans="2:23" x14ac:dyDescent="0.25">
      <c r="B5" s="23" t="s">
        <v>9</v>
      </c>
      <c r="C5" s="26">
        <v>0</v>
      </c>
      <c r="D5" s="18">
        <v>0</v>
      </c>
      <c r="E5" s="18">
        <v>320</v>
      </c>
      <c r="F5" s="18">
        <v>10</v>
      </c>
      <c r="G5" s="18">
        <v>0</v>
      </c>
      <c r="H5" s="52">
        <f t="shared" si="0"/>
        <v>330</v>
      </c>
      <c r="I5" s="57">
        <v>70</v>
      </c>
      <c r="J5" s="31">
        <f t="shared" si="1"/>
        <v>400</v>
      </c>
      <c r="M5" s="23" t="s">
        <v>9</v>
      </c>
      <c r="N5" s="49">
        <v>0</v>
      </c>
      <c r="O5" s="72">
        <v>0</v>
      </c>
      <c r="P5" s="72">
        <v>319.08552655508879</v>
      </c>
      <c r="Q5" s="72">
        <v>13.2952302731287</v>
      </c>
      <c r="R5" s="72">
        <v>0</v>
      </c>
      <c r="S5" s="78">
        <f t="shared" si="2"/>
        <v>332.3807568282175</v>
      </c>
      <c r="T5" s="57">
        <v>75</v>
      </c>
      <c r="U5" s="73">
        <f t="shared" si="3"/>
        <v>407.3807568282175</v>
      </c>
    </row>
    <row r="6" spans="2:23" x14ac:dyDescent="0.25">
      <c r="B6" s="23" t="s">
        <v>10</v>
      </c>
      <c r="C6" s="26">
        <v>25</v>
      </c>
      <c r="D6" s="18">
        <v>0</v>
      </c>
      <c r="E6" s="18">
        <v>110</v>
      </c>
      <c r="F6" s="18">
        <v>500</v>
      </c>
      <c r="G6" s="18">
        <v>5</v>
      </c>
      <c r="H6" s="52">
        <f t="shared" si="0"/>
        <v>640</v>
      </c>
      <c r="I6" s="57">
        <v>60</v>
      </c>
      <c r="J6" s="31">
        <f t="shared" si="1"/>
        <v>700</v>
      </c>
      <c r="M6" s="23" t="s">
        <v>10</v>
      </c>
      <c r="N6" s="49">
        <v>26.41414122983619</v>
      </c>
      <c r="O6" s="72">
        <v>0</v>
      </c>
      <c r="P6" s="72">
        <v>116.49313568030318</v>
      </c>
      <c r="Q6" s="72">
        <v>528.96011026928375</v>
      </c>
      <c r="R6" s="72">
        <v>5.4182853804792188</v>
      </c>
      <c r="S6" s="78">
        <f t="shared" si="2"/>
        <v>677.28567255990231</v>
      </c>
      <c r="T6" s="57">
        <v>65</v>
      </c>
      <c r="U6" s="73">
        <f t="shared" si="3"/>
        <v>742.28567255990231</v>
      </c>
    </row>
    <row r="7" spans="2:23" ht="15.75" thickBot="1" x14ac:dyDescent="0.3">
      <c r="B7" s="23" t="s">
        <v>11</v>
      </c>
      <c r="C7" s="26">
        <v>0</v>
      </c>
      <c r="D7" s="18">
        <v>15</v>
      </c>
      <c r="E7" s="18">
        <v>0</v>
      </c>
      <c r="F7" s="18">
        <v>30</v>
      </c>
      <c r="G7" s="18">
        <v>80</v>
      </c>
      <c r="H7" s="52">
        <f t="shared" si="0"/>
        <v>125</v>
      </c>
      <c r="I7" s="57">
        <v>75</v>
      </c>
      <c r="J7" s="31">
        <f t="shared" si="1"/>
        <v>200</v>
      </c>
      <c r="M7" s="23" t="s">
        <v>11</v>
      </c>
      <c r="N7" s="49">
        <v>0</v>
      </c>
      <c r="O7" s="72">
        <v>16.706458906932411</v>
      </c>
      <c r="P7" s="72">
        <v>0</v>
      </c>
      <c r="Q7" s="72">
        <v>32.744659457587524</v>
      </c>
      <c r="R7" s="72">
        <v>84.200552890939349</v>
      </c>
      <c r="S7" s="78">
        <f t="shared" si="2"/>
        <v>133.65167125545929</v>
      </c>
      <c r="T7" s="57">
        <v>70</v>
      </c>
      <c r="U7" s="73">
        <f t="shared" si="3"/>
        <v>203.65167125545929</v>
      </c>
    </row>
    <row r="8" spans="2:23" ht="30.75" thickBot="1" x14ac:dyDescent="0.3">
      <c r="B8" s="34" t="s">
        <v>42</v>
      </c>
      <c r="C8" s="54">
        <v>175</v>
      </c>
      <c r="D8" s="55">
        <v>210</v>
      </c>
      <c r="E8" s="55">
        <v>480</v>
      </c>
      <c r="F8" s="55">
        <v>540</v>
      </c>
      <c r="G8" s="55">
        <v>90</v>
      </c>
      <c r="H8" s="22">
        <f>SUM(C8:G8)</f>
        <v>1495</v>
      </c>
      <c r="I8" s="35">
        <f>SUM(I3:I7)</f>
        <v>305</v>
      </c>
      <c r="J8" s="22">
        <f>SUM(J3:J7)</f>
        <v>1800</v>
      </c>
      <c r="M8" s="34" t="s">
        <v>42</v>
      </c>
      <c r="N8" s="74">
        <f>SUM(N3:N7)</f>
        <v>189.99999999999994</v>
      </c>
      <c r="O8" s="75">
        <f t="shared" ref="O8:U8" si="4">SUM(O3:O7)</f>
        <v>230</v>
      </c>
      <c r="P8" s="75">
        <f t="shared" si="4"/>
        <v>489.99999999999994</v>
      </c>
      <c r="Q8" s="75">
        <f t="shared" si="4"/>
        <v>575</v>
      </c>
      <c r="R8" s="75">
        <f t="shared" si="4"/>
        <v>95</v>
      </c>
      <c r="S8" s="22">
        <f t="shared" si="4"/>
        <v>1580</v>
      </c>
      <c r="T8" s="75">
        <f t="shared" si="4"/>
        <v>320</v>
      </c>
      <c r="U8" s="22">
        <f t="shared" si="4"/>
        <v>1900</v>
      </c>
    </row>
    <row r="9" spans="2:23" ht="15.75" thickBot="1" x14ac:dyDescent="0.3"/>
    <row r="10" spans="2:23" ht="30.75" thickBot="1" x14ac:dyDescent="0.3">
      <c r="B10" s="19" t="s">
        <v>45</v>
      </c>
      <c r="C10" s="20" t="s">
        <v>0</v>
      </c>
      <c r="D10" s="20" t="s">
        <v>1</v>
      </c>
      <c r="E10" s="20" t="s">
        <v>2</v>
      </c>
      <c r="F10" s="20" t="s">
        <v>3</v>
      </c>
      <c r="G10" s="20" t="s">
        <v>4</v>
      </c>
      <c r="H10" s="19" t="s">
        <v>13</v>
      </c>
      <c r="I10" s="20" t="s">
        <v>14</v>
      </c>
      <c r="J10" s="36" t="s">
        <v>15</v>
      </c>
      <c r="K10" s="21" t="s">
        <v>43</v>
      </c>
      <c r="M10" s="19" t="s">
        <v>45</v>
      </c>
      <c r="N10" s="20" t="s">
        <v>0</v>
      </c>
      <c r="O10" s="20" t="s">
        <v>1</v>
      </c>
      <c r="P10" s="20" t="s">
        <v>2</v>
      </c>
      <c r="Q10" s="20" t="s">
        <v>3</v>
      </c>
      <c r="R10" s="20" t="s">
        <v>4</v>
      </c>
      <c r="S10" s="19" t="s">
        <v>13</v>
      </c>
      <c r="T10" s="20" t="s">
        <v>14</v>
      </c>
      <c r="U10" s="36" t="s">
        <v>15</v>
      </c>
      <c r="V10" s="21" t="s">
        <v>43</v>
      </c>
      <c r="W10" s="83"/>
    </row>
    <row r="11" spans="2:23" x14ac:dyDescent="0.25">
      <c r="B11" s="23" t="s">
        <v>7</v>
      </c>
      <c r="C11" s="24">
        <v>50</v>
      </c>
      <c r="D11" s="25">
        <v>10</v>
      </c>
      <c r="E11" s="25">
        <v>5</v>
      </c>
      <c r="F11" s="25">
        <v>8</v>
      </c>
      <c r="G11" s="25">
        <v>7</v>
      </c>
      <c r="H11" s="24">
        <v>20</v>
      </c>
      <c r="I11" s="25">
        <v>53</v>
      </c>
      <c r="J11" s="37">
        <v>12</v>
      </c>
      <c r="K11" s="51">
        <f>SUM(C11:J11)</f>
        <v>165</v>
      </c>
      <c r="M11" s="23" t="s">
        <v>7</v>
      </c>
      <c r="N11" s="24">
        <v>57</v>
      </c>
      <c r="O11" s="25">
        <v>11</v>
      </c>
      <c r="P11" s="25">
        <v>8</v>
      </c>
      <c r="Q11" s="25">
        <v>8</v>
      </c>
      <c r="R11" s="25">
        <v>10</v>
      </c>
      <c r="S11" s="24">
        <v>22</v>
      </c>
      <c r="T11" s="25">
        <v>44</v>
      </c>
      <c r="U11" s="67">
        <v>19.372057619381053</v>
      </c>
      <c r="V11" s="77">
        <f>SUM(N11:U11)</f>
        <v>179.37205761938105</v>
      </c>
      <c r="W11" s="84"/>
    </row>
    <row r="12" spans="2:23" x14ac:dyDescent="0.25">
      <c r="B12" s="23" t="s">
        <v>8</v>
      </c>
      <c r="C12" s="26">
        <v>15</v>
      </c>
      <c r="D12" s="18">
        <v>22</v>
      </c>
      <c r="E12" s="18">
        <v>70</v>
      </c>
      <c r="F12" s="18">
        <v>54</v>
      </c>
      <c r="G12" s="18">
        <v>0</v>
      </c>
      <c r="H12" s="26">
        <v>48</v>
      </c>
      <c r="I12" s="18">
        <v>8</v>
      </c>
      <c r="J12" s="38">
        <v>18</v>
      </c>
      <c r="K12" s="52">
        <f t="shared" ref="K12:K22" si="5">SUM(C12:J12)</f>
        <v>235</v>
      </c>
      <c r="M12" s="23" t="s">
        <v>8</v>
      </c>
      <c r="N12" s="26">
        <v>14</v>
      </c>
      <c r="O12" s="18">
        <v>23</v>
      </c>
      <c r="P12" s="18">
        <v>69</v>
      </c>
      <c r="Q12" s="18">
        <v>65</v>
      </c>
      <c r="R12" s="18">
        <v>0</v>
      </c>
      <c r="S12" s="26">
        <v>65</v>
      </c>
      <c r="T12" s="18">
        <v>10</v>
      </c>
      <c r="U12" s="68">
        <v>11.309841737039733</v>
      </c>
      <c r="V12" s="78">
        <f t="shared" ref="V12:V22" si="6">SUM(N12:U12)</f>
        <v>257.30984173703973</v>
      </c>
      <c r="W12" s="84"/>
    </row>
    <row r="13" spans="2:23" x14ac:dyDescent="0.25">
      <c r="B13" s="23" t="s">
        <v>9</v>
      </c>
      <c r="C13" s="26">
        <v>15</v>
      </c>
      <c r="D13" s="18">
        <v>2</v>
      </c>
      <c r="E13" s="18">
        <v>37</v>
      </c>
      <c r="F13" s="18">
        <v>41</v>
      </c>
      <c r="G13" s="18">
        <v>0</v>
      </c>
      <c r="H13" s="26">
        <v>100</v>
      </c>
      <c r="I13" s="18">
        <v>60</v>
      </c>
      <c r="J13" s="38">
        <v>75</v>
      </c>
      <c r="K13" s="52">
        <f t="shared" si="5"/>
        <v>330</v>
      </c>
      <c r="M13" s="23" t="s">
        <v>9</v>
      </c>
      <c r="N13" s="26">
        <v>12</v>
      </c>
      <c r="O13" s="18">
        <v>3</v>
      </c>
      <c r="P13" s="18">
        <v>41</v>
      </c>
      <c r="Q13" s="18">
        <v>43</v>
      </c>
      <c r="R13" s="18">
        <v>0</v>
      </c>
      <c r="S13" s="26">
        <v>98</v>
      </c>
      <c r="T13" s="18">
        <v>65</v>
      </c>
      <c r="U13" s="68">
        <v>70.3807568282175</v>
      </c>
      <c r="V13" s="78">
        <f t="shared" si="6"/>
        <v>332.3807568282175</v>
      </c>
      <c r="W13" s="84"/>
    </row>
    <row r="14" spans="2:23" x14ac:dyDescent="0.25">
      <c r="B14" s="23" t="s">
        <v>10</v>
      </c>
      <c r="C14" s="26">
        <v>18</v>
      </c>
      <c r="D14" s="18">
        <v>4</v>
      </c>
      <c r="E14" s="18">
        <v>44</v>
      </c>
      <c r="F14" s="18">
        <v>90</v>
      </c>
      <c r="G14" s="18">
        <v>5</v>
      </c>
      <c r="H14" s="26">
        <v>309</v>
      </c>
      <c r="I14" s="18">
        <v>18</v>
      </c>
      <c r="J14" s="38">
        <v>152</v>
      </c>
      <c r="K14" s="52">
        <f t="shared" si="5"/>
        <v>640</v>
      </c>
      <c r="M14" s="23" t="s">
        <v>10</v>
      </c>
      <c r="N14" s="26">
        <v>23</v>
      </c>
      <c r="O14" s="18">
        <v>5</v>
      </c>
      <c r="P14" s="18">
        <v>46</v>
      </c>
      <c r="Q14" s="18">
        <v>102</v>
      </c>
      <c r="R14" s="18">
        <v>8</v>
      </c>
      <c r="S14" s="26">
        <v>350</v>
      </c>
      <c r="T14" s="18">
        <v>18</v>
      </c>
      <c r="U14" s="68">
        <v>125.28567255990231</v>
      </c>
      <c r="V14" s="78">
        <f t="shared" si="6"/>
        <v>677.28567255990231</v>
      </c>
      <c r="W14" s="84"/>
    </row>
    <row r="15" spans="2:23" ht="15.75" thickBot="1" x14ac:dyDescent="0.3">
      <c r="B15" s="23" t="s">
        <v>11</v>
      </c>
      <c r="C15" s="26">
        <v>6</v>
      </c>
      <c r="D15" s="18">
        <v>0</v>
      </c>
      <c r="E15" s="18">
        <v>0</v>
      </c>
      <c r="F15" s="18">
        <v>0</v>
      </c>
      <c r="G15" s="18">
        <v>40</v>
      </c>
      <c r="H15" s="26">
        <v>49</v>
      </c>
      <c r="I15" s="18">
        <v>29</v>
      </c>
      <c r="J15" s="38">
        <v>1</v>
      </c>
      <c r="K15" s="52">
        <f t="shared" si="5"/>
        <v>125</v>
      </c>
      <c r="M15" s="23" t="s">
        <v>11</v>
      </c>
      <c r="N15" s="26">
        <v>8</v>
      </c>
      <c r="O15" s="18">
        <v>0</v>
      </c>
      <c r="P15" s="18">
        <v>0</v>
      </c>
      <c r="Q15" s="18">
        <v>0</v>
      </c>
      <c r="R15" s="18">
        <v>35</v>
      </c>
      <c r="S15" s="26">
        <v>60</v>
      </c>
      <c r="T15" s="18">
        <v>25</v>
      </c>
      <c r="U15" s="68">
        <v>5.6516712554592914</v>
      </c>
      <c r="V15" s="78">
        <f t="shared" si="6"/>
        <v>133.65167125545929</v>
      </c>
      <c r="W15" s="84"/>
    </row>
    <row r="16" spans="2:23" x14ac:dyDescent="0.25">
      <c r="B16" s="23" t="s">
        <v>16</v>
      </c>
      <c r="C16" s="24">
        <v>9</v>
      </c>
      <c r="D16" s="25">
        <v>3</v>
      </c>
      <c r="E16" s="25">
        <v>9</v>
      </c>
      <c r="F16" s="25">
        <v>4</v>
      </c>
      <c r="G16" s="25">
        <v>0</v>
      </c>
      <c r="H16" s="24">
        <v>5</v>
      </c>
      <c r="I16" s="25">
        <v>2</v>
      </c>
      <c r="J16" s="37">
        <v>3</v>
      </c>
      <c r="K16" s="51">
        <f t="shared" si="5"/>
        <v>35</v>
      </c>
      <c r="M16" s="23" t="s">
        <v>16</v>
      </c>
      <c r="N16" s="24">
        <v>11</v>
      </c>
      <c r="O16" s="25">
        <v>4</v>
      </c>
      <c r="P16" s="25">
        <v>11</v>
      </c>
      <c r="Q16" s="25">
        <v>7</v>
      </c>
      <c r="R16" s="25">
        <v>0</v>
      </c>
      <c r="S16" s="24">
        <v>4</v>
      </c>
      <c r="T16" s="25">
        <v>1</v>
      </c>
      <c r="U16" s="37">
        <v>2</v>
      </c>
      <c r="V16" s="51">
        <f t="shared" si="6"/>
        <v>40</v>
      </c>
      <c r="W16" s="43"/>
    </row>
    <row r="17" spans="2:23" x14ac:dyDescent="0.25">
      <c r="B17" s="23" t="s">
        <v>17</v>
      </c>
      <c r="C17" s="26">
        <v>4</v>
      </c>
      <c r="D17" s="18">
        <v>28</v>
      </c>
      <c r="E17" s="18">
        <v>7</v>
      </c>
      <c r="F17" s="18">
        <v>11</v>
      </c>
      <c r="G17" s="18">
        <v>1</v>
      </c>
      <c r="H17" s="26">
        <v>7</v>
      </c>
      <c r="I17" s="18">
        <v>3</v>
      </c>
      <c r="J17" s="38">
        <v>4</v>
      </c>
      <c r="K17" s="52">
        <f t="shared" si="5"/>
        <v>65</v>
      </c>
      <c r="M17" s="23" t="s">
        <v>17</v>
      </c>
      <c r="N17" s="26">
        <v>5</v>
      </c>
      <c r="O17" s="18">
        <v>25</v>
      </c>
      <c r="P17" s="18">
        <v>9</v>
      </c>
      <c r="Q17" s="18">
        <v>18</v>
      </c>
      <c r="R17" s="18">
        <v>4</v>
      </c>
      <c r="S17" s="26">
        <v>4</v>
      </c>
      <c r="T17" s="18">
        <v>2</v>
      </c>
      <c r="U17" s="38">
        <v>3</v>
      </c>
      <c r="V17" s="52">
        <f t="shared" si="6"/>
        <v>70</v>
      </c>
      <c r="W17" s="43"/>
    </row>
    <row r="18" spans="2:23" x14ac:dyDescent="0.25">
      <c r="B18" s="23" t="s">
        <v>18</v>
      </c>
      <c r="C18" s="26">
        <v>3</v>
      </c>
      <c r="D18" s="18">
        <v>13</v>
      </c>
      <c r="E18" s="18">
        <v>13</v>
      </c>
      <c r="F18" s="18">
        <v>3</v>
      </c>
      <c r="G18" s="18">
        <v>0</v>
      </c>
      <c r="H18" s="26">
        <v>21</v>
      </c>
      <c r="I18" s="18">
        <v>9</v>
      </c>
      <c r="J18" s="38">
        <v>8</v>
      </c>
      <c r="K18" s="52">
        <f t="shared" si="5"/>
        <v>70</v>
      </c>
      <c r="M18" s="23" t="s">
        <v>18</v>
      </c>
      <c r="N18" s="26">
        <v>4</v>
      </c>
      <c r="O18" s="18">
        <v>14</v>
      </c>
      <c r="P18" s="18">
        <v>11</v>
      </c>
      <c r="Q18" s="18">
        <v>3</v>
      </c>
      <c r="R18" s="18">
        <v>0</v>
      </c>
      <c r="S18" s="26">
        <v>24</v>
      </c>
      <c r="T18" s="18">
        <v>10</v>
      </c>
      <c r="U18" s="38">
        <v>9</v>
      </c>
      <c r="V18" s="52">
        <f t="shared" si="6"/>
        <v>75</v>
      </c>
      <c r="W18" s="43"/>
    </row>
    <row r="19" spans="2:23" x14ac:dyDescent="0.25">
      <c r="B19" s="23" t="s">
        <v>19</v>
      </c>
      <c r="C19" s="26">
        <v>2</v>
      </c>
      <c r="D19" s="18">
        <v>0</v>
      </c>
      <c r="E19" s="18">
        <v>10</v>
      </c>
      <c r="F19" s="18">
        <v>25</v>
      </c>
      <c r="G19" s="18">
        <v>2</v>
      </c>
      <c r="H19" s="26">
        <v>14</v>
      </c>
      <c r="I19" s="18">
        <v>7</v>
      </c>
      <c r="J19" s="38">
        <v>0</v>
      </c>
      <c r="K19" s="52">
        <f t="shared" si="5"/>
        <v>60</v>
      </c>
      <c r="M19" s="23" t="s">
        <v>19</v>
      </c>
      <c r="N19" s="26">
        <v>2</v>
      </c>
      <c r="O19" s="18">
        <v>0</v>
      </c>
      <c r="P19" s="18">
        <v>12</v>
      </c>
      <c r="Q19" s="18">
        <v>25</v>
      </c>
      <c r="R19" s="18">
        <v>5</v>
      </c>
      <c r="S19" s="26">
        <v>14</v>
      </c>
      <c r="T19" s="18">
        <v>7</v>
      </c>
      <c r="U19" s="38">
        <v>0</v>
      </c>
      <c r="V19" s="52">
        <f t="shared" si="6"/>
        <v>65</v>
      </c>
      <c r="W19" s="43"/>
    </row>
    <row r="20" spans="2:23" ht="15.75" thickBot="1" x14ac:dyDescent="0.3">
      <c r="B20" s="23" t="s">
        <v>20</v>
      </c>
      <c r="C20" s="26">
        <v>3</v>
      </c>
      <c r="D20" s="18">
        <v>0</v>
      </c>
      <c r="E20" s="18">
        <v>0</v>
      </c>
      <c r="F20" s="18">
        <v>12</v>
      </c>
      <c r="G20" s="18">
        <v>0</v>
      </c>
      <c r="H20" s="26">
        <v>45</v>
      </c>
      <c r="I20" s="18">
        <v>15</v>
      </c>
      <c r="J20" s="38">
        <v>0</v>
      </c>
      <c r="K20" s="52">
        <f t="shared" si="5"/>
        <v>75</v>
      </c>
      <c r="M20" s="23" t="s">
        <v>20</v>
      </c>
      <c r="N20" s="26">
        <v>3</v>
      </c>
      <c r="O20" s="18">
        <v>0</v>
      </c>
      <c r="P20" s="18">
        <v>0</v>
      </c>
      <c r="Q20" s="18">
        <v>18</v>
      </c>
      <c r="R20" s="18">
        <v>0</v>
      </c>
      <c r="S20" s="26">
        <v>37</v>
      </c>
      <c r="T20" s="18">
        <v>12</v>
      </c>
      <c r="U20" s="38">
        <v>0</v>
      </c>
      <c r="V20" s="52">
        <f t="shared" si="6"/>
        <v>70</v>
      </c>
      <c r="W20" s="43"/>
    </row>
    <row r="21" spans="2:23" ht="15.75" thickBot="1" x14ac:dyDescent="0.3">
      <c r="B21" s="33" t="s">
        <v>46</v>
      </c>
      <c r="C21" s="33">
        <v>5</v>
      </c>
      <c r="D21" s="35">
        <v>18</v>
      </c>
      <c r="E21" s="35">
        <v>15</v>
      </c>
      <c r="F21" s="35">
        <v>22</v>
      </c>
      <c r="G21" s="35">
        <v>5</v>
      </c>
      <c r="H21" s="33">
        <v>10</v>
      </c>
      <c r="I21" s="35">
        <v>5</v>
      </c>
      <c r="J21" s="39">
        <v>0</v>
      </c>
      <c r="K21" s="22">
        <f t="shared" si="5"/>
        <v>80</v>
      </c>
      <c r="M21" s="33" t="s">
        <v>46</v>
      </c>
      <c r="N21" s="79">
        <v>9</v>
      </c>
      <c r="O21" s="80">
        <v>15</v>
      </c>
      <c r="P21" s="80">
        <v>12</v>
      </c>
      <c r="Q21" s="80">
        <v>26</v>
      </c>
      <c r="R21" s="80">
        <v>6</v>
      </c>
      <c r="S21" s="79">
        <v>15</v>
      </c>
      <c r="T21" s="80">
        <v>7</v>
      </c>
      <c r="U21" s="81">
        <v>0</v>
      </c>
      <c r="V21" s="76">
        <f t="shared" si="6"/>
        <v>90</v>
      </c>
      <c r="W21" s="43"/>
    </row>
    <row r="22" spans="2:23" ht="15.75" thickBot="1" x14ac:dyDescent="0.3">
      <c r="B22" s="33" t="s">
        <v>40</v>
      </c>
      <c r="C22" s="33">
        <v>45</v>
      </c>
      <c r="D22" s="35">
        <v>110</v>
      </c>
      <c r="E22" s="35">
        <v>270</v>
      </c>
      <c r="F22" s="35">
        <v>270</v>
      </c>
      <c r="G22" s="35">
        <v>30</v>
      </c>
      <c r="H22" s="33"/>
      <c r="I22" s="35"/>
      <c r="J22" s="39"/>
      <c r="K22" s="22">
        <f t="shared" si="5"/>
        <v>725</v>
      </c>
      <c r="M22" s="33" t="s">
        <v>40</v>
      </c>
      <c r="N22" s="74">
        <v>42</v>
      </c>
      <c r="O22" s="75">
        <v>130</v>
      </c>
      <c r="P22" s="75">
        <v>271</v>
      </c>
      <c r="Q22" s="75">
        <v>260</v>
      </c>
      <c r="R22" s="75">
        <v>27</v>
      </c>
      <c r="S22" s="33"/>
      <c r="T22" s="35"/>
      <c r="U22" s="39"/>
      <c r="V22" s="22">
        <f t="shared" si="6"/>
        <v>730</v>
      </c>
      <c r="W22" s="43"/>
    </row>
    <row r="23" spans="2:23" ht="30.75" thickBot="1" x14ac:dyDescent="0.3">
      <c r="B23" s="34" t="s">
        <v>42</v>
      </c>
      <c r="C23" s="54">
        <f>SUM(C11:C22)</f>
        <v>175</v>
      </c>
      <c r="D23" s="55">
        <f t="shared" ref="D23:K23" si="7">SUM(D11:D22)</f>
        <v>210</v>
      </c>
      <c r="E23" s="55">
        <f t="shared" si="7"/>
        <v>480</v>
      </c>
      <c r="F23" s="55">
        <f t="shared" si="7"/>
        <v>540</v>
      </c>
      <c r="G23" s="55">
        <f t="shared" si="7"/>
        <v>90</v>
      </c>
      <c r="H23" s="33">
        <f t="shared" si="7"/>
        <v>628</v>
      </c>
      <c r="I23" s="35">
        <f t="shared" si="7"/>
        <v>209</v>
      </c>
      <c r="J23" s="39">
        <f t="shared" si="7"/>
        <v>273</v>
      </c>
      <c r="K23" s="22">
        <f t="shared" si="7"/>
        <v>2605</v>
      </c>
      <c r="M23" s="34" t="s">
        <v>42</v>
      </c>
      <c r="N23" s="33">
        <f>SUM(N11:N22)</f>
        <v>190</v>
      </c>
      <c r="O23" s="35">
        <f t="shared" ref="O23:V23" si="8">SUM(O11:O22)</f>
        <v>230</v>
      </c>
      <c r="P23" s="35">
        <f t="shared" si="8"/>
        <v>490</v>
      </c>
      <c r="Q23" s="35">
        <f t="shared" si="8"/>
        <v>575</v>
      </c>
      <c r="R23" s="35">
        <f t="shared" si="8"/>
        <v>95</v>
      </c>
      <c r="S23" s="33">
        <f t="shared" si="8"/>
        <v>693</v>
      </c>
      <c r="T23" s="35">
        <f t="shared" si="8"/>
        <v>201</v>
      </c>
      <c r="U23" s="39">
        <f t="shared" si="8"/>
        <v>245.99999999999989</v>
      </c>
      <c r="V23" s="22">
        <f t="shared" si="8"/>
        <v>2720</v>
      </c>
      <c r="W23" s="43"/>
    </row>
    <row r="24" spans="2:23" ht="30.75" thickBot="1" x14ac:dyDescent="0.3">
      <c r="M24" s="85" t="s">
        <v>73</v>
      </c>
      <c r="N24" s="75">
        <f>SUM(N11:N21)</f>
        <v>148</v>
      </c>
      <c r="O24" s="75">
        <f t="shared" ref="O24:U24" si="9">SUM(O11:O21)</f>
        <v>100</v>
      </c>
      <c r="P24" s="75">
        <f t="shared" si="9"/>
        <v>219</v>
      </c>
      <c r="Q24" s="75">
        <f t="shared" si="9"/>
        <v>315</v>
      </c>
      <c r="R24" s="86">
        <f t="shared" si="9"/>
        <v>68</v>
      </c>
      <c r="S24" s="75">
        <f t="shared" si="9"/>
        <v>693</v>
      </c>
      <c r="T24" s="75">
        <f t="shared" si="9"/>
        <v>201</v>
      </c>
      <c r="U24" s="75">
        <f t="shared" si="9"/>
        <v>245.99999999999989</v>
      </c>
      <c r="V24" s="22">
        <f>SUM(S24:U24)</f>
        <v>1140</v>
      </c>
      <c r="W24" s="43"/>
    </row>
    <row r="25" spans="2:23" ht="36.75" thickBot="1" x14ac:dyDescent="0.3">
      <c r="B25" s="164" t="s">
        <v>77</v>
      </c>
      <c r="C25" s="164"/>
      <c r="D25" s="164"/>
      <c r="E25" s="164"/>
      <c r="F25" s="164"/>
      <c r="G25" s="164"/>
      <c r="H25" s="164"/>
      <c r="I25" s="164"/>
      <c r="J25" s="164"/>
      <c r="K25" s="164"/>
    </row>
    <row r="26" spans="2:23" ht="30.75" thickBot="1" x14ac:dyDescent="0.3">
      <c r="B26" s="32" t="s">
        <v>47</v>
      </c>
      <c r="C26" s="35" t="s">
        <v>7</v>
      </c>
      <c r="D26" s="35" t="s">
        <v>8</v>
      </c>
      <c r="E26" s="35" t="s">
        <v>9</v>
      </c>
      <c r="F26" s="35" t="s">
        <v>10</v>
      </c>
      <c r="G26" s="35" t="s">
        <v>11</v>
      </c>
      <c r="H26" s="33" t="s">
        <v>13</v>
      </c>
      <c r="I26" s="35" t="s">
        <v>14</v>
      </c>
      <c r="J26" s="39" t="s">
        <v>15</v>
      </c>
      <c r="K26" s="41" t="s">
        <v>49</v>
      </c>
    </row>
    <row r="27" spans="2:23" x14ac:dyDescent="0.25">
      <c r="B27" s="23" t="s">
        <v>7</v>
      </c>
      <c r="C27" s="47" cm="1">
        <f t="array" ref="C27:G31">MMULT('IOT &amp; SUT-EURO'!C11:G15,Matrices!M68:Q72)</f>
        <v>37.025793650793652</v>
      </c>
      <c r="D27" s="48">
        <v>16.026785714285715</v>
      </c>
      <c r="E27" s="48">
        <v>3.481481481481481</v>
      </c>
      <c r="F27" s="48">
        <v>16.084986772486772</v>
      </c>
      <c r="G27" s="48">
        <v>7.3809523809523814</v>
      </c>
      <c r="H27" s="24" cm="1">
        <f t="array" ref="H27:J36">H11:J20</f>
        <v>20</v>
      </c>
      <c r="I27" s="25">
        <v>53</v>
      </c>
      <c r="J27" s="37">
        <v>12</v>
      </c>
      <c r="K27" s="51">
        <f>SUM(C27:J27)</f>
        <v>165</v>
      </c>
    </row>
    <row r="28" spans="2:23" x14ac:dyDescent="0.25">
      <c r="B28" s="23" t="s">
        <v>8</v>
      </c>
      <c r="C28" s="49">
        <v>15.202380952380953</v>
      </c>
      <c r="D28" s="50">
        <v>25.375</v>
      </c>
      <c r="E28" s="50">
        <v>47.666666666666664</v>
      </c>
      <c r="F28" s="50">
        <v>68.18452380952381</v>
      </c>
      <c r="G28" s="50">
        <v>4.5714285714285712</v>
      </c>
      <c r="H28" s="26">
        <v>48</v>
      </c>
      <c r="I28" s="18">
        <v>8</v>
      </c>
      <c r="J28" s="38">
        <v>18</v>
      </c>
      <c r="K28" s="52">
        <f t="shared" ref="K28:K31" si="10">SUM(C28:J28)</f>
        <v>235.00000000000003</v>
      </c>
    </row>
    <row r="29" spans="2:23" x14ac:dyDescent="0.25">
      <c r="B29" s="23" t="s">
        <v>9</v>
      </c>
      <c r="C29" s="49">
        <v>12.398809523809524</v>
      </c>
      <c r="D29" s="50">
        <v>6.1696428571428577</v>
      </c>
      <c r="E29" s="50">
        <v>25.425925925925924</v>
      </c>
      <c r="F29" s="50">
        <v>48.584986772486772</v>
      </c>
      <c r="G29" s="50">
        <v>2.4206349206349209</v>
      </c>
      <c r="H29" s="26">
        <v>100</v>
      </c>
      <c r="I29" s="18">
        <v>60</v>
      </c>
      <c r="J29" s="38">
        <v>75</v>
      </c>
      <c r="K29" s="52">
        <f t="shared" si="10"/>
        <v>330</v>
      </c>
    </row>
    <row r="30" spans="2:23" x14ac:dyDescent="0.25">
      <c r="B30" s="23" t="s">
        <v>10</v>
      </c>
      <c r="C30" s="49">
        <v>15.253968253968257</v>
      </c>
      <c r="D30" s="50">
        <v>8.75</v>
      </c>
      <c r="E30" s="50">
        <v>31</v>
      </c>
      <c r="F30" s="50">
        <v>96.265873015872998</v>
      </c>
      <c r="G30" s="50">
        <v>9.7301587301587311</v>
      </c>
      <c r="H30" s="26">
        <v>309</v>
      </c>
      <c r="I30" s="18">
        <v>18</v>
      </c>
      <c r="J30" s="38">
        <v>152</v>
      </c>
      <c r="K30" s="52">
        <f t="shared" si="10"/>
        <v>640</v>
      </c>
    </row>
    <row r="31" spans="2:23" ht="15.75" thickBot="1" x14ac:dyDescent="0.3">
      <c r="B31" s="23" t="s">
        <v>11</v>
      </c>
      <c r="C31" s="49">
        <v>6.5079365079365079</v>
      </c>
      <c r="D31" s="50">
        <v>0.8571428571428571</v>
      </c>
      <c r="E31" s="50">
        <v>0</v>
      </c>
      <c r="F31" s="50">
        <v>3.0793650793650795</v>
      </c>
      <c r="G31" s="50">
        <v>35.555555555555557</v>
      </c>
      <c r="H31" s="26">
        <v>49</v>
      </c>
      <c r="I31" s="18">
        <v>29</v>
      </c>
      <c r="J31" s="38">
        <v>1</v>
      </c>
      <c r="K31" s="59">
        <f t="shared" si="10"/>
        <v>125</v>
      </c>
    </row>
    <row r="32" spans="2:23" x14ac:dyDescent="0.25">
      <c r="B32" s="23" t="s">
        <v>16</v>
      </c>
      <c r="C32" s="47" cm="1">
        <f t="array" ref="C32:G36">MMULT(C16:G20,Matrices!M68:Q72)</f>
        <v>7.0178571428571432</v>
      </c>
      <c r="D32" s="48">
        <v>4.4196428571428577</v>
      </c>
      <c r="E32" s="48">
        <v>6.0740740740740744</v>
      </c>
      <c r="F32" s="48">
        <v>7.0519179894179889</v>
      </c>
      <c r="G32" s="48">
        <v>0.43650793650793651</v>
      </c>
      <c r="H32" s="24">
        <v>5</v>
      </c>
      <c r="I32" s="25">
        <v>2</v>
      </c>
      <c r="J32" s="37">
        <v>3</v>
      </c>
      <c r="K32" s="60">
        <f>SUM(C32:J32)</f>
        <v>35</v>
      </c>
    </row>
    <row r="33" spans="2:11" x14ac:dyDescent="0.25">
      <c r="B33" s="23" t="s">
        <v>17</v>
      </c>
      <c r="C33" s="49">
        <v>5.20436507936508</v>
      </c>
      <c r="D33" s="50">
        <v>25.008928571428573</v>
      </c>
      <c r="E33" s="50">
        <v>4.8703703703703694</v>
      </c>
      <c r="F33" s="50">
        <v>12.41633597883598</v>
      </c>
      <c r="G33" s="50">
        <v>3.5000000000000004</v>
      </c>
      <c r="H33" s="26">
        <v>7</v>
      </c>
      <c r="I33" s="18">
        <v>3</v>
      </c>
      <c r="J33" s="38">
        <v>4</v>
      </c>
      <c r="K33" s="60">
        <f t="shared" ref="K33:K36" si="11">SUM(C33:J33)</f>
        <v>65</v>
      </c>
    </row>
    <row r="34" spans="2:11" x14ac:dyDescent="0.25">
      <c r="B34" s="23" t="s">
        <v>18</v>
      </c>
      <c r="C34" s="49">
        <v>3.6130952380952381</v>
      </c>
      <c r="D34" s="50">
        <v>12.383928571428573</v>
      </c>
      <c r="E34" s="50">
        <v>8.7222222222222214</v>
      </c>
      <c r="F34" s="50">
        <v>6.1855158730158726</v>
      </c>
      <c r="G34" s="50">
        <v>1.0952380952380953</v>
      </c>
      <c r="H34" s="26">
        <v>21</v>
      </c>
      <c r="I34" s="18">
        <v>9</v>
      </c>
      <c r="J34" s="38">
        <v>8</v>
      </c>
      <c r="K34" s="60">
        <f t="shared" si="11"/>
        <v>70</v>
      </c>
    </row>
    <row r="35" spans="2:11" x14ac:dyDescent="0.25">
      <c r="B35" s="23" t="s">
        <v>19</v>
      </c>
      <c r="C35" s="49">
        <v>1.9563492063492065</v>
      </c>
      <c r="D35" s="50">
        <v>0.9107142857142857</v>
      </c>
      <c r="E35" s="50">
        <v>7.1296296296296289</v>
      </c>
      <c r="F35" s="50">
        <v>25.836640211640212</v>
      </c>
      <c r="G35" s="50">
        <v>3.166666666666667</v>
      </c>
      <c r="H35" s="26">
        <v>14</v>
      </c>
      <c r="I35" s="18">
        <v>7</v>
      </c>
      <c r="J35" s="38">
        <v>0</v>
      </c>
      <c r="K35" s="60">
        <f t="shared" si="11"/>
        <v>59.999999999999993</v>
      </c>
    </row>
    <row r="36" spans="2:11" ht="15.75" thickBot="1" x14ac:dyDescent="0.3">
      <c r="B36" s="23" t="s">
        <v>20</v>
      </c>
      <c r="C36" s="49">
        <v>2.1428571428571428</v>
      </c>
      <c r="D36" s="50">
        <v>0.42857142857142855</v>
      </c>
      <c r="E36" s="50">
        <v>0.22222222222222221</v>
      </c>
      <c r="F36" s="50">
        <v>11.53968253968254</v>
      </c>
      <c r="G36" s="50">
        <v>0.66666666666666674</v>
      </c>
      <c r="H36" s="26">
        <v>45</v>
      </c>
      <c r="I36" s="18">
        <v>15</v>
      </c>
      <c r="J36" s="38">
        <v>0</v>
      </c>
      <c r="K36" s="60">
        <f t="shared" si="11"/>
        <v>75</v>
      </c>
    </row>
    <row r="37" spans="2:11" ht="15.75" thickBot="1" x14ac:dyDescent="0.3">
      <c r="B37" s="33" t="s">
        <v>46</v>
      </c>
      <c r="C37" s="63" cm="1">
        <f t="array" ref="C37:G37">MMULT(C21:G21,Matrices!M68:Q72)</f>
        <v>5.7599206349206353</v>
      </c>
      <c r="D37" s="64">
        <v>17.080357142857146</v>
      </c>
      <c r="E37" s="64">
        <v>10.407407407407407</v>
      </c>
      <c r="F37" s="64">
        <v>24.799933862433864</v>
      </c>
      <c r="G37" s="64">
        <v>6.9523809523809526</v>
      </c>
      <c r="H37" s="33" cm="1">
        <f t="array" ref="H37:J37">H21:J21</f>
        <v>10</v>
      </c>
      <c r="I37" s="35">
        <v>5</v>
      </c>
      <c r="J37" s="39">
        <v>0</v>
      </c>
      <c r="K37" s="39">
        <f>SUM(C37:J37)</f>
        <v>80</v>
      </c>
    </row>
    <row r="38" spans="2:11" ht="15.75" thickBot="1" x14ac:dyDescent="0.3">
      <c r="B38" s="29" t="s">
        <v>40</v>
      </c>
      <c r="C38" s="61" cm="1">
        <f t="array" ref="C38:G38">MMULT('IOT &amp; SUT-EURO'!C22:G22,Matrices!M68:Q72)</f>
        <v>52.916666666666671</v>
      </c>
      <c r="D38" s="62">
        <v>117.58928571428572</v>
      </c>
      <c r="E38" s="62">
        <v>185</v>
      </c>
      <c r="F38" s="62">
        <v>319.97023809523813</v>
      </c>
      <c r="G38" s="62">
        <v>49.523809523809533</v>
      </c>
      <c r="H38" s="29"/>
      <c r="I38" s="30"/>
      <c r="J38" s="42"/>
      <c r="K38" s="42">
        <f>SUM(_xlfn.ANCHORARRAY(C38))</f>
        <v>725.00000000000011</v>
      </c>
    </row>
    <row r="39" spans="2:11" ht="30.75" thickBot="1" x14ac:dyDescent="0.3">
      <c r="B39" s="34" t="s">
        <v>43</v>
      </c>
      <c r="C39" s="65">
        <f>SUM(C27:C38)</f>
        <v>165</v>
      </c>
      <c r="D39" s="66">
        <f>SUM(D27:D38)</f>
        <v>235</v>
      </c>
      <c r="E39" s="66">
        <f>SUM(E27:E38)</f>
        <v>330</v>
      </c>
      <c r="F39" s="66">
        <f>SUM(F27:F38)</f>
        <v>640</v>
      </c>
      <c r="G39" s="66">
        <f>SUM(G27:G38)</f>
        <v>125.00000000000003</v>
      </c>
      <c r="H39" s="33">
        <f t="shared" ref="H39:K39" si="12">SUM(H27:H38)</f>
        <v>628</v>
      </c>
      <c r="I39" s="35">
        <f t="shared" si="12"/>
        <v>209</v>
      </c>
      <c r="J39" s="39">
        <f t="shared" si="12"/>
        <v>273</v>
      </c>
      <c r="K39" s="22">
        <f t="shared" si="12"/>
        <v>2605</v>
      </c>
    </row>
    <row r="40" spans="2:11" ht="15.75" thickBot="1" x14ac:dyDescent="0.3"/>
    <row r="41" spans="2:11" ht="30.75" thickBot="1" x14ac:dyDescent="0.3">
      <c r="B41" s="32" t="s">
        <v>50</v>
      </c>
      <c r="C41" s="20" t="s">
        <v>0</v>
      </c>
      <c r="D41" s="20" t="s">
        <v>1</v>
      </c>
      <c r="E41" s="20" t="s">
        <v>2</v>
      </c>
      <c r="F41" s="20" t="s">
        <v>3</v>
      </c>
      <c r="G41" s="20" t="s">
        <v>4</v>
      </c>
      <c r="H41" s="33" t="s">
        <v>13</v>
      </c>
      <c r="I41" s="35" t="s">
        <v>14</v>
      </c>
      <c r="J41" s="39" t="s">
        <v>15</v>
      </c>
      <c r="K41" s="41" t="s">
        <v>48</v>
      </c>
    </row>
    <row r="42" spans="2:11" x14ac:dyDescent="0.25">
      <c r="B42" s="23" t="s">
        <v>0</v>
      </c>
      <c r="C42" s="47" cm="1">
        <f t="array" ref="C42:G46">MMULT(Matrices!M61:Q65,'IOT &amp; SUT-EURO'!C11:G15)</f>
        <v>40.177657559638938</v>
      </c>
      <c r="D42" s="48">
        <v>10.07243310767247</v>
      </c>
      <c r="E42" s="48">
        <v>12.953437298517086</v>
      </c>
      <c r="F42" s="48">
        <v>15.32091191166989</v>
      </c>
      <c r="G42" s="48">
        <v>5.4983428030303028</v>
      </c>
      <c r="H42" s="47" cm="1">
        <f t="array" ref="H42:J46">MMULT(Matrices!M61:Q65,'IOT &amp; SUT-EURO'!H11:J15)</f>
        <v>32.328210630238559</v>
      </c>
      <c r="I42" s="48">
        <v>41.705703981302385</v>
      </c>
      <c r="J42" s="67">
        <v>16.943302707930364</v>
      </c>
      <c r="K42" s="70">
        <f>SUM(C42:J42)</f>
        <v>175</v>
      </c>
    </row>
    <row r="43" spans="2:11" x14ac:dyDescent="0.25">
      <c r="B43" s="23" t="s">
        <v>1</v>
      </c>
      <c r="C43" s="49">
        <v>16.754816247582205</v>
      </c>
      <c r="D43" s="50">
        <v>17.760154738878143</v>
      </c>
      <c r="E43" s="50">
        <v>54.071566731141196</v>
      </c>
      <c r="F43" s="50">
        <v>42.088974854932303</v>
      </c>
      <c r="G43" s="50">
        <v>5.4363636363636365</v>
      </c>
      <c r="H43" s="49">
        <v>44.464139264990337</v>
      </c>
      <c r="I43" s="50">
        <v>14.425841392649904</v>
      </c>
      <c r="J43" s="68">
        <v>14.99814313346228</v>
      </c>
      <c r="K43" s="60">
        <f t="shared" ref="K43:K53" si="13">SUM(C43:J43)</f>
        <v>210.00000000000003</v>
      </c>
    </row>
    <row r="44" spans="2:11" x14ac:dyDescent="0.25">
      <c r="B44" s="23" t="s">
        <v>2</v>
      </c>
      <c r="C44" s="49">
        <v>25.614704223081883</v>
      </c>
      <c r="D44" s="50">
        <v>6.6475257898130238</v>
      </c>
      <c r="E44" s="50">
        <v>52.983518697614443</v>
      </c>
      <c r="F44" s="50">
        <v>63.089639748549324</v>
      </c>
      <c r="G44" s="50">
        <v>1.7078598484848486</v>
      </c>
      <c r="H44" s="49">
        <v>158.63097396840749</v>
      </c>
      <c r="I44" s="50">
        <v>68.72108720180529</v>
      </c>
      <c r="J44" s="68">
        <v>102.60469052224371</v>
      </c>
      <c r="K44" s="60">
        <f t="shared" si="13"/>
        <v>480</v>
      </c>
    </row>
    <row r="45" spans="2:11" x14ac:dyDescent="0.25">
      <c r="B45" s="23" t="s">
        <v>3</v>
      </c>
      <c r="C45" s="49">
        <v>15.957045454545455</v>
      </c>
      <c r="D45" s="50">
        <v>3.1856060606060606</v>
      </c>
      <c r="E45" s="50">
        <v>35.496212121212125</v>
      </c>
      <c r="F45" s="50">
        <v>71.554924242424249</v>
      </c>
      <c r="G45" s="50">
        <v>13.50625</v>
      </c>
      <c r="H45" s="49">
        <v>256.19655303030305</v>
      </c>
      <c r="I45" s="50">
        <v>22.840681818181817</v>
      </c>
      <c r="J45" s="68">
        <v>121.26272727272726</v>
      </c>
      <c r="K45" s="60">
        <f t="shared" si="13"/>
        <v>540</v>
      </c>
    </row>
    <row r="46" spans="2:11" ht="15.75" thickBot="1" x14ac:dyDescent="0.3">
      <c r="B46" s="23" t="s">
        <v>4</v>
      </c>
      <c r="C46" s="49">
        <v>5.4957765151515154</v>
      </c>
      <c r="D46" s="50">
        <v>0.33428030303030304</v>
      </c>
      <c r="E46" s="50">
        <v>0.49526515151515149</v>
      </c>
      <c r="F46" s="50">
        <v>0.94554924242424243</v>
      </c>
      <c r="G46" s="50">
        <v>25.851183712121212</v>
      </c>
      <c r="H46" s="49">
        <v>34.380123106060609</v>
      </c>
      <c r="I46" s="50">
        <v>20.306685606060604</v>
      </c>
      <c r="J46" s="68">
        <v>2.1911363636363639</v>
      </c>
      <c r="K46" s="60">
        <f t="shared" si="13"/>
        <v>90</v>
      </c>
    </row>
    <row r="47" spans="2:11" x14ac:dyDescent="0.25">
      <c r="B47" s="23" t="s">
        <v>52</v>
      </c>
      <c r="C47" s="47" cm="1">
        <f t="array" ref="C47:G51">MMULT(Matrices!M61:Q65,'IOT &amp; SUT-EURO'!C16:G20)</f>
        <v>7.3218387330754355</v>
      </c>
      <c r="D47" s="48">
        <v>5.251450676982591</v>
      </c>
      <c r="E47" s="48">
        <v>7.9534876692456482</v>
      </c>
      <c r="F47" s="48">
        <v>5.1770782962604773</v>
      </c>
      <c r="G47" s="48">
        <v>0.18450797872340424</v>
      </c>
      <c r="H47" s="47" cm="1">
        <f t="array" ref="H47:J51">MMULT(Matrices!M61:Q65,'IOT &amp; SUT-EURO'!H16:J20)</f>
        <v>5.0794346389426179</v>
      </c>
      <c r="I47" s="48">
        <v>2.1077379513217278</v>
      </c>
      <c r="J47" s="67">
        <v>2.6982591876208897</v>
      </c>
      <c r="K47" s="58">
        <f t="shared" si="13"/>
        <v>35.773795132172793</v>
      </c>
    </row>
    <row r="48" spans="2:11" x14ac:dyDescent="0.25">
      <c r="B48" s="23" t="s">
        <v>53</v>
      </c>
      <c r="C48" s="49">
        <v>4.2420116054158612</v>
      </c>
      <c r="D48" s="50">
        <v>21.719535783365572</v>
      </c>
      <c r="E48" s="50">
        <v>6.179883945841393</v>
      </c>
      <c r="F48" s="50">
        <v>10.229168278529979</v>
      </c>
      <c r="G48" s="50">
        <v>0.76595744680851063</v>
      </c>
      <c r="H48" s="49">
        <v>11.216247582205028</v>
      </c>
      <c r="I48" s="50">
        <v>4.2796905222437136</v>
      </c>
      <c r="J48" s="68">
        <v>3.336557059961315</v>
      </c>
      <c r="K48" s="69">
        <f t="shared" si="13"/>
        <v>61.969052224371374</v>
      </c>
    </row>
    <row r="49" spans="2:11" x14ac:dyDescent="0.25">
      <c r="B49" s="23" t="s">
        <v>54</v>
      </c>
      <c r="C49" s="49">
        <v>4.8543882978723403</v>
      </c>
      <c r="D49" s="50">
        <v>16.544165054803351</v>
      </c>
      <c r="E49" s="50">
        <v>16.309336718246293</v>
      </c>
      <c r="F49" s="50">
        <v>9.0950697130883302</v>
      </c>
      <c r="G49" s="50">
        <v>0.47140957446808507</v>
      </c>
      <c r="H49" s="49">
        <v>24.269563990973566</v>
      </c>
      <c r="I49" s="50">
        <v>10.555800693101224</v>
      </c>
      <c r="J49" s="68">
        <v>8.6318504190844614</v>
      </c>
      <c r="K49" s="69">
        <f t="shared" si="13"/>
        <v>90.731584461637638</v>
      </c>
    </row>
    <row r="50" spans="2:11" x14ac:dyDescent="0.25">
      <c r="B50" s="23" t="s">
        <v>55</v>
      </c>
      <c r="C50" s="49">
        <v>2.3734090909090906</v>
      </c>
      <c r="D50" s="50">
        <v>0.39393939393939392</v>
      </c>
      <c r="E50" s="50">
        <v>8.2064393939393945</v>
      </c>
      <c r="F50" s="50">
        <v>22.502159090909089</v>
      </c>
      <c r="G50" s="50">
        <v>1.5625</v>
      </c>
      <c r="H50" s="49">
        <v>22.373863636363637</v>
      </c>
      <c r="I50" s="50">
        <v>9.3414772727272712</v>
      </c>
      <c r="J50" s="68">
        <v>0.24242424242424243</v>
      </c>
      <c r="K50" s="69">
        <f t="shared" si="13"/>
        <v>66.996212121212125</v>
      </c>
    </row>
    <row r="51" spans="2:11" ht="15.75" thickBot="1" x14ac:dyDescent="0.3">
      <c r="B51" s="23" t="s">
        <v>56</v>
      </c>
      <c r="C51" s="49">
        <v>2.2083522727272724</v>
      </c>
      <c r="D51" s="50">
        <v>9.0909090909090912E-2</v>
      </c>
      <c r="E51" s="50">
        <v>0.35085227272727271</v>
      </c>
      <c r="F51" s="50">
        <v>7.9965246212121208</v>
      </c>
      <c r="G51" s="50">
        <v>1.5625E-2</v>
      </c>
      <c r="H51" s="49">
        <v>29.060890151515153</v>
      </c>
      <c r="I51" s="50">
        <v>9.7152935606060602</v>
      </c>
      <c r="J51" s="68">
        <v>9.0909090909090912E-2</v>
      </c>
      <c r="K51" s="69">
        <f t="shared" si="13"/>
        <v>49.529356060606062</v>
      </c>
    </row>
    <row r="52" spans="2:11" ht="15.75" thickBot="1" x14ac:dyDescent="0.3">
      <c r="B52" s="33" t="s">
        <v>46</v>
      </c>
      <c r="C52" s="33" cm="1">
        <f t="array" ref="C52:J52">C21:J21</f>
        <v>5</v>
      </c>
      <c r="D52" s="35">
        <v>18</v>
      </c>
      <c r="E52" s="35">
        <v>15</v>
      </c>
      <c r="F52" s="35">
        <v>22</v>
      </c>
      <c r="G52" s="35">
        <v>5</v>
      </c>
      <c r="H52" s="33">
        <v>10</v>
      </c>
      <c r="I52" s="35">
        <v>5</v>
      </c>
      <c r="J52" s="39">
        <v>0</v>
      </c>
      <c r="K52" s="39">
        <f t="shared" si="13"/>
        <v>80</v>
      </c>
    </row>
    <row r="53" spans="2:11" ht="15.75" thickBot="1" x14ac:dyDescent="0.3">
      <c r="B53" s="29" t="s">
        <v>40</v>
      </c>
      <c r="C53" s="29" cm="1">
        <f t="array" ref="C53:G53">C22:G22</f>
        <v>45</v>
      </c>
      <c r="D53" s="30">
        <v>110</v>
      </c>
      <c r="E53" s="30">
        <v>270</v>
      </c>
      <c r="F53" s="30">
        <v>270</v>
      </c>
      <c r="G53" s="30">
        <v>30</v>
      </c>
      <c r="H53" s="29"/>
      <c r="I53" s="30"/>
      <c r="J53" s="42"/>
      <c r="K53" s="42">
        <f t="shared" si="13"/>
        <v>725</v>
      </c>
    </row>
    <row r="54" spans="2:11" ht="30.75" thickBot="1" x14ac:dyDescent="0.3">
      <c r="B54" s="34" t="s">
        <v>42</v>
      </c>
      <c r="C54" s="65">
        <f>SUM(C42:C53)</f>
        <v>175</v>
      </c>
      <c r="D54" s="66">
        <f>SUM(D42:D53)</f>
        <v>210</v>
      </c>
      <c r="E54" s="66">
        <f>SUM(E42:E53)</f>
        <v>480</v>
      </c>
      <c r="F54" s="66">
        <f>SUM(F42:F53)</f>
        <v>540</v>
      </c>
      <c r="G54" s="66">
        <f>SUM(G42:G53)</f>
        <v>90</v>
      </c>
      <c r="H54" s="33">
        <f t="shared" ref="H54:K54" si="14">SUM(H42:H53)</f>
        <v>628</v>
      </c>
      <c r="I54" s="35">
        <f t="shared" si="14"/>
        <v>209</v>
      </c>
      <c r="J54" s="39">
        <f t="shared" si="14"/>
        <v>272.99999999999994</v>
      </c>
      <c r="K54" s="22">
        <f t="shared" si="14"/>
        <v>2605</v>
      </c>
    </row>
  </sheetData>
  <mergeCells count="3">
    <mergeCell ref="B25:K25"/>
    <mergeCell ref="B1:K1"/>
    <mergeCell ref="M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CBA9-F526-43DA-BFEA-DFCD4A338B7D}">
  <dimension ref="B1:BN111"/>
  <sheetViews>
    <sheetView topLeftCell="H1" zoomScaleNormal="100" workbookViewId="0">
      <selection activeCell="N21" sqref="N21:V24"/>
    </sheetView>
  </sheetViews>
  <sheetFormatPr baseColWidth="10" defaultRowHeight="15" x14ac:dyDescent="0.25"/>
  <cols>
    <col min="1" max="1" width="11.42578125" style="18"/>
    <col min="2" max="2" width="12.42578125" style="18" bestFit="1" customWidth="1"/>
    <col min="3" max="7" width="11.42578125" style="18"/>
    <col min="8" max="8" width="12.140625" style="18" bestFit="1" customWidth="1"/>
    <col min="9" max="10" width="11.42578125" style="18"/>
    <col min="11" max="11" width="12.42578125" style="18" bestFit="1" customWidth="1"/>
    <col min="12" max="12" width="11.42578125" style="18"/>
    <col min="13" max="13" width="12.42578125" style="18" bestFit="1" customWidth="1"/>
    <col min="14" max="17" width="11.42578125" style="18"/>
    <col min="18" max="18" width="13.140625" style="18" customWidth="1"/>
    <col min="19" max="19" width="12.140625" style="18" bestFit="1" customWidth="1"/>
    <col min="20" max="20" width="11.42578125" style="18"/>
    <col min="21" max="21" width="11.85546875" style="18" bestFit="1" customWidth="1"/>
    <col min="22" max="22" width="12.42578125" style="18" bestFit="1" customWidth="1"/>
    <col min="23" max="23" width="12.42578125" style="18" customWidth="1"/>
    <col min="24" max="24" width="12.42578125" style="18" bestFit="1" customWidth="1"/>
    <col min="25" max="28" width="11.42578125" style="18"/>
    <col min="29" max="29" width="12.5703125" style="18" bestFit="1" customWidth="1"/>
    <col min="30" max="30" width="12.140625" style="18" bestFit="1" customWidth="1"/>
    <col min="31" max="32" width="11.42578125" style="18"/>
    <col min="33" max="33" width="12.5703125" style="18" bestFit="1" customWidth="1"/>
    <col min="34" max="34" width="11.42578125" style="18"/>
    <col min="35" max="35" width="12.42578125" style="18" bestFit="1" customWidth="1"/>
    <col min="36" max="40" width="11.42578125" style="18"/>
    <col min="41" max="41" width="12.140625" style="18" bestFit="1" customWidth="1"/>
    <col min="42" max="43" width="11.42578125" style="18"/>
    <col min="44" max="44" width="12.42578125" style="18" bestFit="1" customWidth="1"/>
    <col min="45" max="45" width="11.42578125" style="18"/>
    <col min="46" max="46" width="12.42578125" style="18" bestFit="1" customWidth="1"/>
    <col min="47" max="54" width="11.42578125" style="18"/>
    <col min="55" max="55" width="12.42578125" style="18" bestFit="1" customWidth="1"/>
    <col min="56" max="16384" width="11.42578125" style="18"/>
  </cols>
  <sheetData>
    <row r="1" spans="2:66" ht="36.75" thickBot="1" x14ac:dyDescent="0.3">
      <c r="B1" s="165" t="s">
        <v>57</v>
      </c>
      <c r="C1" s="165"/>
      <c r="D1" s="165"/>
      <c r="E1" s="165"/>
      <c r="F1" s="165"/>
      <c r="G1" s="165"/>
      <c r="H1" s="165"/>
      <c r="I1" s="165"/>
      <c r="J1" s="165"/>
      <c r="K1" s="165"/>
      <c r="M1" s="165" t="s">
        <v>58</v>
      </c>
      <c r="N1" s="165"/>
      <c r="O1" s="165"/>
      <c r="P1" s="165"/>
      <c r="Q1" s="165"/>
      <c r="R1" s="165"/>
      <c r="S1" s="165"/>
      <c r="T1" s="165"/>
      <c r="U1" s="165"/>
      <c r="V1" s="165"/>
      <c r="W1" s="71"/>
      <c r="X1" s="165" t="s">
        <v>74</v>
      </c>
      <c r="Y1" s="165"/>
      <c r="Z1" s="165"/>
      <c r="AA1" s="165"/>
      <c r="AB1" s="165"/>
      <c r="AC1" s="165"/>
      <c r="AD1" s="165"/>
      <c r="AE1" s="165"/>
      <c r="AF1" s="165"/>
      <c r="AG1" s="165"/>
      <c r="AI1" s="165" t="s">
        <v>84</v>
      </c>
      <c r="AJ1" s="165"/>
      <c r="AK1" s="165"/>
      <c r="AL1" s="165"/>
      <c r="AM1" s="165"/>
      <c r="AN1" s="165"/>
      <c r="AO1" s="165"/>
      <c r="AP1" s="165"/>
      <c r="AQ1" s="165"/>
      <c r="AR1" s="165"/>
      <c r="AT1" s="165" t="s">
        <v>83</v>
      </c>
      <c r="AU1" s="165"/>
      <c r="AV1" s="165"/>
      <c r="AW1" s="165"/>
      <c r="AX1" s="165"/>
      <c r="AY1" s="165"/>
      <c r="AZ1" s="165"/>
      <c r="BA1" s="165"/>
      <c r="BB1" s="165"/>
      <c r="BC1" s="165"/>
      <c r="BE1" s="165" t="s">
        <v>84</v>
      </c>
      <c r="BF1" s="165"/>
      <c r="BG1" s="165"/>
      <c r="BH1" s="165"/>
      <c r="BI1" s="165"/>
      <c r="BJ1" s="165"/>
      <c r="BK1" s="165"/>
      <c r="BL1" s="165"/>
      <c r="BM1" s="165"/>
      <c r="BN1" s="165"/>
    </row>
    <row r="2" spans="2:66" ht="30.75" thickBot="1" x14ac:dyDescent="0.3">
      <c r="B2" s="32" t="s">
        <v>41</v>
      </c>
      <c r="C2" s="20" t="s">
        <v>0</v>
      </c>
      <c r="D2" s="20" t="s">
        <v>1</v>
      </c>
      <c r="E2" s="20" t="s">
        <v>2</v>
      </c>
      <c r="F2" s="20" t="s">
        <v>3</v>
      </c>
      <c r="G2" s="20" t="s">
        <v>4</v>
      </c>
      <c r="H2" s="21" t="s">
        <v>43</v>
      </c>
      <c r="I2" s="53" t="s">
        <v>51</v>
      </c>
      <c r="J2" s="22" t="s">
        <v>44</v>
      </c>
      <c r="M2" s="32" t="s">
        <v>41</v>
      </c>
      <c r="N2" s="20" t="s">
        <v>0</v>
      </c>
      <c r="O2" s="20" t="s">
        <v>1</v>
      </c>
      <c r="P2" s="20" t="s">
        <v>2</v>
      </c>
      <c r="Q2" s="20" t="s">
        <v>3</v>
      </c>
      <c r="R2" s="20" t="s">
        <v>4</v>
      </c>
      <c r="S2" s="21" t="s">
        <v>43</v>
      </c>
      <c r="T2" s="53" t="s">
        <v>51</v>
      </c>
      <c r="U2" s="22" t="s">
        <v>44</v>
      </c>
      <c r="X2" s="32" t="s">
        <v>41</v>
      </c>
      <c r="Y2" s="20" t="s">
        <v>0</v>
      </c>
      <c r="Z2" s="20" t="s">
        <v>1</v>
      </c>
      <c r="AA2" s="20" t="s">
        <v>2</v>
      </c>
      <c r="AB2" s="20" t="s">
        <v>3</v>
      </c>
      <c r="AC2" s="20" t="s">
        <v>4</v>
      </c>
      <c r="AD2" s="21" t="s">
        <v>43</v>
      </c>
      <c r="AE2" s="53" t="s">
        <v>51</v>
      </c>
      <c r="AF2" s="22" t="s">
        <v>44</v>
      </c>
      <c r="AI2" s="32" t="s">
        <v>41</v>
      </c>
      <c r="AJ2" s="20" t="s">
        <v>0</v>
      </c>
      <c r="AK2" s="20" t="s">
        <v>1</v>
      </c>
      <c r="AL2" s="20" t="s">
        <v>2</v>
      </c>
      <c r="AM2" s="20" t="s">
        <v>3</v>
      </c>
      <c r="AN2" s="20" t="s">
        <v>4</v>
      </c>
      <c r="AO2" s="21" t="s">
        <v>43</v>
      </c>
      <c r="AP2" s="53" t="s">
        <v>51</v>
      </c>
      <c r="AQ2" s="22" t="s">
        <v>44</v>
      </c>
    </row>
    <row r="3" spans="2:66" x14ac:dyDescent="0.25">
      <c r="B3" s="23" t="s">
        <v>7</v>
      </c>
      <c r="C3" s="109">
        <v>125</v>
      </c>
      <c r="D3" s="110">
        <v>15</v>
      </c>
      <c r="E3" s="110">
        <v>20</v>
      </c>
      <c r="F3" s="110">
        <v>0</v>
      </c>
      <c r="G3" s="110">
        <v>5</v>
      </c>
      <c r="H3" s="51">
        <f>SUM(C3:G3)</f>
        <v>165</v>
      </c>
      <c r="I3" s="56">
        <v>35</v>
      </c>
      <c r="J3" s="31">
        <f>SUM(H3:I3)</f>
        <v>200</v>
      </c>
      <c r="M3" s="23" t="s">
        <v>7</v>
      </c>
      <c r="N3" s="47">
        <v>136.05370570430051</v>
      </c>
      <c r="O3" s="48">
        <v>16.322857243363675</v>
      </c>
      <c r="P3" s="48">
        <v>21.614332943135416</v>
      </c>
      <c r="Q3" s="48">
        <v>0</v>
      </c>
      <c r="R3" s="48">
        <v>5.3811617285814313</v>
      </c>
      <c r="S3" s="88">
        <f>SUM(N3:R3)</f>
        <v>179.37205761938102</v>
      </c>
      <c r="T3" s="118">
        <v>40</v>
      </c>
      <c r="U3" s="73">
        <f>SUM(S3:T3)</f>
        <v>219.37205761938102</v>
      </c>
      <c r="X3" s="23" t="s">
        <v>7</v>
      </c>
      <c r="Y3" s="47">
        <v>136.05370570430051</v>
      </c>
      <c r="Z3" s="48">
        <v>16.322857243363675</v>
      </c>
      <c r="AA3" s="48">
        <v>21.614332943135416</v>
      </c>
      <c r="AB3" s="48">
        <v>0</v>
      </c>
      <c r="AC3" s="48">
        <v>5.3811617285814313</v>
      </c>
      <c r="AD3" s="125">
        <f>SUM(Y3:AC3)</f>
        <v>179.37205761938102</v>
      </c>
      <c r="AE3" s="127">
        <v>37.223889999999997</v>
      </c>
      <c r="AF3" s="73">
        <f>SUM(AD3:AE3)</f>
        <v>216.59594761938104</v>
      </c>
      <c r="AI3" s="23" t="s">
        <v>7</v>
      </c>
      <c r="AJ3" s="47">
        <v>116.77982</v>
      </c>
      <c r="AK3" s="48">
        <v>14.013579999999999</v>
      </c>
      <c r="AL3" s="48">
        <v>18.68477</v>
      </c>
      <c r="AM3" s="48">
        <v>0</v>
      </c>
      <c r="AN3" s="48">
        <v>4.6711929999999997</v>
      </c>
      <c r="AO3" s="125">
        <f>SUM(AJ3:AN3)</f>
        <v>154.14936299999997</v>
      </c>
      <c r="AP3" s="127">
        <v>34.77084</v>
      </c>
      <c r="AQ3" s="73">
        <f>SUM(AO3:AP3)</f>
        <v>188.92020299999996</v>
      </c>
    </row>
    <row r="4" spans="2:66" x14ac:dyDescent="0.25">
      <c r="B4" s="23" t="s">
        <v>8</v>
      </c>
      <c r="C4" s="111">
        <v>25</v>
      </c>
      <c r="D4" s="112">
        <v>180</v>
      </c>
      <c r="E4" s="112">
        <v>30</v>
      </c>
      <c r="F4" s="112">
        <v>0</v>
      </c>
      <c r="G4" s="112">
        <v>0</v>
      </c>
      <c r="H4" s="52">
        <f t="shared" ref="H4:H7" si="0">SUM(C4:G4)</f>
        <v>235</v>
      </c>
      <c r="I4" s="57">
        <v>65</v>
      </c>
      <c r="J4" s="31">
        <f t="shared" ref="J4:J7" si="1">SUM(H4:I4)</f>
        <v>300</v>
      </c>
      <c r="M4" s="23" t="s">
        <v>8</v>
      </c>
      <c r="N4" s="49">
        <v>27.532153065863252</v>
      </c>
      <c r="O4" s="72">
        <v>196.9706838497039</v>
      </c>
      <c r="P4" s="72">
        <v>32.807004821472567</v>
      </c>
      <c r="Q4" s="72">
        <v>0</v>
      </c>
      <c r="R4" s="72">
        <v>0</v>
      </c>
      <c r="S4" s="89">
        <f t="shared" ref="S4:S7" si="2">SUM(N4:R4)</f>
        <v>257.30984173703973</v>
      </c>
      <c r="T4" s="119">
        <v>70</v>
      </c>
      <c r="U4" s="73">
        <f t="shared" ref="U4:U7" si="3">SUM(S4:T4)</f>
        <v>327.30984173703973</v>
      </c>
      <c r="X4" s="23" t="s">
        <v>8</v>
      </c>
      <c r="Y4" s="49">
        <v>27.532153065863252</v>
      </c>
      <c r="Z4" s="72">
        <v>196.9706838497039</v>
      </c>
      <c r="AA4" s="72">
        <v>32.807004821472567</v>
      </c>
      <c r="AB4" s="72">
        <v>0</v>
      </c>
      <c r="AC4" s="72">
        <v>0</v>
      </c>
      <c r="AD4" s="126">
        <f t="shared" ref="AD4:AD7" si="4">SUM(Y4:AC4)</f>
        <v>257.30984173703973</v>
      </c>
      <c r="AE4" s="124">
        <v>68.373329999999996</v>
      </c>
      <c r="AF4" s="73">
        <f t="shared" ref="AF4:AF7" si="5">SUM(AD4:AE4)</f>
        <v>325.68317173703974</v>
      </c>
      <c r="AI4" s="23" t="s">
        <v>8</v>
      </c>
      <c r="AJ4" s="49">
        <v>29.446960000000001</v>
      </c>
      <c r="AK4" s="72">
        <v>212.01811000000001</v>
      </c>
      <c r="AL4" s="72">
        <v>35.336350000000003</v>
      </c>
      <c r="AM4" s="72">
        <v>0</v>
      </c>
      <c r="AN4" s="72">
        <v>0</v>
      </c>
      <c r="AO4" s="126">
        <f t="shared" ref="AO4:AO7" si="6">SUM(AJ4:AN4)</f>
        <v>276.80142000000001</v>
      </c>
      <c r="AP4" s="124">
        <v>73.017380000000003</v>
      </c>
      <c r="AQ4" s="73">
        <f t="shared" ref="AQ4:AQ7" si="7">SUM(AO4:AP4)</f>
        <v>349.81880000000001</v>
      </c>
    </row>
    <row r="5" spans="2:66" x14ac:dyDescent="0.25">
      <c r="B5" s="23" t="s">
        <v>9</v>
      </c>
      <c r="C5" s="111">
        <v>0</v>
      </c>
      <c r="D5" s="112">
        <v>0</v>
      </c>
      <c r="E5" s="112">
        <v>320</v>
      </c>
      <c r="F5" s="112">
        <v>10</v>
      </c>
      <c r="G5" s="112">
        <v>0</v>
      </c>
      <c r="H5" s="52">
        <f t="shared" si="0"/>
        <v>330</v>
      </c>
      <c r="I5" s="57">
        <v>70</v>
      </c>
      <c r="J5" s="31">
        <f t="shared" si="1"/>
        <v>400</v>
      </c>
      <c r="M5" s="23" t="s">
        <v>9</v>
      </c>
      <c r="N5" s="49">
        <v>0</v>
      </c>
      <c r="O5" s="72">
        <v>0</v>
      </c>
      <c r="P5" s="72">
        <v>319.08552655508879</v>
      </c>
      <c r="Q5" s="72">
        <v>13.2952302731287</v>
      </c>
      <c r="R5" s="72">
        <v>0</v>
      </c>
      <c r="S5" s="89">
        <f t="shared" si="2"/>
        <v>332.3807568282175</v>
      </c>
      <c r="T5" s="119">
        <v>75</v>
      </c>
      <c r="U5" s="73">
        <f t="shared" si="3"/>
        <v>407.3807568282175</v>
      </c>
      <c r="X5" s="23" t="s">
        <v>9</v>
      </c>
      <c r="Y5" s="49">
        <v>0</v>
      </c>
      <c r="Z5" s="72">
        <v>0</v>
      </c>
      <c r="AA5" s="72">
        <v>319.08552655508879</v>
      </c>
      <c r="AB5" s="72">
        <v>13.2952302731287</v>
      </c>
      <c r="AC5" s="72">
        <v>0</v>
      </c>
      <c r="AD5" s="126">
        <f t="shared" si="4"/>
        <v>332.3807568282175</v>
      </c>
      <c r="AE5" s="128">
        <v>73.304130000000001</v>
      </c>
      <c r="AF5" s="73">
        <f t="shared" si="5"/>
        <v>405.68488682821749</v>
      </c>
      <c r="AI5" s="23" t="s">
        <v>9</v>
      </c>
      <c r="AJ5" s="49">
        <v>0</v>
      </c>
      <c r="AK5" s="72">
        <v>0</v>
      </c>
      <c r="AL5" s="72">
        <v>327.51551999999998</v>
      </c>
      <c r="AM5" s="72">
        <v>10.234859999999999</v>
      </c>
      <c r="AN5" s="72">
        <v>0</v>
      </c>
      <c r="AO5" s="126">
        <f t="shared" si="6"/>
        <v>337.75038000000001</v>
      </c>
      <c r="AP5" s="128">
        <v>73.28801</v>
      </c>
      <c r="AQ5" s="73">
        <f t="shared" si="7"/>
        <v>411.03838999999999</v>
      </c>
    </row>
    <row r="6" spans="2:66" x14ac:dyDescent="0.25">
      <c r="B6" s="23" t="s">
        <v>10</v>
      </c>
      <c r="C6" s="111">
        <v>25</v>
      </c>
      <c r="D6" s="112">
        <v>0</v>
      </c>
      <c r="E6" s="112">
        <v>110</v>
      </c>
      <c r="F6" s="112">
        <v>500</v>
      </c>
      <c r="G6" s="112">
        <v>5</v>
      </c>
      <c r="H6" s="52">
        <f t="shared" si="0"/>
        <v>640</v>
      </c>
      <c r="I6" s="57">
        <v>60</v>
      </c>
      <c r="J6" s="31">
        <f t="shared" si="1"/>
        <v>700</v>
      </c>
      <c r="M6" s="23" t="s">
        <v>10</v>
      </c>
      <c r="N6" s="49">
        <v>26.41414122983619</v>
      </c>
      <c r="O6" s="72">
        <v>0</v>
      </c>
      <c r="P6" s="72">
        <v>116.49313568030318</v>
      </c>
      <c r="Q6" s="72">
        <v>528.96011026928375</v>
      </c>
      <c r="R6" s="72">
        <v>5.4182853804792188</v>
      </c>
      <c r="S6" s="89">
        <f t="shared" si="2"/>
        <v>677.28567255990231</v>
      </c>
      <c r="T6" s="119">
        <v>65</v>
      </c>
      <c r="U6" s="73">
        <f t="shared" si="3"/>
        <v>742.28567255990231</v>
      </c>
      <c r="X6" s="23" t="s">
        <v>10</v>
      </c>
      <c r="Y6" s="49">
        <v>26.41414122983619</v>
      </c>
      <c r="Z6" s="72">
        <v>0</v>
      </c>
      <c r="AA6" s="72">
        <v>116.49313568030318</v>
      </c>
      <c r="AB6" s="72">
        <v>528.96011026928375</v>
      </c>
      <c r="AC6" s="72">
        <v>5.4182853804792188</v>
      </c>
      <c r="AD6" s="126">
        <f t="shared" si="4"/>
        <v>677.28567255990231</v>
      </c>
      <c r="AE6" s="124">
        <v>64.964849999999998</v>
      </c>
      <c r="AF6" s="73">
        <f t="shared" si="5"/>
        <v>742.25052255990227</v>
      </c>
      <c r="AI6" s="23" t="s">
        <v>10</v>
      </c>
      <c r="AJ6" s="49">
        <v>24.985330000000001</v>
      </c>
      <c r="AK6" s="72">
        <v>0</v>
      </c>
      <c r="AL6" s="72">
        <v>109.93547</v>
      </c>
      <c r="AM6" s="72">
        <v>499.70670000000001</v>
      </c>
      <c r="AN6" s="72">
        <v>4.9970670000000004</v>
      </c>
      <c r="AO6" s="126">
        <f t="shared" si="6"/>
        <v>639.62456700000007</v>
      </c>
      <c r="AP6" s="124">
        <v>61.467849999999999</v>
      </c>
      <c r="AQ6" s="73">
        <f t="shared" si="7"/>
        <v>701.09241700000007</v>
      </c>
    </row>
    <row r="7" spans="2:66" ht="15.75" thickBot="1" x14ac:dyDescent="0.3">
      <c r="B7" s="23" t="s">
        <v>11</v>
      </c>
      <c r="C7" s="111">
        <v>0</v>
      </c>
      <c r="D7" s="112">
        <v>15</v>
      </c>
      <c r="E7" s="112">
        <v>0</v>
      </c>
      <c r="F7" s="112">
        <v>30</v>
      </c>
      <c r="G7" s="112">
        <v>80</v>
      </c>
      <c r="H7" s="52">
        <f t="shared" si="0"/>
        <v>125</v>
      </c>
      <c r="I7" s="57">
        <v>75</v>
      </c>
      <c r="J7" s="31">
        <f t="shared" si="1"/>
        <v>200</v>
      </c>
      <c r="M7" s="23" t="s">
        <v>11</v>
      </c>
      <c r="N7" s="49">
        <v>0</v>
      </c>
      <c r="O7" s="72">
        <v>16.706458906932411</v>
      </c>
      <c r="P7" s="72">
        <v>0</v>
      </c>
      <c r="Q7" s="72">
        <v>32.744659457587524</v>
      </c>
      <c r="R7" s="72">
        <v>84.200552890939349</v>
      </c>
      <c r="S7" s="89">
        <f t="shared" si="2"/>
        <v>133.65167125545929</v>
      </c>
      <c r="T7" s="119">
        <v>70</v>
      </c>
      <c r="U7" s="73">
        <f t="shared" si="3"/>
        <v>203.65167125545929</v>
      </c>
      <c r="X7" s="23" t="s">
        <v>11</v>
      </c>
      <c r="Y7" s="49">
        <v>0</v>
      </c>
      <c r="Z7" s="72">
        <v>16.706458906932411</v>
      </c>
      <c r="AA7" s="72">
        <v>0</v>
      </c>
      <c r="AB7" s="72">
        <v>32.744659457587524</v>
      </c>
      <c r="AC7" s="72">
        <v>84.200552890939349</v>
      </c>
      <c r="AD7" s="126">
        <f t="shared" si="4"/>
        <v>133.65167125545929</v>
      </c>
      <c r="AE7" s="128">
        <v>80.528490000000005</v>
      </c>
      <c r="AF7" s="73">
        <f t="shared" si="5"/>
        <v>214.1801612554593</v>
      </c>
      <c r="AI7" s="23" t="s">
        <v>11</v>
      </c>
      <c r="AJ7" s="49">
        <v>0</v>
      </c>
      <c r="AK7" s="72">
        <v>13.83779</v>
      </c>
      <c r="AL7" s="72">
        <v>0</v>
      </c>
      <c r="AM7" s="72">
        <v>27.67558</v>
      </c>
      <c r="AN7" s="72">
        <v>73.801535999999999</v>
      </c>
      <c r="AO7" s="126">
        <f t="shared" si="6"/>
        <v>115.31490600000001</v>
      </c>
      <c r="AP7" s="128">
        <v>77.455929999999995</v>
      </c>
      <c r="AQ7" s="73">
        <f t="shared" si="7"/>
        <v>192.770836</v>
      </c>
    </row>
    <row r="8" spans="2:66" ht="30.75" thickBot="1" x14ac:dyDescent="0.3">
      <c r="B8" s="34" t="s">
        <v>42</v>
      </c>
      <c r="C8" s="54">
        <v>175</v>
      </c>
      <c r="D8" s="55">
        <v>210</v>
      </c>
      <c r="E8" s="55">
        <v>480</v>
      </c>
      <c r="F8" s="55">
        <v>540</v>
      </c>
      <c r="G8" s="55">
        <v>90</v>
      </c>
      <c r="H8" s="22">
        <f>SUM(C8:G8)</f>
        <v>1495</v>
      </c>
      <c r="I8" s="35">
        <f>SUM(I3:I7)</f>
        <v>305</v>
      </c>
      <c r="J8" s="22">
        <f>SUM(J3:J7)</f>
        <v>1800</v>
      </c>
      <c r="M8" s="34" t="s">
        <v>42</v>
      </c>
      <c r="N8" s="74">
        <f>SUM(N3:N7)</f>
        <v>189.99999999999994</v>
      </c>
      <c r="O8" s="75">
        <f t="shared" ref="O8:U8" si="8">SUM(O3:O7)</f>
        <v>230</v>
      </c>
      <c r="P8" s="75">
        <f t="shared" si="8"/>
        <v>489.99999999999994</v>
      </c>
      <c r="Q8" s="75">
        <f t="shared" si="8"/>
        <v>575</v>
      </c>
      <c r="R8" s="75">
        <f t="shared" si="8"/>
        <v>95</v>
      </c>
      <c r="S8" s="22">
        <f t="shared" si="8"/>
        <v>1580</v>
      </c>
      <c r="T8" s="35">
        <f t="shared" si="8"/>
        <v>320</v>
      </c>
      <c r="U8" s="22">
        <f t="shared" si="8"/>
        <v>1900</v>
      </c>
      <c r="X8" s="34" t="s">
        <v>42</v>
      </c>
      <c r="Y8" s="131">
        <f>SUM(Y3:Y7)</f>
        <v>189.99999999999994</v>
      </c>
      <c r="Z8" s="87">
        <f t="shared" ref="Z8:AF8" si="9">SUM(Z3:Z7)</f>
        <v>230</v>
      </c>
      <c r="AA8" s="129">
        <f t="shared" si="9"/>
        <v>489.99999999999994</v>
      </c>
      <c r="AB8" s="87">
        <f t="shared" si="9"/>
        <v>575</v>
      </c>
      <c r="AC8" s="129">
        <f t="shared" si="9"/>
        <v>95</v>
      </c>
      <c r="AD8" s="93">
        <f t="shared" si="9"/>
        <v>1580</v>
      </c>
      <c r="AE8" s="92">
        <f t="shared" si="9"/>
        <v>324.39468999999997</v>
      </c>
      <c r="AF8" s="93">
        <f t="shared" si="9"/>
        <v>1904.3946899999999</v>
      </c>
      <c r="AI8" s="34" t="s">
        <v>42</v>
      </c>
      <c r="AJ8" s="131">
        <f>SUM(AJ3:AJ7)</f>
        <v>171.21211</v>
      </c>
      <c r="AK8" s="87">
        <f t="shared" ref="AK8:AQ8" si="10">SUM(AK3:AK7)</f>
        <v>239.86948000000001</v>
      </c>
      <c r="AL8" s="129">
        <f t="shared" si="10"/>
        <v>491.47210999999999</v>
      </c>
      <c r="AM8" s="87">
        <f t="shared" si="10"/>
        <v>537.61714000000006</v>
      </c>
      <c r="AN8" s="129">
        <f t="shared" si="10"/>
        <v>83.469796000000002</v>
      </c>
      <c r="AO8" s="93">
        <f t="shared" si="10"/>
        <v>1523.6406360000001</v>
      </c>
      <c r="AP8" s="92">
        <f t="shared" si="10"/>
        <v>320.00000999999997</v>
      </c>
      <c r="AQ8" s="93">
        <f t="shared" si="10"/>
        <v>1843.6406459999998</v>
      </c>
    </row>
    <row r="9" spans="2:66" ht="15.75" thickBot="1" x14ac:dyDescent="0.3"/>
    <row r="10" spans="2:66" ht="30.75" thickBot="1" x14ac:dyDescent="0.3">
      <c r="B10" s="19" t="s">
        <v>45</v>
      </c>
      <c r="C10" s="20" t="s">
        <v>0</v>
      </c>
      <c r="D10" s="20" t="s">
        <v>1</v>
      </c>
      <c r="E10" s="20" t="s">
        <v>2</v>
      </c>
      <c r="F10" s="20" t="s">
        <v>3</v>
      </c>
      <c r="G10" s="20" t="s">
        <v>4</v>
      </c>
      <c r="H10" s="19" t="s">
        <v>13</v>
      </c>
      <c r="I10" s="20" t="s">
        <v>14</v>
      </c>
      <c r="J10" s="36" t="s">
        <v>15</v>
      </c>
      <c r="K10" s="21" t="s">
        <v>43</v>
      </c>
      <c r="M10" s="19" t="s">
        <v>45</v>
      </c>
      <c r="N10" s="20" t="s">
        <v>0</v>
      </c>
      <c r="O10" s="20" t="s">
        <v>1</v>
      </c>
      <c r="P10" s="20" t="s">
        <v>2</v>
      </c>
      <c r="Q10" s="20" t="s">
        <v>3</v>
      </c>
      <c r="R10" s="20" t="s">
        <v>4</v>
      </c>
      <c r="S10" s="19" t="s">
        <v>13</v>
      </c>
      <c r="T10" s="20" t="s">
        <v>14</v>
      </c>
      <c r="U10" s="36" t="s">
        <v>15</v>
      </c>
      <c r="V10" s="21" t="s">
        <v>43</v>
      </c>
      <c r="W10" s="83"/>
      <c r="X10" s="19" t="s">
        <v>45</v>
      </c>
      <c r="Y10" s="20" t="s">
        <v>0</v>
      </c>
      <c r="Z10" s="20" t="s">
        <v>1</v>
      </c>
      <c r="AA10" s="20" t="s">
        <v>2</v>
      </c>
      <c r="AB10" s="20" t="s">
        <v>3</v>
      </c>
      <c r="AC10" s="20" t="s">
        <v>4</v>
      </c>
      <c r="AD10" s="19" t="s">
        <v>13</v>
      </c>
      <c r="AE10" s="20" t="s">
        <v>14</v>
      </c>
      <c r="AF10" s="36" t="s">
        <v>15</v>
      </c>
      <c r="AG10" s="21" t="s">
        <v>43</v>
      </c>
      <c r="AI10" s="19" t="s">
        <v>45</v>
      </c>
      <c r="AJ10" s="20" t="s">
        <v>0</v>
      </c>
      <c r="AK10" s="20" t="s">
        <v>1</v>
      </c>
      <c r="AL10" s="20" t="s">
        <v>2</v>
      </c>
      <c r="AM10" s="20" t="s">
        <v>3</v>
      </c>
      <c r="AN10" s="20" t="s">
        <v>4</v>
      </c>
      <c r="AO10" s="19" t="s">
        <v>13</v>
      </c>
      <c r="AP10" s="20" t="s">
        <v>14</v>
      </c>
      <c r="AQ10" s="36" t="s">
        <v>15</v>
      </c>
      <c r="AR10" s="21" t="s">
        <v>43</v>
      </c>
    </row>
    <row r="11" spans="2:66" x14ac:dyDescent="0.25">
      <c r="B11" s="23" t="s">
        <v>7</v>
      </c>
      <c r="C11" s="109">
        <v>50</v>
      </c>
      <c r="D11" s="110">
        <v>10</v>
      </c>
      <c r="E11" s="110">
        <v>5</v>
      </c>
      <c r="F11" s="110">
        <v>8</v>
      </c>
      <c r="G11" s="110">
        <v>7</v>
      </c>
      <c r="H11" s="109">
        <v>20</v>
      </c>
      <c r="I11" s="110">
        <v>53</v>
      </c>
      <c r="J11" s="113">
        <v>12</v>
      </c>
      <c r="K11" s="51">
        <f>SUM(C11:J11)</f>
        <v>165</v>
      </c>
      <c r="M11" s="23" t="s">
        <v>7</v>
      </c>
      <c r="N11" s="24">
        <v>57</v>
      </c>
      <c r="O11" s="25">
        <v>11</v>
      </c>
      <c r="P11" s="25">
        <v>8</v>
      </c>
      <c r="Q11" s="25">
        <v>8</v>
      </c>
      <c r="R11" s="25">
        <v>10</v>
      </c>
      <c r="S11" s="24">
        <v>22</v>
      </c>
      <c r="T11" s="25">
        <v>44</v>
      </c>
      <c r="U11" s="67">
        <v>19.372057619381053</v>
      </c>
      <c r="V11" s="88">
        <f>SUM(N11:U11)</f>
        <v>179.37205761938105</v>
      </c>
      <c r="W11" s="84"/>
      <c r="X11" s="23" t="s">
        <v>7</v>
      </c>
      <c r="Y11" s="47">
        <v>57.690683999999997</v>
      </c>
      <c r="Z11" s="48">
        <v>10.143374</v>
      </c>
      <c r="AA11" s="48">
        <v>5.311591</v>
      </c>
      <c r="AB11" s="48">
        <v>9.538278</v>
      </c>
      <c r="AC11" s="48">
        <v>8.1541700000000006</v>
      </c>
      <c r="AD11" s="47">
        <v>22.565660000000001</v>
      </c>
      <c r="AE11" s="48">
        <v>51.991366999999997</v>
      </c>
      <c r="AF11" s="67">
        <v>11.037421</v>
      </c>
      <c r="AG11" s="125">
        <f>SUM(Y11:AF11)</f>
        <v>176.432545</v>
      </c>
      <c r="AI11" s="23" t="s">
        <v>7</v>
      </c>
      <c r="AJ11" s="47">
        <v>46.666671000000001</v>
      </c>
      <c r="AK11" s="48">
        <v>9.4497859999999996</v>
      </c>
      <c r="AL11" s="48">
        <v>4.5996969999999999</v>
      </c>
      <c r="AM11" s="48">
        <v>7.3922350000000003</v>
      </c>
      <c r="AN11" s="48">
        <v>6.6579030000000001</v>
      </c>
      <c r="AO11" s="47">
        <v>20.740963000000001</v>
      </c>
      <c r="AP11" s="48">
        <v>48.548501999999999</v>
      </c>
      <c r="AQ11" s="67">
        <v>10.0936039</v>
      </c>
      <c r="AR11" s="125">
        <f>SUM(AJ11:AQ11)</f>
        <v>154.14936090000003</v>
      </c>
    </row>
    <row r="12" spans="2:66" x14ac:dyDescent="0.25">
      <c r="B12" s="23" t="s">
        <v>8</v>
      </c>
      <c r="C12" s="111">
        <v>15</v>
      </c>
      <c r="D12" s="112">
        <v>22</v>
      </c>
      <c r="E12" s="112">
        <v>70</v>
      </c>
      <c r="F12" s="112">
        <v>54</v>
      </c>
      <c r="G12" s="112">
        <v>0</v>
      </c>
      <c r="H12" s="111">
        <v>48</v>
      </c>
      <c r="I12" s="112">
        <v>8</v>
      </c>
      <c r="J12" s="114">
        <v>18</v>
      </c>
      <c r="K12" s="52">
        <f t="shared" ref="K12:K22" si="11">SUM(C12:J12)</f>
        <v>235</v>
      </c>
      <c r="M12" s="23" t="s">
        <v>8</v>
      </c>
      <c r="N12" s="26">
        <v>14</v>
      </c>
      <c r="O12" s="18">
        <v>23</v>
      </c>
      <c r="P12" s="18">
        <v>69</v>
      </c>
      <c r="Q12" s="18">
        <v>65</v>
      </c>
      <c r="R12" s="18">
        <v>0</v>
      </c>
      <c r="S12" s="26">
        <v>65</v>
      </c>
      <c r="T12" s="18">
        <v>10</v>
      </c>
      <c r="U12" s="68">
        <v>11.309841737039733</v>
      </c>
      <c r="V12" s="89">
        <f t="shared" ref="V12:V22" si="12">SUM(N12:U12)</f>
        <v>257.30984173703973</v>
      </c>
      <c r="W12" s="84"/>
      <c r="X12" s="23" t="s">
        <v>8</v>
      </c>
      <c r="Y12" s="49">
        <v>17.139361000000001</v>
      </c>
      <c r="Z12" s="72">
        <v>22.099008999999999</v>
      </c>
      <c r="AA12" s="72">
        <v>73.641115999999997</v>
      </c>
      <c r="AB12" s="72">
        <v>63.758991000000002</v>
      </c>
      <c r="AC12" s="72">
        <v>0</v>
      </c>
      <c r="AD12" s="49">
        <v>53.632370000000002</v>
      </c>
      <c r="AE12" s="72">
        <v>7.7716459999999996</v>
      </c>
      <c r="AF12" s="68">
        <v>16.395571</v>
      </c>
      <c r="AG12" s="126">
        <f t="shared" ref="AG12:AG22" si="13">SUM(Y12:AF12)</f>
        <v>254.438064</v>
      </c>
      <c r="AI12" s="23" t="s">
        <v>8</v>
      </c>
      <c r="AJ12" s="49">
        <v>17.508815999999999</v>
      </c>
      <c r="AK12" s="72">
        <v>25.999998999999999</v>
      </c>
      <c r="AL12" s="72">
        <v>80.535231999999993</v>
      </c>
      <c r="AM12" s="72">
        <v>62.403393999999999</v>
      </c>
      <c r="AN12" s="72">
        <v>0</v>
      </c>
      <c r="AO12" s="49">
        <v>62.254227999999998</v>
      </c>
      <c r="AP12" s="72">
        <v>9.1647079999999992</v>
      </c>
      <c r="AQ12" s="68">
        <v>18.935039400000001</v>
      </c>
      <c r="AR12" s="126">
        <f t="shared" ref="AR12:AR22" si="14">SUM(AJ12:AQ12)</f>
        <v>276.80141639999999</v>
      </c>
    </row>
    <row r="13" spans="2:66" x14ac:dyDescent="0.25">
      <c r="B13" s="23" t="s">
        <v>9</v>
      </c>
      <c r="C13" s="111">
        <v>15</v>
      </c>
      <c r="D13" s="112">
        <v>2</v>
      </c>
      <c r="E13" s="112">
        <v>37</v>
      </c>
      <c r="F13" s="112">
        <v>41</v>
      </c>
      <c r="G13" s="112">
        <v>0</v>
      </c>
      <c r="H13" s="111">
        <v>100</v>
      </c>
      <c r="I13" s="112">
        <v>60</v>
      </c>
      <c r="J13" s="114">
        <v>75</v>
      </c>
      <c r="K13" s="52">
        <f t="shared" si="11"/>
        <v>330</v>
      </c>
      <c r="M13" s="23" t="s">
        <v>9</v>
      </c>
      <c r="N13" s="26">
        <v>12</v>
      </c>
      <c r="O13" s="18">
        <v>3</v>
      </c>
      <c r="P13" s="18">
        <v>41</v>
      </c>
      <c r="Q13" s="18">
        <v>43</v>
      </c>
      <c r="R13" s="18">
        <v>0</v>
      </c>
      <c r="S13" s="26">
        <v>98</v>
      </c>
      <c r="T13" s="18">
        <v>65</v>
      </c>
      <c r="U13" s="120">
        <v>70.3807568282175</v>
      </c>
      <c r="V13" s="89">
        <f t="shared" si="12"/>
        <v>332.3807568282175</v>
      </c>
      <c r="W13" s="84"/>
      <c r="X13" s="23" t="s">
        <v>9</v>
      </c>
      <c r="Y13" s="49">
        <v>16.833238999999999</v>
      </c>
      <c r="Z13" s="72">
        <v>1.9731190000000001</v>
      </c>
      <c r="AA13" s="72">
        <v>38.229365999999999</v>
      </c>
      <c r="AB13" s="72">
        <v>47.544970999999997</v>
      </c>
      <c r="AC13" s="72">
        <v>0</v>
      </c>
      <c r="AD13" s="49">
        <v>109.73846</v>
      </c>
      <c r="AE13" s="72">
        <v>57.246290999999999</v>
      </c>
      <c r="AF13" s="68">
        <v>67.094722599999997</v>
      </c>
      <c r="AG13" s="126">
        <f t="shared" si="13"/>
        <v>338.66016860000002</v>
      </c>
      <c r="AI13" s="23" t="s">
        <v>9</v>
      </c>
      <c r="AJ13" s="49">
        <v>15.274761</v>
      </c>
      <c r="AK13" s="72">
        <v>2.062046</v>
      </c>
      <c r="AL13" s="72">
        <v>37.137036999999999</v>
      </c>
      <c r="AM13" s="72">
        <v>41.334811000000002</v>
      </c>
      <c r="AN13" s="72">
        <v>0</v>
      </c>
      <c r="AO13" s="49">
        <v>113.147578</v>
      </c>
      <c r="AP13" s="72">
        <v>59.964962</v>
      </c>
      <c r="AQ13" s="68">
        <v>68.829184100000006</v>
      </c>
      <c r="AR13" s="126">
        <f t="shared" si="14"/>
        <v>337.75037910000003</v>
      </c>
    </row>
    <row r="14" spans="2:66" x14ac:dyDescent="0.25">
      <c r="B14" s="23" t="s">
        <v>10</v>
      </c>
      <c r="C14" s="111">
        <v>18</v>
      </c>
      <c r="D14" s="112">
        <v>4</v>
      </c>
      <c r="E14" s="112">
        <v>44</v>
      </c>
      <c r="F14" s="112">
        <v>90</v>
      </c>
      <c r="G14" s="112">
        <v>5</v>
      </c>
      <c r="H14" s="111">
        <v>309</v>
      </c>
      <c r="I14" s="112">
        <v>18</v>
      </c>
      <c r="J14" s="114">
        <v>152</v>
      </c>
      <c r="K14" s="52">
        <f t="shared" si="11"/>
        <v>640</v>
      </c>
      <c r="M14" s="23" t="s">
        <v>10</v>
      </c>
      <c r="N14" s="26">
        <v>23</v>
      </c>
      <c r="O14" s="18">
        <v>5</v>
      </c>
      <c r="P14" s="18">
        <v>46</v>
      </c>
      <c r="Q14" s="18">
        <v>102</v>
      </c>
      <c r="R14" s="18">
        <v>8</v>
      </c>
      <c r="S14" s="26">
        <v>350</v>
      </c>
      <c r="T14" s="18">
        <v>18</v>
      </c>
      <c r="U14" s="68">
        <v>125.28567255990231</v>
      </c>
      <c r="V14" s="89">
        <f t="shared" si="12"/>
        <v>677.28567255990231</v>
      </c>
      <c r="W14" s="84"/>
      <c r="X14" s="23" t="s">
        <v>10</v>
      </c>
      <c r="Y14" s="49">
        <v>20.345314999999999</v>
      </c>
      <c r="Z14" s="72">
        <v>3.9746480000000002</v>
      </c>
      <c r="AA14" s="72">
        <v>45.789251</v>
      </c>
      <c r="AB14" s="72">
        <v>105.118397</v>
      </c>
      <c r="AC14" s="72">
        <v>5.7056870000000002</v>
      </c>
      <c r="AD14" s="49">
        <v>341.53311000000002</v>
      </c>
      <c r="AE14" s="72">
        <v>17.297529999999998</v>
      </c>
      <c r="AF14" s="68">
        <v>136.95761110000001</v>
      </c>
      <c r="AG14" s="126">
        <f t="shared" si="13"/>
        <v>676.72154910000006</v>
      </c>
      <c r="AI14" s="23" t="s">
        <v>10</v>
      </c>
      <c r="AJ14" s="49">
        <v>17.507863</v>
      </c>
      <c r="AK14" s="72">
        <v>3.9391790000000002</v>
      </c>
      <c r="AL14" s="72">
        <v>42.182825000000001</v>
      </c>
      <c r="AM14" s="72">
        <v>86.666661000000005</v>
      </c>
      <c r="AN14" s="72">
        <v>4.9560219999999999</v>
      </c>
      <c r="AO14" s="49">
        <v>333.94981000000001</v>
      </c>
      <c r="AP14" s="72">
        <v>17.182893</v>
      </c>
      <c r="AQ14" s="68">
        <v>133.23931930000001</v>
      </c>
      <c r="AR14" s="126">
        <f t="shared" si="14"/>
        <v>639.62457229999995</v>
      </c>
    </row>
    <row r="15" spans="2:66" ht="15.75" thickBot="1" x14ac:dyDescent="0.3">
      <c r="B15" s="23" t="s">
        <v>11</v>
      </c>
      <c r="C15" s="111">
        <v>6</v>
      </c>
      <c r="D15" s="112">
        <v>0</v>
      </c>
      <c r="E15" s="112">
        <v>0</v>
      </c>
      <c r="F15" s="112">
        <v>0</v>
      </c>
      <c r="G15" s="112">
        <v>40</v>
      </c>
      <c r="H15" s="111">
        <v>49</v>
      </c>
      <c r="I15" s="112">
        <v>29</v>
      </c>
      <c r="J15" s="114">
        <v>1</v>
      </c>
      <c r="K15" s="52">
        <f t="shared" si="11"/>
        <v>125</v>
      </c>
      <c r="M15" s="23" t="s">
        <v>11</v>
      </c>
      <c r="N15" s="26">
        <v>8</v>
      </c>
      <c r="O15" s="18">
        <v>0</v>
      </c>
      <c r="P15" s="18">
        <v>0</v>
      </c>
      <c r="Q15" s="18">
        <v>0</v>
      </c>
      <c r="R15" s="18">
        <v>35</v>
      </c>
      <c r="S15" s="26">
        <v>60</v>
      </c>
      <c r="T15" s="18">
        <v>25</v>
      </c>
      <c r="U15" s="68">
        <v>5.6516712554592914</v>
      </c>
      <c r="V15" s="89">
        <f t="shared" si="12"/>
        <v>133.65167125545929</v>
      </c>
      <c r="W15" s="84"/>
      <c r="X15" s="23" t="s">
        <v>11</v>
      </c>
      <c r="Y15" s="49">
        <v>6.7011089999999998</v>
      </c>
      <c r="Z15" s="72">
        <v>0</v>
      </c>
      <c r="AA15" s="72">
        <v>0</v>
      </c>
      <c r="AB15" s="72">
        <v>0</v>
      </c>
      <c r="AC15" s="72">
        <v>45.102587999999997</v>
      </c>
      <c r="AD15" s="49">
        <v>53.514800000000001</v>
      </c>
      <c r="AE15" s="72">
        <v>27.536776</v>
      </c>
      <c r="AF15" s="68">
        <v>0.89031990000000005</v>
      </c>
      <c r="AG15" s="126">
        <f t="shared" si="13"/>
        <v>133.74559290000002</v>
      </c>
      <c r="AI15" s="23" t="s">
        <v>11</v>
      </c>
      <c r="AJ15" s="49">
        <v>5.2989670000000002</v>
      </c>
      <c r="AK15" s="72">
        <v>0</v>
      </c>
      <c r="AL15" s="72">
        <v>0</v>
      </c>
      <c r="AM15" s="72">
        <v>0</v>
      </c>
      <c r="AN15" s="72">
        <v>36.000003</v>
      </c>
      <c r="AO15" s="49">
        <v>48.083727000000003</v>
      </c>
      <c r="AP15" s="72">
        <v>25.136285000000001</v>
      </c>
      <c r="AQ15" s="68">
        <v>0.79591769999999995</v>
      </c>
      <c r="AR15" s="126">
        <f t="shared" si="14"/>
        <v>115.31489970000001</v>
      </c>
    </row>
    <row r="16" spans="2:66" x14ac:dyDescent="0.25">
      <c r="B16" s="23" t="s">
        <v>16</v>
      </c>
      <c r="C16" s="109">
        <v>9</v>
      </c>
      <c r="D16" s="110">
        <v>3</v>
      </c>
      <c r="E16" s="110">
        <v>9</v>
      </c>
      <c r="F16" s="110">
        <v>4</v>
      </c>
      <c r="G16" s="110">
        <v>0</v>
      </c>
      <c r="H16" s="109">
        <v>5</v>
      </c>
      <c r="I16" s="110">
        <v>2</v>
      </c>
      <c r="J16" s="113">
        <v>3</v>
      </c>
      <c r="K16" s="51">
        <f t="shared" si="11"/>
        <v>35</v>
      </c>
      <c r="M16" s="23" t="s">
        <v>16</v>
      </c>
      <c r="N16" s="24">
        <v>11</v>
      </c>
      <c r="O16" s="25">
        <v>4</v>
      </c>
      <c r="P16" s="25">
        <v>11</v>
      </c>
      <c r="Q16" s="25">
        <v>7</v>
      </c>
      <c r="R16" s="25">
        <v>0</v>
      </c>
      <c r="S16" s="24">
        <v>4</v>
      </c>
      <c r="T16" s="25">
        <v>1</v>
      </c>
      <c r="U16" s="37">
        <v>2</v>
      </c>
      <c r="V16" s="51">
        <f t="shared" si="12"/>
        <v>40</v>
      </c>
      <c r="W16" s="43"/>
      <c r="X16" s="23" t="s">
        <v>16</v>
      </c>
      <c r="Y16" s="47">
        <v>10.140243999999999</v>
      </c>
      <c r="Z16" s="48">
        <v>2.9714870000000002</v>
      </c>
      <c r="AA16" s="48">
        <v>9.3361400000000003</v>
      </c>
      <c r="AB16" s="48">
        <v>4.6570419999999997</v>
      </c>
      <c r="AC16" s="48">
        <v>0</v>
      </c>
      <c r="AD16" s="47">
        <v>5.5088169999999996</v>
      </c>
      <c r="AE16" s="48">
        <v>1.915824</v>
      </c>
      <c r="AF16" s="67">
        <v>2.6944979999999998</v>
      </c>
      <c r="AG16" s="125">
        <f t="shared" si="13"/>
        <v>37.224052</v>
      </c>
      <c r="AI16" s="23" t="s">
        <v>16</v>
      </c>
      <c r="AJ16" s="47">
        <v>8.9180039999999998</v>
      </c>
      <c r="AK16" s="48">
        <v>3.0097580000000002</v>
      </c>
      <c r="AL16" s="48">
        <v>8.7900229999999997</v>
      </c>
      <c r="AM16" s="48">
        <v>3.9240460000000001</v>
      </c>
      <c r="AN16" s="48">
        <v>0</v>
      </c>
      <c r="AO16" s="47">
        <v>5.5049989999999998</v>
      </c>
      <c r="AP16" s="48">
        <v>1.9449939999999999</v>
      </c>
      <c r="AQ16" s="67">
        <v>2.6790117000000002</v>
      </c>
      <c r="AR16" s="125">
        <f t="shared" si="14"/>
        <v>34.770835700000006</v>
      </c>
    </row>
    <row r="17" spans="2:44" x14ac:dyDescent="0.25">
      <c r="B17" s="23" t="s">
        <v>17</v>
      </c>
      <c r="C17" s="111">
        <v>4</v>
      </c>
      <c r="D17" s="112">
        <v>28</v>
      </c>
      <c r="E17" s="112">
        <v>7</v>
      </c>
      <c r="F17" s="112">
        <v>11</v>
      </c>
      <c r="G17" s="112">
        <v>1</v>
      </c>
      <c r="H17" s="111">
        <v>7</v>
      </c>
      <c r="I17" s="112">
        <v>3</v>
      </c>
      <c r="J17" s="114">
        <v>4</v>
      </c>
      <c r="K17" s="52">
        <f t="shared" si="11"/>
        <v>65</v>
      </c>
      <c r="M17" s="23" t="s">
        <v>17</v>
      </c>
      <c r="N17" s="26">
        <v>5</v>
      </c>
      <c r="O17" s="18">
        <v>25</v>
      </c>
      <c r="P17" s="18">
        <v>9</v>
      </c>
      <c r="Q17" s="18">
        <v>18</v>
      </c>
      <c r="R17" s="18">
        <v>4</v>
      </c>
      <c r="S17" s="26">
        <v>4</v>
      </c>
      <c r="T17" s="18">
        <v>2</v>
      </c>
      <c r="U17" s="38">
        <v>3</v>
      </c>
      <c r="V17" s="52">
        <f t="shared" si="12"/>
        <v>70</v>
      </c>
      <c r="W17" s="43"/>
      <c r="X17" s="23" t="s">
        <v>17</v>
      </c>
      <c r="Y17" s="49">
        <v>4.5566560000000003</v>
      </c>
      <c r="Z17" s="72">
        <v>28.040842000000001</v>
      </c>
      <c r="AA17" s="72">
        <v>7.341812</v>
      </c>
      <c r="AB17" s="132">
        <v>12.948613</v>
      </c>
      <c r="AC17" s="72">
        <v>1.150091</v>
      </c>
      <c r="AD17" s="49">
        <v>7.7977040000000004</v>
      </c>
      <c r="AE17" s="72">
        <v>2.9055420000000001</v>
      </c>
      <c r="AF17" s="68">
        <v>3.6324269999999999</v>
      </c>
      <c r="AG17" s="126">
        <f t="shared" si="13"/>
        <v>68.373687000000018</v>
      </c>
      <c r="AI17" s="23" t="s">
        <v>17</v>
      </c>
      <c r="AJ17" s="49">
        <v>4.4600739999999996</v>
      </c>
      <c r="AK17" s="72">
        <v>31.610057999999999</v>
      </c>
      <c r="AL17" s="72">
        <v>7.6931200000000004</v>
      </c>
      <c r="AM17" s="132">
        <v>12.142937</v>
      </c>
      <c r="AN17" s="72">
        <v>1.1362779999999999</v>
      </c>
      <c r="AO17" s="49">
        <v>8.6724589999999999</v>
      </c>
      <c r="AP17" s="72">
        <v>3.2829670000000002</v>
      </c>
      <c r="AQ17" s="68">
        <v>4.0194839</v>
      </c>
      <c r="AR17" s="126">
        <f t="shared" si="14"/>
        <v>73.017376899999988</v>
      </c>
    </row>
    <row r="18" spans="2:44" x14ac:dyDescent="0.25">
      <c r="B18" s="23" t="s">
        <v>18</v>
      </c>
      <c r="C18" s="111">
        <v>3</v>
      </c>
      <c r="D18" s="112">
        <v>13</v>
      </c>
      <c r="E18" s="112">
        <v>13</v>
      </c>
      <c r="F18" s="112">
        <v>3</v>
      </c>
      <c r="G18" s="112">
        <v>0</v>
      </c>
      <c r="H18" s="111">
        <v>21</v>
      </c>
      <c r="I18" s="112">
        <v>9</v>
      </c>
      <c r="J18" s="114">
        <v>8</v>
      </c>
      <c r="K18" s="52">
        <f t="shared" si="11"/>
        <v>70</v>
      </c>
      <c r="M18" s="23" t="s">
        <v>18</v>
      </c>
      <c r="N18" s="26">
        <v>4</v>
      </c>
      <c r="O18" s="18">
        <v>14</v>
      </c>
      <c r="P18" s="18">
        <v>11</v>
      </c>
      <c r="Q18" s="18">
        <v>3</v>
      </c>
      <c r="R18" s="18">
        <v>0</v>
      </c>
      <c r="S18" s="26">
        <v>24</v>
      </c>
      <c r="T18" s="18">
        <v>10</v>
      </c>
      <c r="U18" s="38">
        <v>9</v>
      </c>
      <c r="V18" s="52">
        <f t="shared" si="12"/>
        <v>75</v>
      </c>
      <c r="W18" s="43"/>
      <c r="X18" s="23" t="s">
        <v>18</v>
      </c>
      <c r="Y18" s="49">
        <v>3.4328159999999999</v>
      </c>
      <c r="Z18" s="72">
        <v>13.077337999999999</v>
      </c>
      <c r="AA18" s="72">
        <v>13.695930000000001</v>
      </c>
      <c r="AB18" s="72">
        <v>3.547275</v>
      </c>
      <c r="AC18" s="72">
        <v>0</v>
      </c>
      <c r="AD18" s="49">
        <v>23.498003000000001</v>
      </c>
      <c r="AE18" s="72">
        <v>8.7557109999999998</v>
      </c>
      <c r="AF18" s="68">
        <v>7.2974290000000002</v>
      </c>
      <c r="AG18" s="126">
        <f t="shared" si="13"/>
        <v>73.304501999999999</v>
      </c>
      <c r="AI18" s="23" t="s">
        <v>18</v>
      </c>
      <c r="AJ18" s="49">
        <v>3.082697</v>
      </c>
      <c r="AK18" s="72">
        <v>13.525024</v>
      </c>
      <c r="AL18" s="72">
        <v>13.166649</v>
      </c>
      <c r="AM18" s="72">
        <v>3.0519660000000002</v>
      </c>
      <c r="AN18" s="72">
        <v>0</v>
      </c>
      <c r="AO18" s="49">
        <v>23.976783999999999</v>
      </c>
      <c r="AP18" s="72">
        <v>9.0764329999999998</v>
      </c>
      <c r="AQ18" s="68">
        <v>7.4084563000000001</v>
      </c>
      <c r="AR18" s="126">
        <f t="shared" si="14"/>
        <v>73.288009299999985</v>
      </c>
    </row>
    <row r="19" spans="2:44" x14ac:dyDescent="0.25">
      <c r="B19" s="23" t="s">
        <v>19</v>
      </c>
      <c r="C19" s="111">
        <v>2</v>
      </c>
      <c r="D19" s="112">
        <v>0</v>
      </c>
      <c r="E19" s="112">
        <v>10</v>
      </c>
      <c r="F19" s="112">
        <v>25</v>
      </c>
      <c r="G19" s="112">
        <v>2</v>
      </c>
      <c r="H19" s="111">
        <v>14</v>
      </c>
      <c r="I19" s="112">
        <v>7</v>
      </c>
      <c r="J19" s="114">
        <v>0</v>
      </c>
      <c r="K19" s="52">
        <f t="shared" si="11"/>
        <v>60</v>
      </c>
      <c r="M19" s="23" t="s">
        <v>19</v>
      </c>
      <c r="N19" s="26">
        <v>2</v>
      </c>
      <c r="O19" s="18">
        <v>0</v>
      </c>
      <c r="P19" s="18">
        <v>12</v>
      </c>
      <c r="Q19" s="18">
        <v>25</v>
      </c>
      <c r="R19" s="18">
        <v>5</v>
      </c>
      <c r="S19" s="26">
        <v>14</v>
      </c>
      <c r="T19" s="18">
        <v>7</v>
      </c>
      <c r="U19" s="38">
        <v>0</v>
      </c>
      <c r="V19" s="52">
        <f t="shared" si="12"/>
        <v>65</v>
      </c>
      <c r="W19" s="43"/>
      <c r="X19" s="23" t="s">
        <v>19</v>
      </c>
      <c r="Y19" s="49">
        <v>2.2134130000000001</v>
      </c>
      <c r="Z19" s="72">
        <v>0</v>
      </c>
      <c r="AA19" s="72">
        <v>10.189465</v>
      </c>
      <c r="AB19" s="72">
        <v>28.590171000000002</v>
      </c>
      <c r="AC19" s="72">
        <v>2.234645</v>
      </c>
      <c r="AD19" s="49">
        <v>15.151054999999999</v>
      </c>
      <c r="AE19" s="72">
        <v>6.5864310000000001</v>
      </c>
      <c r="AF19" s="68">
        <v>0</v>
      </c>
      <c r="AG19" s="126">
        <f t="shared" si="13"/>
        <v>64.965180000000004</v>
      </c>
      <c r="AI19" s="23" t="s">
        <v>19</v>
      </c>
      <c r="AJ19" s="49">
        <v>2.0129899999999998</v>
      </c>
      <c r="AK19" s="72">
        <v>0</v>
      </c>
      <c r="AL19" s="72">
        <v>9.9205079999999999</v>
      </c>
      <c r="AM19" s="72">
        <v>24.911536000000002</v>
      </c>
      <c r="AN19" s="72">
        <v>2.0513710000000001</v>
      </c>
      <c r="AO19" s="49">
        <v>15.656753</v>
      </c>
      <c r="AP19" s="72">
        <v>6.9146910000000004</v>
      </c>
      <c r="AQ19" s="120">
        <v>0</v>
      </c>
      <c r="AR19" s="126">
        <f t="shared" si="14"/>
        <v>61.467849000000001</v>
      </c>
    </row>
    <row r="20" spans="2:44" ht="15.75" thickBot="1" x14ac:dyDescent="0.3">
      <c r="B20" s="23" t="s">
        <v>20</v>
      </c>
      <c r="C20" s="111">
        <v>3</v>
      </c>
      <c r="D20" s="112">
        <v>0</v>
      </c>
      <c r="E20" s="112">
        <v>0</v>
      </c>
      <c r="F20" s="112">
        <v>12</v>
      </c>
      <c r="G20" s="112">
        <v>0</v>
      </c>
      <c r="H20" s="111">
        <v>45</v>
      </c>
      <c r="I20" s="112">
        <v>15</v>
      </c>
      <c r="J20" s="114">
        <v>0</v>
      </c>
      <c r="K20" s="52">
        <f t="shared" si="11"/>
        <v>75</v>
      </c>
      <c r="M20" s="23" t="s">
        <v>20</v>
      </c>
      <c r="N20" s="26">
        <v>3</v>
      </c>
      <c r="O20" s="18">
        <v>0</v>
      </c>
      <c r="P20" s="18">
        <v>0</v>
      </c>
      <c r="Q20" s="18">
        <v>18</v>
      </c>
      <c r="R20" s="18">
        <v>0</v>
      </c>
      <c r="S20" s="26">
        <v>37</v>
      </c>
      <c r="T20" s="18">
        <v>12</v>
      </c>
      <c r="U20" s="38">
        <v>0</v>
      </c>
      <c r="V20" s="52">
        <f t="shared" si="12"/>
        <v>70</v>
      </c>
      <c r="W20" s="43"/>
      <c r="X20" s="23" t="s">
        <v>20</v>
      </c>
      <c r="Y20" s="49">
        <v>3.348055</v>
      </c>
      <c r="Z20" s="72">
        <v>0</v>
      </c>
      <c r="AA20" s="72">
        <v>0</v>
      </c>
      <c r="AB20" s="72">
        <v>13.838751</v>
      </c>
      <c r="AC20" s="72">
        <v>0</v>
      </c>
      <c r="AD20" s="49">
        <v>49.109583999999998</v>
      </c>
      <c r="AE20" s="72">
        <v>14.232535</v>
      </c>
      <c r="AF20" s="68">
        <v>0</v>
      </c>
      <c r="AG20" s="126">
        <f t="shared" si="13"/>
        <v>80.528925000000001</v>
      </c>
      <c r="AI20" s="23" t="s">
        <v>20</v>
      </c>
      <c r="AJ20" s="49">
        <v>2.9191020000000001</v>
      </c>
      <c r="AK20" s="72">
        <v>0</v>
      </c>
      <c r="AL20" s="72">
        <v>0</v>
      </c>
      <c r="AM20" s="72">
        <v>11.56001</v>
      </c>
      <c r="AN20" s="72">
        <v>0</v>
      </c>
      <c r="AO20" s="49">
        <v>48.652217999999998</v>
      </c>
      <c r="AP20" s="72">
        <v>14.324598</v>
      </c>
      <c r="AQ20" s="68">
        <v>0</v>
      </c>
      <c r="AR20" s="126">
        <f t="shared" si="14"/>
        <v>77.455928</v>
      </c>
    </row>
    <row r="21" spans="2:44" ht="15.75" thickBot="1" x14ac:dyDescent="0.3">
      <c r="B21" s="33" t="s">
        <v>46</v>
      </c>
      <c r="C21" s="115">
        <v>5</v>
      </c>
      <c r="D21" s="116">
        <v>18</v>
      </c>
      <c r="E21" s="116">
        <v>15</v>
      </c>
      <c r="F21" s="116">
        <v>22</v>
      </c>
      <c r="G21" s="116">
        <v>5</v>
      </c>
      <c r="H21" s="115">
        <v>10</v>
      </c>
      <c r="I21" s="116">
        <v>5</v>
      </c>
      <c r="J21" s="117">
        <v>0</v>
      </c>
      <c r="K21" s="22">
        <f t="shared" si="11"/>
        <v>80</v>
      </c>
      <c r="M21" s="33" t="s">
        <v>46</v>
      </c>
      <c r="N21" s="33">
        <v>9</v>
      </c>
      <c r="O21" s="35">
        <v>15</v>
      </c>
      <c r="P21" s="35">
        <v>12</v>
      </c>
      <c r="Q21" s="35">
        <v>26</v>
      </c>
      <c r="R21" s="35">
        <v>6</v>
      </c>
      <c r="S21" s="33">
        <v>15</v>
      </c>
      <c r="T21" s="35">
        <v>7</v>
      </c>
      <c r="U21" s="39">
        <v>0</v>
      </c>
      <c r="V21" s="76">
        <f t="shared" si="12"/>
        <v>90</v>
      </c>
      <c r="W21" s="43"/>
      <c r="X21" s="33" t="s">
        <v>46</v>
      </c>
      <c r="Y21" s="91">
        <v>5.5991090000000003</v>
      </c>
      <c r="Z21" s="92">
        <v>17.720182999999999</v>
      </c>
      <c r="AA21" s="92">
        <v>15.465329000000001</v>
      </c>
      <c r="AB21" s="92">
        <v>25.457511</v>
      </c>
      <c r="AC21" s="92">
        <v>5.6528179999999999</v>
      </c>
      <c r="AD21" s="91">
        <v>10.950435000000001</v>
      </c>
      <c r="AE21" s="92">
        <v>4.7603470000000003</v>
      </c>
      <c r="AF21" s="123">
        <v>0</v>
      </c>
      <c r="AG21" s="90">
        <f t="shared" si="13"/>
        <v>85.605731999999989</v>
      </c>
      <c r="AI21" s="33" t="s">
        <v>46</v>
      </c>
      <c r="AJ21" s="91">
        <v>5.5621640000000001</v>
      </c>
      <c r="AK21" s="92">
        <v>20.273624999999999</v>
      </c>
      <c r="AL21" s="92">
        <v>16.447026000000001</v>
      </c>
      <c r="AM21" s="92">
        <v>24.229552000000002</v>
      </c>
      <c r="AN21" s="92">
        <v>5.6682160000000001</v>
      </c>
      <c r="AO21" s="91">
        <v>12.360495</v>
      </c>
      <c r="AP21" s="92">
        <v>5.4589220000000003</v>
      </c>
      <c r="AQ21" s="123">
        <v>0</v>
      </c>
      <c r="AR21" s="90">
        <f t="shared" si="14"/>
        <v>90</v>
      </c>
    </row>
    <row r="22" spans="2:44" ht="15.75" thickBot="1" x14ac:dyDescent="0.3">
      <c r="B22" s="33" t="s">
        <v>40</v>
      </c>
      <c r="C22" s="33">
        <v>45</v>
      </c>
      <c r="D22" s="35">
        <v>110</v>
      </c>
      <c r="E22" s="35">
        <v>270</v>
      </c>
      <c r="F22" s="35">
        <v>270</v>
      </c>
      <c r="G22" s="35">
        <v>30</v>
      </c>
      <c r="H22" s="33"/>
      <c r="I22" s="35"/>
      <c r="J22" s="39"/>
      <c r="K22" s="22">
        <f t="shared" si="11"/>
        <v>725</v>
      </c>
      <c r="M22" s="33" t="s">
        <v>40</v>
      </c>
      <c r="N22" s="33">
        <v>42</v>
      </c>
      <c r="O22" s="35">
        <v>130</v>
      </c>
      <c r="P22" s="35">
        <v>271</v>
      </c>
      <c r="Q22" s="35">
        <v>260</v>
      </c>
      <c r="R22" s="35">
        <v>27</v>
      </c>
      <c r="S22" s="33"/>
      <c r="T22" s="35"/>
      <c r="U22" s="39"/>
      <c r="V22" s="22">
        <f t="shared" si="12"/>
        <v>730</v>
      </c>
      <c r="W22" s="43"/>
      <c r="X22" s="33" t="s">
        <v>40</v>
      </c>
      <c r="Y22" s="91">
        <v>42</v>
      </c>
      <c r="Z22" s="92">
        <v>130</v>
      </c>
      <c r="AA22" s="92">
        <v>271</v>
      </c>
      <c r="AB22" s="92">
        <v>260</v>
      </c>
      <c r="AC22" s="92">
        <v>27</v>
      </c>
      <c r="AD22" s="91"/>
      <c r="AE22" s="92"/>
      <c r="AF22" s="123"/>
      <c r="AG22" s="93">
        <f t="shared" si="13"/>
        <v>730</v>
      </c>
      <c r="AI22" s="33" t="s">
        <v>40</v>
      </c>
      <c r="AJ22" s="91">
        <v>42.000003999999997</v>
      </c>
      <c r="AK22" s="92">
        <v>129.99999700000001</v>
      </c>
      <c r="AL22" s="92">
        <v>270.99999700000001</v>
      </c>
      <c r="AM22" s="92">
        <v>259.99998399999998</v>
      </c>
      <c r="AN22" s="92">
        <v>27.000001999999999</v>
      </c>
      <c r="AO22" s="91">
        <v>0</v>
      </c>
      <c r="AP22" s="92">
        <v>0</v>
      </c>
      <c r="AQ22" s="123">
        <v>0</v>
      </c>
      <c r="AR22" s="93">
        <f t="shared" si="14"/>
        <v>729.99998400000004</v>
      </c>
    </row>
    <row r="23" spans="2:44" ht="30.75" thickBot="1" x14ac:dyDescent="0.3">
      <c r="B23" s="34" t="s">
        <v>42</v>
      </c>
      <c r="C23" s="54">
        <f>SUM(C11:C22)</f>
        <v>175</v>
      </c>
      <c r="D23" s="55">
        <f t="shared" ref="D23:K23" si="15">SUM(D11:D22)</f>
        <v>210</v>
      </c>
      <c r="E23" s="55">
        <f t="shared" si="15"/>
        <v>480</v>
      </c>
      <c r="F23" s="55">
        <f t="shared" si="15"/>
        <v>540</v>
      </c>
      <c r="G23" s="55">
        <f t="shared" si="15"/>
        <v>90</v>
      </c>
      <c r="H23" s="33">
        <f t="shared" si="15"/>
        <v>628</v>
      </c>
      <c r="I23" s="35">
        <f t="shared" si="15"/>
        <v>209</v>
      </c>
      <c r="J23" s="39">
        <f t="shared" si="15"/>
        <v>273</v>
      </c>
      <c r="K23" s="22">
        <f t="shared" si="15"/>
        <v>2605</v>
      </c>
      <c r="M23" s="34" t="s">
        <v>42</v>
      </c>
      <c r="N23" s="33">
        <f>SUM(N11:N22)</f>
        <v>190</v>
      </c>
      <c r="O23" s="35">
        <f t="shared" ref="O23:V23" si="16">SUM(O11:O22)</f>
        <v>230</v>
      </c>
      <c r="P23" s="35">
        <f t="shared" si="16"/>
        <v>490</v>
      </c>
      <c r="Q23" s="35">
        <f t="shared" si="16"/>
        <v>575</v>
      </c>
      <c r="R23" s="35">
        <f t="shared" si="16"/>
        <v>95</v>
      </c>
      <c r="S23" s="33">
        <f t="shared" si="16"/>
        <v>693</v>
      </c>
      <c r="T23" s="35">
        <f t="shared" si="16"/>
        <v>201</v>
      </c>
      <c r="U23" s="39">
        <f t="shared" si="16"/>
        <v>245.99999999999989</v>
      </c>
      <c r="V23" s="22">
        <f t="shared" si="16"/>
        <v>2720</v>
      </c>
      <c r="W23" s="43"/>
      <c r="X23" s="34" t="s">
        <v>42</v>
      </c>
      <c r="Y23" s="91">
        <f>SUM(Y11:Y22)</f>
        <v>190.000001</v>
      </c>
      <c r="Z23" s="92">
        <f t="shared" ref="Z23:AG23" si="17">SUM(Z11:Z22)</f>
        <v>230</v>
      </c>
      <c r="AA23" s="92">
        <f t="shared" si="17"/>
        <v>490</v>
      </c>
      <c r="AB23" s="92">
        <f t="shared" si="17"/>
        <v>575</v>
      </c>
      <c r="AC23" s="92">
        <f t="shared" si="17"/>
        <v>94.999999000000003</v>
      </c>
      <c r="AD23" s="63">
        <f t="shared" si="17"/>
        <v>692.99999800000012</v>
      </c>
      <c r="AE23" s="64">
        <f t="shared" si="17"/>
        <v>200.99999999999997</v>
      </c>
      <c r="AF23" s="95">
        <f t="shared" si="17"/>
        <v>245.99999960000002</v>
      </c>
      <c r="AG23" s="93">
        <f t="shared" si="17"/>
        <v>2719.9999975999999</v>
      </c>
      <c r="AI23" s="34" t="s">
        <v>42</v>
      </c>
      <c r="AJ23" s="91">
        <f>SUM(AJ11:AJ22)</f>
        <v>171.21211299999999</v>
      </c>
      <c r="AK23" s="92">
        <f t="shared" ref="AK23:AR23" si="18">SUM(AK11:AK22)</f>
        <v>239.869472</v>
      </c>
      <c r="AL23" s="92">
        <f t="shared" si="18"/>
        <v>491.47211400000003</v>
      </c>
      <c r="AM23" s="92">
        <f t="shared" si="18"/>
        <v>537.61713199999997</v>
      </c>
      <c r="AN23" s="92">
        <f t="shared" si="18"/>
        <v>83.469795000000005</v>
      </c>
      <c r="AO23" s="63">
        <f t="shared" si="18"/>
        <v>693.00001399999985</v>
      </c>
      <c r="AP23" s="64">
        <f t="shared" si="18"/>
        <v>200.99995500000003</v>
      </c>
      <c r="AQ23" s="95">
        <f t="shared" si="18"/>
        <v>246.0000163</v>
      </c>
      <c r="AR23" s="93">
        <f t="shared" si="18"/>
        <v>2663.6406113000003</v>
      </c>
    </row>
    <row r="24" spans="2:44" ht="30.75" thickBot="1" x14ac:dyDescent="0.3">
      <c r="B24" s="85" t="s">
        <v>73</v>
      </c>
      <c r="C24" s="35">
        <f>SUM(C11:C21)</f>
        <v>130</v>
      </c>
      <c r="D24" s="35">
        <f t="shared" ref="D24:J24" si="19">SUM(D11:D21)</f>
        <v>100</v>
      </c>
      <c r="E24" s="35">
        <f t="shared" si="19"/>
        <v>210</v>
      </c>
      <c r="F24" s="35">
        <f t="shared" si="19"/>
        <v>270</v>
      </c>
      <c r="G24" s="41">
        <f t="shared" si="19"/>
        <v>60</v>
      </c>
      <c r="H24" s="35">
        <f t="shared" si="19"/>
        <v>628</v>
      </c>
      <c r="I24" s="35">
        <f t="shared" si="19"/>
        <v>209</v>
      </c>
      <c r="J24" s="35">
        <f t="shared" si="19"/>
        <v>273</v>
      </c>
      <c r="K24" s="22">
        <f>SUM(H24:J24)</f>
        <v>1110</v>
      </c>
      <c r="M24" s="85" t="s">
        <v>73</v>
      </c>
      <c r="N24" s="75">
        <f>SUM(N11:N21)</f>
        <v>148</v>
      </c>
      <c r="O24" s="75">
        <f t="shared" ref="O24:U24" si="20">SUM(O11:O21)</f>
        <v>100</v>
      </c>
      <c r="P24" s="75">
        <f t="shared" si="20"/>
        <v>219</v>
      </c>
      <c r="Q24" s="75">
        <f t="shared" si="20"/>
        <v>315</v>
      </c>
      <c r="R24" s="86">
        <f t="shared" si="20"/>
        <v>68</v>
      </c>
      <c r="S24" s="75">
        <f t="shared" si="20"/>
        <v>693</v>
      </c>
      <c r="T24" s="75">
        <f t="shared" si="20"/>
        <v>201</v>
      </c>
      <c r="U24" s="75">
        <f t="shared" si="20"/>
        <v>245.99999999999989</v>
      </c>
      <c r="V24" s="22">
        <f>SUM(S24:U24)</f>
        <v>1140</v>
      </c>
      <c r="W24" s="43"/>
      <c r="X24" s="85" t="s">
        <v>73</v>
      </c>
      <c r="Y24" s="129">
        <f>SUM(Y11:Y21)</f>
        <v>148.000001</v>
      </c>
      <c r="Z24" s="87">
        <f t="shared" ref="Z24:AF24" si="21">SUM(Z11:Z21)</f>
        <v>100</v>
      </c>
      <c r="AA24" s="129">
        <f t="shared" si="21"/>
        <v>219.00000000000003</v>
      </c>
      <c r="AB24" s="87">
        <f t="shared" si="21"/>
        <v>315.00000000000006</v>
      </c>
      <c r="AC24" s="130">
        <f t="shared" si="21"/>
        <v>67.999999000000003</v>
      </c>
      <c r="AD24" s="87">
        <f t="shared" si="21"/>
        <v>692.99999800000012</v>
      </c>
      <c r="AE24" s="129">
        <f t="shared" si="21"/>
        <v>200.99999999999997</v>
      </c>
      <c r="AF24" s="87">
        <f t="shared" si="21"/>
        <v>245.99999960000002</v>
      </c>
      <c r="AG24" s="93">
        <f>SUM(AD24:AF24)</f>
        <v>1139.9999976000001</v>
      </c>
      <c r="AI24" s="85" t="s">
        <v>73</v>
      </c>
      <c r="AJ24" s="129">
        <f>SUM(AJ11:AJ21)</f>
        <v>129.212109</v>
      </c>
      <c r="AK24" s="87">
        <f t="shared" ref="AK24:AQ24" si="22">SUM(AK11:AK21)</f>
        <v>109.86947499999999</v>
      </c>
      <c r="AL24" s="129">
        <f t="shared" si="22"/>
        <v>220.472117</v>
      </c>
      <c r="AM24" s="87">
        <f t="shared" si="22"/>
        <v>277.61714799999999</v>
      </c>
      <c r="AN24" s="130">
        <f t="shared" si="22"/>
        <v>56.469793000000003</v>
      </c>
      <c r="AO24" s="87">
        <f t="shared" si="22"/>
        <v>693.00001399999985</v>
      </c>
      <c r="AP24" s="129">
        <f t="shared" si="22"/>
        <v>200.99995500000003</v>
      </c>
      <c r="AQ24" s="87">
        <f t="shared" si="22"/>
        <v>246.0000163</v>
      </c>
      <c r="AR24" s="93">
        <f>SUM(AO24:AQ24)</f>
        <v>1139.9999852999999</v>
      </c>
    </row>
    <row r="25" spans="2:44" ht="36.75" thickBot="1" x14ac:dyDescent="0.3">
      <c r="M25" s="165" t="s">
        <v>76</v>
      </c>
      <c r="N25" s="165"/>
      <c r="O25" s="165"/>
      <c r="P25" s="165"/>
      <c r="Q25" s="165"/>
      <c r="R25" s="165"/>
      <c r="S25" s="165"/>
      <c r="T25" s="165"/>
      <c r="U25" s="165"/>
      <c r="V25" s="165"/>
      <c r="X25" s="165" t="s">
        <v>75</v>
      </c>
      <c r="Y25" s="165"/>
      <c r="Z25" s="165"/>
      <c r="AA25" s="165"/>
      <c r="AB25" s="165"/>
      <c r="AC25" s="165"/>
      <c r="AD25" s="165"/>
      <c r="AE25" s="165"/>
      <c r="AF25" s="165"/>
      <c r="AG25" s="165"/>
      <c r="AI25" s="165" t="s">
        <v>75</v>
      </c>
      <c r="AJ25" s="165"/>
      <c r="AK25" s="165"/>
      <c r="AL25" s="165"/>
      <c r="AM25" s="165"/>
      <c r="AN25" s="165"/>
      <c r="AO25" s="165"/>
      <c r="AP25" s="165"/>
      <c r="AQ25" s="165"/>
      <c r="AR25" s="165"/>
    </row>
    <row r="26" spans="2:44" ht="30.75" thickBot="1" x14ac:dyDescent="0.3">
      <c r="M26" s="32" t="s">
        <v>41</v>
      </c>
      <c r="N26" s="20" t="s">
        <v>0</v>
      </c>
      <c r="O26" s="20" t="s">
        <v>1</v>
      </c>
      <c r="P26" s="20" t="s">
        <v>2</v>
      </c>
      <c r="Q26" s="20" t="s">
        <v>3</v>
      </c>
      <c r="R26" s="20" t="s">
        <v>4</v>
      </c>
      <c r="S26" s="21" t="s">
        <v>43</v>
      </c>
      <c r="T26" s="53" t="s">
        <v>51</v>
      </c>
      <c r="U26" s="22" t="s">
        <v>44</v>
      </c>
      <c r="X26" s="32" t="s">
        <v>41</v>
      </c>
      <c r="Y26" s="20" t="s">
        <v>0</v>
      </c>
      <c r="Z26" s="20" t="s">
        <v>1</v>
      </c>
      <c r="AA26" s="20" t="s">
        <v>2</v>
      </c>
      <c r="AB26" s="20" t="s">
        <v>3</v>
      </c>
      <c r="AC26" s="20" t="s">
        <v>4</v>
      </c>
      <c r="AD26" s="21" t="s">
        <v>43</v>
      </c>
      <c r="AE26" s="53" t="s">
        <v>51</v>
      </c>
      <c r="AF26" s="22" t="s">
        <v>44</v>
      </c>
      <c r="AI26" s="32" t="s">
        <v>41</v>
      </c>
      <c r="AJ26" s="20" t="s">
        <v>0</v>
      </c>
      <c r="AK26" s="20" t="s">
        <v>1</v>
      </c>
      <c r="AL26" s="20" t="s">
        <v>2</v>
      </c>
      <c r="AM26" s="20" t="s">
        <v>3</v>
      </c>
      <c r="AN26" s="20" t="s">
        <v>4</v>
      </c>
      <c r="AO26" s="21" t="s">
        <v>43</v>
      </c>
      <c r="AP26" s="53" t="s">
        <v>51</v>
      </c>
      <c r="AQ26" s="22" t="s">
        <v>44</v>
      </c>
    </row>
    <row r="27" spans="2:44" x14ac:dyDescent="0.25">
      <c r="M27" s="23" t="s">
        <v>7</v>
      </c>
      <c r="N27" s="99" cm="1">
        <f t="array" ref="N27:U32">(N3:U8-C3:J8)/C3:J8</f>
        <v>8.84296456344041E-2</v>
      </c>
      <c r="O27" s="100">
        <v>8.8190482890911664E-2</v>
      </c>
      <c r="P27" s="100">
        <v>8.0716647156770807E-2</v>
      </c>
      <c r="Q27" s="100" t="e">
        <v>#DIV/0!</v>
      </c>
      <c r="R27" s="100">
        <v>7.6232345716286259E-2</v>
      </c>
      <c r="S27" s="101">
        <v>8.7103379511400153E-2</v>
      </c>
      <c r="T27" s="100">
        <v>0.14285714285714285</v>
      </c>
      <c r="U27" s="102">
        <v>9.6860288096905126E-2</v>
      </c>
      <c r="X27" s="23" t="s">
        <v>7</v>
      </c>
      <c r="Y27" s="99" cm="1">
        <f t="array" ref="Y27:AF32">(Y3:AF8-N3:U8)/N3:U8</f>
        <v>0</v>
      </c>
      <c r="Z27" s="100">
        <v>0</v>
      </c>
      <c r="AA27" s="100">
        <v>0</v>
      </c>
      <c r="AB27" s="100" t="e">
        <v>#DIV/0!</v>
      </c>
      <c r="AC27" s="100">
        <v>0</v>
      </c>
      <c r="AD27" s="101">
        <v>0</v>
      </c>
      <c r="AE27" s="100">
        <v>-6.9402750000000069E-2</v>
      </c>
      <c r="AF27" s="102">
        <v>-1.2654802211941898E-2</v>
      </c>
      <c r="AI27" s="23" t="s">
        <v>7</v>
      </c>
      <c r="AJ27" s="99" cm="1">
        <f t="array" ref="AJ27:AQ32">(AJ3:AQ8-Y3:AF8)/Y3:AF8</f>
        <v>-0.14166380551361404</v>
      </c>
      <c r="AK27" s="100">
        <v>-0.14147506217409028</v>
      </c>
      <c r="AL27" s="100">
        <v>-0.13553797615881677</v>
      </c>
      <c r="AM27" s="100" t="e">
        <v>#DIV/0!</v>
      </c>
      <c r="AN27" s="100">
        <v>-0.13193595814273953</v>
      </c>
      <c r="AO27" s="101">
        <v>-0.14061663201133823</v>
      </c>
      <c r="AP27" s="100">
        <v>-6.589988311269987E-2</v>
      </c>
      <c r="AQ27" s="102">
        <v>-0.12777591143124714</v>
      </c>
    </row>
    <row r="28" spans="2:44" x14ac:dyDescent="0.25">
      <c r="M28" s="23" t="s">
        <v>8</v>
      </c>
      <c r="N28" s="103">
        <v>0.10128612263453007</v>
      </c>
      <c r="O28" s="104">
        <v>9.4281576942799455E-2</v>
      </c>
      <c r="P28" s="104">
        <v>9.3566827382418907E-2</v>
      </c>
      <c r="Q28" s="104" t="e">
        <v>#DIV/0!</v>
      </c>
      <c r="R28" s="104" t="e">
        <v>#DIV/0!</v>
      </c>
      <c r="S28" s="102">
        <v>9.4935496753360563E-2</v>
      </c>
      <c r="T28" s="104">
        <v>7.6923076923076927E-2</v>
      </c>
      <c r="U28" s="102">
        <v>9.103280579013244E-2</v>
      </c>
      <c r="X28" s="23" t="s">
        <v>8</v>
      </c>
      <c r="Y28" s="103">
        <v>0</v>
      </c>
      <c r="Z28" s="104">
        <v>0</v>
      </c>
      <c r="AA28" s="104">
        <v>0</v>
      </c>
      <c r="AB28" s="104" t="e">
        <v>#DIV/0!</v>
      </c>
      <c r="AC28" s="104" t="e">
        <v>#DIV/0!</v>
      </c>
      <c r="AD28" s="102">
        <v>0</v>
      </c>
      <c r="AE28" s="104">
        <v>-2.3238142857142919E-2</v>
      </c>
      <c r="AF28" s="102">
        <v>-4.9698169519352686E-3</v>
      </c>
      <c r="AI28" s="23" t="s">
        <v>8</v>
      </c>
      <c r="AJ28" s="103">
        <v>6.9548027339383506E-2</v>
      </c>
      <c r="AK28" s="104">
        <v>7.6394242311601357E-2</v>
      </c>
      <c r="AL28" s="104">
        <v>7.7097717158012238E-2</v>
      </c>
      <c r="AM28" s="104" t="e">
        <v>#DIV/0!</v>
      </c>
      <c r="AN28" s="104" t="e">
        <v>#DIV/0!</v>
      </c>
      <c r="AO28" s="102">
        <v>7.5751390352491371E-2</v>
      </c>
      <c r="AP28" s="104">
        <v>6.7921951439252809E-2</v>
      </c>
      <c r="AQ28" s="102">
        <v>7.4107692252664642E-2</v>
      </c>
    </row>
    <row r="29" spans="2:44" x14ac:dyDescent="0.25">
      <c r="M29" s="23" t="s">
        <v>9</v>
      </c>
      <c r="N29" s="103" t="e">
        <v>#DIV/0!</v>
      </c>
      <c r="O29" s="104" t="e">
        <v>#DIV/0!</v>
      </c>
      <c r="P29" s="104">
        <v>-2.8577295153475292E-3</v>
      </c>
      <c r="Q29" s="104">
        <v>0.32952302731287003</v>
      </c>
      <c r="R29" s="104" t="e">
        <v>#DIV/0!</v>
      </c>
      <c r="S29" s="102">
        <v>7.2144146309621208E-3</v>
      </c>
      <c r="T29" s="104">
        <v>7.1428571428571425E-2</v>
      </c>
      <c r="U29" s="102">
        <v>1.8451892070543749E-2</v>
      </c>
      <c r="X29" s="23" t="s">
        <v>9</v>
      </c>
      <c r="Y29" s="103" t="e">
        <v>#DIV/0!</v>
      </c>
      <c r="Z29" s="104" t="e">
        <v>#DIV/0!</v>
      </c>
      <c r="AA29" s="104">
        <v>0</v>
      </c>
      <c r="AB29" s="104">
        <v>0</v>
      </c>
      <c r="AC29" s="104" t="e">
        <v>#DIV/0!</v>
      </c>
      <c r="AD29" s="102">
        <v>0</v>
      </c>
      <c r="AE29" s="104">
        <v>-2.2611599999999992E-2</v>
      </c>
      <c r="AF29" s="102">
        <v>-4.16286231387979E-3</v>
      </c>
      <c r="AI29" s="23" t="s">
        <v>9</v>
      </c>
      <c r="AJ29" s="103" t="e">
        <v>#DIV/0!</v>
      </c>
      <c r="AK29" s="104" t="e">
        <v>#DIV/0!</v>
      </c>
      <c r="AL29" s="104">
        <v>2.6419228524474571E-2</v>
      </c>
      <c r="AM29" s="104">
        <v>-0.2301855786066441</v>
      </c>
      <c r="AN29" s="104" t="e">
        <v>#DIV/0!</v>
      </c>
      <c r="AO29" s="102">
        <v>1.6155036239229877E-2</v>
      </c>
      <c r="AP29" s="104">
        <v>-2.1990575428697948E-4</v>
      </c>
      <c r="AQ29" s="102">
        <v>1.3196210521022895E-2</v>
      </c>
    </row>
    <row r="30" spans="2:44" x14ac:dyDescent="0.25">
      <c r="M30" s="23" t="s">
        <v>10</v>
      </c>
      <c r="N30" s="103">
        <v>5.6565649193447601E-2</v>
      </c>
      <c r="O30" s="104" t="e">
        <v>#DIV/0!</v>
      </c>
      <c r="P30" s="104">
        <v>5.9028506184574392E-2</v>
      </c>
      <c r="Q30" s="104">
        <v>5.7920220538567491E-2</v>
      </c>
      <c r="R30" s="104">
        <v>8.365707609584376E-2</v>
      </c>
      <c r="S30" s="102">
        <v>5.8258863374847356E-2</v>
      </c>
      <c r="T30" s="104">
        <v>8.3333333333333329E-2</v>
      </c>
      <c r="U30" s="102">
        <v>6.0408103657003297E-2</v>
      </c>
      <c r="X30" s="23" t="s">
        <v>10</v>
      </c>
      <c r="Y30" s="103">
        <v>0</v>
      </c>
      <c r="Z30" s="104" t="e">
        <v>#DIV/0!</v>
      </c>
      <c r="AA30" s="104">
        <v>0</v>
      </c>
      <c r="AB30" s="104">
        <v>0</v>
      </c>
      <c r="AC30" s="104">
        <v>0</v>
      </c>
      <c r="AD30" s="102">
        <v>0</v>
      </c>
      <c r="AE30" s="104">
        <v>-5.4076923076925491E-4</v>
      </c>
      <c r="AF30" s="102">
        <v>-4.7353736303198824E-5</v>
      </c>
      <c r="AI30" s="23" t="s">
        <v>10</v>
      </c>
      <c r="AJ30" s="103">
        <v>-5.4092662615972911E-2</v>
      </c>
      <c r="AK30" s="104" t="e">
        <v>#DIV/0!</v>
      </c>
      <c r="AL30" s="104">
        <v>-5.6292292605975125E-2</v>
      </c>
      <c r="AM30" s="104">
        <v>-5.5303622525319285E-2</v>
      </c>
      <c r="AN30" s="104">
        <v>-7.7740161490342893E-2</v>
      </c>
      <c r="AO30" s="102">
        <v>-5.5605938654447642E-2</v>
      </c>
      <c r="AP30" s="104">
        <v>-5.3829109125935026E-2</v>
      </c>
      <c r="AQ30" s="102">
        <v>-5.5450423150871668E-2</v>
      </c>
    </row>
    <row r="31" spans="2:44" ht="15.75" thickBot="1" x14ac:dyDescent="0.3">
      <c r="M31" s="23" t="s">
        <v>11</v>
      </c>
      <c r="N31" s="103" t="e">
        <v>#DIV/0!</v>
      </c>
      <c r="O31" s="104">
        <v>0.11376392712882742</v>
      </c>
      <c r="P31" s="104" t="e">
        <v>#DIV/0!</v>
      </c>
      <c r="Q31" s="104">
        <v>9.148864858625079E-2</v>
      </c>
      <c r="R31" s="104">
        <v>5.2506911136741864E-2</v>
      </c>
      <c r="S31" s="102">
        <v>6.9213370043674324E-2</v>
      </c>
      <c r="T31" s="104">
        <v>-6.6666666666666666E-2</v>
      </c>
      <c r="U31" s="102">
        <v>1.8258356277296457E-2</v>
      </c>
      <c r="X31" s="23" t="s">
        <v>11</v>
      </c>
      <c r="Y31" s="103" t="e">
        <v>#DIV/0!</v>
      </c>
      <c r="Z31" s="104">
        <v>0</v>
      </c>
      <c r="AA31" s="104" t="e">
        <v>#DIV/0!</v>
      </c>
      <c r="AB31" s="104">
        <v>0</v>
      </c>
      <c r="AC31" s="104">
        <v>0</v>
      </c>
      <c r="AD31" s="102">
        <v>0</v>
      </c>
      <c r="AE31" s="104">
        <v>0.15040700000000007</v>
      </c>
      <c r="AF31" s="102">
        <v>5.1698520002780322E-2</v>
      </c>
      <c r="AI31" s="23" t="s">
        <v>11</v>
      </c>
      <c r="AJ31" s="103" t="e">
        <v>#DIV/0!</v>
      </c>
      <c r="AK31" s="104">
        <v>-0.1717101704743694</v>
      </c>
      <c r="AL31" s="104" t="e">
        <v>#DIV/0!</v>
      </c>
      <c r="AM31" s="104">
        <v>-0.15480629640241769</v>
      </c>
      <c r="AN31" s="104">
        <v>-0.1235029525804737</v>
      </c>
      <c r="AO31" s="102">
        <v>-0.13719817405358692</v>
      </c>
      <c r="AP31" s="104">
        <v>-3.8154943672730104E-2</v>
      </c>
      <c r="AQ31" s="102">
        <v>-9.9959422618623062E-2</v>
      </c>
    </row>
    <row r="32" spans="2:44" ht="30.75" thickBot="1" x14ac:dyDescent="0.3">
      <c r="M32" s="34" t="s">
        <v>42</v>
      </c>
      <c r="N32" s="96">
        <v>8.5714285714285396E-2</v>
      </c>
      <c r="O32" s="97">
        <v>9.5238095238095233E-2</v>
      </c>
      <c r="P32" s="97">
        <v>2.0833333333333214E-2</v>
      </c>
      <c r="Q32" s="97">
        <v>6.4814814814814811E-2</v>
      </c>
      <c r="R32" s="97">
        <v>5.5555555555555552E-2</v>
      </c>
      <c r="S32" s="105">
        <v>5.6856187290969896E-2</v>
      </c>
      <c r="T32" s="97">
        <v>4.9180327868852458E-2</v>
      </c>
      <c r="U32" s="105">
        <v>5.5555555555555552E-2</v>
      </c>
      <c r="X32" s="34" t="s">
        <v>42</v>
      </c>
      <c r="Y32" s="96">
        <v>0</v>
      </c>
      <c r="Z32" s="97">
        <v>0</v>
      </c>
      <c r="AA32" s="97">
        <v>0</v>
      </c>
      <c r="AB32" s="97">
        <v>0</v>
      </c>
      <c r="AC32" s="97">
        <v>0</v>
      </c>
      <c r="AD32" s="105">
        <v>0</v>
      </c>
      <c r="AE32" s="97">
        <v>1.3733406249999903E-2</v>
      </c>
      <c r="AF32" s="105">
        <v>2.3129947368420289E-3</v>
      </c>
      <c r="AI32" s="34" t="s">
        <v>42</v>
      </c>
      <c r="AJ32" s="96">
        <v>-9.8883631578947126E-2</v>
      </c>
      <c r="AK32" s="97">
        <v>4.2910782608695693E-2</v>
      </c>
      <c r="AL32" s="97">
        <v>3.0043061224490682E-3</v>
      </c>
      <c r="AM32" s="97">
        <v>-6.5013669565217286E-2</v>
      </c>
      <c r="AN32" s="97">
        <v>-0.12137056842105261</v>
      </c>
      <c r="AO32" s="105">
        <v>-3.5670483544303744E-2</v>
      </c>
      <c r="AP32" s="97">
        <v>-1.3547324094608314E-2</v>
      </c>
      <c r="AQ32" s="105">
        <v>-3.1902023419315473E-2</v>
      </c>
    </row>
    <row r="33" spans="13:44" ht="15.75" thickBot="1" x14ac:dyDescent="0.3"/>
    <row r="34" spans="13:44" ht="30.75" thickBot="1" x14ac:dyDescent="0.3">
      <c r="M34" s="19" t="s">
        <v>45</v>
      </c>
      <c r="N34" s="20" t="s">
        <v>0</v>
      </c>
      <c r="O34" s="20" t="s">
        <v>1</v>
      </c>
      <c r="P34" s="20" t="s">
        <v>2</v>
      </c>
      <c r="Q34" s="20" t="s">
        <v>3</v>
      </c>
      <c r="R34" s="20" t="s">
        <v>4</v>
      </c>
      <c r="S34" s="19" t="s">
        <v>13</v>
      </c>
      <c r="T34" s="20" t="s">
        <v>14</v>
      </c>
      <c r="U34" s="36" t="s">
        <v>15</v>
      </c>
      <c r="V34" s="21" t="s">
        <v>43</v>
      </c>
      <c r="X34" s="19" t="s">
        <v>45</v>
      </c>
      <c r="Y34" s="20" t="s">
        <v>0</v>
      </c>
      <c r="Z34" s="20" t="s">
        <v>1</v>
      </c>
      <c r="AA34" s="20" t="s">
        <v>2</v>
      </c>
      <c r="AB34" s="20" t="s">
        <v>3</v>
      </c>
      <c r="AC34" s="20" t="s">
        <v>4</v>
      </c>
      <c r="AD34" s="19" t="s">
        <v>13</v>
      </c>
      <c r="AE34" s="20" t="s">
        <v>14</v>
      </c>
      <c r="AF34" s="36" t="s">
        <v>15</v>
      </c>
      <c r="AG34" s="21" t="s">
        <v>43</v>
      </c>
      <c r="AI34" s="19" t="s">
        <v>45</v>
      </c>
      <c r="AJ34" s="20" t="s">
        <v>0</v>
      </c>
      <c r="AK34" s="20" t="s">
        <v>1</v>
      </c>
      <c r="AL34" s="20" t="s">
        <v>2</v>
      </c>
      <c r="AM34" s="20" t="s">
        <v>3</v>
      </c>
      <c r="AN34" s="20" t="s">
        <v>4</v>
      </c>
      <c r="AO34" s="19" t="s">
        <v>13</v>
      </c>
      <c r="AP34" s="20" t="s">
        <v>14</v>
      </c>
      <c r="AQ34" s="36" t="s">
        <v>15</v>
      </c>
      <c r="AR34" s="21" t="s">
        <v>43</v>
      </c>
    </row>
    <row r="35" spans="13:44" x14ac:dyDescent="0.25">
      <c r="M35" s="23" t="s">
        <v>7</v>
      </c>
      <c r="N35" s="99" cm="1">
        <f t="array" ref="N35:V48">(N11:V24-C11:K23)/C11:K23</f>
        <v>0.14000000000000001</v>
      </c>
      <c r="O35" s="100">
        <v>0.1</v>
      </c>
      <c r="P35" s="100">
        <v>0.6</v>
      </c>
      <c r="Q35" s="100">
        <v>0</v>
      </c>
      <c r="R35" s="100">
        <v>0.42857142857142855</v>
      </c>
      <c r="S35" s="99">
        <v>0.1</v>
      </c>
      <c r="T35" s="100">
        <v>-0.16981132075471697</v>
      </c>
      <c r="U35" s="106">
        <v>0.61433813494842104</v>
      </c>
      <c r="V35" s="101">
        <v>8.710337951140032E-2</v>
      </c>
      <c r="X35" s="23" t="s">
        <v>7</v>
      </c>
      <c r="Y35" s="99" cm="1">
        <f t="array" ref="Y35:AG48">(Y11:AG24-N11:V24)/N11:V24</f>
        <v>1.2117263157894692E-2</v>
      </c>
      <c r="Z35" s="100">
        <v>-7.7875090909090935E-2</v>
      </c>
      <c r="AA35" s="100">
        <v>-0.33605112500000001</v>
      </c>
      <c r="AB35" s="100">
        <v>0.19228475</v>
      </c>
      <c r="AC35" s="100">
        <v>-0.18458299999999994</v>
      </c>
      <c r="AD35" s="99">
        <v>2.5711818181818235E-2</v>
      </c>
      <c r="AE35" s="100">
        <v>0.18162197727272719</v>
      </c>
      <c r="AF35" s="106">
        <v>-0.43024013159255453</v>
      </c>
      <c r="AG35" s="101">
        <v>-1.6387795615404901E-2</v>
      </c>
      <c r="AI35" s="23" t="s">
        <v>7</v>
      </c>
      <c r="AJ35" s="99" cm="1">
        <f t="array" ref="AJ35:AR48">(AJ11:AR24-Y11:AG24)/Y11:AG24</f>
        <v>-0.1910882699882705</v>
      </c>
      <c r="AK35" s="100">
        <v>-6.8378431082202054E-2</v>
      </c>
      <c r="AL35" s="100">
        <v>-0.13402650919470269</v>
      </c>
      <c r="AM35" s="100">
        <v>-0.22499270832743601</v>
      </c>
      <c r="AN35" s="100">
        <v>-0.18349715544316594</v>
      </c>
      <c r="AO35" s="99">
        <v>-8.0861672115949648E-2</v>
      </c>
      <c r="AP35" s="100">
        <v>-6.6219936090543607E-2</v>
      </c>
      <c r="AQ35" s="106">
        <v>-8.5510655070600308E-2</v>
      </c>
      <c r="AR35" s="101">
        <v>-0.12629860380917801</v>
      </c>
    </row>
    <row r="36" spans="13:44" x14ac:dyDescent="0.25">
      <c r="M36" s="23" t="s">
        <v>8</v>
      </c>
      <c r="N36" s="103">
        <v>-6.6666666666666666E-2</v>
      </c>
      <c r="O36" s="104">
        <v>4.5454545454545456E-2</v>
      </c>
      <c r="P36" s="104">
        <v>-1.4285714285714285E-2</v>
      </c>
      <c r="Q36" s="104">
        <v>0.20370370370370369</v>
      </c>
      <c r="R36" s="104" t="e">
        <v>#DIV/0!</v>
      </c>
      <c r="S36" s="103">
        <v>0.35416666666666669</v>
      </c>
      <c r="T36" s="104">
        <v>0.25</v>
      </c>
      <c r="U36" s="107">
        <v>-0.3716754590533482</v>
      </c>
      <c r="V36" s="102">
        <v>9.4935496753360563E-2</v>
      </c>
      <c r="X36" s="23" t="s">
        <v>8</v>
      </c>
      <c r="Y36" s="103">
        <v>0.2242400714285715</v>
      </c>
      <c r="Z36" s="104">
        <v>-3.9173521739130489E-2</v>
      </c>
      <c r="AA36" s="104">
        <v>6.7262550724637632E-2</v>
      </c>
      <c r="AB36" s="104">
        <v>-1.9092446153846126E-2</v>
      </c>
      <c r="AC36" s="104" t="e">
        <v>#DIV/0!</v>
      </c>
      <c r="AD36" s="103">
        <v>-0.17488661538461536</v>
      </c>
      <c r="AE36" s="104">
        <v>-0.22283540000000004</v>
      </c>
      <c r="AF36" s="107">
        <v>0.44967289385708231</v>
      </c>
      <c r="AG36" s="102">
        <v>-1.116077689703986E-2</v>
      </c>
      <c r="AI36" s="23" t="s">
        <v>8</v>
      </c>
      <c r="AJ36" s="103">
        <v>2.1555937820552266E-2</v>
      </c>
      <c r="AK36" s="104">
        <v>0.17652330020771523</v>
      </c>
      <c r="AL36" s="104">
        <v>9.3617755602726019E-2</v>
      </c>
      <c r="AM36" s="104">
        <v>-2.1261268077470093E-2</v>
      </c>
      <c r="AN36" s="104" t="e">
        <v>#DIV/0!</v>
      </c>
      <c r="AO36" s="103">
        <v>0.16075847477931696</v>
      </c>
      <c r="AP36" s="104">
        <v>0.17924928644459612</v>
      </c>
      <c r="AQ36" s="107">
        <v>0.15488746320576455</v>
      </c>
      <c r="AR36" s="102">
        <v>8.7893108634877828E-2</v>
      </c>
    </row>
    <row r="37" spans="13:44" x14ac:dyDescent="0.25">
      <c r="M37" s="23" t="s">
        <v>9</v>
      </c>
      <c r="N37" s="103">
        <v>-0.2</v>
      </c>
      <c r="O37" s="104">
        <v>0.5</v>
      </c>
      <c r="P37" s="104">
        <v>0.10810810810810811</v>
      </c>
      <c r="Q37" s="104">
        <v>4.878048780487805E-2</v>
      </c>
      <c r="R37" s="104" t="e">
        <v>#DIV/0!</v>
      </c>
      <c r="S37" s="103">
        <v>-0.02</v>
      </c>
      <c r="T37" s="104">
        <v>8.3333333333333329E-2</v>
      </c>
      <c r="U37" s="107">
        <v>-6.1589908957100002E-2</v>
      </c>
      <c r="V37" s="102">
        <v>7.2144146309621208E-3</v>
      </c>
      <c r="X37" s="23" t="s">
        <v>9</v>
      </c>
      <c r="Y37" s="103">
        <v>0.40276991666666656</v>
      </c>
      <c r="Z37" s="104">
        <v>-0.34229366666666666</v>
      </c>
      <c r="AA37" s="104">
        <v>-6.757643902439027E-2</v>
      </c>
      <c r="AB37" s="104">
        <v>0.10569699999999993</v>
      </c>
      <c r="AC37" s="104" t="e">
        <v>#DIV/0!</v>
      </c>
      <c r="AD37" s="103">
        <v>0.11978020408163269</v>
      </c>
      <c r="AE37" s="104">
        <v>-0.11928783076923077</v>
      </c>
      <c r="AF37" s="107">
        <v>-4.6689384660041688E-2</v>
      </c>
      <c r="AG37" s="102">
        <v>1.8892224182003033E-2</v>
      </c>
      <c r="AI37" s="23" t="s">
        <v>9</v>
      </c>
      <c r="AJ37" s="103">
        <v>-9.2583370318689073E-2</v>
      </c>
      <c r="AK37" s="104">
        <v>4.5069253298964725E-2</v>
      </c>
      <c r="AL37" s="104">
        <v>-2.8573034666596341E-2</v>
      </c>
      <c r="AM37" s="104">
        <v>-0.13061654827805017</v>
      </c>
      <c r="AN37" s="104" t="e">
        <v>#DIV/0!</v>
      </c>
      <c r="AO37" s="103">
        <v>3.1065845101161362E-2</v>
      </c>
      <c r="AP37" s="104">
        <v>4.7490779795672712E-2</v>
      </c>
      <c r="AQ37" s="107">
        <v>2.5850937790448648E-2</v>
      </c>
      <c r="AR37" s="102">
        <v>-2.6864378641308809E-3</v>
      </c>
    </row>
    <row r="38" spans="13:44" x14ac:dyDescent="0.25">
      <c r="M38" s="23" t="s">
        <v>10</v>
      </c>
      <c r="N38" s="103">
        <v>0.27777777777777779</v>
      </c>
      <c r="O38" s="104">
        <v>0.25</v>
      </c>
      <c r="P38" s="104">
        <v>4.5454545454545456E-2</v>
      </c>
      <c r="Q38" s="104">
        <v>0.13333333333333333</v>
      </c>
      <c r="R38" s="104">
        <v>0.6</v>
      </c>
      <c r="S38" s="103">
        <v>0.13268608414239483</v>
      </c>
      <c r="T38" s="104">
        <v>0</v>
      </c>
      <c r="U38" s="107">
        <v>-0.17575215421116902</v>
      </c>
      <c r="V38" s="102">
        <v>5.8258863374847356E-2</v>
      </c>
      <c r="X38" s="23" t="s">
        <v>10</v>
      </c>
      <c r="Y38" s="103">
        <v>-0.11542108695652177</v>
      </c>
      <c r="Z38" s="104">
        <v>-0.20507039999999996</v>
      </c>
      <c r="AA38" s="104">
        <v>-4.581499999999997E-3</v>
      </c>
      <c r="AB38" s="104">
        <v>3.0572519607843154E-2</v>
      </c>
      <c r="AC38" s="104">
        <v>-0.28678912499999998</v>
      </c>
      <c r="AD38" s="103">
        <v>-2.4191114285714223E-2</v>
      </c>
      <c r="AE38" s="104">
        <v>-3.9026111111111206E-2</v>
      </c>
      <c r="AF38" s="107">
        <v>9.3162596341708939E-2</v>
      </c>
      <c r="AG38" s="102">
        <v>-8.3291804737291926E-4</v>
      </c>
      <c r="AI38" s="23" t="s">
        <v>10</v>
      </c>
      <c r="AJ38" s="103">
        <v>-0.13946463841921342</v>
      </c>
      <c r="AK38" s="104">
        <v>-8.923809102089033E-3</v>
      </c>
      <c r="AL38" s="104">
        <v>-7.8761410620147493E-2</v>
      </c>
      <c r="AM38" s="104">
        <v>-0.17553288983278537</v>
      </c>
      <c r="AN38" s="104">
        <v>-0.13138908601190361</v>
      </c>
      <c r="AO38" s="103">
        <v>-2.2203703763889856E-2</v>
      </c>
      <c r="AP38" s="104">
        <v>-6.627362403765066E-3</v>
      </c>
      <c r="AQ38" s="107">
        <v>-2.7149216243886446E-2</v>
      </c>
      <c r="AR38" s="102">
        <v>-5.4818672243165459E-2</v>
      </c>
    </row>
    <row r="39" spans="13:44" ht="15.75" thickBot="1" x14ac:dyDescent="0.3">
      <c r="M39" s="23" t="s">
        <v>11</v>
      </c>
      <c r="N39" s="103">
        <v>0.33333333333333331</v>
      </c>
      <c r="O39" s="104" t="e">
        <v>#DIV/0!</v>
      </c>
      <c r="P39" s="104" t="e">
        <v>#DIV/0!</v>
      </c>
      <c r="Q39" s="104" t="e">
        <v>#DIV/0!</v>
      </c>
      <c r="R39" s="104">
        <v>-0.125</v>
      </c>
      <c r="S39" s="103">
        <v>0.22448979591836735</v>
      </c>
      <c r="T39" s="104">
        <v>-0.13793103448275862</v>
      </c>
      <c r="U39" s="107">
        <v>4.6516712554592914</v>
      </c>
      <c r="V39" s="102">
        <v>6.9213370043674324E-2</v>
      </c>
      <c r="X39" s="23" t="s">
        <v>11</v>
      </c>
      <c r="Y39" s="103">
        <v>-0.16236137500000003</v>
      </c>
      <c r="Z39" s="104" t="e">
        <v>#DIV/0!</v>
      </c>
      <c r="AA39" s="104" t="e">
        <v>#DIV/0!</v>
      </c>
      <c r="AB39" s="104" t="e">
        <v>#DIV/0!</v>
      </c>
      <c r="AC39" s="104">
        <v>0.28864537142857133</v>
      </c>
      <c r="AD39" s="103">
        <v>-0.10808666666666665</v>
      </c>
      <c r="AE39" s="104">
        <v>0.10147103999999998</v>
      </c>
      <c r="AF39" s="107">
        <v>-0.84246785424046278</v>
      </c>
      <c r="AG39" s="102">
        <v>7.0273453117700418E-4</v>
      </c>
      <c r="AI39" s="23" t="s">
        <v>11</v>
      </c>
      <c r="AJ39" s="103">
        <v>-0.20924029142042005</v>
      </c>
      <c r="AK39" s="104" t="e">
        <v>#DIV/0!</v>
      </c>
      <c r="AL39" s="104" t="e">
        <v>#DIV/0!</v>
      </c>
      <c r="AM39" s="104" t="e">
        <v>#DIV/0!</v>
      </c>
      <c r="AN39" s="104">
        <v>-0.2018195718613752</v>
      </c>
      <c r="AO39" s="103">
        <v>-0.10148730818390422</v>
      </c>
      <c r="AP39" s="104">
        <v>-8.7174003231169792E-2</v>
      </c>
      <c r="AQ39" s="107">
        <v>-0.10603177576958585</v>
      </c>
      <c r="AR39" s="102">
        <v>-0.13780411601136208</v>
      </c>
    </row>
    <row r="40" spans="13:44" x14ac:dyDescent="0.25">
      <c r="M40" s="23" t="s">
        <v>16</v>
      </c>
      <c r="N40" s="99">
        <v>0.22222222222222221</v>
      </c>
      <c r="O40" s="100">
        <v>0.33333333333333331</v>
      </c>
      <c r="P40" s="100">
        <v>0.22222222222222221</v>
      </c>
      <c r="Q40" s="100">
        <v>0.75</v>
      </c>
      <c r="R40" s="100" t="e">
        <v>#DIV/0!</v>
      </c>
      <c r="S40" s="99">
        <v>-0.2</v>
      </c>
      <c r="T40" s="100">
        <v>-0.5</v>
      </c>
      <c r="U40" s="106">
        <v>-0.33333333333333331</v>
      </c>
      <c r="V40" s="101">
        <v>0.14285714285714285</v>
      </c>
      <c r="X40" s="23" t="s">
        <v>16</v>
      </c>
      <c r="Y40" s="99">
        <v>-7.8159636363636445E-2</v>
      </c>
      <c r="Z40" s="100">
        <v>-0.25712824999999995</v>
      </c>
      <c r="AA40" s="100">
        <v>-0.15125999999999998</v>
      </c>
      <c r="AB40" s="100">
        <v>-0.33470828571428574</v>
      </c>
      <c r="AC40" s="100" t="e">
        <v>#DIV/0!</v>
      </c>
      <c r="AD40" s="99">
        <v>0.37720424999999991</v>
      </c>
      <c r="AE40" s="100">
        <v>0.91582399999999997</v>
      </c>
      <c r="AF40" s="106">
        <v>0.34724899999999992</v>
      </c>
      <c r="AG40" s="101">
        <v>-6.9398699999999994E-2</v>
      </c>
      <c r="AI40" s="23" t="s">
        <v>16</v>
      </c>
      <c r="AJ40" s="99">
        <v>-0.12053358873810131</v>
      </c>
      <c r="AK40" s="100">
        <v>1.2879410207751183E-2</v>
      </c>
      <c r="AL40" s="100">
        <v>-5.8494945448547324E-2</v>
      </c>
      <c r="AM40" s="100">
        <v>-0.1573951877608146</v>
      </c>
      <c r="AN40" s="100" t="e">
        <v>#DIV/0!</v>
      </c>
      <c r="AO40" s="99">
        <v>-6.9307076274268634E-4</v>
      </c>
      <c r="AP40" s="100">
        <v>1.5225824501624324E-2</v>
      </c>
      <c r="AQ40" s="106">
        <v>-5.7473785469499775E-3</v>
      </c>
      <c r="AR40" s="101">
        <v>-6.5904063856347339E-2</v>
      </c>
    </row>
    <row r="41" spans="13:44" x14ac:dyDescent="0.25">
      <c r="M41" s="23" t="s">
        <v>17</v>
      </c>
      <c r="N41" s="103">
        <v>0.25</v>
      </c>
      <c r="O41" s="104">
        <v>-0.10714285714285714</v>
      </c>
      <c r="P41" s="104">
        <v>0.2857142857142857</v>
      </c>
      <c r="Q41" s="104">
        <v>0.63636363636363635</v>
      </c>
      <c r="R41" s="104">
        <v>3</v>
      </c>
      <c r="S41" s="103">
        <v>-0.42857142857142855</v>
      </c>
      <c r="T41" s="104">
        <v>-0.33333333333333331</v>
      </c>
      <c r="U41" s="107">
        <v>-0.25</v>
      </c>
      <c r="V41" s="102">
        <v>7.6923076923076927E-2</v>
      </c>
      <c r="X41" s="23" t="s">
        <v>17</v>
      </c>
      <c r="Y41" s="103">
        <v>-8.866879999999995E-2</v>
      </c>
      <c r="Z41" s="104">
        <v>0.12163368000000005</v>
      </c>
      <c r="AA41" s="104">
        <v>-0.18424311111111111</v>
      </c>
      <c r="AB41" s="104">
        <v>-0.2806326111111111</v>
      </c>
      <c r="AC41" s="104">
        <v>-0.71247725000000006</v>
      </c>
      <c r="AD41" s="103">
        <v>0.9494260000000001</v>
      </c>
      <c r="AE41" s="104">
        <v>0.45277100000000003</v>
      </c>
      <c r="AF41" s="107">
        <v>0.21080899999999994</v>
      </c>
      <c r="AG41" s="102">
        <v>-2.3233042857142599E-2</v>
      </c>
      <c r="AI41" s="23" t="s">
        <v>17</v>
      </c>
      <c r="AJ41" s="103">
        <v>-2.1195806749511176E-2</v>
      </c>
      <c r="AK41" s="104">
        <v>0.12728633469708212</v>
      </c>
      <c r="AL41" s="104">
        <v>4.7850312702095943E-2</v>
      </c>
      <c r="AM41" s="104">
        <v>-6.2221027070621389E-2</v>
      </c>
      <c r="AN41" s="104">
        <v>-1.2010353963295145E-2</v>
      </c>
      <c r="AO41" s="103">
        <v>0.11218109843615498</v>
      </c>
      <c r="AP41" s="104">
        <v>0.12989831157147277</v>
      </c>
      <c r="AQ41" s="107">
        <v>0.10655600236425954</v>
      </c>
      <c r="AR41" s="102">
        <v>6.7916330151977455E-2</v>
      </c>
    </row>
    <row r="42" spans="13:44" x14ac:dyDescent="0.25">
      <c r="M42" s="23" t="s">
        <v>18</v>
      </c>
      <c r="N42" s="103">
        <v>0.33333333333333331</v>
      </c>
      <c r="O42" s="104">
        <v>7.6923076923076927E-2</v>
      </c>
      <c r="P42" s="104">
        <v>-0.15384615384615385</v>
      </c>
      <c r="Q42" s="104">
        <v>0</v>
      </c>
      <c r="R42" s="104" t="e">
        <v>#DIV/0!</v>
      </c>
      <c r="S42" s="103">
        <v>0.14285714285714285</v>
      </c>
      <c r="T42" s="104">
        <v>0.1111111111111111</v>
      </c>
      <c r="U42" s="107">
        <v>0.125</v>
      </c>
      <c r="V42" s="102">
        <v>7.1428571428571425E-2</v>
      </c>
      <c r="X42" s="23" t="s">
        <v>18</v>
      </c>
      <c r="Y42" s="103">
        <v>-0.14179600000000003</v>
      </c>
      <c r="Z42" s="104">
        <v>-6.5904428571428628E-2</v>
      </c>
      <c r="AA42" s="104">
        <v>0.2450845454545455</v>
      </c>
      <c r="AB42" s="104">
        <v>0.18242499999999998</v>
      </c>
      <c r="AC42" s="104" t="e">
        <v>#DIV/0!</v>
      </c>
      <c r="AD42" s="103">
        <v>-2.0916541666666639E-2</v>
      </c>
      <c r="AE42" s="104">
        <v>-0.12442890000000002</v>
      </c>
      <c r="AF42" s="107">
        <v>-0.18917455555555554</v>
      </c>
      <c r="AG42" s="102">
        <v>-2.2606640000000008E-2</v>
      </c>
      <c r="AI42" s="23" t="s">
        <v>18</v>
      </c>
      <c r="AJ42" s="103">
        <v>-0.1019917758481666</v>
      </c>
      <c r="AK42" s="104">
        <v>3.4233725548731782E-2</v>
      </c>
      <c r="AL42" s="104">
        <v>-3.8645130341641715E-2</v>
      </c>
      <c r="AM42" s="104">
        <v>-0.13963084339387269</v>
      </c>
      <c r="AN42" s="104" t="e">
        <v>#DIV/0!</v>
      </c>
      <c r="AO42" s="103">
        <v>2.0375391049188219E-2</v>
      </c>
      <c r="AP42" s="104">
        <v>3.6630034956612885E-2</v>
      </c>
      <c r="AQ42" s="107">
        <v>1.5214577627271185E-2</v>
      </c>
      <c r="AR42" s="102">
        <v>-2.2498890995828322E-4</v>
      </c>
    </row>
    <row r="43" spans="13:44" x14ac:dyDescent="0.25">
      <c r="M43" s="23" t="s">
        <v>19</v>
      </c>
      <c r="N43" s="103">
        <v>0</v>
      </c>
      <c r="O43" s="104" t="e">
        <v>#DIV/0!</v>
      </c>
      <c r="P43" s="104">
        <v>0.2</v>
      </c>
      <c r="Q43" s="104">
        <v>0</v>
      </c>
      <c r="R43" s="104">
        <v>1.5</v>
      </c>
      <c r="S43" s="103">
        <v>0</v>
      </c>
      <c r="T43" s="104">
        <v>0</v>
      </c>
      <c r="U43" s="107" t="e">
        <v>#DIV/0!</v>
      </c>
      <c r="V43" s="102">
        <v>8.3333333333333329E-2</v>
      </c>
      <c r="X43" s="23" t="s">
        <v>19</v>
      </c>
      <c r="Y43" s="103">
        <v>0.10670650000000004</v>
      </c>
      <c r="Z43" s="104" t="e">
        <v>#DIV/0!</v>
      </c>
      <c r="AA43" s="104">
        <v>-0.15087791666666664</v>
      </c>
      <c r="AB43" s="104">
        <v>0.14360684000000007</v>
      </c>
      <c r="AC43" s="104">
        <v>-0.55307099999999998</v>
      </c>
      <c r="AD43" s="103">
        <v>8.2218214285714256E-2</v>
      </c>
      <c r="AE43" s="104">
        <v>-5.908128571428569E-2</v>
      </c>
      <c r="AF43" s="107" t="e">
        <v>#DIV/0!</v>
      </c>
      <c r="AG43" s="102">
        <v>-5.3569230769225074E-4</v>
      </c>
      <c r="AI43" s="23" t="s">
        <v>19</v>
      </c>
      <c r="AJ43" s="103">
        <v>-9.0549301011605257E-2</v>
      </c>
      <c r="AK43" s="104" t="e">
        <v>#DIV/0!</v>
      </c>
      <c r="AL43" s="104">
        <v>-2.6395595843353929E-2</v>
      </c>
      <c r="AM43" s="104">
        <v>-0.12866782083954656</v>
      </c>
      <c r="AN43" s="104">
        <v>-8.2014816671104329E-2</v>
      </c>
      <c r="AO43" s="103">
        <v>3.337708166197012E-2</v>
      </c>
      <c r="AP43" s="104">
        <v>4.9838827735385095E-2</v>
      </c>
      <c r="AQ43" s="107" t="e">
        <v>#DIV/0!</v>
      </c>
      <c r="AR43" s="102">
        <v>-5.3833930730277396E-2</v>
      </c>
    </row>
    <row r="44" spans="13:44" ht="15.75" thickBot="1" x14ac:dyDescent="0.3">
      <c r="M44" s="23" t="s">
        <v>20</v>
      </c>
      <c r="N44" s="103">
        <v>0</v>
      </c>
      <c r="O44" s="104" t="e">
        <v>#DIV/0!</v>
      </c>
      <c r="P44" s="104" t="e">
        <v>#DIV/0!</v>
      </c>
      <c r="Q44" s="104">
        <v>0.5</v>
      </c>
      <c r="R44" s="104" t="e">
        <v>#DIV/0!</v>
      </c>
      <c r="S44" s="103">
        <v>-0.17777777777777778</v>
      </c>
      <c r="T44" s="104">
        <v>-0.2</v>
      </c>
      <c r="U44" s="107" t="e">
        <v>#DIV/0!</v>
      </c>
      <c r="V44" s="102">
        <v>-6.6666666666666666E-2</v>
      </c>
      <c r="X44" s="23" t="s">
        <v>20</v>
      </c>
      <c r="Y44" s="103">
        <v>0.11601833333333333</v>
      </c>
      <c r="Z44" s="104" t="e">
        <v>#DIV/0!</v>
      </c>
      <c r="AA44" s="104" t="e">
        <v>#DIV/0!</v>
      </c>
      <c r="AB44" s="104">
        <v>-0.23118049999999998</v>
      </c>
      <c r="AC44" s="104" t="e">
        <v>#DIV/0!</v>
      </c>
      <c r="AD44" s="103">
        <v>0.32728605405405398</v>
      </c>
      <c r="AE44" s="104">
        <v>0.18604458333333337</v>
      </c>
      <c r="AF44" s="107" t="e">
        <v>#DIV/0!</v>
      </c>
      <c r="AG44" s="102">
        <v>0.1504132142857143</v>
      </c>
      <c r="AI44" s="23" t="s">
        <v>20</v>
      </c>
      <c r="AJ44" s="103">
        <v>-0.12812005776488139</v>
      </c>
      <c r="AK44" s="104" t="e">
        <v>#DIV/0!</v>
      </c>
      <c r="AL44" s="104" t="e">
        <v>#DIV/0!</v>
      </c>
      <c r="AM44" s="104">
        <v>-0.16466377637692883</v>
      </c>
      <c r="AN44" s="104" t="e">
        <v>#DIV/0!</v>
      </c>
      <c r="AO44" s="103">
        <v>-9.3131719462335588E-3</v>
      </c>
      <c r="AP44" s="104">
        <v>6.4684892747496883E-3</v>
      </c>
      <c r="AQ44" s="107" t="e">
        <v>#DIV/0!</v>
      </c>
      <c r="AR44" s="102">
        <v>-3.8160164189451194E-2</v>
      </c>
    </row>
    <row r="45" spans="13:44" ht="15.75" thickBot="1" x14ac:dyDescent="0.3">
      <c r="M45" s="33" t="s">
        <v>46</v>
      </c>
      <c r="N45" s="96">
        <v>0.8</v>
      </c>
      <c r="O45" s="97">
        <v>-0.16666666666666666</v>
      </c>
      <c r="P45" s="97">
        <v>-0.2</v>
      </c>
      <c r="Q45" s="97">
        <v>0.18181818181818182</v>
      </c>
      <c r="R45" s="97">
        <v>0.2</v>
      </c>
      <c r="S45" s="96">
        <v>0.5</v>
      </c>
      <c r="T45" s="97">
        <v>0.4</v>
      </c>
      <c r="U45" s="98" t="e">
        <v>#DIV/0!</v>
      </c>
      <c r="V45" s="105">
        <v>0.125</v>
      </c>
      <c r="X45" s="33" t="s">
        <v>46</v>
      </c>
      <c r="Y45" s="96">
        <v>-0.37787677777777773</v>
      </c>
      <c r="Z45" s="97">
        <v>0.18134553333333325</v>
      </c>
      <c r="AA45" s="97">
        <v>0.28877741666666673</v>
      </c>
      <c r="AB45" s="97">
        <v>-2.086496153846153E-2</v>
      </c>
      <c r="AC45" s="97">
        <v>-5.7863666666666681E-2</v>
      </c>
      <c r="AD45" s="96">
        <v>-0.26997099999999996</v>
      </c>
      <c r="AE45" s="97">
        <v>-0.31995042857142852</v>
      </c>
      <c r="AF45" s="98" t="e">
        <v>#DIV/0!</v>
      </c>
      <c r="AG45" s="105">
        <v>-4.8825200000000124E-2</v>
      </c>
      <c r="AI45" s="33" t="s">
        <v>46</v>
      </c>
      <c r="AJ45" s="96">
        <v>-6.5983712765727946E-3</v>
      </c>
      <c r="AK45" s="97">
        <v>0.14409794752119662</v>
      </c>
      <c r="AL45" s="97">
        <v>6.3477278756889063E-2</v>
      </c>
      <c r="AM45" s="97">
        <v>-4.8235626805778399E-2</v>
      </c>
      <c r="AN45" s="97">
        <v>2.7239511337531553E-3</v>
      </c>
      <c r="AO45" s="96">
        <v>0.12876748731899687</v>
      </c>
      <c r="AP45" s="97">
        <v>0.14674875592052425</v>
      </c>
      <c r="AQ45" s="98" t="e">
        <v>#DIV/0!</v>
      </c>
      <c r="AR45" s="105">
        <v>5.1331469252549715E-2</v>
      </c>
    </row>
    <row r="46" spans="13:44" ht="15.75" thickBot="1" x14ac:dyDescent="0.3">
      <c r="M46" s="33" t="s">
        <v>40</v>
      </c>
      <c r="N46" s="96">
        <v>-6.6666666666666666E-2</v>
      </c>
      <c r="O46" s="97">
        <v>0.18181818181818182</v>
      </c>
      <c r="P46" s="97">
        <v>3.7037037037037038E-3</v>
      </c>
      <c r="Q46" s="97">
        <v>-3.7037037037037035E-2</v>
      </c>
      <c r="R46" s="97">
        <v>-0.1</v>
      </c>
      <c r="S46" s="96" t="e">
        <v>#DIV/0!</v>
      </c>
      <c r="T46" s="97" t="e">
        <v>#DIV/0!</v>
      </c>
      <c r="U46" s="98" t="e">
        <v>#DIV/0!</v>
      </c>
      <c r="V46" s="105">
        <v>6.8965517241379309E-3</v>
      </c>
      <c r="X46" s="33" t="s">
        <v>40</v>
      </c>
      <c r="Y46" s="96">
        <v>0</v>
      </c>
      <c r="Z46" s="97">
        <v>0</v>
      </c>
      <c r="AA46" s="97">
        <v>0</v>
      </c>
      <c r="AB46" s="97">
        <v>0</v>
      </c>
      <c r="AC46" s="97">
        <v>0</v>
      </c>
      <c r="AD46" s="96" t="e">
        <v>#DIV/0!</v>
      </c>
      <c r="AE46" s="97" t="e">
        <v>#DIV/0!</v>
      </c>
      <c r="AF46" s="98" t="e">
        <v>#DIV/0!</v>
      </c>
      <c r="AG46" s="105">
        <v>0</v>
      </c>
      <c r="AI46" s="33" t="s">
        <v>40</v>
      </c>
      <c r="AJ46" s="96">
        <v>9.5238095166819006E-8</v>
      </c>
      <c r="AK46" s="97">
        <v>-2.3076923018659448E-8</v>
      </c>
      <c r="AL46" s="97">
        <v>-1.1070110673157668E-8</v>
      </c>
      <c r="AM46" s="97">
        <v>-6.1538461601720396E-8</v>
      </c>
      <c r="AN46" s="97">
        <v>7.4074074018636997E-8</v>
      </c>
      <c r="AO46" s="96" t="e">
        <v>#DIV/0!</v>
      </c>
      <c r="AP46" s="97" t="e">
        <v>#DIV/0!</v>
      </c>
      <c r="AQ46" s="98" t="e">
        <v>#DIV/0!</v>
      </c>
      <c r="AR46" s="105">
        <v>-2.1917808163840938E-8</v>
      </c>
    </row>
    <row r="47" spans="13:44" ht="30.75" thickBot="1" x14ac:dyDescent="0.3">
      <c r="M47" s="34" t="s">
        <v>42</v>
      </c>
      <c r="N47" s="96">
        <v>8.5714285714285715E-2</v>
      </c>
      <c r="O47" s="97">
        <v>9.5238095238095233E-2</v>
      </c>
      <c r="P47" s="97">
        <v>2.0833333333333332E-2</v>
      </c>
      <c r="Q47" s="97">
        <v>6.4814814814814811E-2</v>
      </c>
      <c r="R47" s="97">
        <v>5.5555555555555552E-2</v>
      </c>
      <c r="S47" s="96">
        <v>0.1035031847133758</v>
      </c>
      <c r="T47" s="97">
        <v>-3.8277511961722487E-2</v>
      </c>
      <c r="U47" s="98">
        <v>-9.8901098901099313E-2</v>
      </c>
      <c r="V47" s="105">
        <v>4.4145873320537425E-2</v>
      </c>
      <c r="X47" s="34" t="s">
        <v>42</v>
      </c>
      <c r="Y47" s="96">
        <v>5.2631578814486455E-9</v>
      </c>
      <c r="Z47" s="97">
        <v>0</v>
      </c>
      <c r="AA47" s="97">
        <v>0</v>
      </c>
      <c r="AB47" s="97">
        <v>0</v>
      </c>
      <c r="AC47" s="97">
        <v>-1.0526315762897291E-8</v>
      </c>
      <c r="AD47" s="96">
        <v>-2.8860027146661581E-9</v>
      </c>
      <c r="AE47" s="97">
        <v>-1.414015394547463E-16</v>
      </c>
      <c r="AF47" s="98">
        <v>-1.6260157014873659E-9</v>
      </c>
      <c r="AG47" s="105">
        <v>-8.8235297238604875E-10</v>
      </c>
      <c r="AI47" s="34" t="s">
        <v>42</v>
      </c>
      <c r="AJ47" s="96">
        <v>-9.8883620532191518E-2</v>
      </c>
      <c r="AK47" s="97">
        <v>4.2910747826086962E-2</v>
      </c>
      <c r="AL47" s="97">
        <v>3.0043142857143533E-3</v>
      </c>
      <c r="AM47" s="97">
        <v>-6.501368347826092E-2</v>
      </c>
      <c r="AN47" s="97">
        <v>-0.12137056969863755</v>
      </c>
      <c r="AO47" s="96">
        <v>2.3088022768262988E-8</v>
      </c>
      <c r="AP47" s="97">
        <v>-2.2388059673248432E-7</v>
      </c>
      <c r="AQ47" s="98">
        <v>6.7886178870097761E-8</v>
      </c>
      <c r="AR47" s="105">
        <v>-2.0720362628576659E-2</v>
      </c>
    </row>
    <row r="48" spans="13:44" ht="30.75" thickBot="1" x14ac:dyDescent="0.3">
      <c r="M48" s="85" t="s">
        <v>73</v>
      </c>
      <c r="N48" s="97" t="e">
        <v>#N/A</v>
      </c>
      <c r="O48" s="97" t="e">
        <v>#N/A</v>
      </c>
      <c r="P48" s="97" t="e">
        <v>#N/A</v>
      </c>
      <c r="Q48" s="97" t="e">
        <v>#N/A</v>
      </c>
      <c r="R48" s="108" t="e">
        <v>#N/A</v>
      </c>
      <c r="S48" s="97" t="e">
        <v>#N/A</v>
      </c>
      <c r="T48" s="97" t="e">
        <v>#N/A</v>
      </c>
      <c r="U48" s="97" t="e">
        <v>#N/A</v>
      </c>
      <c r="V48" s="105" t="e">
        <v>#N/A</v>
      </c>
      <c r="X48" s="85" t="s">
        <v>73</v>
      </c>
      <c r="Y48" s="97">
        <v>6.7567567396975862E-9</v>
      </c>
      <c r="Z48" s="97">
        <v>0</v>
      </c>
      <c r="AA48" s="97">
        <v>1.2977949511600003E-16</v>
      </c>
      <c r="AB48" s="97">
        <v>1.8045529797081909E-16</v>
      </c>
      <c r="AC48" s="108">
        <v>-1.4705882315812393E-8</v>
      </c>
      <c r="AD48" s="97">
        <v>-2.8860027146661581E-9</v>
      </c>
      <c r="AE48" s="97">
        <v>-1.414015394547463E-16</v>
      </c>
      <c r="AF48" s="97">
        <v>-1.6260157014873659E-9</v>
      </c>
      <c r="AG48" s="105">
        <v>-2.1052630329091027E-9</v>
      </c>
      <c r="AI48" s="85" t="s">
        <v>73</v>
      </c>
      <c r="AJ48" s="97">
        <v>-0.12694521535847827</v>
      </c>
      <c r="AK48" s="97">
        <v>9.8694749999999942E-2</v>
      </c>
      <c r="AL48" s="97">
        <v>6.7219954337898111E-3</v>
      </c>
      <c r="AM48" s="97">
        <v>-0.11867572063492084</v>
      </c>
      <c r="AN48" s="108">
        <v>-0.16956185543473315</v>
      </c>
      <c r="AO48" s="97">
        <v>2.3088022768262988E-8</v>
      </c>
      <c r="AP48" s="97">
        <v>-2.2388059673248432E-7</v>
      </c>
      <c r="AQ48" s="97">
        <v>6.7886178870097761E-8</v>
      </c>
      <c r="AR48" s="105">
        <v>-1.0789473889107527E-8</v>
      </c>
    </row>
    <row r="50" spans="2:55" ht="36.75" thickBot="1" x14ac:dyDescent="0.3">
      <c r="B50" s="165" t="s">
        <v>78</v>
      </c>
      <c r="C50" s="165"/>
      <c r="D50" s="165"/>
      <c r="E50" s="165"/>
      <c r="F50" s="165"/>
      <c r="G50" s="165"/>
      <c r="H50" s="165"/>
      <c r="I50" s="165"/>
      <c r="J50" s="165"/>
      <c r="K50" s="165"/>
      <c r="M50" s="165" t="s">
        <v>79</v>
      </c>
      <c r="N50" s="165"/>
      <c r="O50" s="165"/>
      <c r="P50" s="165"/>
      <c r="Q50" s="165"/>
      <c r="R50" s="165"/>
      <c r="S50" s="165"/>
      <c r="T50" s="165"/>
      <c r="U50" s="165"/>
      <c r="V50" s="165"/>
      <c r="X50" s="165" t="s">
        <v>80</v>
      </c>
      <c r="Y50" s="165"/>
      <c r="Z50" s="165"/>
      <c r="AA50" s="165"/>
      <c r="AB50" s="165"/>
      <c r="AC50" s="165"/>
      <c r="AD50" s="165"/>
      <c r="AE50" s="165"/>
      <c r="AF50" s="165"/>
      <c r="AG50" s="165"/>
      <c r="AI50" s="165" t="s">
        <v>85</v>
      </c>
      <c r="AJ50" s="165"/>
      <c r="AK50" s="165"/>
      <c r="AL50" s="165"/>
      <c r="AM50" s="165"/>
      <c r="AN50" s="165"/>
      <c r="AO50" s="165"/>
      <c r="AP50" s="165"/>
      <c r="AQ50" s="165"/>
      <c r="AR50" s="165"/>
      <c r="AT50" s="165" t="s">
        <v>82</v>
      </c>
      <c r="AU50" s="165"/>
      <c r="AV50" s="165"/>
      <c r="AW50" s="165"/>
      <c r="AX50" s="165"/>
      <c r="AY50" s="165"/>
      <c r="AZ50" s="165"/>
      <c r="BA50" s="165"/>
      <c r="BB50" s="165"/>
      <c r="BC50" s="165"/>
    </row>
    <row r="51" spans="2:55" ht="30.75" thickBot="1" x14ac:dyDescent="0.3">
      <c r="B51" s="32" t="s">
        <v>47</v>
      </c>
      <c r="C51" s="35" t="s">
        <v>7</v>
      </c>
      <c r="D51" s="35" t="s">
        <v>8</v>
      </c>
      <c r="E51" s="35" t="s">
        <v>9</v>
      </c>
      <c r="F51" s="35" t="s">
        <v>10</v>
      </c>
      <c r="G51" s="35" t="s">
        <v>11</v>
      </c>
      <c r="H51" s="33" t="s">
        <v>13</v>
      </c>
      <c r="I51" s="35" t="s">
        <v>14</v>
      </c>
      <c r="J51" s="39" t="s">
        <v>15</v>
      </c>
      <c r="K51" s="41" t="s">
        <v>49</v>
      </c>
      <c r="M51" s="32" t="s">
        <v>47</v>
      </c>
      <c r="N51" s="35" t="s">
        <v>7</v>
      </c>
      <c r="O51" s="35" t="s">
        <v>8</v>
      </c>
      <c r="P51" s="35" t="s">
        <v>9</v>
      </c>
      <c r="Q51" s="35" t="s">
        <v>10</v>
      </c>
      <c r="R51" s="35" t="s">
        <v>11</v>
      </c>
      <c r="S51" s="33" t="s">
        <v>13</v>
      </c>
      <c r="T51" s="35" t="s">
        <v>14</v>
      </c>
      <c r="U51" s="39" t="s">
        <v>15</v>
      </c>
      <c r="V51" s="41" t="s">
        <v>49</v>
      </c>
      <c r="X51" s="32" t="s">
        <v>47</v>
      </c>
      <c r="Y51" s="35" t="s">
        <v>7</v>
      </c>
      <c r="Z51" s="35" t="s">
        <v>8</v>
      </c>
      <c r="AA51" s="35" t="s">
        <v>9</v>
      </c>
      <c r="AB51" s="35" t="s">
        <v>10</v>
      </c>
      <c r="AC51" s="35" t="s">
        <v>11</v>
      </c>
      <c r="AD51" s="33" t="s">
        <v>13</v>
      </c>
      <c r="AE51" s="35" t="s">
        <v>14</v>
      </c>
      <c r="AF51" s="39" t="s">
        <v>15</v>
      </c>
      <c r="AG51" s="41" t="s">
        <v>49</v>
      </c>
      <c r="AI51" s="32" t="s">
        <v>47</v>
      </c>
      <c r="AJ51" s="35" t="s">
        <v>7</v>
      </c>
      <c r="AK51" s="35" t="s">
        <v>8</v>
      </c>
      <c r="AL51" s="35" t="s">
        <v>9</v>
      </c>
      <c r="AM51" s="35" t="s">
        <v>10</v>
      </c>
      <c r="AN51" s="35" t="s">
        <v>11</v>
      </c>
      <c r="AO51" s="33" t="s">
        <v>13</v>
      </c>
      <c r="AP51" s="35" t="s">
        <v>14</v>
      </c>
      <c r="AQ51" s="39" t="s">
        <v>15</v>
      </c>
      <c r="AR51" s="41" t="s">
        <v>49</v>
      </c>
      <c r="AT51" s="32" t="s">
        <v>47</v>
      </c>
      <c r="AU51" s="35" t="s">
        <v>7</v>
      </c>
      <c r="AV51" s="35" t="s">
        <v>8</v>
      </c>
      <c r="AW51" s="35" t="s">
        <v>9</v>
      </c>
      <c r="AX51" s="35" t="s">
        <v>10</v>
      </c>
      <c r="AY51" s="35" t="s">
        <v>11</v>
      </c>
      <c r="AZ51" s="33" t="s">
        <v>13</v>
      </c>
      <c r="BA51" s="35" t="s">
        <v>14</v>
      </c>
      <c r="BB51" s="39" t="s">
        <v>15</v>
      </c>
      <c r="BC51" s="41" t="s">
        <v>49</v>
      </c>
    </row>
    <row r="52" spans="2:55" x14ac:dyDescent="0.25">
      <c r="B52" s="23" t="s">
        <v>7</v>
      </c>
      <c r="C52" s="47" cm="1">
        <f t="array" ref="C52:G56">MMULT(C11:G15,_xlfn.ANCHORARRAY(D95))</f>
        <v>37.025793650793652</v>
      </c>
      <c r="D52" s="48">
        <v>16.026785714285715</v>
      </c>
      <c r="E52" s="48">
        <v>3.481481481481481</v>
      </c>
      <c r="F52" s="48">
        <v>16.084986772486772</v>
      </c>
      <c r="G52" s="48">
        <v>7.3809523809523814</v>
      </c>
      <c r="H52" s="47" cm="1">
        <f t="array" ref="H52:J61">H11:J20</f>
        <v>20</v>
      </c>
      <c r="I52" s="48">
        <v>53</v>
      </c>
      <c r="J52" s="67">
        <v>12</v>
      </c>
      <c r="K52" s="88">
        <f>SUM(C52:J52)</f>
        <v>165</v>
      </c>
      <c r="M52" s="23" t="s">
        <v>7</v>
      </c>
      <c r="N52" s="47" cm="1">
        <f t="array" ref="N52:R56">MMULT(N11:R15,_xlfn.ANCHORARRAY(O95))</f>
        <v>42.51609524634231</v>
      </c>
      <c r="O52" s="48">
        <v>18.215607541954309</v>
      </c>
      <c r="P52" s="48">
        <v>5.3945367340694697</v>
      </c>
      <c r="Q52" s="48">
        <v>17.755961956718064</v>
      </c>
      <c r="R52" s="48">
        <v>10.117798520915857</v>
      </c>
      <c r="S52" s="47" cm="1">
        <f t="array" ref="S52:U61">S11:U20</f>
        <v>22</v>
      </c>
      <c r="T52" s="48">
        <v>44</v>
      </c>
      <c r="U52" s="67">
        <v>19.372057619381053</v>
      </c>
      <c r="V52" s="88">
        <f>SUM(N52:U52)</f>
        <v>179.37205761938105</v>
      </c>
      <c r="X52" s="23" t="s">
        <v>7</v>
      </c>
      <c r="Y52" s="47" cm="1">
        <f t="array" ref="Y52:AC56">MMULT(Y11:AC15,_xlfn.ANCHORARRAY(Z95))</f>
        <v>42.726738034083724</v>
      </c>
      <c r="Z52" s="48">
        <v>17.402085001878621</v>
      </c>
      <c r="AA52" s="48">
        <v>3.6794266426141018</v>
      </c>
      <c r="AB52" s="48">
        <v>18.522669692238505</v>
      </c>
      <c r="AC52" s="48">
        <v>8.5071776291850494</v>
      </c>
      <c r="AD52" s="47" cm="1">
        <f t="array" ref="AD52:AF61">AD11:AF20</f>
        <v>22.565660000000001</v>
      </c>
      <c r="AE52" s="48">
        <v>51.991366999999997</v>
      </c>
      <c r="AF52" s="67">
        <v>11.037421</v>
      </c>
      <c r="AG52" s="88">
        <f>SUM(Y52:AF52)</f>
        <v>176.432545</v>
      </c>
      <c r="AI52" s="23" t="s">
        <v>7</v>
      </c>
      <c r="AJ52" s="47" cm="1">
        <f t="array" ref="AJ52:AN56">MMULT(AJ11:AN15,_xlfn.ANCHORARRAY(AK95))</f>
        <v>32.929794496567652</v>
      </c>
      <c r="AK52" s="48">
        <v>16.709532335279658</v>
      </c>
      <c r="AL52" s="48">
        <v>3.2059534096014355</v>
      </c>
      <c r="AM52" s="48">
        <v>15.108603654366766</v>
      </c>
      <c r="AN52" s="48">
        <v>6.8124081041844837</v>
      </c>
      <c r="AO52" s="47" cm="1">
        <f t="array" ref="AO52:AQ61">AO11:AQ20</f>
        <v>20.740963000000001</v>
      </c>
      <c r="AP52" s="48">
        <v>48.548501999999999</v>
      </c>
      <c r="AQ52" s="67">
        <v>10.0936039</v>
      </c>
      <c r="AR52" s="88">
        <f>SUM(AJ52:AQ52)</f>
        <v>154.14936089999998</v>
      </c>
      <c r="AT52" s="23" t="s">
        <v>7</v>
      </c>
      <c r="AU52" s="47"/>
      <c r="AV52" s="48"/>
      <c r="AW52" s="48"/>
      <c r="AX52" s="48"/>
      <c r="AY52" s="48"/>
      <c r="AZ52" s="47" cm="1">
        <f t="array" ref="AZ52:BB61">AZ11:BB20</f>
        <v>0</v>
      </c>
      <c r="BA52" s="48">
        <v>0</v>
      </c>
      <c r="BB52" s="67">
        <v>0</v>
      </c>
      <c r="BC52" s="88">
        <f>SUM(AU52:BB52)</f>
        <v>0</v>
      </c>
    </row>
    <row r="53" spans="2:55" x14ac:dyDescent="0.25">
      <c r="B53" s="23" t="s">
        <v>8</v>
      </c>
      <c r="C53" s="49">
        <v>15.202380952380953</v>
      </c>
      <c r="D53" s="50">
        <v>25.375</v>
      </c>
      <c r="E53" s="50">
        <v>47.666666666666664</v>
      </c>
      <c r="F53" s="50">
        <v>68.18452380952381</v>
      </c>
      <c r="G53" s="50">
        <v>4.5714285714285712</v>
      </c>
      <c r="H53" s="49">
        <v>48</v>
      </c>
      <c r="I53" s="72">
        <v>8</v>
      </c>
      <c r="J53" s="68">
        <v>18</v>
      </c>
      <c r="K53" s="89">
        <f t="shared" ref="K53:K56" si="23">SUM(C53:J53)</f>
        <v>235.00000000000003</v>
      </c>
      <c r="M53" s="23" t="s">
        <v>8</v>
      </c>
      <c r="N53" s="49">
        <v>14.700946583799389</v>
      </c>
      <c r="O53" s="50">
        <v>26.345515251150061</v>
      </c>
      <c r="P53" s="50">
        <v>46.435390772927413</v>
      </c>
      <c r="Q53" s="50">
        <v>78.14593130187653</v>
      </c>
      <c r="R53" s="50">
        <v>5.3722160902466136</v>
      </c>
      <c r="S53" s="49">
        <v>65</v>
      </c>
      <c r="T53" s="72">
        <v>10</v>
      </c>
      <c r="U53" s="68">
        <v>11.309841737039733</v>
      </c>
      <c r="V53" s="89">
        <f t="shared" ref="V53:V56" si="24">SUM(N53:U53)</f>
        <v>257.30984173703973</v>
      </c>
      <c r="X53" s="23" t="s">
        <v>8</v>
      </c>
      <c r="Y53" s="49">
        <v>17.089736865648039</v>
      </c>
      <c r="Z53" s="50">
        <v>26.339561144892254</v>
      </c>
      <c r="AA53" s="50">
        <v>49.428967301135451</v>
      </c>
      <c r="AB53" s="50">
        <v>78.54411271091476</v>
      </c>
      <c r="AC53" s="50">
        <v>5.2360989774094984</v>
      </c>
      <c r="AD53" s="49">
        <v>53.632370000000002</v>
      </c>
      <c r="AE53" s="72">
        <v>7.7716459999999996</v>
      </c>
      <c r="AF53" s="68">
        <v>16.395571</v>
      </c>
      <c r="AG53" s="89">
        <f t="shared" ref="AG53:AG56" si="25">SUM(Y53:AF53)</f>
        <v>254.43806400000003</v>
      </c>
      <c r="AI53" s="23" t="s">
        <v>8</v>
      </c>
      <c r="AJ53" s="49">
        <v>16.523107960325781</v>
      </c>
      <c r="AK53" s="50">
        <v>31.782888329498519</v>
      </c>
      <c r="AL53" s="50">
        <v>54.856435333186262</v>
      </c>
      <c r="AM53" s="50">
        <v>78.572683407006011</v>
      </c>
      <c r="AN53" s="50">
        <v>4.7123259699834001</v>
      </c>
      <c r="AO53" s="49">
        <v>62.254227999999998</v>
      </c>
      <c r="AP53" s="72">
        <v>9.1647079999999992</v>
      </c>
      <c r="AQ53" s="68">
        <v>18.935039400000001</v>
      </c>
      <c r="AR53" s="89">
        <f t="shared" ref="AR53:AR56" si="26">SUM(AJ53:AQ53)</f>
        <v>276.80141639999999</v>
      </c>
      <c r="AT53" s="23" t="s">
        <v>8</v>
      </c>
      <c r="AU53" s="49"/>
      <c r="AV53" s="50"/>
      <c r="AW53" s="50"/>
      <c r="AX53" s="50"/>
      <c r="AY53" s="50"/>
      <c r="AZ53" s="49">
        <v>0</v>
      </c>
      <c r="BA53" s="72">
        <v>0</v>
      </c>
      <c r="BB53" s="68">
        <v>0</v>
      </c>
      <c r="BC53" s="89">
        <f t="shared" ref="BC53:BC56" si="27">SUM(AU53:BB53)</f>
        <v>0</v>
      </c>
    </row>
    <row r="54" spans="2:55" x14ac:dyDescent="0.25">
      <c r="B54" s="23" t="s">
        <v>9</v>
      </c>
      <c r="C54" s="49">
        <v>12.398809523809524</v>
      </c>
      <c r="D54" s="50">
        <v>6.1696428571428577</v>
      </c>
      <c r="E54" s="50">
        <v>25.425925925925924</v>
      </c>
      <c r="F54" s="50">
        <v>48.584986772486772</v>
      </c>
      <c r="G54" s="50">
        <v>2.4206349206349209</v>
      </c>
      <c r="H54" s="49">
        <v>100</v>
      </c>
      <c r="I54" s="72">
        <v>60</v>
      </c>
      <c r="J54" s="68">
        <v>75</v>
      </c>
      <c r="K54" s="89">
        <f t="shared" si="23"/>
        <v>330</v>
      </c>
      <c r="M54" s="23" t="s">
        <v>9</v>
      </c>
      <c r="N54" s="49">
        <v>10.614318682892788</v>
      </c>
      <c r="O54" s="50">
        <v>7.0531315716680609</v>
      </c>
      <c r="P54" s="50">
        <v>27.693245041316914</v>
      </c>
      <c r="Q54" s="50">
        <v>50.972663315464402</v>
      </c>
      <c r="R54" s="50">
        <v>2.6666413886578377</v>
      </c>
      <c r="S54" s="49">
        <v>98</v>
      </c>
      <c r="T54" s="72">
        <v>65</v>
      </c>
      <c r="U54" s="68">
        <v>70.3807568282175</v>
      </c>
      <c r="V54" s="89">
        <f t="shared" si="24"/>
        <v>332.3807568282175</v>
      </c>
      <c r="X54" s="23" t="s">
        <v>9</v>
      </c>
      <c r="Y54" s="49">
        <v>13.880174679480682</v>
      </c>
      <c r="Z54" s="50">
        <v>6.688579767294053</v>
      </c>
      <c r="AA54" s="50">
        <v>25.994111620217449</v>
      </c>
      <c r="AB54" s="50">
        <v>55.166953345101994</v>
      </c>
      <c r="AC54" s="50">
        <v>2.8508755879058145</v>
      </c>
      <c r="AD54" s="49">
        <v>109.73846</v>
      </c>
      <c r="AE54" s="72">
        <v>57.246290999999999</v>
      </c>
      <c r="AF54" s="68">
        <v>67.094722599999997</v>
      </c>
      <c r="AG54" s="89">
        <f t="shared" si="25"/>
        <v>338.66016860000002</v>
      </c>
      <c r="AI54" s="23" t="s">
        <v>9</v>
      </c>
      <c r="AJ54" s="49">
        <v>11.950903985572431</v>
      </c>
      <c r="AK54" s="50">
        <v>7.1198593698689976</v>
      </c>
      <c r="AL54" s="50">
        <v>25.534918000152228</v>
      </c>
      <c r="AM54" s="50">
        <v>48.956173619194303</v>
      </c>
      <c r="AN54" s="50">
        <v>2.2468000252120324</v>
      </c>
      <c r="AO54" s="49">
        <v>113.147578</v>
      </c>
      <c r="AP54" s="72">
        <v>59.964962</v>
      </c>
      <c r="AQ54" s="68">
        <v>68.829184100000006</v>
      </c>
      <c r="AR54" s="89">
        <f t="shared" si="26"/>
        <v>337.75037910000003</v>
      </c>
      <c r="AT54" s="23" t="s">
        <v>9</v>
      </c>
      <c r="AU54" s="49"/>
      <c r="AV54" s="50"/>
      <c r="AW54" s="50"/>
      <c r="AX54" s="50"/>
      <c r="AY54" s="50"/>
      <c r="AZ54" s="49">
        <v>0</v>
      </c>
      <c r="BA54" s="72">
        <v>0</v>
      </c>
      <c r="BB54" s="68">
        <v>0</v>
      </c>
      <c r="BC54" s="89">
        <f t="shared" si="27"/>
        <v>0</v>
      </c>
    </row>
    <row r="55" spans="2:55" x14ac:dyDescent="0.25">
      <c r="B55" s="23" t="s">
        <v>10</v>
      </c>
      <c r="C55" s="49">
        <v>15.253968253968257</v>
      </c>
      <c r="D55" s="50">
        <v>8.75</v>
      </c>
      <c r="E55" s="50">
        <v>31</v>
      </c>
      <c r="F55" s="50">
        <v>96.265873015872998</v>
      </c>
      <c r="G55" s="50">
        <v>9.7301587301587311</v>
      </c>
      <c r="H55" s="49">
        <v>309</v>
      </c>
      <c r="I55" s="72">
        <v>18</v>
      </c>
      <c r="J55" s="68">
        <v>152</v>
      </c>
      <c r="K55" s="89">
        <f t="shared" si="23"/>
        <v>640</v>
      </c>
      <c r="M55" s="23" t="s">
        <v>10</v>
      </c>
      <c r="N55" s="49">
        <v>19.306754939250553</v>
      </c>
      <c r="O55" s="50">
        <v>10.694652238648739</v>
      </c>
      <c r="P55" s="50">
        <v>32.31342603880416</v>
      </c>
      <c r="Q55" s="50">
        <v>108.42279216738211</v>
      </c>
      <c r="R55" s="50">
        <v>13.262374615914442</v>
      </c>
      <c r="S55" s="49">
        <v>350</v>
      </c>
      <c r="T55" s="72">
        <v>18</v>
      </c>
      <c r="U55" s="68">
        <v>125.28567255990231</v>
      </c>
      <c r="V55" s="89">
        <f t="shared" si="24"/>
        <v>677.28567255990231</v>
      </c>
      <c r="X55" s="23" t="s">
        <v>10</v>
      </c>
      <c r="Y55" s="49">
        <v>17.193785884667175</v>
      </c>
      <c r="Z55" s="50">
        <v>9.4177563933751287</v>
      </c>
      <c r="AA55" s="50">
        <v>32.248291364612008</v>
      </c>
      <c r="AB55" s="50">
        <v>110.74148311429455</v>
      </c>
      <c r="AC55" s="50">
        <v>11.331981243051144</v>
      </c>
      <c r="AD55" s="49">
        <v>341.53311000000002</v>
      </c>
      <c r="AE55" s="72">
        <v>17.297529999999998</v>
      </c>
      <c r="AF55" s="68">
        <v>136.95761110000001</v>
      </c>
      <c r="AG55" s="89">
        <f t="shared" si="25"/>
        <v>676.72154910000006</v>
      </c>
      <c r="AI55" s="23" t="s">
        <v>10</v>
      </c>
      <c r="AJ55" s="49">
        <v>14.052899327486612</v>
      </c>
      <c r="AK55" s="50">
        <v>9.5258982404501289</v>
      </c>
      <c r="AL55" s="50">
        <v>29.760418660389629</v>
      </c>
      <c r="AM55" s="50">
        <v>92.842671903204732</v>
      </c>
      <c r="AN55" s="50">
        <v>9.0706618684688891</v>
      </c>
      <c r="AO55" s="49">
        <v>333.94981000000001</v>
      </c>
      <c r="AP55" s="72">
        <v>17.182893</v>
      </c>
      <c r="AQ55" s="68">
        <v>133.23931930000001</v>
      </c>
      <c r="AR55" s="89">
        <f t="shared" si="26"/>
        <v>639.62457229999995</v>
      </c>
      <c r="AT55" s="23" t="s">
        <v>10</v>
      </c>
      <c r="AU55" s="49"/>
      <c r="AV55" s="50"/>
      <c r="AW55" s="50"/>
      <c r="AX55" s="50"/>
      <c r="AY55" s="50"/>
      <c r="AZ55" s="49">
        <v>0</v>
      </c>
      <c r="BA55" s="72">
        <v>0</v>
      </c>
      <c r="BB55" s="68">
        <v>0</v>
      </c>
      <c r="BC55" s="89">
        <f t="shared" si="27"/>
        <v>0</v>
      </c>
    </row>
    <row r="56" spans="2:55" ht="15.75" thickBot="1" x14ac:dyDescent="0.3">
      <c r="B56" s="23" t="s">
        <v>11</v>
      </c>
      <c r="C56" s="49">
        <v>6.5079365079365079</v>
      </c>
      <c r="D56" s="50">
        <v>0.8571428571428571</v>
      </c>
      <c r="E56" s="50">
        <v>0</v>
      </c>
      <c r="F56" s="50">
        <v>3.0793650793650795</v>
      </c>
      <c r="G56" s="50">
        <v>35.555555555555557</v>
      </c>
      <c r="H56" s="49">
        <v>49</v>
      </c>
      <c r="I56" s="72">
        <v>29</v>
      </c>
      <c r="J56" s="68">
        <v>1</v>
      </c>
      <c r="K56" s="137">
        <f t="shared" si="23"/>
        <v>125</v>
      </c>
      <c r="M56" s="23" t="s">
        <v>11</v>
      </c>
      <c r="N56" s="49">
        <v>7.7111103507110768</v>
      </c>
      <c r="O56" s="50">
        <v>1.159248550141611</v>
      </c>
      <c r="P56" s="50">
        <v>0</v>
      </c>
      <c r="Q56" s="50">
        <v>3.1083847709064996</v>
      </c>
      <c r="R56" s="50">
        <v>31.021256328240813</v>
      </c>
      <c r="S56" s="49">
        <v>60</v>
      </c>
      <c r="T56" s="72">
        <v>25</v>
      </c>
      <c r="U56" s="68">
        <v>5.6516712554592914</v>
      </c>
      <c r="V56" s="137">
        <f t="shared" si="24"/>
        <v>133.65167125545929</v>
      </c>
      <c r="X56" s="23" t="s">
        <v>11</v>
      </c>
      <c r="Y56" s="49">
        <v>7.3532597504715369</v>
      </c>
      <c r="Z56" s="50">
        <v>0.97103136157386249</v>
      </c>
      <c r="AA56" s="50">
        <v>0</v>
      </c>
      <c r="AB56" s="50">
        <v>3.5040075046677961</v>
      </c>
      <c r="AC56" s="50">
        <v>39.975398383286802</v>
      </c>
      <c r="AD56" s="49">
        <v>53.514800000000001</v>
      </c>
      <c r="AE56" s="72">
        <v>27.536776</v>
      </c>
      <c r="AF56" s="68">
        <v>0.89031990000000005</v>
      </c>
      <c r="AG56" s="137">
        <f t="shared" si="25"/>
        <v>133.74559290000002</v>
      </c>
      <c r="AI56" s="23" t="s">
        <v>11</v>
      </c>
      <c r="AJ56" s="49">
        <v>5.6289592621374567</v>
      </c>
      <c r="AK56" s="50">
        <v>0.9113751900512177</v>
      </c>
      <c r="AL56" s="50">
        <v>0</v>
      </c>
      <c r="AM56" s="50">
        <v>2.9284928527865524</v>
      </c>
      <c r="AN56" s="50">
        <v>31.830142695024772</v>
      </c>
      <c r="AO56" s="49">
        <v>48.083727000000003</v>
      </c>
      <c r="AP56" s="72">
        <v>25.136285000000001</v>
      </c>
      <c r="AQ56" s="68">
        <v>0.79591769999999995</v>
      </c>
      <c r="AR56" s="137">
        <f t="shared" si="26"/>
        <v>115.31489970000001</v>
      </c>
      <c r="AT56" s="23" t="s">
        <v>11</v>
      </c>
      <c r="AU56" s="49"/>
      <c r="AV56" s="50"/>
      <c r="AW56" s="50"/>
      <c r="AX56" s="50"/>
      <c r="AY56" s="50"/>
      <c r="AZ56" s="49">
        <v>0</v>
      </c>
      <c r="BA56" s="72">
        <v>0</v>
      </c>
      <c r="BB56" s="68">
        <v>0</v>
      </c>
      <c r="BC56" s="137">
        <f t="shared" si="27"/>
        <v>0</v>
      </c>
    </row>
    <row r="57" spans="2:55" x14ac:dyDescent="0.25">
      <c r="B57" s="23" t="s">
        <v>16</v>
      </c>
      <c r="C57" s="47" cm="1">
        <f t="array" ref="C57:G61">MMULT(C16:G20,_xlfn.ANCHORARRAY(D95))</f>
        <v>7.0178571428571432</v>
      </c>
      <c r="D57" s="48">
        <v>4.4196428571428577</v>
      </c>
      <c r="E57" s="48">
        <v>6.0740740740740744</v>
      </c>
      <c r="F57" s="48">
        <v>7.0519179894179889</v>
      </c>
      <c r="G57" s="48">
        <v>0.43650793650793651</v>
      </c>
      <c r="H57" s="47">
        <v>5</v>
      </c>
      <c r="I57" s="48">
        <v>2</v>
      </c>
      <c r="J57" s="67">
        <v>3</v>
      </c>
      <c r="K57" s="138">
        <f>SUM(C57:J57)</f>
        <v>35</v>
      </c>
      <c r="M57" s="23" t="s">
        <v>16</v>
      </c>
      <c r="N57" s="47" cm="1">
        <f t="array" ref="N57:R61">MMULT(N16:R20,_xlfn.ANCHORARRAY(O95))</f>
        <v>8.6458889854207843</v>
      </c>
      <c r="O57" s="48">
        <v>5.7560276485808748</v>
      </c>
      <c r="P57" s="48">
        <v>7.3249994509237562</v>
      </c>
      <c r="Q57" s="48">
        <v>10.583906166774696</v>
      </c>
      <c r="R57" s="48">
        <v>0.68917774829989009</v>
      </c>
      <c r="S57" s="47">
        <v>4</v>
      </c>
      <c r="T57" s="48">
        <v>1</v>
      </c>
      <c r="U57" s="67">
        <v>2</v>
      </c>
      <c r="V57" s="138">
        <f>SUM(N57:U57)</f>
        <v>40</v>
      </c>
      <c r="X57" s="23" t="s">
        <v>16</v>
      </c>
      <c r="Y57" s="47" cm="1">
        <f t="array" ref="Y57:AC61">MMULT(Y16:AC20,_xlfn.ANCHORARRAY(Z95))</f>
        <v>7.8838548539082343</v>
      </c>
      <c r="Z57" s="48">
        <v>4.6392306020556742</v>
      </c>
      <c r="AA57" s="48">
        <v>6.1873280158683768</v>
      </c>
      <c r="AB57" s="48">
        <v>7.9134546272726851</v>
      </c>
      <c r="AC57" s="48">
        <v>0.48104490089502955</v>
      </c>
      <c r="AD57" s="47">
        <v>5.5088169999999996</v>
      </c>
      <c r="AE57" s="48">
        <v>1.915824</v>
      </c>
      <c r="AF57" s="67">
        <v>2.6944979999999998</v>
      </c>
      <c r="AG57" s="138">
        <f>SUM(Y57:AF57)</f>
        <v>37.224052</v>
      </c>
      <c r="AI57" s="23" t="s">
        <v>16</v>
      </c>
      <c r="AJ57" s="47" cm="1">
        <f t="array" ref="AJ57:AN61">MMULT(AJ16:AN20,_xlfn.ANCHORARRAY(AK95))</f>
        <v>6.592778189970641</v>
      </c>
      <c r="AK57" s="48">
        <v>4.8261046029848034</v>
      </c>
      <c r="AL57" s="48">
        <v>5.9323484387575265</v>
      </c>
      <c r="AM57" s="48">
        <v>6.9149673949534876</v>
      </c>
      <c r="AN57" s="48">
        <v>0.37563237333354033</v>
      </c>
      <c r="AO57" s="47">
        <v>5.5049989999999998</v>
      </c>
      <c r="AP57" s="48">
        <v>1.9449939999999999</v>
      </c>
      <c r="AQ57" s="67">
        <v>2.6790117000000002</v>
      </c>
      <c r="AR57" s="138">
        <f>SUM(AJ57:AQ57)</f>
        <v>34.770835700000006</v>
      </c>
      <c r="AT57" s="23" t="s">
        <v>16</v>
      </c>
      <c r="AU57" s="47"/>
      <c r="AV57" s="48"/>
      <c r="AW57" s="48"/>
      <c r="AX57" s="48"/>
      <c r="AY57" s="48"/>
      <c r="AZ57" s="47">
        <v>0</v>
      </c>
      <c r="BA57" s="48">
        <v>0</v>
      </c>
      <c r="BB57" s="67">
        <v>0</v>
      </c>
      <c r="BC57" s="138">
        <f>SUM(AU57:BB57)</f>
        <v>0</v>
      </c>
    </row>
    <row r="58" spans="2:55" x14ac:dyDescent="0.25">
      <c r="B58" s="23" t="s">
        <v>17</v>
      </c>
      <c r="C58" s="49">
        <v>5.20436507936508</v>
      </c>
      <c r="D58" s="50">
        <v>25.008928571428573</v>
      </c>
      <c r="E58" s="50">
        <v>4.8703703703703694</v>
      </c>
      <c r="F58" s="50">
        <v>12.41633597883598</v>
      </c>
      <c r="G58" s="50">
        <v>3.5000000000000004</v>
      </c>
      <c r="H58" s="49">
        <v>7</v>
      </c>
      <c r="I58" s="72">
        <v>3</v>
      </c>
      <c r="J58" s="68">
        <v>4</v>
      </c>
      <c r="K58" s="138">
        <f t="shared" ref="K58:K61" si="28">SUM(C58:J58)</f>
        <v>65</v>
      </c>
      <c r="M58" s="23" t="s">
        <v>17</v>
      </c>
      <c r="N58" s="49">
        <v>5.978157472531942</v>
      </c>
      <c r="O58" s="50">
        <v>22.736964923601782</v>
      </c>
      <c r="P58" s="50">
        <v>6.2769530822771245</v>
      </c>
      <c r="Q58" s="50">
        <v>19.621668428563133</v>
      </c>
      <c r="R58" s="50">
        <v>6.3862560930260202</v>
      </c>
      <c r="S58" s="49">
        <v>4</v>
      </c>
      <c r="T58" s="72">
        <v>2</v>
      </c>
      <c r="U58" s="68">
        <v>3</v>
      </c>
      <c r="V58" s="138">
        <f t="shared" ref="V58:V61" si="29">SUM(N58:U58)</f>
        <v>70</v>
      </c>
      <c r="X58" s="23" t="s">
        <v>17</v>
      </c>
      <c r="Y58" s="49">
        <v>5.6419226999723895</v>
      </c>
      <c r="Z58" s="50">
        <v>25.165860596356449</v>
      </c>
      <c r="AA58" s="50">
        <v>5.0803505515409331</v>
      </c>
      <c r="AB58" s="50">
        <v>14.356345542417763</v>
      </c>
      <c r="AC58" s="50">
        <v>3.7935346097124691</v>
      </c>
      <c r="AD58" s="49">
        <v>7.7977040000000004</v>
      </c>
      <c r="AE58" s="72">
        <v>2.9055420000000001</v>
      </c>
      <c r="AF58" s="68">
        <v>3.6324269999999999</v>
      </c>
      <c r="AG58" s="138">
        <f t="shared" ref="AG58:AG61" si="30">SUM(Y58:AF58)</f>
        <v>68.373687000000018</v>
      </c>
      <c r="AI58" s="23" t="s">
        <v>17</v>
      </c>
      <c r="AJ58" s="49">
        <v>5.2448921985506782</v>
      </c>
      <c r="AK58" s="50">
        <v>29.260018375787766</v>
      </c>
      <c r="AL58" s="50">
        <v>5.3578423495127279</v>
      </c>
      <c r="AM58" s="50">
        <v>13.726406285213914</v>
      </c>
      <c r="AN58" s="50">
        <v>3.4533077909349101</v>
      </c>
      <c r="AO58" s="49">
        <v>8.6724589999999999</v>
      </c>
      <c r="AP58" s="72">
        <v>3.2829670000000002</v>
      </c>
      <c r="AQ58" s="68">
        <v>4.0194839</v>
      </c>
      <c r="AR58" s="138">
        <f t="shared" ref="AR58:AR61" si="31">SUM(AJ58:AQ58)</f>
        <v>73.017376899999988</v>
      </c>
      <c r="AT58" s="23" t="s">
        <v>17</v>
      </c>
      <c r="AU58" s="49"/>
      <c r="AV58" s="50"/>
      <c r="AW58" s="50"/>
      <c r="AX58" s="50"/>
      <c r="AY58" s="50"/>
      <c r="AZ58" s="49">
        <v>0</v>
      </c>
      <c r="BA58" s="72">
        <v>0</v>
      </c>
      <c r="BB58" s="68">
        <v>0</v>
      </c>
      <c r="BC58" s="138">
        <f t="shared" ref="BC58:BC61" si="32">SUM(AU58:BB58)</f>
        <v>0</v>
      </c>
    </row>
    <row r="59" spans="2:55" x14ac:dyDescent="0.25">
      <c r="B59" s="23" t="s">
        <v>18</v>
      </c>
      <c r="C59" s="49">
        <v>3.6130952380952381</v>
      </c>
      <c r="D59" s="50">
        <v>12.383928571428573</v>
      </c>
      <c r="E59" s="50">
        <v>8.7222222222222214</v>
      </c>
      <c r="F59" s="50">
        <v>6.1855158730158726</v>
      </c>
      <c r="G59" s="50">
        <v>1.0952380952380953</v>
      </c>
      <c r="H59" s="49">
        <v>21</v>
      </c>
      <c r="I59" s="72">
        <v>9</v>
      </c>
      <c r="J59" s="68">
        <v>8</v>
      </c>
      <c r="K59" s="138">
        <f t="shared" si="28"/>
        <v>70</v>
      </c>
      <c r="M59" s="23" t="s">
        <v>18</v>
      </c>
      <c r="N59" s="49">
        <v>4.3430734837838738</v>
      </c>
      <c r="O59" s="50">
        <v>13.305627943281049</v>
      </c>
      <c r="P59" s="50">
        <v>7.232510892501991</v>
      </c>
      <c r="Q59" s="50">
        <v>5.931031088928048</v>
      </c>
      <c r="R59" s="50">
        <v>1.1877565915050381</v>
      </c>
      <c r="S59" s="49">
        <v>24</v>
      </c>
      <c r="T59" s="72">
        <v>10</v>
      </c>
      <c r="U59" s="68">
        <v>9</v>
      </c>
      <c r="V59" s="138">
        <f t="shared" si="29"/>
        <v>75</v>
      </c>
      <c r="X59" s="23" t="s">
        <v>18</v>
      </c>
      <c r="Y59" s="49">
        <v>3.9903683318090799</v>
      </c>
      <c r="Z59" s="50">
        <v>12.613777875481491</v>
      </c>
      <c r="AA59" s="50">
        <v>9.0007410688130509</v>
      </c>
      <c r="AB59" s="50">
        <v>6.9965685297223308</v>
      </c>
      <c r="AC59" s="50">
        <v>1.1519031941740487</v>
      </c>
      <c r="AD59" s="49">
        <v>23.498003000000001</v>
      </c>
      <c r="AE59" s="72">
        <v>8.7557109999999998</v>
      </c>
      <c r="AF59" s="68">
        <v>7.2974290000000002</v>
      </c>
      <c r="AG59" s="138">
        <f t="shared" si="30"/>
        <v>73.304501999999999</v>
      </c>
      <c r="AI59" s="23" t="s">
        <v>18</v>
      </c>
      <c r="AJ59" s="49">
        <v>3.3933602708439308</v>
      </c>
      <c r="AK59" s="50">
        <v>13.431491706799884</v>
      </c>
      <c r="AL59" s="50">
        <v>8.8323165196243867</v>
      </c>
      <c r="AM59" s="50">
        <v>6.2318148583372048</v>
      </c>
      <c r="AN59" s="50">
        <v>0.93735264439459254</v>
      </c>
      <c r="AO59" s="49">
        <v>23.976783999999999</v>
      </c>
      <c r="AP59" s="72">
        <v>9.0764329999999998</v>
      </c>
      <c r="AQ59" s="68">
        <v>7.4084563000000001</v>
      </c>
      <c r="AR59" s="138">
        <f t="shared" si="31"/>
        <v>73.288009299999985</v>
      </c>
      <c r="AT59" s="23" t="s">
        <v>18</v>
      </c>
      <c r="AU59" s="49"/>
      <c r="AV59" s="50"/>
      <c r="AW59" s="50"/>
      <c r="AX59" s="50"/>
      <c r="AY59" s="50"/>
      <c r="AZ59" s="49">
        <v>0</v>
      </c>
      <c r="BA59" s="72">
        <v>0</v>
      </c>
      <c r="BB59" s="68">
        <v>0</v>
      </c>
      <c r="BC59" s="138">
        <f t="shared" si="32"/>
        <v>0</v>
      </c>
    </row>
    <row r="60" spans="2:55" x14ac:dyDescent="0.25">
      <c r="B60" s="23" t="s">
        <v>19</v>
      </c>
      <c r="C60" s="49">
        <v>1.9563492063492065</v>
      </c>
      <c r="D60" s="50">
        <v>0.9107142857142857</v>
      </c>
      <c r="E60" s="50">
        <v>7.1296296296296289</v>
      </c>
      <c r="F60" s="50">
        <v>25.836640211640212</v>
      </c>
      <c r="G60" s="50">
        <v>3.166666666666667</v>
      </c>
      <c r="H60" s="49">
        <v>14</v>
      </c>
      <c r="I60" s="72">
        <v>7</v>
      </c>
      <c r="J60" s="68">
        <v>0</v>
      </c>
      <c r="K60" s="138">
        <f t="shared" si="28"/>
        <v>59.999999999999993</v>
      </c>
      <c r="M60" s="23" t="s">
        <v>19</v>
      </c>
      <c r="N60" s="49">
        <v>2.2446939116070066</v>
      </c>
      <c r="O60" s="50">
        <v>1.0932489903061595</v>
      </c>
      <c r="P60" s="50">
        <v>8.3923929159749413</v>
      </c>
      <c r="Q60" s="50">
        <v>26.414375289238283</v>
      </c>
      <c r="R60" s="50">
        <v>5.8552888928736113</v>
      </c>
      <c r="S60" s="49">
        <v>14</v>
      </c>
      <c r="T60" s="72">
        <v>7</v>
      </c>
      <c r="U60" s="68">
        <v>0</v>
      </c>
      <c r="V60" s="138">
        <f t="shared" si="29"/>
        <v>65</v>
      </c>
      <c r="X60" s="23" t="s">
        <v>19</v>
      </c>
      <c r="Y60" s="49">
        <v>2.1610084788958441</v>
      </c>
      <c r="Z60" s="50">
        <v>1.0029529506408057</v>
      </c>
      <c r="AA60" s="50">
        <v>7.2963940983475766</v>
      </c>
      <c r="AB60" s="50">
        <v>29.158593165884508</v>
      </c>
      <c r="AC60" s="50">
        <v>3.6087453062312687</v>
      </c>
      <c r="AD60" s="49">
        <v>15.151054999999999</v>
      </c>
      <c r="AE60" s="72">
        <v>6.5864310000000001</v>
      </c>
      <c r="AF60" s="68">
        <v>0</v>
      </c>
      <c r="AG60" s="138">
        <f t="shared" si="30"/>
        <v>64.965180000000004</v>
      </c>
      <c r="AI60" s="23" t="s">
        <v>19</v>
      </c>
      <c r="AJ60" s="49">
        <v>1.8649716608784197</v>
      </c>
      <c r="AK60" s="50">
        <v>1.0594909139461577</v>
      </c>
      <c r="AL60" s="50">
        <v>7.0852485200855462</v>
      </c>
      <c r="AM60" s="50">
        <v>25.790530229779762</v>
      </c>
      <c r="AN60" s="50">
        <v>3.0961636753101134</v>
      </c>
      <c r="AO60" s="49">
        <v>15.656753</v>
      </c>
      <c r="AP60" s="72">
        <v>6.9146910000000004</v>
      </c>
      <c r="AQ60" s="68">
        <v>0</v>
      </c>
      <c r="AR60" s="138">
        <f t="shared" si="31"/>
        <v>61.467849000000001</v>
      </c>
      <c r="AT60" s="23" t="s">
        <v>19</v>
      </c>
      <c r="AU60" s="49"/>
      <c r="AV60" s="50"/>
      <c r="AW60" s="50"/>
      <c r="AX60" s="50"/>
      <c r="AY60" s="50"/>
      <c r="AZ60" s="49">
        <v>0</v>
      </c>
      <c r="BA60" s="72">
        <v>0</v>
      </c>
      <c r="BB60" s="68">
        <v>0</v>
      </c>
      <c r="BC60" s="138">
        <f t="shared" si="32"/>
        <v>0</v>
      </c>
    </row>
    <row r="61" spans="2:55" ht="15.75" thickBot="1" x14ac:dyDescent="0.3">
      <c r="B61" s="23" t="s">
        <v>20</v>
      </c>
      <c r="C61" s="49">
        <v>2.1428571428571428</v>
      </c>
      <c r="D61" s="50">
        <v>0.42857142857142855</v>
      </c>
      <c r="E61" s="50">
        <v>0.22222222222222221</v>
      </c>
      <c r="F61" s="50">
        <v>11.53968253968254</v>
      </c>
      <c r="G61" s="50">
        <v>0.66666666666666674</v>
      </c>
      <c r="H61" s="49">
        <v>45</v>
      </c>
      <c r="I61" s="72">
        <v>15</v>
      </c>
      <c r="J61" s="68">
        <v>0</v>
      </c>
      <c r="K61" s="138">
        <f t="shared" si="28"/>
        <v>75</v>
      </c>
      <c r="M61" s="23" t="s">
        <v>20</v>
      </c>
      <c r="N61" s="49">
        <v>2.1482164058573772</v>
      </c>
      <c r="O61" s="50">
        <v>0.43471820630310409</v>
      </c>
      <c r="P61" s="50">
        <v>0.41619851289794191</v>
      </c>
      <c r="Q61" s="50">
        <v>16.97581666583449</v>
      </c>
      <c r="R61" s="50">
        <v>1.0250502091070877</v>
      </c>
      <c r="S61" s="49">
        <v>37</v>
      </c>
      <c r="T61" s="72">
        <v>12</v>
      </c>
      <c r="U61" s="68">
        <v>0</v>
      </c>
      <c r="V61" s="138">
        <f t="shared" si="29"/>
        <v>70</v>
      </c>
      <c r="X61" s="23" t="s">
        <v>20</v>
      </c>
      <c r="Y61" s="49">
        <v>2.3974488929042734</v>
      </c>
      <c r="Z61" s="50">
        <v>0.48515348806804642</v>
      </c>
      <c r="AA61" s="50">
        <v>0.31998153258693929</v>
      </c>
      <c r="AB61" s="50">
        <v>13.196143497200135</v>
      </c>
      <c r="AC61" s="50">
        <v>0.78807858924060659</v>
      </c>
      <c r="AD61" s="49">
        <v>49.109583999999998</v>
      </c>
      <c r="AE61" s="72">
        <v>14.232535</v>
      </c>
      <c r="AF61" s="68">
        <v>0</v>
      </c>
      <c r="AG61" s="138">
        <f t="shared" si="30"/>
        <v>80.528925000000001</v>
      </c>
      <c r="AI61" s="23" t="s">
        <v>20</v>
      </c>
      <c r="AJ61" s="49">
        <v>1.991051953752804</v>
      </c>
      <c r="AK61" s="50">
        <v>0.50205957878750518</v>
      </c>
      <c r="AL61" s="50">
        <v>0.22007312480513544</v>
      </c>
      <c r="AM61" s="50">
        <v>11.170838462943985</v>
      </c>
      <c r="AN61" s="50">
        <v>0.59508887971056867</v>
      </c>
      <c r="AO61" s="49">
        <v>48.652217999999998</v>
      </c>
      <c r="AP61" s="72">
        <v>14.324598</v>
      </c>
      <c r="AQ61" s="68">
        <v>0</v>
      </c>
      <c r="AR61" s="138">
        <f t="shared" si="31"/>
        <v>77.455927999999986</v>
      </c>
      <c r="AT61" s="23" t="s">
        <v>20</v>
      </c>
      <c r="AU61" s="49"/>
      <c r="AV61" s="50"/>
      <c r="AW61" s="50"/>
      <c r="AX61" s="50"/>
      <c r="AY61" s="50"/>
      <c r="AZ61" s="49">
        <v>0</v>
      </c>
      <c r="BA61" s="72">
        <v>0</v>
      </c>
      <c r="BB61" s="68">
        <v>0</v>
      </c>
      <c r="BC61" s="138">
        <f t="shared" si="32"/>
        <v>0</v>
      </c>
    </row>
    <row r="62" spans="2:55" ht="15.75" thickBot="1" x14ac:dyDescent="0.3">
      <c r="B62" s="33" t="s">
        <v>46</v>
      </c>
      <c r="C62" s="63" cm="1">
        <f t="array" ref="C62:G62">MMULT(C21:G21,_xlfn.ANCHORARRAY(D95))</f>
        <v>5.7599206349206353</v>
      </c>
      <c r="D62" s="64">
        <v>17.080357142857146</v>
      </c>
      <c r="E62" s="64">
        <v>10.407407407407407</v>
      </c>
      <c r="F62" s="64">
        <v>24.799933862433864</v>
      </c>
      <c r="G62" s="64">
        <v>6.9523809523809526</v>
      </c>
      <c r="H62" s="63" cm="1">
        <f t="array" ref="H62:J62">H21:J21</f>
        <v>10</v>
      </c>
      <c r="I62" s="64">
        <v>5</v>
      </c>
      <c r="J62" s="95">
        <v>0</v>
      </c>
      <c r="K62" s="95">
        <f>SUM(C62:J62)</f>
        <v>80</v>
      </c>
      <c r="M62" s="33" t="s">
        <v>46</v>
      </c>
      <c r="N62" s="63" cm="1">
        <f t="array" ref="N62:R62">MMULT(N21:R21,_xlfn.ANCHORARRAY(O95))</f>
        <v>8.3783768343222889</v>
      </c>
      <c r="O62" s="64">
        <v>14.953505635791192</v>
      </c>
      <c r="P62" s="64">
        <v>8.4155150555803822</v>
      </c>
      <c r="Q62" s="64">
        <v>28.364493070371516</v>
      </c>
      <c r="R62" s="64">
        <v>7.8881094039346209</v>
      </c>
      <c r="S62" s="63" cm="1">
        <f t="array" ref="S62:U62">S21:U21</f>
        <v>15</v>
      </c>
      <c r="T62" s="64">
        <v>7</v>
      </c>
      <c r="U62" s="95">
        <v>0</v>
      </c>
      <c r="V62" s="95">
        <f>SUM(N62:U62)</f>
        <v>90</v>
      </c>
      <c r="X62" s="33" t="s">
        <v>46</v>
      </c>
      <c r="Y62" s="63" cm="1">
        <f t="array" ref="Y62:AC62">MMULT(Y21:AC21,_xlfn.ANCHORARRAY(Z95))</f>
        <v>6.2693350841067277</v>
      </c>
      <c r="Z62" s="64">
        <v>17.022259464716626</v>
      </c>
      <c r="AA62" s="64">
        <v>10.659576301538211</v>
      </c>
      <c r="AB62" s="64">
        <v>28.196692574329944</v>
      </c>
      <c r="AC62" s="64">
        <v>7.7470865753084892</v>
      </c>
      <c r="AD62" s="63" cm="1">
        <f t="array" ref="AD62:AF62">AD21:AF21</f>
        <v>10.950435000000001</v>
      </c>
      <c r="AE62" s="64">
        <v>4.7603470000000003</v>
      </c>
      <c r="AF62" s="95">
        <v>0</v>
      </c>
      <c r="AG62" s="95">
        <f>SUM(Y62:AF62)</f>
        <v>85.605731999999989</v>
      </c>
      <c r="AI62" s="33" t="s">
        <v>46</v>
      </c>
      <c r="AJ62" s="63" cm="1">
        <f t="array" ref="AJ62:AN62">MMULT(AJ21:AN21,_xlfn.ANCHORARRAY(AK95))</f>
        <v>5.9207338112035011</v>
      </c>
      <c r="AK62" s="64">
        <v>20.058811210591589</v>
      </c>
      <c r="AL62" s="64">
        <v>11.421517037254421</v>
      </c>
      <c r="AM62" s="64">
        <v>27.350995003750388</v>
      </c>
      <c r="AN62" s="64">
        <v>7.428525937200094</v>
      </c>
      <c r="AO62" s="63" cm="1">
        <f t="array" ref="AO62:AQ62">AO21:AQ21</f>
        <v>12.360495</v>
      </c>
      <c r="AP62" s="64">
        <v>5.4589220000000003</v>
      </c>
      <c r="AQ62" s="95">
        <v>0</v>
      </c>
      <c r="AR62" s="95">
        <f>SUM(AJ62:AQ62)</f>
        <v>89.999999999999986</v>
      </c>
      <c r="AT62" s="33" t="s">
        <v>46</v>
      </c>
      <c r="AU62" s="63"/>
      <c r="AV62" s="64"/>
      <c r="AW62" s="64"/>
      <c r="AX62" s="64"/>
      <c r="AY62" s="64"/>
      <c r="AZ62" s="63" cm="1">
        <f t="array" ref="AZ62:BB62">AZ21:BB21</f>
        <v>0</v>
      </c>
      <c r="BA62" s="64">
        <v>0</v>
      </c>
      <c r="BB62" s="95">
        <v>0</v>
      </c>
      <c r="BC62" s="95">
        <f>SUM(AU62:BB62)</f>
        <v>0</v>
      </c>
    </row>
    <row r="63" spans="2:55" ht="15.75" thickBot="1" x14ac:dyDescent="0.3">
      <c r="B63" s="29" t="s">
        <v>40</v>
      </c>
      <c r="C63" s="61" cm="1">
        <f t="array" ref="C63:G63">MMULT(C22:G22,_xlfn.ANCHORARRAY(D95))</f>
        <v>52.916666666666671</v>
      </c>
      <c r="D63" s="62">
        <v>117.58928571428572</v>
      </c>
      <c r="E63" s="62">
        <v>185</v>
      </c>
      <c r="F63" s="62">
        <v>319.97023809523813</v>
      </c>
      <c r="G63" s="62">
        <v>49.523809523809533</v>
      </c>
      <c r="H63" s="61"/>
      <c r="I63" s="62"/>
      <c r="J63" s="139"/>
      <c r="K63" s="139">
        <f>SUM(_xlfn.ANCHORARRAY(C63))</f>
        <v>725.00000000000011</v>
      </c>
      <c r="M63" s="29" t="s">
        <v>40</v>
      </c>
      <c r="N63" s="61" cm="1">
        <f t="array" ref="N63:R63">MMULT(N22:R22,_xlfn.ANCHORARRAY(O95))</f>
        <v>52.784424722861694</v>
      </c>
      <c r="O63" s="62">
        <v>135.56159323561278</v>
      </c>
      <c r="P63" s="62">
        <v>182.48558833094344</v>
      </c>
      <c r="Q63" s="62">
        <v>310.98864833784461</v>
      </c>
      <c r="R63" s="62">
        <v>48.179745372737457</v>
      </c>
      <c r="S63" s="61"/>
      <c r="T63" s="62"/>
      <c r="U63" s="139"/>
      <c r="V63" s="139">
        <f>SUM(_xlfn.ANCHORARRAY(N63))</f>
        <v>730</v>
      </c>
      <c r="X63" s="29" t="s">
        <v>40</v>
      </c>
      <c r="Y63" s="61" cm="1">
        <f t="array" ref="Y63:AC63">MMULT(Y22:AC22,_xlfn.ANCHORARRAY(Z95))</f>
        <v>52.784424722861694</v>
      </c>
      <c r="Z63" s="62">
        <v>135.56159323561278</v>
      </c>
      <c r="AA63" s="62">
        <v>182.48558833094344</v>
      </c>
      <c r="AB63" s="62">
        <v>310.98864833784461</v>
      </c>
      <c r="AC63" s="62">
        <v>48.179745372737457</v>
      </c>
      <c r="AD63" s="61"/>
      <c r="AE63" s="62"/>
      <c r="AF63" s="139"/>
      <c r="AG63" s="139">
        <f>SUM(_xlfn.ANCHORARRAY(Y63))</f>
        <v>730</v>
      </c>
      <c r="AI63" s="29" t="s">
        <v>40</v>
      </c>
      <c r="AJ63" s="61" cm="1">
        <f t="array" ref="AJ63:AN63">MMULT(AJ22:AN22,_xlfn.ANCHORARRAY(AK95))</f>
        <v>48.05591155767636</v>
      </c>
      <c r="AK63" s="62">
        <v>141.61388387840722</v>
      </c>
      <c r="AL63" s="62">
        <v>185.54331111991888</v>
      </c>
      <c r="AM63" s="62">
        <v>310.03038316526187</v>
      </c>
      <c r="AN63" s="62">
        <v>44.756494278735531</v>
      </c>
      <c r="AO63" s="61"/>
      <c r="AP63" s="62"/>
      <c r="AQ63" s="139"/>
      <c r="AR63" s="139">
        <f>SUM(_xlfn.ANCHORARRAY(AJ63))</f>
        <v>729.99998399999981</v>
      </c>
      <c r="AT63" s="29" t="s">
        <v>40</v>
      </c>
      <c r="AU63" s="61"/>
      <c r="AV63" s="62"/>
      <c r="AW63" s="62"/>
      <c r="AX63" s="62"/>
      <c r="AY63" s="62"/>
      <c r="AZ63" s="61"/>
      <c r="BA63" s="62"/>
      <c r="BB63" s="139"/>
      <c r="BC63" s="139" t="e">
        <f>SUM(_xlfn.ANCHORARRAY(AU63))</f>
        <v>#REF!</v>
      </c>
    </row>
    <row r="64" spans="2:55" ht="30.75" thickBot="1" x14ac:dyDescent="0.3">
      <c r="B64" s="34" t="s">
        <v>43</v>
      </c>
      <c r="C64" s="121">
        <f>SUM(C52:C63)</f>
        <v>165</v>
      </c>
      <c r="D64" s="122">
        <f>SUM(D52:D63)</f>
        <v>235</v>
      </c>
      <c r="E64" s="122">
        <f>SUM(E52:E63)</f>
        <v>330</v>
      </c>
      <c r="F64" s="122">
        <f>SUM(F52:F63)</f>
        <v>640</v>
      </c>
      <c r="G64" s="122">
        <f>SUM(G52:G63)</f>
        <v>125.00000000000003</v>
      </c>
      <c r="H64" s="63">
        <f t="shared" ref="H64:K64" si="33">SUM(H52:H63)</f>
        <v>628</v>
      </c>
      <c r="I64" s="64">
        <f t="shared" si="33"/>
        <v>209</v>
      </c>
      <c r="J64" s="95">
        <f t="shared" si="33"/>
        <v>273</v>
      </c>
      <c r="K64" s="93">
        <f t="shared" si="33"/>
        <v>2605</v>
      </c>
      <c r="M64" s="34" t="s">
        <v>43</v>
      </c>
      <c r="N64" s="121">
        <f>SUM(N52:N63)</f>
        <v>179.37205761938108</v>
      </c>
      <c r="O64" s="122">
        <f>SUM(O52:O63)</f>
        <v>257.30984173703973</v>
      </c>
      <c r="P64" s="122">
        <f>SUM(P52:P63)</f>
        <v>332.3807568282175</v>
      </c>
      <c r="Q64" s="122">
        <f>SUM(Q52:Q63)</f>
        <v>677.28567255990242</v>
      </c>
      <c r="R64" s="122">
        <f>SUM(R52:R63)</f>
        <v>133.65167125545929</v>
      </c>
      <c r="S64" s="63">
        <f t="shared" ref="S64:V64" si="34">SUM(S52:S63)</f>
        <v>693</v>
      </c>
      <c r="T64" s="64">
        <f t="shared" si="34"/>
        <v>201</v>
      </c>
      <c r="U64" s="95">
        <f t="shared" si="34"/>
        <v>245.99999999999989</v>
      </c>
      <c r="V64" s="93">
        <f t="shared" si="34"/>
        <v>2720</v>
      </c>
      <c r="X64" s="34" t="s">
        <v>43</v>
      </c>
      <c r="Y64" s="121">
        <f>SUM(Y52:Y63)</f>
        <v>179.37205827880939</v>
      </c>
      <c r="Z64" s="122">
        <f>SUM(Z52:Z63)</f>
        <v>257.30984188194577</v>
      </c>
      <c r="AA64" s="122">
        <f>SUM(AA52:AA63)</f>
        <v>332.3807568282175</v>
      </c>
      <c r="AB64" s="122">
        <f>SUM(AB52:AB63)</f>
        <v>677.28567264188951</v>
      </c>
      <c r="AC64" s="122">
        <f>SUM(AC52:AC63)</f>
        <v>133.65167036913766</v>
      </c>
      <c r="AD64" s="63">
        <f t="shared" ref="AD64:AG64" si="35">SUM(AD52:AD63)</f>
        <v>692.99999800000012</v>
      </c>
      <c r="AE64" s="64">
        <f t="shared" si="35"/>
        <v>200.99999999999997</v>
      </c>
      <c r="AF64" s="95">
        <f t="shared" si="35"/>
        <v>245.99999960000002</v>
      </c>
      <c r="AG64" s="93">
        <f t="shared" si="35"/>
        <v>2719.9999975999999</v>
      </c>
      <c r="AI64" s="34" t="s">
        <v>43</v>
      </c>
      <c r="AJ64" s="121">
        <f>SUM(AJ52:AJ63)</f>
        <v>154.14936467496628</v>
      </c>
      <c r="AK64" s="122">
        <f>SUM(AK52:AK63)</f>
        <v>276.80141373245345</v>
      </c>
      <c r="AL64" s="122">
        <f>SUM(AL52:AL63)</f>
        <v>337.75038251328817</v>
      </c>
      <c r="AM64" s="122">
        <f>SUM(AM52:AM63)</f>
        <v>639.62456083679899</v>
      </c>
      <c r="AN64" s="122">
        <f>SUM(AN52:AN63)</f>
        <v>115.31490424249293</v>
      </c>
      <c r="AO64" s="63">
        <f t="shared" ref="AO64:AR64" si="36">SUM(AO52:AO63)</f>
        <v>693.00001399999985</v>
      </c>
      <c r="AP64" s="64">
        <f t="shared" si="36"/>
        <v>200.99995500000003</v>
      </c>
      <c r="AQ64" s="95">
        <f t="shared" si="36"/>
        <v>246.0000163</v>
      </c>
      <c r="AR64" s="93">
        <f t="shared" si="36"/>
        <v>2663.6406112999998</v>
      </c>
      <c r="AT64" s="34" t="s">
        <v>43</v>
      </c>
      <c r="AU64" s="121">
        <f>SUM(AU52:AU63)</f>
        <v>0</v>
      </c>
      <c r="AV64" s="122">
        <f>SUM(AV52:AV63)</f>
        <v>0</v>
      </c>
      <c r="AW64" s="122">
        <f>SUM(AW52:AW63)</f>
        <v>0</v>
      </c>
      <c r="AX64" s="122">
        <f>SUM(AX52:AX63)</f>
        <v>0</v>
      </c>
      <c r="AY64" s="122">
        <f>SUM(AY52:AY63)</f>
        <v>0</v>
      </c>
      <c r="AZ64" s="63">
        <f t="shared" ref="AZ64:BC64" si="37">SUM(AZ52:AZ63)</f>
        <v>0</v>
      </c>
      <c r="BA64" s="64">
        <f t="shared" si="37"/>
        <v>0</v>
      </c>
      <c r="BB64" s="95">
        <f t="shared" si="37"/>
        <v>0</v>
      </c>
      <c r="BC64" s="93" t="e">
        <f t="shared" si="37"/>
        <v>#REF!</v>
      </c>
    </row>
    <row r="65" spans="2:55" ht="15.75" thickBot="1" x14ac:dyDescent="0.3"/>
    <row r="66" spans="2:55" ht="30.75" thickBot="1" x14ac:dyDescent="0.3">
      <c r="B66" s="32" t="s">
        <v>50</v>
      </c>
      <c r="C66" s="20" t="s">
        <v>0</v>
      </c>
      <c r="D66" s="20" t="s">
        <v>1</v>
      </c>
      <c r="E66" s="20" t="s">
        <v>2</v>
      </c>
      <c r="F66" s="20" t="s">
        <v>3</v>
      </c>
      <c r="G66" s="20" t="s">
        <v>4</v>
      </c>
      <c r="H66" s="33" t="s">
        <v>13</v>
      </c>
      <c r="I66" s="35" t="s">
        <v>14</v>
      </c>
      <c r="J66" s="39" t="s">
        <v>15</v>
      </c>
      <c r="K66" s="41" t="s">
        <v>48</v>
      </c>
      <c r="M66" s="32" t="s">
        <v>50</v>
      </c>
      <c r="N66" s="20" t="s">
        <v>0</v>
      </c>
      <c r="O66" s="20" t="s">
        <v>1</v>
      </c>
      <c r="P66" s="20" t="s">
        <v>2</v>
      </c>
      <c r="Q66" s="20" t="s">
        <v>3</v>
      </c>
      <c r="R66" s="20" t="s">
        <v>4</v>
      </c>
      <c r="S66" s="33" t="s">
        <v>13</v>
      </c>
      <c r="T66" s="35" t="s">
        <v>14</v>
      </c>
      <c r="U66" s="39" t="s">
        <v>15</v>
      </c>
      <c r="V66" s="41" t="s">
        <v>48</v>
      </c>
      <c r="X66" s="32" t="s">
        <v>50</v>
      </c>
      <c r="Y66" s="20" t="s">
        <v>0</v>
      </c>
      <c r="Z66" s="20" t="s">
        <v>1</v>
      </c>
      <c r="AA66" s="20" t="s">
        <v>2</v>
      </c>
      <c r="AB66" s="20" t="s">
        <v>3</v>
      </c>
      <c r="AC66" s="20" t="s">
        <v>4</v>
      </c>
      <c r="AD66" s="33" t="s">
        <v>13</v>
      </c>
      <c r="AE66" s="35" t="s">
        <v>14</v>
      </c>
      <c r="AF66" s="39" t="s">
        <v>15</v>
      </c>
      <c r="AG66" s="41" t="s">
        <v>48</v>
      </c>
      <c r="AI66" s="32" t="s">
        <v>50</v>
      </c>
      <c r="AJ66" s="20" t="s">
        <v>0</v>
      </c>
      <c r="AK66" s="20" t="s">
        <v>1</v>
      </c>
      <c r="AL66" s="20" t="s">
        <v>2</v>
      </c>
      <c r="AM66" s="20" t="s">
        <v>3</v>
      </c>
      <c r="AN66" s="20" t="s">
        <v>4</v>
      </c>
      <c r="AO66" s="33" t="s">
        <v>13</v>
      </c>
      <c r="AP66" s="35" t="s">
        <v>14</v>
      </c>
      <c r="AQ66" s="39" t="s">
        <v>15</v>
      </c>
      <c r="AR66" s="41" t="s">
        <v>48</v>
      </c>
      <c r="AT66" s="32" t="s">
        <v>50</v>
      </c>
      <c r="AU66" s="20" t="s">
        <v>0</v>
      </c>
      <c r="AV66" s="20" t="s">
        <v>1</v>
      </c>
      <c r="AW66" s="20" t="s">
        <v>2</v>
      </c>
      <c r="AX66" s="20" t="s">
        <v>3</v>
      </c>
      <c r="AY66" s="20" t="s">
        <v>4</v>
      </c>
      <c r="AZ66" s="33" t="s">
        <v>13</v>
      </c>
      <c r="BA66" s="35" t="s">
        <v>14</v>
      </c>
      <c r="BB66" s="39" t="s">
        <v>15</v>
      </c>
      <c r="BC66" s="41" t="s">
        <v>48</v>
      </c>
    </row>
    <row r="67" spans="2:55" x14ac:dyDescent="0.25">
      <c r="B67" s="23" t="s">
        <v>0</v>
      </c>
      <c r="C67" s="47" cm="1">
        <f t="array" ref="C67:G71">MMULT(_xlfn.ANCHORARRAY(D107),C11:G15)</f>
        <v>40.177657559638938</v>
      </c>
      <c r="D67" s="48">
        <v>10.07243310767247</v>
      </c>
      <c r="E67" s="48">
        <v>12.953437298517086</v>
      </c>
      <c r="F67" s="48">
        <v>15.32091191166989</v>
      </c>
      <c r="G67" s="48">
        <v>5.4983428030303028</v>
      </c>
      <c r="H67" s="47" cm="1">
        <f t="array" ref="H67:J71">MMULT(_xlfn.ANCHORARRAY(D107),H11:J15)</f>
        <v>32.328210630238559</v>
      </c>
      <c r="I67" s="48">
        <v>41.705703981302385</v>
      </c>
      <c r="J67" s="67">
        <v>16.943302707930364</v>
      </c>
      <c r="K67" s="144">
        <f>SUM(C67:J67)</f>
        <v>175</v>
      </c>
      <c r="M67" s="23" t="s">
        <v>0</v>
      </c>
      <c r="N67" s="47" cm="1">
        <f t="array" ref="N67:R71">MMULT(_xlfn.ANCHORARRAY(O107),N11:R15)</f>
        <v>45.629499999999993</v>
      </c>
      <c r="O67" s="48">
        <v>10.999499999999999</v>
      </c>
      <c r="P67" s="48">
        <v>15.245000000000001</v>
      </c>
      <c r="Q67" s="48">
        <v>17.001000000000001</v>
      </c>
      <c r="R67" s="48">
        <v>7.8969999999999994</v>
      </c>
      <c r="S67" s="47" cm="1">
        <f t="array" ref="S67:U71">MMULT(_xlfn.ANCHORARRAY(O107),S11:U15)</f>
        <v>37.291999999999994</v>
      </c>
      <c r="T67" s="48">
        <v>35.145999999999994</v>
      </c>
      <c r="U67" s="67">
        <v>20.789999999999971</v>
      </c>
      <c r="V67" s="140">
        <f>SUM(N67:U67)</f>
        <v>189.99999999999994</v>
      </c>
      <c r="X67" s="23" t="s">
        <v>0</v>
      </c>
      <c r="Y67" s="47" cm="1">
        <f t="array" ref="Y67:AC71">MMULT(_xlfn.ANCHORARRAY(Z107),Y11:AC15)</f>
        <v>47.136174053414408</v>
      </c>
      <c r="Z67" s="48">
        <v>10.368356450464244</v>
      </c>
      <c r="AA67" s="48">
        <v>13.851769506075296</v>
      </c>
      <c r="AB67" s="48">
        <v>18.357568950817196</v>
      </c>
      <c r="AC67" s="48">
        <v>6.5106914339055812</v>
      </c>
      <c r="AD67" s="47" cm="1">
        <f t="array" ref="AD67:AF71">MMULT(_xlfn.ANCHORARRAY(Z107),AD11:AF15)</f>
        <v>36.535550019030211</v>
      </c>
      <c r="AE67" s="48">
        <v>41.608597050111584</v>
      </c>
      <c r="AF67" s="67">
        <v>15.631292536181411</v>
      </c>
      <c r="AG67" s="140">
        <f>SUM(Y67:AF67)</f>
        <v>189.99999999999991</v>
      </c>
      <c r="AI67" s="23" t="s">
        <v>0</v>
      </c>
      <c r="AJ67" s="47" cm="1">
        <f t="array" ref="AJ67:AN71">MMULT(_xlfn.ANCHORARRAY(AK107),AJ11:AN15)</f>
        <v>37.900079797057373</v>
      </c>
      <c r="AK67" s="48">
        <v>10.078760423694813</v>
      </c>
      <c r="AL67" s="48">
        <v>13.699963362225823</v>
      </c>
      <c r="AM67" s="48">
        <v>15.624252990657187</v>
      </c>
      <c r="AN67" s="48">
        <v>5.2374605299250971</v>
      </c>
      <c r="AO67" s="47" cm="1">
        <f t="array" ref="AO67:AQ71">MMULT(_xlfn.ANCHORARRAY(AK107),AO11:AQ15)</f>
        <v>35.380553223150301</v>
      </c>
      <c r="AP67" s="48">
        <v>38.425344130024222</v>
      </c>
      <c r="AQ67" s="67">
        <v>14.865695543265172</v>
      </c>
      <c r="AR67" s="140">
        <f>SUM(AJ67:AQ67)</f>
        <v>171.21211</v>
      </c>
      <c r="AT67" s="23" t="s">
        <v>0</v>
      </c>
      <c r="AU67" s="47">
        <v>45.700935999999999</v>
      </c>
      <c r="AV67" s="48">
        <v>11.87764243</v>
      </c>
      <c r="AW67" s="48">
        <v>14.2914777</v>
      </c>
      <c r="AX67" s="48">
        <v>17.588470000000001</v>
      </c>
      <c r="AY67" s="48">
        <v>6.1451835800000003</v>
      </c>
      <c r="AZ67" s="47">
        <v>37.016012000000003</v>
      </c>
      <c r="BA67" s="48">
        <v>41.631132000000001</v>
      </c>
      <c r="BB67" s="67">
        <v>15.749145439999999</v>
      </c>
      <c r="BC67" s="140">
        <f>SUM(AU67:BB67)</f>
        <v>189.99999915000001</v>
      </c>
    </row>
    <row r="68" spans="2:55" x14ac:dyDescent="0.25">
      <c r="B68" s="23" t="s">
        <v>1</v>
      </c>
      <c r="C68" s="49">
        <v>16.754816247582205</v>
      </c>
      <c r="D68" s="50">
        <v>17.760154738878143</v>
      </c>
      <c r="E68" s="50">
        <v>54.071566731141196</v>
      </c>
      <c r="F68" s="50">
        <v>42.088974854932303</v>
      </c>
      <c r="G68" s="50">
        <v>5.4363636363636365</v>
      </c>
      <c r="H68" s="49">
        <v>44.464139264990337</v>
      </c>
      <c r="I68" s="50">
        <v>14.425841392649904</v>
      </c>
      <c r="J68" s="68">
        <v>14.99814313346228</v>
      </c>
      <c r="K68" s="145">
        <f t="shared" ref="K68:K78" si="38">SUM(C68:J68)</f>
        <v>210.00000000000003</v>
      </c>
      <c r="M68" s="23" t="s">
        <v>1</v>
      </c>
      <c r="N68" s="49">
        <v>16.904</v>
      </c>
      <c r="O68" s="50">
        <v>18.607500000000002</v>
      </c>
      <c r="P68" s="50">
        <v>53.547499999999999</v>
      </c>
      <c r="Q68" s="50">
        <v>50.485500000000002</v>
      </c>
      <c r="R68" s="50">
        <v>5.2850000000000001</v>
      </c>
      <c r="S68" s="49">
        <v>59.259500000000003</v>
      </c>
      <c r="T68" s="50">
        <v>14.783999999999999</v>
      </c>
      <c r="U68" s="68">
        <v>11.127000000000002</v>
      </c>
      <c r="V68" s="138">
        <f t="shared" ref="V68:V78" si="39">SUM(N68:U68)</f>
        <v>230</v>
      </c>
      <c r="X68" s="23" t="s">
        <v>1</v>
      </c>
      <c r="Y68" s="49">
        <v>19.442634530840177</v>
      </c>
      <c r="Z68" s="50">
        <v>18.046152676403466</v>
      </c>
      <c r="AA68" s="50">
        <v>57.499941698033943</v>
      </c>
      <c r="AB68" s="50">
        <v>50.240830159580213</v>
      </c>
      <c r="AC68" s="50">
        <v>6.3882566857232739</v>
      </c>
      <c r="AD68" s="49">
        <v>50.291303241915358</v>
      </c>
      <c r="AE68" s="50">
        <v>14.266062237977494</v>
      </c>
      <c r="AF68" s="68">
        <v>13.824818769526097</v>
      </c>
      <c r="AG68" s="138">
        <f t="shared" ref="AG68:AG78" si="40">SUM(Y68:AF68)</f>
        <v>230.00000000000003</v>
      </c>
      <c r="AI68" s="23" t="s">
        <v>1</v>
      </c>
      <c r="AJ68" s="49">
        <v>18.289309537294521</v>
      </c>
      <c r="AK68" s="50">
        <v>20.773964770986314</v>
      </c>
      <c r="AL68" s="50">
        <v>62.104716117188573</v>
      </c>
      <c r="AM68" s="50">
        <v>48.470366648815549</v>
      </c>
      <c r="AN68" s="50">
        <v>4.9252649797027113</v>
      </c>
      <c r="AO68" s="49">
        <v>55.339680804846978</v>
      </c>
      <c r="AP68" s="50">
        <v>14.449631839428152</v>
      </c>
      <c r="AQ68" s="68">
        <v>15.516545301737221</v>
      </c>
      <c r="AR68" s="138">
        <f t="shared" ref="AR68:AR78" si="41">SUM(AJ68:AQ68)</f>
        <v>239.86948000000001</v>
      </c>
      <c r="AT68" s="23" t="s">
        <v>1</v>
      </c>
      <c r="AU68" s="49">
        <v>18.788118999999998</v>
      </c>
      <c r="AV68" s="50">
        <v>20.646467359999999</v>
      </c>
      <c r="AW68" s="50">
        <v>58.811765200000004</v>
      </c>
      <c r="AX68" s="50">
        <v>47.633769000000001</v>
      </c>
      <c r="AY68" s="50">
        <v>5.9898328100000002</v>
      </c>
      <c r="AZ68" s="49">
        <v>50.190441</v>
      </c>
      <c r="BA68" s="50">
        <v>14.196035</v>
      </c>
      <c r="BB68" s="68">
        <v>13.74357039</v>
      </c>
      <c r="BC68" s="138">
        <f t="shared" ref="BC68:BC78" si="42">SUM(AU68:BB68)</f>
        <v>229.99999975999998</v>
      </c>
    </row>
    <row r="69" spans="2:55" x14ac:dyDescent="0.25">
      <c r="B69" s="23" t="s">
        <v>2</v>
      </c>
      <c r="C69" s="49">
        <v>25.614704223081883</v>
      </c>
      <c r="D69" s="50">
        <v>6.6475257898130238</v>
      </c>
      <c r="E69" s="50">
        <v>52.983518697614443</v>
      </c>
      <c r="F69" s="50">
        <v>63.089639748549324</v>
      </c>
      <c r="G69" s="50">
        <v>1.7078598484848486</v>
      </c>
      <c r="H69" s="49">
        <v>158.63097396840749</v>
      </c>
      <c r="I69" s="50">
        <v>68.72108720180529</v>
      </c>
      <c r="J69" s="68">
        <v>102.60469052224371</v>
      </c>
      <c r="K69" s="145">
        <f t="shared" si="38"/>
        <v>480</v>
      </c>
      <c r="M69" s="23" t="s">
        <v>2</v>
      </c>
      <c r="N69" s="49">
        <v>24.1295</v>
      </c>
      <c r="O69" s="50">
        <v>7.9979999999999993</v>
      </c>
      <c r="P69" s="50">
        <v>57.033499999999997</v>
      </c>
      <c r="Q69" s="50">
        <v>68.075500000000005</v>
      </c>
      <c r="R69" s="50">
        <v>2.5809999999999995</v>
      </c>
      <c r="S69" s="49">
        <v>165.21850000000001</v>
      </c>
      <c r="T69" s="50">
        <v>72.073000000000008</v>
      </c>
      <c r="U69" s="68">
        <v>92.890999999999977</v>
      </c>
      <c r="V69" s="138">
        <f t="shared" si="39"/>
        <v>490</v>
      </c>
      <c r="X69" s="23" t="s">
        <v>2</v>
      </c>
      <c r="Y69" s="49">
        <v>28.640066981731835</v>
      </c>
      <c r="Z69" s="50">
        <v>6.6353477351461656</v>
      </c>
      <c r="AA69" s="50">
        <v>54.047942330193997</v>
      </c>
      <c r="AB69" s="50">
        <v>72.281832344150942</v>
      </c>
      <c r="AC69" s="50">
        <v>1.9811442943169271</v>
      </c>
      <c r="AD69" s="49">
        <v>171.86798699079611</v>
      </c>
      <c r="AE69" s="50">
        <v>64.286504315462864</v>
      </c>
      <c r="AF69" s="68">
        <v>90.259175008201069</v>
      </c>
      <c r="AG69" s="138">
        <f t="shared" si="40"/>
        <v>489.99999999999994</v>
      </c>
      <c r="AI69" s="23" t="s">
        <v>2</v>
      </c>
      <c r="AJ69" s="49">
        <v>25.712787163497044</v>
      </c>
      <c r="AK69" s="50">
        <v>7.1411833882369029</v>
      </c>
      <c r="AL69" s="50">
        <v>54.100477310515153</v>
      </c>
      <c r="AM69" s="50">
        <v>63.840491907327028</v>
      </c>
      <c r="AN69" s="50">
        <v>1.6588347566621389</v>
      </c>
      <c r="AO69" s="49">
        <v>177.57788965281037</v>
      </c>
      <c r="AP69" s="50">
        <v>68.155781016071401</v>
      </c>
      <c r="AQ69" s="68">
        <v>93.28466480487991</v>
      </c>
      <c r="AR69" s="138">
        <f t="shared" si="41"/>
        <v>491.47210999999999</v>
      </c>
      <c r="AT69" s="23" t="s">
        <v>2</v>
      </c>
      <c r="AU69" s="49">
        <v>27.701602999999999</v>
      </c>
      <c r="AV69" s="50">
        <v>7.45299713</v>
      </c>
      <c r="AW69" s="50">
        <v>55.5786473</v>
      </c>
      <c r="AX69" s="50">
        <v>68.861513000000002</v>
      </c>
      <c r="AY69" s="50">
        <v>1.8148065799999999</v>
      </c>
      <c r="AZ69" s="49">
        <v>172.69152399999999</v>
      </c>
      <c r="BA69" s="50">
        <v>65.221059999999994</v>
      </c>
      <c r="BB69" s="68">
        <v>90.677848319999995</v>
      </c>
      <c r="BC69" s="138">
        <f t="shared" si="42"/>
        <v>489.99999932999998</v>
      </c>
    </row>
    <row r="70" spans="2:55" x14ac:dyDescent="0.25">
      <c r="B70" s="23" t="s">
        <v>3</v>
      </c>
      <c r="C70" s="49">
        <v>15.957045454545455</v>
      </c>
      <c r="D70" s="50">
        <v>3.1856060606060606</v>
      </c>
      <c r="E70" s="50">
        <v>35.496212121212125</v>
      </c>
      <c r="F70" s="50">
        <v>71.554924242424249</v>
      </c>
      <c r="G70" s="50">
        <v>13.50625</v>
      </c>
      <c r="H70" s="49">
        <v>256.19655303030305</v>
      </c>
      <c r="I70" s="50">
        <v>22.840681818181817</v>
      </c>
      <c r="J70" s="68">
        <v>121.26272727272726</v>
      </c>
      <c r="K70" s="145">
        <f t="shared" si="38"/>
        <v>540</v>
      </c>
      <c r="M70" s="23" t="s">
        <v>3</v>
      </c>
      <c r="N70" s="49">
        <v>20.403000000000002</v>
      </c>
      <c r="O70" s="50">
        <v>4.0250000000000004</v>
      </c>
      <c r="P70" s="50">
        <v>37.566000000000003</v>
      </c>
      <c r="Q70" s="50">
        <v>81.382000000000005</v>
      </c>
      <c r="R70" s="50">
        <v>14.823</v>
      </c>
      <c r="S70" s="49">
        <v>291.97000000000003</v>
      </c>
      <c r="T70" s="50">
        <v>22.783000000000001</v>
      </c>
      <c r="U70" s="68">
        <v>102.04799999999994</v>
      </c>
      <c r="V70" s="138">
        <f t="shared" si="39"/>
        <v>575</v>
      </c>
      <c r="X70" s="23" t="s">
        <v>3</v>
      </c>
      <c r="Y70" s="49">
        <v>18.204400376794069</v>
      </c>
      <c r="Z70" s="50">
        <v>3.1842491305613341</v>
      </c>
      <c r="AA70" s="50">
        <v>37.292036977939702</v>
      </c>
      <c r="AB70" s="50">
        <v>84.032441349306424</v>
      </c>
      <c r="AC70" s="50">
        <v>15.50223044409428</v>
      </c>
      <c r="AD70" s="49">
        <v>284.3697812073097</v>
      </c>
      <c r="AE70" s="50">
        <v>22.509798332962706</v>
      </c>
      <c r="AF70" s="68">
        <v>109.90506218103175</v>
      </c>
      <c r="AG70" s="138">
        <f t="shared" si="40"/>
        <v>575</v>
      </c>
      <c r="AI70" s="23" t="s">
        <v>3</v>
      </c>
      <c r="AJ70" s="49">
        <v>15.412641861677546</v>
      </c>
      <c r="AK70" s="50">
        <v>3.1399698541428944</v>
      </c>
      <c r="AL70" s="50">
        <v>34.080696982459351</v>
      </c>
      <c r="AM70" s="50">
        <v>68.960899331559276</v>
      </c>
      <c r="AN70" s="50">
        <v>12.511894201129701</v>
      </c>
      <c r="AO70" s="49">
        <v>275.86710124362122</v>
      </c>
      <c r="AP70" s="50">
        <v>21.273964586964507</v>
      </c>
      <c r="AQ70" s="68">
        <v>106.36997193844559</v>
      </c>
      <c r="AR70" s="138">
        <f t="shared" si="41"/>
        <v>537.61714000000006</v>
      </c>
      <c r="AT70" s="23" t="s">
        <v>3</v>
      </c>
      <c r="AU70" s="49">
        <v>17.774381999999999</v>
      </c>
      <c r="AV70" s="50">
        <v>3.6786583799999999</v>
      </c>
      <c r="AW70" s="50">
        <v>38.350908199999999</v>
      </c>
      <c r="AX70" s="50">
        <v>80.423050000000003</v>
      </c>
      <c r="AY70" s="50">
        <v>14.78220999</v>
      </c>
      <c r="AZ70" s="49">
        <v>287.26504399999999</v>
      </c>
      <c r="BA70" s="50">
        <v>22.327154</v>
      </c>
      <c r="BB70" s="68">
        <v>110.37933919</v>
      </c>
      <c r="BC70" s="138">
        <f t="shared" si="42"/>
        <v>574.98074575999999</v>
      </c>
    </row>
    <row r="71" spans="2:55" ht="15.75" thickBot="1" x14ac:dyDescent="0.3">
      <c r="B71" s="23" t="s">
        <v>4</v>
      </c>
      <c r="C71" s="49">
        <v>5.4957765151515154</v>
      </c>
      <c r="D71" s="50">
        <v>0.33428030303030304</v>
      </c>
      <c r="E71" s="50">
        <v>0.49526515151515149</v>
      </c>
      <c r="F71" s="50">
        <v>0.94554924242424243</v>
      </c>
      <c r="G71" s="50">
        <v>25.851183712121212</v>
      </c>
      <c r="H71" s="49">
        <v>34.380123106060609</v>
      </c>
      <c r="I71" s="50">
        <v>20.306685606060604</v>
      </c>
      <c r="J71" s="68">
        <v>2.1911363636363639</v>
      </c>
      <c r="K71" s="145">
        <f t="shared" si="38"/>
        <v>90</v>
      </c>
      <c r="M71" s="23" t="s">
        <v>4</v>
      </c>
      <c r="N71" s="49">
        <v>6.9339999999999993</v>
      </c>
      <c r="O71" s="50">
        <v>0.36999999999999994</v>
      </c>
      <c r="P71" s="50">
        <v>0.60799999999999998</v>
      </c>
      <c r="Q71" s="50">
        <v>1.056</v>
      </c>
      <c r="R71" s="50">
        <v>22.413999999999998</v>
      </c>
      <c r="S71" s="49">
        <v>41.26</v>
      </c>
      <c r="T71" s="50">
        <v>17.213999999999995</v>
      </c>
      <c r="U71" s="68">
        <v>5.1440000000000028</v>
      </c>
      <c r="V71" s="138">
        <f t="shared" si="39"/>
        <v>95</v>
      </c>
      <c r="X71" s="23" t="s">
        <v>4</v>
      </c>
      <c r="Y71" s="49">
        <v>6.1411879809493204</v>
      </c>
      <c r="Z71" s="50">
        <v>0.34119482138804424</v>
      </c>
      <c r="AA71" s="50">
        <v>0.52862196731432143</v>
      </c>
      <c r="AB71" s="50">
        <v>1.1325640087914681</v>
      </c>
      <c r="AC71" s="50">
        <v>28.689060824136082</v>
      </c>
      <c r="AD71" s="49">
        <v>37.113439626482105</v>
      </c>
      <c r="AE71" s="50">
        <v>19.060209468928058</v>
      </c>
      <c r="AF71" s="68">
        <v>1.9937213020105953</v>
      </c>
      <c r="AG71" s="138">
        <f t="shared" si="40"/>
        <v>94.999999999999986</v>
      </c>
      <c r="AI71" s="23" t="s">
        <v>4</v>
      </c>
      <c r="AJ71" s="49">
        <v>4.9422606890641836</v>
      </c>
      <c r="AK71" s="50">
        <v>0.31713200267772151</v>
      </c>
      <c r="AL71" s="50">
        <v>0.46893808711877871</v>
      </c>
      <c r="AM71" s="50">
        <v>0.90109042596208311</v>
      </c>
      <c r="AN71" s="50">
        <v>23.280475549004318</v>
      </c>
      <c r="AO71" s="49">
        <v>34.011082329105932</v>
      </c>
      <c r="AP71" s="50">
        <v>17.6926305987684</v>
      </c>
      <c r="AQ71" s="68">
        <v>1.8561863182985743</v>
      </c>
      <c r="AR71" s="138">
        <f t="shared" si="41"/>
        <v>83.469795999999988</v>
      </c>
      <c r="AT71" s="23" t="s">
        <v>4</v>
      </c>
      <c r="AU71" s="49">
        <v>6.0082800000000001</v>
      </c>
      <c r="AV71" s="50">
        <v>0.37886740000000002</v>
      </c>
      <c r="AW71" s="50">
        <v>0.52518279999999995</v>
      </c>
      <c r="AX71" s="50">
        <v>1.0432980000000001</v>
      </c>
      <c r="AY71" s="50">
        <v>27.76924571</v>
      </c>
      <c r="AZ71" s="49">
        <v>37.835196000000003</v>
      </c>
      <c r="BA71" s="50">
        <v>19.482398</v>
      </c>
      <c r="BB71" s="68">
        <v>1.95753227</v>
      </c>
      <c r="BC71" s="138">
        <f t="shared" si="42"/>
        <v>95.000000180000015</v>
      </c>
    </row>
    <row r="72" spans="2:55" x14ac:dyDescent="0.25">
      <c r="B72" s="23" t="s">
        <v>52</v>
      </c>
      <c r="C72" s="47" cm="1">
        <f t="array" ref="C72:G76">MMULT(_xlfn.ANCHORARRAY(D107),C16:G20)</f>
        <v>7.3218387330754355</v>
      </c>
      <c r="D72" s="48">
        <v>5.251450676982591</v>
      </c>
      <c r="E72" s="48">
        <v>7.9534876692456482</v>
      </c>
      <c r="F72" s="48">
        <v>5.1770782962604773</v>
      </c>
      <c r="G72" s="48">
        <v>0.18450797872340424</v>
      </c>
      <c r="H72" s="47" cm="1">
        <f t="array" ref="H72:J76">MMULT(_xlfn.ANCHORARRAY(D107),H16:J20)</f>
        <v>5.0794346389426179</v>
      </c>
      <c r="I72" s="48">
        <v>2.1077379513217278</v>
      </c>
      <c r="J72" s="67">
        <v>2.6982591876208897</v>
      </c>
      <c r="K72" s="144">
        <f t="shared" si="38"/>
        <v>35.773795132172793</v>
      </c>
      <c r="M72" s="23" t="s">
        <v>52</v>
      </c>
      <c r="N72" s="47" cm="1">
        <f t="array" ref="N72:R76">MMULT(_xlfn.ANCHORARRAY(O107),N16:R20)</f>
        <v>8.9564999999999984</v>
      </c>
      <c r="O72" s="48">
        <v>5.7089999999999996</v>
      </c>
      <c r="P72" s="48">
        <v>9.774499999999998</v>
      </c>
      <c r="Q72" s="48">
        <v>8.2104999999999997</v>
      </c>
      <c r="R72" s="48">
        <v>0.623</v>
      </c>
      <c r="S72" s="47" cm="1">
        <f t="array" ref="S72:U76">MMULT(_xlfn.ANCHORARRAY(O107),S16:U20)</f>
        <v>4.008</v>
      </c>
      <c r="T72" s="48">
        <v>1.2454999999999998</v>
      </c>
      <c r="U72" s="67">
        <v>1.8379999999999999</v>
      </c>
      <c r="V72" s="58">
        <f t="shared" si="39"/>
        <v>40.364999999999995</v>
      </c>
      <c r="X72" s="23" t="s">
        <v>52</v>
      </c>
      <c r="Y72" s="47" cm="1">
        <f t="array" ref="Y72:AC76">MMULT(_xlfn.ANCHORARRAY(Z107),Y16:AC20)</f>
        <v>8.3989800152394949</v>
      </c>
      <c r="Z72" s="48">
        <v>5.3256587907081858</v>
      </c>
      <c r="AA72" s="48">
        <v>8.3916060871201594</v>
      </c>
      <c r="AB72" s="48">
        <v>6.1083040678731884</v>
      </c>
      <c r="AC72" s="48">
        <v>0.21167248624494256</v>
      </c>
      <c r="AD72" s="47" cm="1">
        <f t="array" ref="AD72:AF76">MMULT(_xlfn.ANCHORARRAY(Z107),AD16:AF20)</f>
        <v>5.6832091264725264</v>
      </c>
      <c r="AE72" s="48">
        <v>2.0488501345381556</v>
      </c>
      <c r="AF72" s="67">
        <v>2.4708842544423226</v>
      </c>
      <c r="AG72" s="58">
        <f t="shared" si="40"/>
        <v>38.639164962638979</v>
      </c>
      <c r="AI72" s="23" t="s">
        <v>52</v>
      </c>
      <c r="AJ72" s="47" cm="1">
        <f t="array" ref="AJ72:AN76">MMULT(_xlfn.ANCHORARRAY(AK107),AJ16:AN20)</f>
        <v>7.3091720791740942</v>
      </c>
      <c r="AK72" s="48">
        <v>5.6428919391466863</v>
      </c>
      <c r="AL72" s="48">
        <v>7.8650452103216031</v>
      </c>
      <c r="AM72" s="48">
        <v>5.2376706800120125</v>
      </c>
      <c r="AN72" s="48">
        <v>0.20101230573212303</v>
      </c>
      <c r="AO72" s="47" cm="1">
        <f t="array" ref="AO72:AQ76">MMULT(_xlfn.ANCHORARRAY(AK107),AO16:AQ20)</f>
        <v>5.7046476702789182</v>
      </c>
      <c r="AP72" s="48">
        <v>2.0928372001655808</v>
      </c>
      <c r="AQ72" s="67">
        <v>2.4571590198843465</v>
      </c>
      <c r="AR72" s="58">
        <f t="shared" si="41"/>
        <v>36.510436104715367</v>
      </c>
      <c r="AT72" s="23" t="s">
        <v>52</v>
      </c>
      <c r="AU72" s="47">
        <v>8.4310150000000004</v>
      </c>
      <c r="AV72" s="48">
        <v>6.2689434200000003</v>
      </c>
      <c r="AW72" s="48">
        <v>8.8831893999999991</v>
      </c>
      <c r="AX72" s="48">
        <v>6.0165480000000002</v>
      </c>
      <c r="AY72" s="48">
        <v>0.20875525</v>
      </c>
      <c r="AZ72" s="47">
        <v>5.8876580000000001</v>
      </c>
      <c r="BA72" s="48">
        <v>2.1298970000000002</v>
      </c>
      <c r="BB72" s="67">
        <v>2.53899469</v>
      </c>
      <c r="BC72" s="58">
        <f t="shared" si="42"/>
        <v>40.365000760000001</v>
      </c>
    </row>
    <row r="73" spans="2:55" x14ac:dyDescent="0.25">
      <c r="B73" s="23" t="s">
        <v>53</v>
      </c>
      <c r="C73" s="49">
        <v>4.2420116054158612</v>
      </c>
      <c r="D73" s="50">
        <v>21.719535783365572</v>
      </c>
      <c r="E73" s="50">
        <v>6.179883945841393</v>
      </c>
      <c r="F73" s="50">
        <v>10.229168278529979</v>
      </c>
      <c r="G73" s="50">
        <v>0.76595744680851063</v>
      </c>
      <c r="H73" s="49">
        <v>11.216247582205028</v>
      </c>
      <c r="I73" s="50">
        <v>4.2796905222437136</v>
      </c>
      <c r="J73" s="68">
        <v>3.336557059961315</v>
      </c>
      <c r="K73" s="145">
        <f t="shared" si="38"/>
        <v>61.969052224371374</v>
      </c>
      <c r="M73" s="23" t="s">
        <v>53</v>
      </c>
      <c r="N73" s="49">
        <v>5.2035</v>
      </c>
      <c r="O73" s="50">
        <v>19.5015</v>
      </c>
      <c r="P73" s="50">
        <v>7.8904999999999994</v>
      </c>
      <c r="Q73" s="50">
        <v>16.666</v>
      </c>
      <c r="R73" s="50">
        <v>3.0619999999999998</v>
      </c>
      <c r="S73" s="49">
        <v>8.0510000000000002</v>
      </c>
      <c r="T73" s="50">
        <v>3.1219999999999999</v>
      </c>
      <c r="U73" s="68">
        <v>2.4784999999999999</v>
      </c>
      <c r="V73" s="69">
        <f t="shared" si="39"/>
        <v>65.974999999999994</v>
      </c>
      <c r="X73" s="23" t="s">
        <v>53</v>
      </c>
      <c r="Y73" s="49">
        <v>4.8838388638816062</v>
      </c>
      <c r="Z73" s="50">
        <v>21.98244802839363</v>
      </c>
      <c r="AA73" s="50">
        <v>6.5473339635687591</v>
      </c>
      <c r="AB73" s="50">
        <v>12.183519954363561</v>
      </c>
      <c r="AC73" s="50">
        <v>0.8903314511911623</v>
      </c>
      <c r="AD73" s="49">
        <v>12.680556219185309</v>
      </c>
      <c r="AE73" s="50">
        <v>4.2043584691654052</v>
      </c>
      <c r="AF73" s="68">
        <v>3.0612915939649201</v>
      </c>
      <c r="AG73" s="69">
        <f t="shared" si="40"/>
        <v>66.43367854371435</v>
      </c>
      <c r="AI73" s="23" t="s">
        <v>53</v>
      </c>
      <c r="AJ73" s="49">
        <v>4.5772469835460372</v>
      </c>
      <c r="AK73" s="50">
        <v>24.485574153068335</v>
      </c>
      <c r="AL73" s="50">
        <v>6.6916957584081889</v>
      </c>
      <c r="AM73" s="50">
        <v>11.044906091761392</v>
      </c>
      <c r="AN73" s="50">
        <v>0.87034061143113428</v>
      </c>
      <c r="AO73" s="49">
        <v>12.9814562084741</v>
      </c>
      <c r="AP73" s="50">
        <v>4.4103827377858327</v>
      </c>
      <c r="AQ73" s="68">
        <v>3.3223002293800148</v>
      </c>
      <c r="AR73" s="69">
        <f t="shared" si="41"/>
        <v>68.383902773855041</v>
      </c>
      <c r="AT73" s="23" t="s">
        <v>53</v>
      </c>
      <c r="AU73" s="49">
        <v>4.5431189999999999</v>
      </c>
      <c r="AV73" s="50">
        <v>24.115050549999999</v>
      </c>
      <c r="AW73" s="50">
        <v>6.4196923000000004</v>
      </c>
      <c r="AX73" s="50">
        <v>11.056701</v>
      </c>
      <c r="AY73" s="50">
        <v>0.80602678000000005</v>
      </c>
      <c r="AZ73" s="49">
        <v>12.091977999999999</v>
      </c>
      <c r="BA73" s="50">
        <v>4.0223230000000001</v>
      </c>
      <c r="BB73" s="68">
        <v>2.9201103399999999</v>
      </c>
      <c r="BC73" s="69">
        <f t="shared" si="42"/>
        <v>65.975000969999996</v>
      </c>
    </row>
    <row r="74" spans="2:55" x14ac:dyDescent="0.25">
      <c r="B74" s="23" t="s">
        <v>54</v>
      </c>
      <c r="C74" s="49">
        <v>4.8543882978723403</v>
      </c>
      <c r="D74" s="50">
        <v>16.544165054803351</v>
      </c>
      <c r="E74" s="50">
        <v>16.309336718246293</v>
      </c>
      <c r="F74" s="50">
        <v>9.0950697130883302</v>
      </c>
      <c r="G74" s="50">
        <v>0.47140957446808507</v>
      </c>
      <c r="H74" s="49">
        <v>24.269563990973566</v>
      </c>
      <c r="I74" s="50">
        <v>10.555800693101224</v>
      </c>
      <c r="J74" s="68">
        <v>8.6318504190844614</v>
      </c>
      <c r="K74" s="145">
        <f t="shared" si="38"/>
        <v>90.731584461637638</v>
      </c>
      <c r="M74" s="23" t="s">
        <v>54</v>
      </c>
      <c r="N74" s="49">
        <v>6.1470000000000002</v>
      </c>
      <c r="O74" s="50">
        <v>17.109500000000001</v>
      </c>
      <c r="P74" s="50">
        <v>15.096999999999998</v>
      </c>
      <c r="Q74" s="50">
        <v>10.318499999999998</v>
      </c>
      <c r="R74" s="50">
        <v>1.3699999999999997</v>
      </c>
      <c r="S74" s="49">
        <v>26.439999999999998</v>
      </c>
      <c r="T74" s="50">
        <v>11.179500000000001</v>
      </c>
      <c r="U74" s="68">
        <v>9.2635000000000005</v>
      </c>
      <c r="V74" s="69">
        <f t="shared" si="39"/>
        <v>96.925000000000011</v>
      </c>
      <c r="X74" s="23" t="s">
        <v>54</v>
      </c>
      <c r="Y74" s="49">
        <v>5.4452109806366575</v>
      </c>
      <c r="Z74" s="50">
        <v>16.301054249732328</v>
      </c>
      <c r="AA74" s="50">
        <v>16.748745519171464</v>
      </c>
      <c r="AB74" s="50">
        <v>10.503955498558266</v>
      </c>
      <c r="AC74" s="50">
        <v>0.5329709989198449</v>
      </c>
      <c r="AD74" s="49">
        <v>26.428267155190085</v>
      </c>
      <c r="AE74" s="50">
        <v>9.9927801401967944</v>
      </c>
      <c r="AF74" s="68">
        <v>7.6740940745366206</v>
      </c>
      <c r="AG74" s="69">
        <f t="shared" si="40"/>
        <v>93.627078616942057</v>
      </c>
      <c r="AI74" s="23" t="s">
        <v>54</v>
      </c>
      <c r="AJ74" s="49">
        <v>4.9856058482788743</v>
      </c>
      <c r="AK74" s="50">
        <v>17.515320390054121</v>
      </c>
      <c r="AL74" s="50">
        <v>16.52030460289415</v>
      </c>
      <c r="AM74" s="50">
        <v>9.2669563471959755</v>
      </c>
      <c r="AN74" s="50">
        <v>0.49763614156609171</v>
      </c>
      <c r="AO74" s="49">
        <v>27.715614152329614</v>
      </c>
      <c r="AP74" s="50">
        <v>10.644711072105148</v>
      </c>
      <c r="AQ74" s="68">
        <v>8.0218119059008117</v>
      </c>
      <c r="AR74" s="69">
        <f t="shared" si="41"/>
        <v>95.167960460324792</v>
      </c>
      <c r="AT74" s="23" t="s">
        <v>54</v>
      </c>
      <c r="AU74" s="49">
        <v>5.3336790000000001</v>
      </c>
      <c r="AV74" s="50">
        <v>18.84484539</v>
      </c>
      <c r="AW74" s="50">
        <v>17.381220800000001</v>
      </c>
      <c r="AX74" s="50">
        <v>10.085591000000001</v>
      </c>
      <c r="AY74" s="50">
        <v>0.50892444999999997</v>
      </c>
      <c r="AZ74" s="49">
        <v>26.842428999999999</v>
      </c>
      <c r="BA74" s="50">
        <v>10.178079</v>
      </c>
      <c r="BB74" s="68">
        <v>7.7502319200000001</v>
      </c>
      <c r="BC74" s="69">
        <f t="shared" si="42"/>
        <v>96.925000560000001</v>
      </c>
    </row>
    <row r="75" spans="2:55" x14ac:dyDescent="0.25">
      <c r="B75" s="23" t="s">
        <v>55</v>
      </c>
      <c r="C75" s="49">
        <v>2.3734090909090906</v>
      </c>
      <c r="D75" s="50">
        <v>0.39393939393939392</v>
      </c>
      <c r="E75" s="50">
        <v>8.2064393939393945</v>
      </c>
      <c r="F75" s="50">
        <v>22.502159090909089</v>
      </c>
      <c r="G75" s="50">
        <v>1.5625</v>
      </c>
      <c r="H75" s="49">
        <v>22.373863636363637</v>
      </c>
      <c r="I75" s="50">
        <v>9.3414772727272712</v>
      </c>
      <c r="J75" s="68">
        <v>0.24242424242424243</v>
      </c>
      <c r="K75" s="145">
        <f t="shared" si="38"/>
        <v>66.996212121212125</v>
      </c>
      <c r="M75" s="23" t="s">
        <v>55</v>
      </c>
      <c r="N75" s="49">
        <v>2.4569999999999999</v>
      </c>
      <c r="O75" s="50">
        <v>0.56000000000000005</v>
      </c>
      <c r="P75" s="50">
        <v>9.8119999999999994</v>
      </c>
      <c r="Q75" s="50">
        <v>24.055000000000003</v>
      </c>
      <c r="R75" s="50">
        <v>3.9050000000000002</v>
      </c>
      <c r="S75" s="49">
        <v>20.959000000000003</v>
      </c>
      <c r="T75" s="50">
        <v>8.8070000000000004</v>
      </c>
      <c r="U75" s="68">
        <v>0.36</v>
      </c>
      <c r="V75" s="69">
        <f t="shared" si="39"/>
        <v>70.915000000000006</v>
      </c>
      <c r="X75" s="23" t="s">
        <v>55</v>
      </c>
      <c r="Y75" s="49">
        <v>2.6845806428346339</v>
      </c>
      <c r="Z75" s="50">
        <v>0.51339435868200389</v>
      </c>
      <c r="AA75" s="50">
        <v>8.5022852723013216</v>
      </c>
      <c r="AB75" s="50">
        <v>25.874910336610434</v>
      </c>
      <c r="AC75" s="50">
        <v>1.7467126134593245</v>
      </c>
      <c r="AD75" s="49">
        <v>24.788729081751406</v>
      </c>
      <c r="AE75" s="50">
        <v>8.976547626244642</v>
      </c>
      <c r="AF75" s="68">
        <v>0.2864848244713456</v>
      </c>
      <c r="AG75" s="69">
        <f t="shared" si="40"/>
        <v>73.373644756355105</v>
      </c>
      <c r="AI75" s="23" t="s">
        <v>55</v>
      </c>
      <c r="AJ75" s="49">
        <v>2.3666480905315295</v>
      </c>
      <c r="AK75" s="50">
        <v>0.40984921321333312</v>
      </c>
      <c r="AL75" s="50">
        <v>8.1493862845328291</v>
      </c>
      <c r="AM75" s="50">
        <v>22.329024239216885</v>
      </c>
      <c r="AN75" s="50">
        <v>1.6026336030206638</v>
      </c>
      <c r="AO75" s="49">
        <v>24.634941604071344</v>
      </c>
      <c r="AP75" s="50">
        <v>9.1150498258048014</v>
      </c>
      <c r="AQ75" s="68">
        <v>0.22449867635579507</v>
      </c>
      <c r="AR75" s="69">
        <f t="shared" si="41"/>
        <v>68.832031536747181</v>
      </c>
      <c r="AT75" s="23" t="s">
        <v>55</v>
      </c>
      <c r="AU75" s="49">
        <v>2.553814</v>
      </c>
      <c r="AV75" s="50">
        <v>0.4394419</v>
      </c>
      <c r="AW75" s="50">
        <v>8.5649151999999997</v>
      </c>
      <c r="AX75" s="50">
        <v>24.436772000000001</v>
      </c>
      <c r="AY75" s="50">
        <v>1.6519590200000001</v>
      </c>
      <c r="AZ75" s="49">
        <v>24.234002</v>
      </c>
      <c r="BA75" s="50">
        <v>8.8209330000000001</v>
      </c>
      <c r="BB75" s="68">
        <v>0.21316267999999999</v>
      </c>
      <c r="BC75" s="69">
        <f t="shared" si="42"/>
        <v>70.91499979999999</v>
      </c>
    </row>
    <row r="76" spans="2:55" ht="15.75" thickBot="1" x14ac:dyDescent="0.3">
      <c r="B76" s="23" t="s">
        <v>56</v>
      </c>
      <c r="C76" s="49">
        <v>2.2083522727272724</v>
      </c>
      <c r="D76" s="50">
        <v>9.0909090909090912E-2</v>
      </c>
      <c r="E76" s="50">
        <v>0.35085227272727271</v>
      </c>
      <c r="F76" s="50">
        <v>7.9965246212121208</v>
      </c>
      <c r="G76" s="50">
        <v>1.5625E-2</v>
      </c>
      <c r="H76" s="49">
        <v>29.060890151515153</v>
      </c>
      <c r="I76" s="50">
        <v>9.7152935606060602</v>
      </c>
      <c r="J76" s="68">
        <v>9.0909090909090912E-2</v>
      </c>
      <c r="K76" s="145">
        <f t="shared" si="38"/>
        <v>49.529356060606062</v>
      </c>
      <c r="M76" s="23" t="s">
        <v>56</v>
      </c>
      <c r="N76" s="49">
        <v>2.2359999999999998</v>
      </c>
      <c r="O76" s="50">
        <v>0.12</v>
      </c>
      <c r="P76" s="50">
        <v>0.42599999999999993</v>
      </c>
      <c r="Q76" s="50">
        <v>11.749999999999998</v>
      </c>
      <c r="R76" s="50">
        <v>0.04</v>
      </c>
      <c r="S76" s="49">
        <v>23.541999999999994</v>
      </c>
      <c r="T76" s="50">
        <v>7.645999999999999</v>
      </c>
      <c r="U76" s="68">
        <v>0.06</v>
      </c>
      <c r="V76" s="69">
        <f t="shared" si="39"/>
        <v>45.819999999999993</v>
      </c>
      <c r="X76" s="23" t="s">
        <v>56</v>
      </c>
      <c r="Y76" s="49">
        <v>2.4347911622093514</v>
      </c>
      <c r="Z76" s="50">
        <v>9.0629833182858929E-2</v>
      </c>
      <c r="AA76" s="50">
        <v>0.36633430772440501</v>
      </c>
      <c r="AB76" s="50">
        <v>9.0832417009778705</v>
      </c>
      <c r="AC76" s="50">
        <v>1.7892062621862478E-2</v>
      </c>
      <c r="AD76" s="49">
        <v>31.206638692511973</v>
      </c>
      <c r="AE76" s="50">
        <v>9.0713680765433935</v>
      </c>
      <c r="AF76" s="68">
        <v>8.2181717184543285E-2</v>
      </c>
      <c r="AG76" s="69">
        <f t="shared" si="40"/>
        <v>52.353077552956265</v>
      </c>
      <c r="AI76" s="23" t="s">
        <v>56</v>
      </c>
      <c r="AJ76" s="49">
        <v>2.1541943289811232</v>
      </c>
      <c r="AK76" s="50">
        <v>9.1204792671274695E-2</v>
      </c>
      <c r="AL76" s="50">
        <v>0.3438683165281633</v>
      </c>
      <c r="AM76" s="50">
        <v>7.711938286470108</v>
      </c>
      <c r="AN76" s="50">
        <v>1.6026336030206638E-2</v>
      </c>
      <c r="AO76" s="49">
        <v>31.426556144807147</v>
      </c>
      <c r="AP76" s="50">
        <v>9.2807029828187915</v>
      </c>
      <c r="AQ76" s="68">
        <v>8.1182176993106814E-2</v>
      </c>
      <c r="AR76" s="69">
        <f t="shared" si="41"/>
        <v>51.105673365299921</v>
      </c>
      <c r="AT76" s="23" t="s">
        <v>56</v>
      </c>
      <c r="AU76" s="49">
        <v>2.082786</v>
      </c>
      <c r="AV76" s="50">
        <v>8.8887140000000003E-2</v>
      </c>
      <c r="AW76" s="50">
        <v>0.32096089999999999</v>
      </c>
      <c r="AX76" s="50">
        <v>7.6116799999999998</v>
      </c>
      <c r="AY76" s="50">
        <v>1.447968E-2</v>
      </c>
      <c r="AZ76" s="49">
        <v>27.590060000000001</v>
      </c>
      <c r="BA76" s="50">
        <v>8.0410819999999994</v>
      </c>
      <c r="BB76" s="68">
        <v>7.0065139999999998E-2</v>
      </c>
      <c r="BC76" s="69">
        <f t="shared" si="42"/>
        <v>45.820000859999993</v>
      </c>
    </row>
    <row r="77" spans="2:55" ht="15.75" thickBot="1" x14ac:dyDescent="0.3">
      <c r="B77" s="33" t="s">
        <v>46</v>
      </c>
      <c r="C77" s="63" cm="1">
        <f t="array" ref="C77:J77">C21:J21</f>
        <v>5</v>
      </c>
      <c r="D77" s="64">
        <v>18</v>
      </c>
      <c r="E77" s="64">
        <v>15</v>
      </c>
      <c r="F77" s="64">
        <v>22</v>
      </c>
      <c r="G77" s="64">
        <v>5</v>
      </c>
      <c r="H77" s="63">
        <v>10</v>
      </c>
      <c r="I77" s="64">
        <v>5</v>
      </c>
      <c r="J77" s="95">
        <v>0</v>
      </c>
      <c r="K77" s="143">
        <f t="shared" si="38"/>
        <v>80</v>
      </c>
      <c r="M77" s="33" t="s">
        <v>46</v>
      </c>
      <c r="N77" s="63" cm="1">
        <f t="array" ref="N77:U77">N21:U21</f>
        <v>9</v>
      </c>
      <c r="O77" s="64">
        <v>15</v>
      </c>
      <c r="P77" s="64">
        <v>12</v>
      </c>
      <c r="Q77" s="64">
        <v>26</v>
      </c>
      <c r="R77" s="64">
        <v>6</v>
      </c>
      <c r="S77" s="63">
        <v>15</v>
      </c>
      <c r="T77" s="64">
        <v>7</v>
      </c>
      <c r="U77" s="95">
        <v>0</v>
      </c>
      <c r="V77" s="95">
        <f t="shared" si="39"/>
        <v>90</v>
      </c>
      <c r="X77" s="33" t="s">
        <v>46</v>
      </c>
      <c r="Y77" s="63" cm="1">
        <f t="array" ref="Y77:AF77">Y21:AF21</f>
        <v>5.5991090000000003</v>
      </c>
      <c r="Z77" s="64">
        <v>17.720182999999999</v>
      </c>
      <c r="AA77" s="64">
        <v>15.465329000000001</v>
      </c>
      <c r="AB77" s="64">
        <v>25.457511</v>
      </c>
      <c r="AC77" s="64">
        <v>5.6528179999999999</v>
      </c>
      <c r="AD77" s="63">
        <v>10.950435000000001</v>
      </c>
      <c r="AE77" s="64">
        <v>4.7603470000000003</v>
      </c>
      <c r="AF77" s="95">
        <v>0</v>
      </c>
      <c r="AG77" s="95">
        <f t="shared" si="40"/>
        <v>85.605731999999989</v>
      </c>
      <c r="AI77" s="33" t="s">
        <v>46</v>
      </c>
      <c r="AJ77" s="63" cm="1">
        <f t="array" ref="AJ77:AQ77">AJ21:AQ21</f>
        <v>5.5621640000000001</v>
      </c>
      <c r="AK77" s="64">
        <v>20.273624999999999</v>
      </c>
      <c r="AL77" s="64">
        <v>16.447026000000001</v>
      </c>
      <c r="AM77" s="64">
        <v>24.229552000000002</v>
      </c>
      <c r="AN77" s="64">
        <v>5.6682160000000001</v>
      </c>
      <c r="AO77" s="63">
        <v>12.360495</v>
      </c>
      <c r="AP77" s="64">
        <v>5.4589220000000003</v>
      </c>
      <c r="AQ77" s="95">
        <v>0</v>
      </c>
      <c r="AR77" s="95">
        <f t="shared" si="41"/>
        <v>90</v>
      </c>
      <c r="AT77" s="33" t="s">
        <v>46</v>
      </c>
      <c r="AU77" s="63">
        <v>5.6404629999999996</v>
      </c>
      <c r="AV77" s="64">
        <v>21.05099667</v>
      </c>
      <c r="AW77" s="64">
        <v>16.412988599999998</v>
      </c>
      <c r="AX77" s="64">
        <v>25.047848999999999</v>
      </c>
      <c r="AY77" s="64">
        <v>5.5421382499999998</v>
      </c>
      <c r="AZ77" s="63">
        <v>11.355657000000001</v>
      </c>
      <c r="BA77" s="64">
        <v>4.9499069999999996</v>
      </c>
      <c r="BB77" s="95">
        <v>0</v>
      </c>
      <c r="BC77" s="95">
        <f t="shared" si="42"/>
        <v>89.999999519999989</v>
      </c>
    </row>
    <row r="78" spans="2:55" ht="15.75" thickBot="1" x14ac:dyDescent="0.3">
      <c r="B78" s="29" t="s">
        <v>40</v>
      </c>
      <c r="C78" s="61" cm="1">
        <f t="array" ref="C78:G78">C22:G22</f>
        <v>45</v>
      </c>
      <c r="D78" s="62">
        <v>110</v>
      </c>
      <c r="E78" s="62">
        <v>270</v>
      </c>
      <c r="F78" s="62">
        <v>270</v>
      </c>
      <c r="G78" s="62">
        <v>30</v>
      </c>
      <c r="H78" s="61"/>
      <c r="I78" s="62"/>
      <c r="J78" s="139"/>
      <c r="K78" s="146">
        <f t="shared" si="38"/>
        <v>725</v>
      </c>
      <c r="M78" s="29" t="s">
        <v>40</v>
      </c>
      <c r="N78" s="61" cm="1">
        <f t="array" ref="N78:R78">N22:R22</f>
        <v>42</v>
      </c>
      <c r="O78" s="62">
        <v>130</v>
      </c>
      <c r="P78" s="62">
        <v>271</v>
      </c>
      <c r="Q78" s="62">
        <v>260</v>
      </c>
      <c r="R78" s="62">
        <v>27</v>
      </c>
      <c r="S78" s="61"/>
      <c r="T78" s="62"/>
      <c r="U78" s="139"/>
      <c r="V78" s="139">
        <f t="shared" si="39"/>
        <v>730</v>
      </c>
      <c r="X78" s="29" t="s">
        <v>40</v>
      </c>
      <c r="Y78" s="61" cm="1">
        <f t="array" ref="Y78:AC78">Y22:AC22</f>
        <v>42</v>
      </c>
      <c r="Z78" s="62">
        <v>130</v>
      </c>
      <c r="AA78" s="62">
        <v>271</v>
      </c>
      <c r="AB78" s="62">
        <v>260</v>
      </c>
      <c r="AC78" s="62">
        <v>27</v>
      </c>
      <c r="AD78" s="61"/>
      <c r="AE78" s="62"/>
      <c r="AF78" s="139"/>
      <c r="AG78" s="139">
        <f t="shared" si="40"/>
        <v>730</v>
      </c>
      <c r="AI78" s="29" t="s">
        <v>40</v>
      </c>
      <c r="AJ78" s="61" cm="1">
        <f t="array" ref="AJ78:AN78">AJ22:AN22</f>
        <v>42.000003999999997</v>
      </c>
      <c r="AK78" s="62">
        <v>129.99999700000001</v>
      </c>
      <c r="AL78" s="62">
        <v>270.99999700000001</v>
      </c>
      <c r="AM78" s="62">
        <v>259.99998399999998</v>
      </c>
      <c r="AN78" s="62">
        <v>27.000001999999999</v>
      </c>
      <c r="AO78" s="61"/>
      <c r="AP78" s="62"/>
      <c r="AQ78" s="139"/>
      <c r="AR78" s="139">
        <f t="shared" si="41"/>
        <v>729.99998400000004</v>
      </c>
      <c r="AT78" s="29" t="s">
        <v>40</v>
      </c>
      <c r="AU78" s="61">
        <v>45.441803999999998</v>
      </c>
      <c r="AV78" s="62">
        <v>115.15720184</v>
      </c>
      <c r="AW78" s="62">
        <v>264.45905090000002</v>
      </c>
      <c r="AX78" s="62">
        <v>275.17550599999998</v>
      </c>
      <c r="AY78" s="62">
        <v>29.766437889999999</v>
      </c>
      <c r="AZ78" s="61">
        <v>0</v>
      </c>
      <c r="BA78" s="62">
        <v>0</v>
      </c>
      <c r="BB78" s="139">
        <v>0</v>
      </c>
      <c r="BC78" s="139">
        <f t="shared" si="42"/>
        <v>730.00000063000005</v>
      </c>
    </row>
    <row r="79" spans="2:55" ht="30.75" thickBot="1" x14ac:dyDescent="0.3">
      <c r="B79" s="34" t="s">
        <v>42</v>
      </c>
      <c r="C79" s="94">
        <f>SUM(C67:C78)</f>
        <v>175</v>
      </c>
      <c r="D79" s="87">
        <f>SUM(D67:D78)</f>
        <v>210</v>
      </c>
      <c r="E79" s="87">
        <f>SUM(E67:E78)</f>
        <v>480</v>
      </c>
      <c r="F79" s="87">
        <f>SUM(F67:F78)</f>
        <v>540</v>
      </c>
      <c r="G79" s="87">
        <f>SUM(G67:G78)</f>
        <v>90</v>
      </c>
      <c r="H79" s="94">
        <f t="shared" ref="H79:K79" si="43">SUM(H67:H78)</f>
        <v>628</v>
      </c>
      <c r="I79" s="87">
        <f t="shared" si="43"/>
        <v>209</v>
      </c>
      <c r="J79" s="143">
        <f t="shared" si="43"/>
        <v>272.99999999999994</v>
      </c>
      <c r="K79" s="93">
        <f t="shared" si="43"/>
        <v>2605</v>
      </c>
      <c r="M79" s="34" t="s">
        <v>42</v>
      </c>
      <c r="N79" s="121">
        <f>SUM(N67:N78)</f>
        <v>189.99999999999994</v>
      </c>
      <c r="O79" s="122">
        <f>SUM(O67:O78)</f>
        <v>230</v>
      </c>
      <c r="P79" s="122">
        <f>SUM(P67:P78)</f>
        <v>490</v>
      </c>
      <c r="Q79" s="122">
        <f>SUM(Q67:Q78)</f>
        <v>575</v>
      </c>
      <c r="R79" s="122">
        <f>SUM(R67:R78)</f>
        <v>95</v>
      </c>
      <c r="S79" s="63">
        <f t="shared" ref="S79:V79" si="44">SUM(S67:S78)</f>
        <v>693.00000000000011</v>
      </c>
      <c r="T79" s="64">
        <f t="shared" si="44"/>
        <v>200.99999999999997</v>
      </c>
      <c r="U79" s="95">
        <f t="shared" si="44"/>
        <v>245.99999999999989</v>
      </c>
      <c r="V79" s="93">
        <f t="shared" si="44"/>
        <v>2720</v>
      </c>
      <c r="X79" s="34" t="s">
        <v>42</v>
      </c>
      <c r="Y79" s="121">
        <f>SUM(Y67:Y78)</f>
        <v>191.01097458853158</v>
      </c>
      <c r="Z79" s="122">
        <f>SUM(Z67:Z78)</f>
        <v>230.50866907466227</v>
      </c>
      <c r="AA79" s="122">
        <f>SUM(AA67:AA78)</f>
        <v>490.24194662944331</v>
      </c>
      <c r="AB79" s="122">
        <f>SUM(AB67:AB78)</f>
        <v>575.25667937102958</v>
      </c>
      <c r="AC79" s="122">
        <f>SUM(AC67:AC78)</f>
        <v>95.123781294613281</v>
      </c>
      <c r="AD79" s="63">
        <f t="shared" ref="AD79:AG79" si="45">SUM(AD67:AD78)</f>
        <v>691.91589636064464</v>
      </c>
      <c r="AE79" s="64">
        <f t="shared" si="45"/>
        <v>200.78542285213112</v>
      </c>
      <c r="AF79" s="95">
        <f t="shared" si="45"/>
        <v>245.18900626155067</v>
      </c>
      <c r="AG79" s="93">
        <f t="shared" si="45"/>
        <v>2720.0323764326067</v>
      </c>
      <c r="AI79" s="34" t="s">
        <v>42</v>
      </c>
      <c r="AJ79" s="121">
        <f>SUM(AJ67:AJ78)</f>
        <v>171.2121143791023</v>
      </c>
      <c r="AK79" s="122">
        <f>SUM(AK67:AK78)</f>
        <v>239.86947292789239</v>
      </c>
      <c r="AL79" s="122">
        <f>SUM(AL67:AL78)</f>
        <v>491.47211503219262</v>
      </c>
      <c r="AM79" s="122">
        <f>SUM(AM67:AM78)</f>
        <v>537.61713294897754</v>
      </c>
      <c r="AN79" s="122">
        <f>SUM(AN67:AN78)</f>
        <v>83.469797014204175</v>
      </c>
      <c r="AO79" s="63">
        <f t="shared" ref="AO79:AR79" si="46">SUM(AO67:AO78)</f>
        <v>693.00001803349608</v>
      </c>
      <c r="AP79" s="64">
        <f t="shared" si="46"/>
        <v>200.99995798993677</v>
      </c>
      <c r="AQ79" s="95">
        <f t="shared" si="46"/>
        <v>246.00001591514055</v>
      </c>
      <c r="AR79" s="93">
        <f t="shared" si="46"/>
        <v>2663.6406242409421</v>
      </c>
      <c r="AT79" s="34" t="s">
        <v>42</v>
      </c>
      <c r="AU79" s="121">
        <f>SUM(AU67:AU78)</f>
        <v>189.99999999999997</v>
      </c>
      <c r="AV79" s="122">
        <f>SUM(AV67:AV78)</f>
        <v>229.99999961</v>
      </c>
      <c r="AW79" s="122">
        <f>SUM(AW67:AW78)</f>
        <v>489.99999930000001</v>
      </c>
      <c r="AX79" s="122">
        <f>SUM(AX67:AX78)</f>
        <v>574.98074699999995</v>
      </c>
      <c r="AY79" s="122">
        <f>SUM(AY67:AY78)</f>
        <v>94.999999989999992</v>
      </c>
      <c r="AZ79" s="63">
        <f t="shared" ref="AZ79:BC79" si="47">SUM(AZ67:AZ78)</f>
        <v>693.000001</v>
      </c>
      <c r="BA79" s="64">
        <f t="shared" si="47"/>
        <v>200.99999999999997</v>
      </c>
      <c r="BB79" s="95">
        <f t="shared" si="47"/>
        <v>246.00000038000002</v>
      </c>
      <c r="BC79" s="93">
        <f t="shared" si="47"/>
        <v>2719.9807472799998</v>
      </c>
    </row>
    <row r="81" spans="2:52" ht="15.75" thickBot="1" x14ac:dyDescent="0.3"/>
    <row r="82" spans="2:52" x14ac:dyDescent="0.25">
      <c r="B82" s="133" t="s">
        <v>29</v>
      </c>
      <c r="C82" s="24" t="s">
        <v>81</v>
      </c>
      <c r="D82" s="25"/>
      <c r="E82" s="25"/>
      <c r="F82" s="25"/>
      <c r="G82" s="25"/>
      <c r="H82" s="37"/>
      <c r="M82" s="133" t="s">
        <v>29</v>
      </c>
      <c r="N82" s="24" t="s">
        <v>81</v>
      </c>
      <c r="O82" s="25"/>
      <c r="P82" s="25"/>
      <c r="Q82" s="25"/>
      <c r="R82" s="25"/>
      <c r="S82" s="37"/>
      <c r="X82" s="133" t="s">
        <v>29</v>
      </c>
      <c r="Y82" s="24" t="s">
        <v>81</v>
      </c>
      <c r="Z82" s="25"/>
      <c r="AA82" s="25"/>
      <c r="AB82" s="25"/>
      <c r="AC82" s="25"/>
      <c r="AD82" s="37"/>
      <c r="AI82" s="133" t="s">
        <v>29</v>
      </c>
      <c r="AJ82" s="24" t="s">
        <v>81</v>
      </c>
      <c r="AK82" s="25"/>
      <c r="AL82" s="25"/>
      <c r="AM82" s="25"/>
      <c r="AN82" s="25"/>
      <c r="AO82" s="37"/>
      <c r="AT82" s="133" t="s">
        <v>29</v>
      </c>
      <c r="AU82" s="24" t="s">
        <v>81</v>
      </c>
      <c r="AV82" s="25"/>
      <c r="AW82" s="25"/>
      <c r="AX82" s="25"/>
      <c r="AY82" s="25"/>
      <c r="AZ82" s="37"/>
    </row>
    <row r="83" spans="2:52" x14ac:dyDescent="0.25">
      <c r="B83" s="134" cm="1">
        <f t="array" ref="B83:B87">TRANSPOSE(C8:G8)</f>
        <v>175</v>
      </c>
      <c r="C83" s="26"/>
      <c r="D83" s="50">
        <f>1/B83</f>
        <v>5.7142857142857143E-3</v>
      </c>
      <c r="E83" s="50">
        <v>0</v>
      </c>
      <c r="F83" s="50">
        <v>0</v>
      </c>
      <c r="G83" s="50">
        <v>0</v>
      </c>
      <c r="H83" s="68">
        <v>0</v>
      </c>
      <c r="M83" s="134" cm="1">
        <f t="array" ref="M83:M87">TRANSPOSE(N8:R8)</f>
        <v>189.99999999999994</v>
      </c>
      <c r="N83" s="26"/>
      <c r="O83" s="50">
        <f>1/M83</f>
        <v>5.2631578947368437E-3</v>
      </c>
      <c r="P83" s="50">
        <v>0</v>
      </c>
      <c r="Q83" s="50">
        <v>0</v>
      </c>
      <c r="R83" s="50">
        <v>0</v>
      </c>
      <c r="S83" s="68">
        <v>0</v>
      </c>
      <c r="X83" s="134" cm="1">
        <f t="array" ref="X83:X87">TRANSPOSE(Y8:AC8)</f>
        <v>189.99999999999994</v>
      </c>
      <c r="Y83" s="26"/>
      <c r="Z83" s="50">
        <f>1/X83</f>
        <v>5.2631578947368437E-3</v>
      </c>
      <c r="AA83" s="50">
        <v>0</v>
      </c>
      <c r="AB83" s="50">
        <v>0</v>
      </c>
      <c r="AC83" s="50">
        <v>0</v>
      </c>
      <c r="AD83" s="68">
        <v>0</v>
      </c>
      <c r="AI83" s="134" cm="1">
        <f t="array" ref="AI83:AI87">TRANSPOSE(AJ8:AN8)</f>
        <v>171.21211</v>
      </c>
      <c r="AJ83" s="26"/>
      <c r="AK83" s="50">
        <f>1/AI83</f>
        <v>5.8407083470906349E-3</v>
      </c>
      <c r="AL83" s="50">
        <v>0</v>
      </c>
      <c r="AM83" s="50">
        <v>0</v>
      </c>
      <c r="AN83" s="50">
        <v>0</v>
      </c>
      <c r="AO83" s="68">
        <v>0</v>
      </c>
      <c r="AT83" s="134" cm="1">
        <f t="array" ref="AT83:AT87">TRANSPOSE(AU8:AY8)</f>
        <v>0</v>
      </c>
      <c r="AU83" s="26"/>
      <c r="AV83" s="50" t="e">
        <f>1/AT83</f>
        <v>#DIV/0!</v>
      </c>
      <c r="AW83" s="50">
        <v>0</v>
      </c>
      <c r="AX83" s="50">
        <v>0</v>
      </c>
      <c r="AY83" s="50">
        <v>0</v>
      </c>
      <c r="AZ83" s="68">
        <v>0</v>
      </c>
    </row>
    <row r="84" spans="2:52" x14ac:dyDescent="0.25">
      <c r="B84" s="134">
        <v>210</v>
      </c>
      <c r="C84" s="26"/>
      <c r="D84" s="50">
        <v>0</v>
      </c>
      <c r="E84" s="50">
        <f>1/B84</f>
        <v>4.7619047619047623E-3</v>
      </c>
      <c r="F84" s="50">
        <v>0</v>
      </c>
      <c r="G84" s="50">
        <v>0</v>
      </c>
      <c r="H84" s="68">
        <v>0</v>
      </c>
      <c r="M84" s="134">
        <v>230</v>
      </c>
      <c r="N84" s="26"/>
      <c r="O84" s="50">
        <v>0</v>
      </c>
      <c r="P84" s="50">
        <f>1/M84</f>
        <v>4.3478260869565218E-3</v>
      </c>
      <c r="Q84" s="50">
        <v>0</v>
      </c>
      <c r="R84" s="50">
        <v>0</v>
      </c>
      <c r="S84" s="68">
        <v>0</v>
      </c>
      <c r="X84" s="134">
        <v>230</v>
      </c>
      <c r="Y84" s="26"/>
      <c r="Z84" s="50">
        <v>0</v>
      </c>
      <c r="AA84" s="50">
        <f>1/X84</f>
        <v>4.3478260869565218E-3</v>
      </c>
      <c r="AB84" s="50">
        <v>0</v>
      </c>
      <c r="AC84" s="50">
        <v>0</v>
      </c>
      <c r="AD84" s="68">
        <v>0</v>
      </c>
      <c r="AI84" s="134">
        <v>239.86948000000001</v>
      </c>
      <c r="AJ84" s="26"/>
      <c r="AK84" s="50">
        <v>0</v>
      </c>
      <c r="AL84" s="50">
        <f>1/AI84</f>
        <v>4.1689338718706517E-3</v>
      </c>
      <c r="AM84" s="50">
        <v>0</v>
      </c>
      <c r="AN84" s="50">
        <v>0</v>
      </c>
      <c r="AO84" s="68">
        <v>0</v>
      </c>
      <c r="AT84" s="134">
        <v>0</v>
      </c>
      <c r="AU84" s="26"/>
      <c r="AV84" s="50">
        <v>0</v>
      </c>
      <c r="AW84" s="50" t="e">
        <f>1/AT84</f>
        <v>#DIV/0!</v>
      </c>
      <c r="AX84" s="50">
        <v>0</v>
      </c>
      <c r="AY84" s="50">
        <v>0</v>
      </c>
      <c r="AZ84" s="68">
        <v>0</v>
      </c>
    </row>
    <row r="85" spans="2:52" x14ac:dyDescent="0.25">
      <c r="B85" s="134">
        <v>480</v>
      </c>
      <c r="C85" s="26"/>
      <c r="D85" s="50">
        <v>0</v>
      </c>
      <c r="E85" s="50">
        <v>0</v>
      </c>
      <c r="F85" s="50">
        <f>1/B85</f>
        <v>2.0833333333333333E-3</v>
      </c>
      <c r="G85" s="50">
        <v>0</v>
      </c>
      <c r="H85" s="68">
        <v>0</v>
      </c>
      <c r="M85" s="134">
        <v>489.99999999999994</v>
      </c>
      <c r="N85" s="26"/>
      <c r="O85" s="50">
        <v>0</v>
      </c>
      <c r="P85" s="50">
        <v>0</v>
      </c>
      <c r="Q85" s="50">
        <f>1/M85</f>
        <v>2.0408163265306124E-3</v>
      </c>
      <c r="R85" s="50">
        <v>0</v>
      </c>
      <c r="S85" s="68">
        <v>0</v>
      </c>
      <c r="X85" s="134">
        <v>489.99999999999994</v>
      </c>
      <c r="Y85" s="26"/>
      <c r="Z85" s="50">
        <v>0</v>
      </c>
      <c r="AA85" s="50">
        <v>0</v>
      </c>
      <c r="AB85" s="50">
        <f>1/X85</f>
        <v>2.0408163265306124E-3</v>
      </c>
      <c r="AC85" s="50">
        <v>0</v>
      </c>
      <c r="AD85" s="68">
        <v>0</v>
      </c>
      <c r="AI85" s="134">
        <v>491.47210999999999</v>
      </c>
      <c r="AJ85" s="26"/>
      <c r="AK85" s="50">
        <v>0</v>
      </c>
      <c r="AL85" s="50">
        <v>0</v>
      </c>
      <c r="AM85" s="50">
        <f>1/AI85</f>
        <v>2.034703454484935E-3</v>
      </c>
      <c r="AN85" s="50">
        <v>0</v>
      </c>
      <c r="AO85" s="68">
        <v>0</v>
      </c>
      <c r="AT85" s="134">
        <v>0</v>
      </c>
      <c r="AU85" s="26"/>
      <c r="AV85" s="50">
        <v>0</v>
      </c>
      <c r="AW85" s="50">
        <v>0</v>
      </c>
      <c r="AX85" s="50" t="e">
        <f>1/AT85</f>
        <v>#DIV/0!</v>
      </c>
      <c r="AY85" s="50">
        <v>0</v>
      </c>
      <c r="AZ85" s="68">
        <v>0</v>
      </c>
    </row>
    <row r="86" spans="2:52" x14ac:dyDescent="0.25">
      <c r="B86" s="134">
        <v>540</v>
      </c>
      <c r="C86" s="26"/>
      <c r="D86" s="50">
        <v>0</v>
      </c>
      <c r="E86" s="50">
        <v>0</v>
      </c>
      <c r="F86" s="50">
        <v>0</v>
      </c>
      <c r="G86" s="50">
        <f>1/B86</f>
        <v>1.8518518518518519E-3</v>
      </c>
      <c r="H86" s="68">
        <v>0</v>
      </c>
      <c r="M86" s="134">
        <v>575</v>
      </c>
      <c r="N86" s="26"/>
      <c r="O86" s="50">
        <v>0</v>
      </c>
      <c r="P86" s="50">
        <v>0</v>
      </c>
      <c r="Q86" s="50">
        <v>0</v>
      </c>
      <c r="R86" s="50">
        <f>1/M86</f>
        <v>1.7391304347826088E-3</v>
      </c>
      <c r="S86" s="68">
        <v>0</v>
      </c>
      <c r="X86" s="134">
        <v>575</v>
      </c>
      <c r="Y86" s="26"/>
      <c r="Z86" s="50">
        <v>0</v>
      </c>
      <c r="AA86" s="50">
        <v>0</v>
      </c>
      <c r="AB86" s="50">
        <v>0</v>
      </c>
      <c r="AC86" s="50">
        <f>1/X86</f>
        <v>1.7391304347826088E-3</v>
      </c>
      <c r="AD86" s="68">
        <v>0</v>
      </c>
      <c r="AI86" s="134">
        <v>537.61714000000006</v>
      </c>
      <c r="AJ86" s="26"/>
      <c r="AK86" s="50">
        <v>0</v>
      </c>
      <c r="AL86" s="50">
        <v>0</v>
      </c>
      <c r="AM86" s="50">
        <v>0</v>
      </c>
      <c r="AN86" s="50">
        <f>1/AI86</f>
        <v>1.8600597443749652E-3</v>
      </c>
      <c r="AO86" s="68">
        <v>0</v>
      </c>
      <c r="AT86" s="134">
        <v>0</v>
      </c>
      <c r="AU86" s="26"/>
      <c r="AV86" s="50">
        <v>0</v>
      </c>
      <c r="AW86" s="50">
        <v>0</v>
      </c>
      <c r="AX86" s="50">
        <v>0</v>
      </c>
      <c r="AY86" s="50" t="e">
        <f>1/AT86</f>
        <v>#DIV/0!</v>
      </c>
      <c r="AZ86" s="68">
        <v>0</v>
      </c>
    </row>
    <row r="87" spans="2:52" ht="15.75" thickBot="1" x14ac:dyDescent="0.3">
      <c r="B87" s="135">
        <v>90</v>
      </c>
      <c r="C87" s="27"/>
      <c r="D87" s="141">
        <v>0</v>
      </c>
      <c r="E87" s="141">
        <v>0</v>
      </c>
      <c r="F87" s="141">
        <v>0</v>
      </c>
      <c r="G87" s="141">
        <v>0</v>
      </c>
      <c r="H87" s="142">
        <f>1/B87</f>
        <v>1.1111111111111112E-2</v>
      </c>
      <c r="M87" s="135">
        <v>95</v>
      </c>
      <c r="N87" s="27"/>
      <c r="O87" s="141">
        <v>0</v>
      </c>
      <c r="P87" s="141">
        <v>0</v>
      </c>
      <c r="Q87" s="141">
        <v>0</v>
      </c>
      <c r="R87" s="141">
        <v>0</v>
      </c>
      <c r="S87" s="142">
        <f>1/M87</f>
        <v>1.0526315789473684E-2</v>
      </c>
      <c r="X87" s="135">
        <v>95</v>
      </c>
      <c r="Y87" s="27"/>
      <c r="Z87" s="141">
        <v>0</v>
      </c>
      <c r="AA87" s="141">
        <v>0</v>
      </c>
      <c r="AB87" s="141">
        <v>0</v>
      </c>
      <c r="AC87" s="141">
        <v>0</v>
      </c>
      <c r="AD87" s="142">
        <f>1/X87</f>
        <v>1.0526315789473684E-2</v>
      </c>
      <c r="AI87" s="135">
        <v>83.469796000000002</v>
      </c>
      <c r="AJ87" s="27"/>
      <c r="AK87" s="141">
        <v>0</v>
      </c>
      <c r="AL87" s="141">
        <v>0</v>
      </c>
      <c r="AM87" s="141">
        <v>0</v>
      </c>
      <c r="AN87" s="141">
        <v>0</v>
      </c>
      <c r="AO87" s="142">
        <f>1/AI87</f>
        <v>1.1980381502310129E-2</v>
      </c>
      <c r="AT87" s="135">
        <v>0</v>
      </c>
      <c r="AU87" s="27"/>
      <c r="AV87" s="141">
        <v>0</v>
      </c>
      <c r="AW87" s="141">
        <v>0</v>
      </c>
      <c r="AX87" s="141">
        <v>0</v>
      </c>
      <c r="AY87" s="141">
        <v>0</v>
      </c>
      <c r="AZ87" s="142" t="e">
        <f>1/AT87</f>
        <v>#DIV/0!</v>
      </c>
    </row>
    <row r="88" spans="2:52" x14ac:dyDescent="0.25">
      <c r="B88" s="133" t="s">
        <v>12</v>
      </c>
      <c r="C88" s="24" t="s">
        <v>32</v>
      </c>
      <c r="D88" s="48"/>
      <c r="E88" s="48"/>
      <c r="F88" s="48"/>
      <c r="G88" s="48"/>
      <c r="H88" s="67"/>
      <c r="M88" s="133" t="s">
        <v>12</v>
      </c>
      <c r="N88" s="24" t="s">
        <v>32</v>
      </c>
      <c r="O88" s="48"/>
      <c r="P88" s="48"/>
      <c r="Q88" s="48"/>
      <c r="R88" s="48"/>
      <c r="S88" s="67"/>
      <c r="X88" s="133" t="s">
        <v>12</v>
      </c>
      <c r="Y88" s="24" t="s">
        <v>32</v>
      </c>
      <c r="Z88" s="48"/>
      <c r="AA88" s="48"/>
      <c r="AB88" s="48"/>
      <c r="AC88" s="48"/>
      <c r="AD88" s="67"/>
      <c r="AI88" s="133" t="s">
        <v>12</v>
      </c>
      <c r="AJ88" s="24" t="s">
        <v>32</v>
      </c>
      <c r="AK88" s="48"/>
      <c r="AL88" s="48"/>
      <c r="AM88" s="48"/>
      <c r="AN88" s="48"/>
      <c r="AO88" s="67"/>
      <c r="AT88" s="133" t="s">
        <v>12</v>
      </c>
      <c r="AU88" s="24" t="s">
        <v>32</v>
      </c>
      <c r="AV88" s="48"/>
      <c r="AW88" s="48"/>
      <c r="AX88" s="48"/>
      <c r="AY88" s="48"/>
      <c r="AZ88" s="67"/>
    </row>
    <row r="89" spans="2:52" x14ac:dyDescent="0.25">
      <c r="B89" s="136" cm="1">
        <f t="array" ref="B89:B93">K11:K15</f>
        <v>165</v>
      </c>
      <c r="C89" s="26"/>
      <c r="D89" s="50" cm="1">
        <f t="array" ref="D89:H93">MMULT((C3:G7),D83:H87)</f>
        <v>0.7142857142857143</v>
      </c>
      <c r="E89" s="50">
        <v>7.1428571428571438E-2</v>
      </c>
      <c r="F89" s="50">
        <v>4.1666666666666664E-2</v>
      </c>
      <c r="G89" s="50">
        <v>0</v>
      </c>
      <c r="H89" s="68">
        <v>5.5555555555555559E-2</v>
      </c>
      <c r="M89" s="136" cm="1">
        <f t="array" ref="M89:M93">V11:V15</f>
        <v>179.37205761938105</v>
      </c>
      <c r="N89" s="26"/>
      <c r="O89" s="50" cm="1">
        <f t="array" ref="O89:S93">MMULT((N3:R7),O83:S87)</f>
        <v>0.71607213528579239</v>
      </c>
      <c r="P89" s="50">
        <v>7.0968944536363807E-2</v>
      </c>
      <c r="Q89" s="50">
        <v>4.4110883557419218E-2</v>
      </c>
      <c r="R89" s="50">
        <v>0</v>
      </c>
      <c r="S89" s="68">
        <v>5.6643807669278221E-2</v>
      </c>
      <c r="X89" s="136" cm="1">
        <f t="array" ref="X89:X93">AG11:AG15</f>
        <v>176.432545</v>
      </c>
      <c r="Y89" s="26"/>
      <c r="Z89" s="50" cm="1">
        <f t="array" ref="Z89:AD93">MMULT((Y3:AC7),Z83:AD87)</f>
        <v>0.71607213528579239</v>
      </c>
      <c r="AA89" s="50">
        <v>7.0968944536363807E-2</v>
      </c>
      <c r="AB89" s="50">
        <v>4.4110883557419218E-2</v>
      </c>
      <c r="AC89" s="50">
        <v>0</v>
      </c>
      <c r="AD89" s="68">
        <v>5.6643807669278221E-2</v>
      </c>
      <c r="AI89" s="136" cm="1">
        <f t="array" ref="AI89:AI93">AR11:AR15</f>
        <v>154.14936090000003</v>
      </c>
      <c r="AJ89" s="26"/>
      <c r="AK89" s="50" cm="1">
        <f t="array" ref="AK89:AO93">MMULT((AJ3:AN7),AK83:AO87)</f>
        <v>0.68207686944574186</v>
      </c>
      <c r="AL89" s="50">
        <v>5.8421688328169123E-2</v>
      </c>
      <c r="AM89" s="50">
        <v>3.8017966065256481E-2</v>
      </c>
      <c r="AN89" s="50">
        <v>0</v>
      </c>
      <c r="AO89" s="68">
        <v>5.5962674210920556E-2</v>
      </c>
      <c r="AT89" s="136" cm="1">
        <f t="array" ref="AT89:AT93">BC11:BC15</f>
        <v>0</v>
      </c>
      <c r="AU89" s="26"/>
      <c r="AV89" s="50" t="e" cm="1">
        <f t="array" ref="AV89">MMULT((AU3:AY7),AV83:AZ87)</f>
        <v>#VALUE!</v>
      </c>
      <c r="AW89" s="50"/>
      <c r="AX89" s="50"/>
      <c r="AY89" s="50"/>
      <c r="AZ89" s="68"/>
    </row>
    <row r="90" spans="2:52" x14ac:dyDescent="0.25">
      <c r="B90" s="134">
        <v>235</v>
      </c>
      <c r="C90" s="26"/>
      <c r="D90" s="50">
        <v>0.14285714285714285</v>
      </c>
      <c r="E90" s="50">
        <v>0.85714285714285721</v>
      </c>
      <c r="F90" s="50">
        <v>6.25E-2</v>
      </c>
      <c r="G90" s="50">
        <v>0</v>
      </c>
      <c r="H90" s="68">
        <v>0</v>
      </c>
      <c r="M90" s="134">
        <v>257.30984173703973</v>
      </c>
      <c r="N90" s="26"/>
      <c r="O90" s="50">
        <v>0.14490606876770137</v>
      </c>
      <c r="P90" s="50">
        <v>0.85639427760740827</v>
      </c>
      <c r="Q90" s="50">
        <v>6.6953071064229736E-2</v>
      </c>
      <c r="R90" s="50">
        <v>0</v>
      </c>
      <c r="S90" s="68">
        <v>0</v>
      </c>
      <c r="X90" s="134">
        <v>254.438064</v>
      </c>
      <c r="Y90" s="26"/>
      <c r="Z90" s="50">
        <v>0.14490606876770137</v>
      </c>
      <c r="AA90" s="50">
        <v>0.85639427760740827</v>
      </c>
      <c r="AB90" s="50">
        <v>6.6953071064229736E-2</v>
      </c>
      <c r="AC90" s="50">
        <v>0</v>
      </c>
      <c r="AD90" s="68">
        <v>0</v>
      </c>
      <c r="AI90" s="134">
        <v>276.80141639999999</v>
      </c>
      <c r="AJ90" s="26"/>
      <c r="AK90" s="50">
        <v>0.17199110506844403</v>
      </c>
      <c r="AL90" s="50">
        <v>0.88388948022899783</v>
      </c>
      <c r="AM90" s="50">
        <v>7.1898993413888737E-2</v>
      </c>
      <c r="AN90" s="50">
        <v>0</v>
      </c>
      <c r="AO90" s="68">
        <v>0</v>
      </c>
      <c r="AT90" s="134">
        <v>0</v>
      </c>
      <c r="AU90" s="26"/>
      <c r="AV90" s="50"/>
      <c r="AW90" s="50"/>
      <c r="AX90" s="50"/>
      <c r="AY90" s="50"/>
      <c r="AZ90" s="68"/>
    </row>
    <row r="91" spans="2:52" x14ac:dyDescent="0.25">
      <c r="B91" s="134">
        <v>330</v>
      </c>
      <c r="C91" s="26"/>
      <c r="D91" s="50">
        <v>0</v>
      </c>
      <c r="E91" s="50">
        <v>0</v>
      </c>
      <c r="F91" s="50">
        <v>0.66666666666666663</v>
      </c>
      <c r="G91" s="50">
        <v>1.8518518518518517E-2</v>
      </c>
      <c r="H91" s="68">
        <v>0</v>
      </c>
      <c r="M91" s="134">
        <v>332.3807568282175</v>
      </c>
      <c r="N91" s="26"/>
      <c r="O91" s="50">
        <v>0</v>
      </c>
      <c r="P91" s="50">
        <v>0</v>
      </c>
      <c r="Q91" s="50">
        <v>0.65119495215324252</v>
      </c>
      <c r="R91" s="50">
        <v>2.3122139605441218E-2</v>
      </c>
      <c r="S91" s="68">
        <v>0</v>
      </c>
      <c r="X91" s="134">
        <v>338.66016860000002</v>
      </c>
      <c r="Y91" s="26"/>
      <c r="Z91" s="50">
        <v>0</v>
      </c>
      <c r="AA91" s="50">
        <v>0</v>
      </c>
      <c r="AB91" s="50">
        <v>0.65119495215324252</v>
      </c>
      <c r="AC91" s="50">
        <v>2.3122139605441218E-2</v>
      </c>
      <c r="AD91" s="68">
        <v>0</v>
      </c>
      <c r="AI91" s="134">
        <v>337.75037910000003</v>
      </c>
      <c r="AJ91" s="26"/>
      <c r="AK91" s="50">
        <v>0</v>
      </c>
      <c r="AL91" s="50">
        <v>0</v>
      </c>
      <c r="AM91" s="50">
        <v>0.66639695994142978</v>
      </c>
      <c r="AN91" s="50">
        <v>1.9037451075313554E-2</v>
      </c>
      <c r="AO91" s="68">
        <v>0</v>
      </c>
      <c r="AT91" s="134">
        <v>0</v>
      </c>
      <c r="AU91" s="26"/>
      <c r="AV91" s="50"/>
      <c r="AW91" s="50"/>
      <c r="AX91" s="50"/>
      <c r="AY91" s="50"/>
      <c r="AZ91" s="68"/>
    </row>
    <row r="92" spans="2:52" x14ac:dyDescent="0.25">
      <c r="B92" s="134">
        <v>640</v>
      </c>
      <c r="C92" s="26"/>
      <c r="D92" s="50">
        <v>0.14285714285714285</v>
      </c>
      <c r="E92" s="50">
        <v>0</v>
      </c>
      <c r="F92" s="50">
        <v>0.22916666666666666</v>
      </c>
      <c r="G92" s="50">
        <v>0.92592592592592593</v>
      </c>
      <c r="H92" s="68">
        <v>5.5555555555555559E-2</v>
      </c>
      <c r="M92" s="134">
        <v>677.28567255990231</v>
      </c>
      <c r="N92" s="26"/>
      <c r="O92" s="50">
        <v>0.13902179594650629</v>
      </c>
      <c r="P92" s="50">
        <v>0</v>
      </c>
      <c r="Q92" s="50">
        <v>0.23774109322510856</v>
      </c>
      <c r="R92" s="50">
        <v>0.91993062655527613</v>
      </c>
      <c r="S92" s="68">
        <v>5.7034582952412829E-2</v>
      </c>
      <c r="X92" s="134">
        <v>676.72154910000006</v>
      </c>
      <c r="Y92" s="26"/>
      <c r="Z92" s="50">
        <v>0.13902179594650629</v>
      </c>
      <c r="AA92" s="50">
        <v>0</v>
      </c>
      <c r="AB92" s="50">
        <v>0.23774109322510856</v>
      </c>
      <c r="AC92" s="50">
        <v>0.91993062655527613</v>
      </c>
      <c r="AD92" s="68">
        <v>5.7034582952412829E-2</v>
      </c>
      <c r="AI92" s="134">
        <v>639.62457229999995</v>
      </c>
      <c r="AJ92" s="26"/>
      <c r="AK92" s="50">
        <v>0.14593202548581405</v>
      </c>
      <c r="AL92" s="50">
        <v>0</v>
      </c>
      <c r="AM92" s="50">
        <v>0.22368608057942493</v>
      </c>
      <c r="AN92" s="50">
        <v>0.92948431666445741</v>
      </c>
      <c r="AO92" s="68">
        <v>5.9866769052604372E-2</v>
      </c>
      <c r="AT92" s="134">
        <v>0</v>
      </c>
      <c r="AU92" s="26"/>
      <c r="AV92" s="50"/>
      <c r="AW92" s="50"/>
      <c r="AX92" s="50"/>
      <c r="AY92" s="50"/>
      <c r="AZ92" s="68"/>
    </row>
    <row r="93" spans="2:52" ht="15.75" thickBot="1" x14ac:dyDescent="0.3">
      <c r="B93" s="135">
        <v>125</v>
      </c>
      <c r="C93" s="27"/>
      <c r="D93" s="141">
        <v>0</v>
      </c>
      <c r="E93" s="141">
        <v>7.1428571428571438E-2</v>
      </c>
      <c r="F93" s="141">
        <v>0</v>
      </c>
      <c r="G93" s="141">
        <v>5.5555555555555559E-2</v>
      </c>
      <c r="H93" s="142">
        <v>0.88888888888888895</v>
      </c>
      <c r="M93" s="135">
        <v>133.65167125545929</v>
      </c>
      <c r="N93" s="27"/>
      <c r="O93" s="141">
        <v>0</v>
      </c>
      <c r="P93" s="141">
        <v>7.263677785622788E-2</v>
      </c>
      <c r="Q93" s="141">
        <v>0</v>
      </c>
      <c r="R93" s="141">
        <v>5.694723383928265E-2</v>
      </c>
      <c r="S93" s="142">
        <v>0.88632160937830895</v>
      </c>
      <c r="X93" s="135">
        <v>133.74559290000002</v>
      </c>
      <c r="Y93" s="27"/>
      <c r="Z93" s="141">
        <v>0</v>
      </c>
      <c r="AA93" s="141">
        <v>7.263677785622788E-2</v>
      </c>
      <c r="AB93" s="141">
        <v>0</v>
      </c>
      <c r="AC93" s="141">
        <v>5.694723383928265E-2</v>
      </c>
      <c r="AD93" s="142">
        <v>0.88632160937830895</v>
      </c>
      <c r="AI93" s="135">
        <v>115.31489970000001</v>
      </c>
      <c r="AJ93" s="27"/>
      <c r="AK93" s="141">
        <v>0</v>
      </c>
      <c r="AL93" s="141">
        <v>5.7688831442832988E-2</v>
      </c>
      <c r="AM93" s="141">
        <v>0</v>
      </c>
      <c r="AN93" s="141">
        <v>5.14782322602289E-2</v>
      </c>
      <c r="AO93" s="142">
        <v>0.88417055673647504</v>
      </c>
      <c r="AT93" s="135">
        <v>0</v>
      </c>
      <c r="AU93" s="27"/>
      <c r="AV93" s="141"/>
      <c r="AW93" s="141"/>
      <c r="AX93" s="141"/>
      <c r="AY93" s="141"/>
      <c r="AZ93" s="142"/>
    </row>
    <row r="94" spans="2:52" x14ac:dyDescent="0.25">
      <c r="C94" s="24" t="s">
        <v>37</v>
      </c>
      <c r="D94" s="48"/>
      <c r="E94" s="48"/>
      <c r="F94" s="48"/>
      <c r="G94" s="48"/>
      <c r="H94" s="67"/>
      <c r="N94" s="24" t="s">
        <v>37</v>
      </c>
      <c r="O94" s="48"/>
      <c r="P94" s="48"/>
      <c r="Q94" s="48"/>
      <c r="R94" s="48"/>
      <c r="S94" s="67"/>
      <c r="Y94" s="24" t="s">
        <v>37</v>
      </c>
      <c r="Z94" s="48"/>
      <c r="AA94" s="48"/>
      <c r="AB94" s="48"/>
      <c r="AC94" s="48"/>
      <c r="AD94" s="67"/>
      <c r="AJ94" s="24" t="s">
        <v>37</v>
      </c>
      <c r="AK94" s="48"/>
      <c r="AL94" s="48"/>
      <c r="AM94" s="48"/>
      <c r="AN94" s="48"/>
      <c r="AO94" s="67"/>
      <c r="AU94" s="24" t="s">
        <v>37</v>
      </c>
      <c r="AV94" s="48"/>
      <c r="AW94" s="48"/>
      <c r="AX94" s="48"/>
      <c r="AY94" s="48"/>
      <c r="AZ94" s="67"/>
    </row>
    <row r="95" spans="2:52" x14ac:dyDescent="0.25">
      <c r="C95" s="26"/>
      <c r="D95" s="50" cm="1">
        <f t="array" ref="D95:H99">TRANSPOSE(_xlfn.ANCHORARRAY(D89))</f>
        <v>0.7142857142857143</v>
      </c>
      <c r="E95" s="50">
        <v>0.14285714285714285</v>
      </c>
      <c r="F95" s="50">
        <v>0</v>
      </c>
      <c r="G95" s="50">
        <v>0.14285714285714285</v>
      </c>
      <c r="H95" s="68">
        <v>0</v>
      </c>
      <c r="N95" s="26"/>
      <c r="O95" s="50" cm="1">
        <f t="array" ref="O95:S99">TRANSPOSE(_xlfn.ANCHORARRAY(O89))</f>
        <v>0.71607213528579239</v>
      </c>
      <c r="P95" s="50">
        <v>0.14490606876770137</v>
      </c>
      <c r="Q95" s="50">
        <v>0</v>
      </c>
      <c r="R95" s="50">
        <v>0.13902179594650629</v>
      </c>
      <c r="S95" s="68">
        <v>0</v>
      </c>
      <c r="Y95" s="26"/>
      <c r="Z95" s="50" cm="1">
        <f t="array" ref="Z95:AD99">TRANSPOSE(_xlfn.ANCHORARRAY(Z89))</f>
        <v>0.71607213528579239</v>
      </c>
      <c r="AA95" s="50">
        <v>0.14490606876770137</v>
      </c>
      <c r="AB95" s="50">
        <v>0</v>
      </c>
      <c r="AC95" s="50">
        <v>0.13902179594650629</v>
      </c>
      <c r="AD95" s="68">
        <v>0</v>
      </c>
      <c r="AJ95" s="26"/>
      <c r="AK95" s="50" cm="1">
        <f t="array" ref="AK95:AO99">TRANSPOSE(_xlfn.ANCHORARRAY(AK89))</f>
        <v>0.68207686944574186</v>
      </c>
      <c r="AL95" s="50">
        <v>0.17199110506844403</v>
      </c>
      <c r="AM95" s="50">
        <v>0</v>
      </c>
      <c r="AN95" s="50">
        <v>0.14593202548581405</v>
      </c>
      <c r="AO95" s="68">
        <v>0</v>
      </c>
      <c r="AU95" s="26"/>
      <c r="AV95" s="50" t="e" cm="1">
        <f t="array" ref="AV95">TRANSPOSE(_xlfn.ANCHORARRAY(AV89))</f>
        <v>#VALUE!</v>
      </c>
      <c r="AW95" s="50"/>
      <c r="AX95" s="50"/>
      <c r="AY95" s="50"/>
      <c r="AZ95" s="68"/>
    </row>
    <row r="96" spans="2:52" x14ac:dyDescent="0.25">
      <c r="C96" s="26"/>
      <c r="D96" s="50">
        <v>7.1428571428571438E-2</v>
      </c>
      <c r="E96" s="50">
        <v>0.85714285714285721</v>
      </c>
      <c r="F96" s="50">
        <v>0</v>
      </c>
      <c r="G96" s="50">
        <v>0</v>
      </c>
      <c r="H96" s="68">
        <v>7.1428571428571438E-2</v>
      </c>
      <c r="N96" s="26"/>
      <c r="O96" s="50">
        <v>7.0968944536363807E-2</v>
      </c>
      <c r="P96" s="50">
        <v>0.85639427760740827</v>
      </c>
      <c r="Q96" s="50">
        <v>0</v>
      </c>
      <c r="R96" s="50">
        <v>0</v>
      </c>
      <c r="S96" s="68">
        <v>7.263677785622788E-2</v>
      </c>
      <c r="Y96" s="26"/>
      <c r="Z96" s="50">
        <v>7.0968944536363807E-2</v>
      </c>
      <c r="AA96" s="50">
        <v>0.85639427760740827</v>
      </c>
      <c r="AB96" s="50">
        <v>0</v>
      </c>
      <c r="AC96" s="50">
        <v>0</v>
      </c>
      <c r="AD96" s="68">
        <v>7.263677785622788E-2</v>
      </c>
      <c r="AJ96" s="26"/>
      <c r="AK96" s="50">
        <v>5.8421688328169123E-2</v>
      </c>
      <c r="AL96" s="50">
        <v>0.88388948022899783</v>
      </c>
      <c r="AM96" s="50">
        <v>0</v>
      </c>
      <c r="AN96" s="50">
        <v>0</v>
      </c>
      <c r="AO96" s="68">
        <v>5.7688831442832988E-2</v>
      </c>
      <c r="AU96" s="26"/>
      <c r="AV96" s="50"/>
      <c r="AW96" s="50"/>
      <c r="AX96" s="50"/>
      <c r="AY96" s="50"/>
      <c r="AZ96" s="68"/>
    </row>
    <row r="97" spans="3:52" x14ac:dyDescent="0.25">
      <c r="C97" s="26"/>
      <c r="D97" s="50">
        <v>4.1666666666666664E-2</v>
      </c>
      <c r="E97" s="50">
        <v>6.25E-2</v>
      </c>
      <c r="F97" s="50">
        <v>0.66666666666666663</v>
      </c>
      <c r="G97" s="50">
        <v>0.22916666666666666</v>
      </c>
      <c r="H97" s="68">
        <v>0</v>
      </c>
      <c r="N97" s="26"/>
      <c r="O97" s="50">
        <v>4.4110883557419218E-2</v>
      </c>
      <c r="P97" s="50">
        <v>6.6953071064229736E-2</v>
      </c>
      <c r="Q97" s="50">
        <v>0.65119495215324252</v>
      </c>
      <c r="R97" s="50">
        <v>0.23774109322510856</v>
      </c>
      <c r="S97" s="68">
        <v>0</v>
      </c>
      <c r="Y97" s="26"/>
      <c r="Z97" s="50">
        <v>4.4110883557419218E-2</v>
      </c>
      <c r="AA97" s="50">
        <v>6.6953071064229736E-2</v>
      </c>
      <c r="AB97" s="50">
        <v>0.65119495215324252</v>
      </c>
      <c r="AC97" s="50">
        <v>0.23774109322510856</v>
      </c>
      <c r="AD97" s="68">
        <v>0</v>
      </c>
      <c r="AJ97" s="26"/>
      <c r="AK97" s="50">
        <v>3.8017966065256481E-2</v>
      </c>
      <c r="AL97" s="50">
        <v>7.1898993413888737E-2</v>
      </c>
      <c r="AM97" s="50">
        <v>0.66639695994142978</v>
      </c>
      <c r="AN97" s="50">
        <v>0.22368608057942493</v>
      </c>
      <c r="AO97" s="68">
        <v>0</v>
      </c>
      <c r="AU97" s="26"/>
      <c r="AV97" s="50"/>
      <c r="AW97" s="50"/>
      <c r="AX97" s="50"/>
      <c r="AY97" s="50"/>
      <c r="AZ97" s="68"/>
    </row>
    <row r="98" spans="3:52" x14ac:dyDescent="0.25">
      <c r="C98" s="26"/>
      <c r="D98" s="50">
        <v>0</v>
      </c>
      <c r="E98" s="50">
        <v>0</v>
      </c>
      <c r="F98" s="50">
        <v>1.8518518518518517E-2</v>
      </c>
      <c r="G98" s="50">
        <v>0.92592592592592593</v>
      </c>
      <c r="H98" s="68">
        <v>5.5555555555555559E-2</v>
      </c>
      <c r="N98" s="26"/>
      <c r="O98" s="50">
        <v>0</v>
      </c>
      <c r="P98" s="50">
        <v>0</v>
      </c>
      <c r="Q98" s="50">
        <v>2.3122139605441218E-2</v>
      </c>
      <c r="R98" s="50">
        <v>0.91993062655527613</v>
      </c>
      <c r="S98" s="68">
        <v>5.694723383928265E-2</v>
      </c>
      <c r="Y98" s="26"/>
      <c r="Z98" s="50">
        <v>0</v>
      </c>
      <c r="AA98" s="50">
        <v>0</v>
      </c>
      <c r="AB98" s="50">
        <v>2.3122139605441218E-2</v>
      </c>
      <c r="AC98" s="50">
        <v>0.91993062655527613</v>
      </c>
      <c r="AD98" s="68">
        <v>5.694723383928265E-2</v>
      </c>
      <c r="AJ98" s="26"/>
      <c r="AK98" s="50">
        <v>0</v>
      </c>
      <c r="AL98" s="50">
        <v>0</v>
      </c>
      <c r="AM98" s="50">
        <v>1.9037451075313554E-2</v>
      </c>
      <c r="AN98" s="50">
        <v>0.92948431666445741</v>
      </c>
      <c r="AO98" s="68">
        <v>5.14782322602289E-2</v>
      </c>
      <c r="AU98" s="26"/>
      <c r="AV98" s="50"/>
      <c r="AW98" s="50"/>
      <c r="AX98" s="50"/>
      <c r="AY98" s="50"/>
      <c r="AZ98" s="68"/>
    </row>
    <row r="99" spans="3:52" ht="15.75" thickBot="1" x14ac:dyDescent="0.3">
      <c r="C99" s="27"/>
      <c r="D99" s="141">
        <v>5.5555555555555559E-2</v>
      </c>
      <c r="E99" s="141">
        <v>0</v>
      </c>
      <c r="F99" s="141">
        <v>0</v>
      </c>
      <c r="G99" s="141">
        <v>5.5555555555555559E-2</v>
      </c>
      <c r="H99" s="142">
        <v>0.88888888888888895</v>
      </c>
      <c r="N99" s="27"/>
      <c r="O99" s="141">
        <v>5.6643807669278221E-2</v>
      </c>
      <c r="P99" s="141">
        <v>0</v>
      </c>
      <c r="Q99" s="141">
        <v>0</v>
      </c>
      <c r="R99" s="141">
        <v>5.7034582952412829E-2</v>
      </c>
      <c r="S99" s="142">
        <v>0.88632160937830895</v>
      </c>
      <c r="Y99" s="27"/>
      <c r="Z99" s="141">
        <v>5.6643807669278221E-2</v>
      </c>
      <c r="AA99" s="141">
        <v>0</v>
      </c>
      <c r="AB99" s="141">
        <v>0</v>
      </c>
      <c r="AC99" s="141">
        <v>5.7034582952412829E-2</v>
      </c>
      <c r="AD99" s="142">
        <v>0.88632160937830895</v>
      </c>
      <c r="AJ99" s="27"/>
      <c r="AK99" s="141">
        <v>5.5962674210920556E-2</v>
      </c>
      <c r="AL99" s="141">
        <v>0</v>
      </c>
      <c r="AM99" s="141">
        <v>0</v>
      </c>
      <c r="AN99" s="141">
        <v>5.9866769052604372E-2</v>
      </c>
      <c r="AO99" s="142">
        <v>0.88417055673647504</v>
      </c>
      <c r="AU99" s="27"/>
      <c r="AV99" s="141"/>
      <c r="AW99" s="141"/>
      <c r="AX99" s="141"/>
      <c r="AY99" s="141"/>
      <c r="AZ99" s="142"/>
    </row>
    <row r="100" spans="3:52" x14ac:dyDescent="0.25">
      <c r="C100" s="24" t="s">
        <v>35</v>
      </c>
      <c r="D100" s="48"/>
      <c r="E100" s="48"/>
      <c r="F100" s="48"/>
      <c r="G100" s="48"/>
      <c r="H100" s="67"/>
      <c r="N100" s="24" t="s">
        <v>35</v>
      </c>
      <c r="O100" s="48"/>
      <c r="P100" s="48"/>
      <c r="Q100" s="48"/>
      <c r="R100" s="48"/>
      <c r="S100" s="67"/>
      <c r="Y100" s="24" t="s">
        <v>35</v>
      </c>
      <c r="Z100" s="48"/>
      <c r="AA100" s="48"/>
      <c r="AB100" s="48"/>
      <c r="AC100" s="48"/>
      <c r="AD100" s="67"/>
      <c r="AJ100" s="24" t="s">
        <v>35</v>
      </c>
      <c r="AK100" s="48"/>
      <c r="AL100" s="48"/>
      <c r="AM100" s="48"/>
      <c r="AN100" s="48"/>
      <c r="AO100" s="67"/>
      <c r="AU100" s="24" t="s">
        <v>35</v>
      </c>
      <c r="AV100" s="48"/>
      <c r="AW100" s="48"/>
      <c r="AX100" s="48"/>
      <c r="AY100" s="48"/>
      <c r="AZ100" s="67"/>
    </row>
    <row r="101" spans="3:52" x14ac:dyDescent="0.25">
      <c r="C101" s="26"/>
      <c r="D101" s="50">
        <f>1/B89</f>
        <v>6.0606060606060606E-3</v>
      </c>
      <c r="E101" s="50">
        <v>0</v>
      </c>
      <c r="F101" s="50">
        <v>0</v>
      </c>
      <c r="G101" s="50">
        <v>0</v>
      </c>
      <c r="H101" s="68">
        <v>0</v>
      </c>
      <c r="N101" s="26"/>
      <c r="O101" s="50">
        <f>1/M89</f>
        <v>5.5750043416570062E-3</v>
      </c>
      <c r="P101" s="50">
        <v>0</v>
      </c>
      <c r="Q101" s="50">
        <v>0</v>
      </c>
      <c r="R101" s="50">
        <v>0</v>
      </c>
      <c r="S101" s="68">
        <v>0</v>
      </c>
      <c r="Y101" s="26"/>
      <c r="Z101" s="50">
        <f>1/X89</f>
        <v>5.6678885406317749E-3</v>
      </c>
      <c r="AA101" s="50">
        <v>0</v>
      </c>
      <c r="AB101" s="50">
        <v>0</v>
      </c>
      <c r="AC101" s="50">
        <v>0</v>
      </c>
      <c r="AD101" s="68">
        <v>0</v>
      </c>
      <c r="AJ101" s="26"/>
      <c r="AK101" s="50">
        <f>1/AI89</f>
        <v>6.4872146998307782E-3</v>
      </c>
      <c r="AL101" s="50">
        <v>0</v>
      </c>
      <c r="AM101" s="50">
        <v>0</v>
      </c>
      <c r="AN101" s="50">
        <v>0</v>
      </c>
      <c r="AO101" s="68">
        <v>0</v>
      </c>
      <c r="AU101" s="26"/>
      <c r="AV101" s="50" t="e">
        <f>1/AT89</f>
        <v>#DIV/0!</v>
      </c>
      <c r="AW101" s="50">
        <v>0</v>
      </c>
      <c r="AX101" s="50">
        <v>0</v>
      </c>
      <c r="AY101" s="50">
        <v>0</v>
      </c>
      <c r="AZ101" s="68">
        <v>0</v>
      </c>
    </row>
    <row r="102" spans="3:52" x14ac:dyDescent="0.25">
      <c r="C102" s="26"/>
      <c r="D102" s="50">
        <v>0</v>
      </c>
      <c r="E102" s="50">
        <f>1/B90</f>
        <v>4.2553191489361703E-3</v>
      </c>
      <c r="F102" s="50">
        <v>0</v>
      </c>
      <c r="G102" s="50">
        <v>0</v>
      </c>
      <c r="H102" s="68">
        <v>0</v>
      </c>
      <c r="N102" s="26"/>
      <c r="O102" s="50">
        <v>0</v>
      </c>
      <c r="P102" s="50">
        <f>1/M90</f>
        <v>3.8863651434753888E-3</v>
      </c>
      <c r="Q102" s="50">
        <v>0</v>
      </c>
      <c r="R102" s="50">
        <v>0</v>
      </c>
      <c r="S102" s="68">
        <v>0</v>
      </c>
      <c r="Y102" s="26"/>
      <c r="Z102" s="50">
        <v>0</v>
      </c>
      <c r="AA102" s="50">
        <f>1/X90</f>
        <v>3.9302295587345772E-3</v>
      </c>
      <c r="AB102" s="50">
        <v>0</v>
      </c>
      <c r="AC102" s="50">
        <v>0</v>
      </c>
      <c r="AD102" s="68">
        <v>0</v>
      </c>
      <c r="AJ102" s="26"/>
      <c r="AK102" s="50">
        <v>0</v>
      </c>
      <c r="AL102" s="50">
        <f>1/AI90</f>
        <v>3.6126982766407551E-3</v>
      </c>
      <c r="AM102" s="50">
        <v>0</v>
      </c>
      <c r="AN102" s="50">
        <v>0</v>
      </c>
      <c r="AO102" s="68">
        <v>0</v>
      </c>
      <c r="AU102" s="26"/>
      <c r="AV102" s="50">
        <v>0</v>
      </c>
      <c r="AW102" s="50" t="e">
        <f>1/AT90</f>
        <v>#DIV/0!</v>
      </c>
      <c r="AX102" s="50">
        <v>0</v>
      </c>
      <c r="AY102" s="50">
        <v>0</v>
      </c>
      <c r="AZ102" s="68">
        <v>0</v>
      </c>
    </row>
    <row r="103" spans="3:52" x14ac:dyDescent="0.25">
      <c r="C103" s="26"/>
      <c r="D103" s="50">
        <v>0</v>
      </c>
      <c r="E103" s="50">
        <v>0</v>
      </c>
      <c r="F103" s="50">
        <f>1/B91</f>
        <v>3.0303030303030303E-3</v>
      </c>
      <c r="G103" s="50">
        <v>0</v>
      </c>
      <c r="H103" s="68">
        <v>0</v>
      </c>
      <c r="N103" s="26"/>
      <c r="O103" s="50">
        <v>0</v>
      </c>
      <c r="P103" s="50">
        <v>0</v>
      </c>
      <c r="Q103" s="50">
        <f>1/M91</f>
        <v>3.0085977586146013E-3</v>
      </c>
      <c r="R103" s="50">
        <v>0</v>
      </c>
      <c r="S103" s="68">
        <v>0</v>
      </c>
      <c r="Y103" s="26"/>
      <c r="Z103" s="50">
        <v>0</v>
      </c>
      <c r="AA103" s="50">
        <v>0</v>
      </c>
      <c r="AB103" s="50">
        <f>1/X91</f>
        <v>2.9528125617309456E-3</v>
      </c>
      <c r="AC103" s="50">
        <v>0</v>
      </c>
      <c r="AD103" s="68">
        <v>0</v>
      </c>
      <c r="AJ103" s="26"/>
      <c r="AK103" s="50">
        <v>0</v>
      </c>
      <c r="AL103" s="50">
        <v>0</v>
      </c>
      <c r="AM103" s="50">
        <f>1/AI91</f>
        <v>2.9607664769013427E-3</v>
      </c>
      <c r="AN103" s="50">
        <v>0</v>
      </c>
      <c r="AO103" s="68">
        <v>0</v>
      </c>
      <c r="AU103" s="26"/>
      <c r="AV103" s="50">
        <v>0</v>
      </c>
      <c r="AW103" s="50">
        <v>0</v>
      </c>
      <c r="AX103" s="50" t="e">
        <f>1/AT91</f>
        <v>#DIV/0!</v>
      </c>
      <c r="AY103" s="50">
        <v>0</v>
      </c>
      <c r="AZ103" s="68">
        <v>0</v>
      </c>
    </row>
    <row r="104" spans="3:52" x14ac:dyDescent="0.25">
      <c r="C104" s="26"/>
      <c r="D104" s="50">
        <v>0</v>
      </c>
      <c r="E104" s="50">
        <v>0</v>
      </c>
      <c r="F104" s="50">
        <v>0</v>
      </c>
      <c r="G104" s="50">
        <f>1/B92</f>
        <v>1.5625000000000001E-3</v>
      </c>
      <c r="H104" s="68">
        <v>0</v>
      </c>
      <c r="N104" s="26"/>
      <c r="O104" s="50">
        <v>0</v>
      </c>
      <c r="P104" s="50">
        <v>0</v>
      </c>
      <c r="Q104" s="50">
        <v>0</v>
      </c>
      <c r="R104" s="50">
        <f>1/M92</f>
        <v>1.4764818458662364E-3</v>
      </c>
      <c r="S104" s="68">
        <v>0</v>
      </c>
      <c r="Y104" s="26"/>
      <c r="Z104" s="50">
        <v>0</v>
      </c>
      <c r="AA104" s="50">
        <v>0</v>
      </c>
      <c r="AB104" s="50">
        <v>0</v>
      </c>
      <c r="AC104" s="50">
        <f>1/X92</f>
        <v>1.4777126594090898E-3</v>
      </c>
      <c r="AD104" s="68">
        <v>0</v>
      </c>
      <c r="AJ104" s="26"/>
      <c r="AK104" s="50">
        <v>0</v>
      </c>
      <c r="AL104" s="50">
        <v>0</v>
      </c>
      <c r="AM104" s="50">
        <v>0</v>
      </c>
      <c r="AN104" s="50">
        <f>1/AI92</f>
        <v>1.5634171095149467E-3</v>
      </c>
      <c r="AO104" s="68">
        <v>0</v>
      </c>
      <c r="AU104" s="26"/>
      <c r="AV104" s="50">
        <v>0</v>
      </c>
      <c r="AW104" s="50">
        <v>0</v>
      </c>
      <c r="AX104" s="50">
        <v>0</v>
      </c>
      <c r="AY104" s="50" t="e">
        <f>1/AT92</f>
        <v>#DIV/0!</v>
      </c>
      <c r="AZ104" s="68">
        <v>0</v>
      </c>
    </row>
    <row r="105" spans="3:52" ht="15.75" thickBot="1" x14ac:dyDescent="0.3">
      <c r="C105" s="27"/>
      <c r="D105" s="141">
        <v>0</v>
      </c>
      <c r="E105" s="141">
        <v>0</v>
      </c>
      <c r="F105" s="141">
        <v>0</v>
      </c>
      <c r="G105" s="141">
        <v>0</v>
      </c>
      <c r="H105" s="142">
        <f>1/B93</f>
        <v>8.0000000000000002E-3</v>
      </c>
      <c r="N105" s="27"/>
      <c r="O105" s="141">
        <v>0</v>
      </c>
      <c r="P105" s="141">
        <v>0</v>
      </c>
      <c r="Q105" s="141">
        <v>0</v>
      </c>
      <c r="R105" s="141">
        <v>0</v>
      </c>
      <c r="S105" s="142">
        <f>1/M93</f>
        <v>7.4821361424551045E-3</v>
      </c>
      <c r="Y105" s="27"/>
      <c r="Z105" s="141">
        <v>0</v>
      </c>
      <c r="AA105" s="141">
        <v>0</v>
      </c>
      <c r="AB105" s="141">
        <v>0</v>
      </c>
      <c r="AC105" s="141">
        <v>0</v>
      </c>
      <c r="AD105" s="142">
        <f>1/X93</f>
        <v>7.4768818793729376E-3</v>
      </c>
      <c r="AJ105" s="27"/>
      <c r="AK105" s="141">
        <v>0</v>
      </c>
      <c r="AL105" s="141">
        <v>0</v>
      </c>
      <c r="AM105" s="141">
        <v>0</v>
      </c>
      <c r="AN105" s="141">
        <v>0</v>
      </c>
      <c r="AO105" s="142">
        <f>1/AI93</f>
        <v>8.6719062549728762E-3</v>
      </c>
      <c r="AU105" s="27"/>
      <c r="AV105" s="141">
        <v>0</v>
      </c>
      <c r="AW105" s="141">
        <v>0</v>
      </c>
      <c r="AX105" s="141">
        <v>0</v>
      </c>
      <c r="AY105" s="141">
        <v>0</v>
      </c>
      <c r="AZ105" s="142" t="e">
        <f>1/AT93</f>
        <v>#DIV/0!</v>
      </c>
    </row>
    <row r="106" spans="3:52" x14ac:dyDescent="0.25">
      <c r="C106" s="24" t="s">
        <v>25</v>
      </c>
      <c r="D106" s="48"/>
      <c r="E106" s="48"/>
      <c r="F106" s="48"/>
      <c r="G106" s="48"/>
      <c r="H106" s="67"/>
      <c r="N106" s="24" t="s">
        <v>25</v>
      </c>
      <c r="O106" s="48"/>
      <c r="P106" s="48"/>
      <c r="Q106" s="48"/>
      <c r="R106" s="48"/>
      <c r="S106" s="67"/>
      <c r="Y106" s="24" t="s">
        <v>25</v>
      </c>
      <c r="Z106" s="48"/>
      <c r="AA106" s="48"/>
      <c r="AB106" s="48"/>
      <c r="AC106" s="48"/>
      <c r="AD106" s="67"/>
      <c r="AJ106" s="24" t="s">
        <v>25</v>
      </c>
      <c r="AK106" s="48"/>
      <c r="AL106" s="48"/>
      <c r="AM106" s="48"/>
      <c r="AN106" s="48"/>
      <c r="AO106" s="67"/>
      <c r="AU106" s="24" t="s">
        <v>25</v>
      </c>
      <c r="AV106" s="48"/>
      <c r="AW106" s="48"/>
      <c r="AX106" s="48"/>
      <c r="AY106" s="48"/>
      <c r="AZ106" s="67"/>
    </row>
    <row r="107" spans="3:52" x14ac:dyDescent="0.25">
      <c r="C107" s="26"/>
      <c r="D107" s="50" cm="1">
        <f t="array" ref="D107:H111">MMULT(TRANSPOSE(C3:G7),D101:H105)</f>
        <v>0.75757575757575757</v>
      </c>
      <c r="E107" s="50">
        <v>0.10638297872340426</v>
      </c>
      <c r="F107" s="50">
        <v>0</v>
      </c>
      <c r="G107" s="50">
        <v>3.90625E-2</v>
      </c>
      <c r="H107" s="68">
        <v>0</v>
      </c>
      <c r="N107" s="26"/>
      <c r="O107" s="50" cm="1">
        <f t="array" ref="O107:S111">MMULT(TRANSPOSE(N3:R7),O101:S105)</f>
        <v>0.75849999999999995</v>
      </c>
      <c r="P107" s="50">
        <v>0.107</v>
      </c>
      <c r="Q107" s="50">
        <v>0</v>
      </c>
      <c r="R107" s="50">
        <v>3.9E-2</v>
      </c>
      <c r="S107" s="68">
        <v>0</v>
      </c>
      <c r="Y107" s="26"/>
      <c r="Z107" s="50" cm="1">
        <f t="array" ref="Z107:AD111">MMULT(TRANSPOSE(Y3:AC7),Z101:AD105)</f>
        <v>0.77113723947189283</v>
      </c>
      <c r="AA107" s="50">
        <v>0.10820768179506056</v>
      </c>
      <c r="AB107" s="50">
        <v>0</v>
      </c>
      <c r="AC107" s="50">
        <v>3.903251088274852E-2</v>
      </c>
      <c r="AD107" s="68">
        <v>0</v>
      </c>
      <c r="AJ107" s="26"/>
      <c r="AK107" s="50" cm="1">
        <f t="array" ref="AK107:AO111">MMULT(TRANSPOSE(AJ3:AN7),AK101:AO105)</f>
        <v>0.75757576494759227</v>
      </c>
      <c r="AL107" s="50">
        <v>0.10638298164430926</v>
      </c>
      <c r="AM107" s="50">
        <v>0</v>
      </c>
      <c r="AN107" s="50">
        <v>3.9062492408877082E-2</v>
      </c>
      <c r="AO107" s="68">
        <v>0</v>
      </c>
      <c r="AU107" s="26"/>
      <c r="AV107" s="50" t="e" cm="1">
        <f t="array" ref="AV107">MMULT(TRANSPOSE(AU3:AY7),AV101:AZ105)</f>
        <v>#VALUE!</v>
      </c>
      <c r="AW107" s="50"/>
      <c r="AX107" s="50"/>
      <c r="AY107" s="50"/>
      <c r="AZ107" s="68"/>
    </row>
    <row r="108" spans="3:52" x14ac:dyDescent="0.25">
      <c r="C108" s="26"/>
      <c r="D108" s="50">
        <v>9.0909090909090912E-2</v>
      </c>
      <c r="E108" s="50">
        <v>0.76595744680851063</v>
      </c>
      <c r="F108" s="50">
        <v>0</v>
      </c>
      <c r="G108" s="50">
        <v>0</v>
      </c>
      <c r="H108" s="68">
        <v>0.12</v>
      </c>
      <c r="N108" s="26"/>
      <c r="O108" s="50">
        <v>9.0999999999999998E-2</v>
      </c>
      <c r="P108" s="50">
        <v>0.76549999999999996</v>
      </c>
      <c r="Q108" s="50">
        <v>0</v>
      </c>
      <c r="R108" s="50">
        <v>0</v>
      </c>
      <c r="S108" s="68">
        <v>0.125</v>
      </c>
      <c r="Y108" s="26"/>
      <c r="Z108" s="50">
        <v>9.2516135520029338E-2</v>
      </c>
      <c r="AA108" s="50">
        <v>0.77414000387026971</v>
      </c>
      <c r="AB108" s="50">
        <v>0</v>
      </c>
      <c r="AC108" s="50">
        <v>0</v>
      </c>
      <c r="AD108" s="68">
        <v>0.12491221986973156</v>
      </c>
      <c r="AJ108" s="26"/>
      <c r="AK108" s="50">
        <v>9.0909102173254597E-2</v>
      </c>
      <c r="AL108" s="50">
        <v>0.76595746061363013</v>
      </c>
      <c r="AM108" s="50">
        <v>0</v>
      </c>
      <c r="AN108" s="50">
        <v>0</v>
      </c>
      <c r="AO108" s="68">
        <v>0.12000001765600112</v>
      </c>
      <c r="AU108" s="26"/>
      <c r="AV108" s="50"/>
      <c r="AW108" s="50"/>
      <c r="AX108" s="50"/>
      <c r="AY108" s="50"/>
      <c r="AZ108" s="68"/>
    </row>
    <row r="109" spans="3:52" x14ac:dyDescent="0.25">
      <c r="C109" s="26"/>
      <c r="D109" s="50">
        <v>0.12121212121212122</v>
      </c>
      <c r="E109" s="50">
        <v>0.1276595744680851</v>
      </c>
      <c r="F109" s="50">
        <v>0.96969696969696972</v>
      </c>
      <c r="G109" s="50">
        <v>0.171875</v>
      </c>
      <c r="H109" s="68">
        <v>0</v>
      </c>
      <c r="N109" s="26"/>
      <c r="O109" s="50">
        <v>0.1205</v>
      </c>
      <c r="P109" s="50">
        <v>0.1275</v>
      </c>
      <c r="Q109" s="50">
        <v>0.96</v>
      </c>
      <c r="R109" s="50">
        <v>0.17199999999999996</v>
      </c>
      <c r="S109" s="68">
        <v>0</v>
      </c>
      <c r="Y109" s="26"/>
      <c r="Z109" s="50">
        <v>0.12250763000179708</v>
      </c>
      <c r="AA109" s="50">
        <v>0.12893906008289927</v>
      </c>
      <c r="AB109" s="50">
        <v>0.94219975107839937</v>
      </c>
      <c r="AC109" s="50">
        <v>0.17214338132904475</v>
      </c>
      <c r="AD109" s="68">
        <v>0</v>
      </c>
      <c r="AJ109" s="26"/>
      <c r="AK109" s="50">
        <v>0.12121211460695713</v>
      </c>
      <c r="AL109" s="50">
        <v>0.12765957074777456</v>
      </c>
      <c r="AM109" s="50">
        <v>0.96969697228091123</v>
      </c>
      <c r="AN109" s="50">
        <v>0.17187499474056714</v>
      </c>
      <c r="AO109" s="68">
        <v>0</v>
      </c>
      <c r="AU109" s="26"/>
      <c r="AV109" s="50"/>
      <c r="AW109" s="50"/>
      <c r="AX109" s="50"/>
      <c r="AY109" s="50"/>
      <c r="AZ109" s="68"/>
    </row>
    <row r="110" spans="3:52" x14ac:dyDescent="0.25">
      <c r="C110" s="26"/>
      <c r="D110" s="50">
        <v>0</v>
      </c>
      <c r="E110" s="50">
        <v>0</v>
      </c>
      <c r="F110" s="50">
        <v>3.0303030303030304E-2</v>
      </c>
      <c r="G110" s="50">
        <v>0.78125</v>
      </c>
      <c r="H110" s="68">
        <v>0.24</v>
      </c>
      <c r="N110" s="26"/>
      <c r="O110" s="50">
        <v>0</v>
      </c>
      <c r="P110" s="50">
        <v>0</v>
      </c>
      <c r="Q110" s="50">
        <v>0.04</v>
      </c>
      <c r="R110" s="50">
        <v>0.78100000000000003</v>
      </c>
      <c r="S110" s="68">
        <v>0.24499999999999997</v>
      </c>
      <c r="Y110" s="26"/>
      <c r="Z110" s="50">
        <v>0</v>
      </c>
      <c r="AA110" s="50">
        <v>0</v>
      </c>
      <c r="AB110" s="50">
        <v>3.9258322961599978E-2</v>
      </c>
      <c r="AC110" s="50">
        <v>0.78165105126734868</v>
      </c>
      <c r="AD110" s="68">
        <v>0.24482795094467386</v>
      </c>
      <c r="AJ110" s="26"/>
      <c r="AK110" s="50">
        <v>0</v>
      </c>
      <c r="AL110" s="50">
        <v>0</v>
      </c>
      <c r="AM110" s="50">
        <v>3.0303030383778476E-2</v>
      </c>
      <c r="AN110" s="50">
        <v>0.78125000451925264</v>
      </c>
      <c r="AO110" s="68">
        <v>0.24000003531200223</v>
      </c>
      <c r="AU110" s="26"/>
      <c r="AV110" s="50"/>
      <c r="AW110" s="50"/>
      <c r="AX110" s="50"/>
      <c r="AY110" s="50"/>
      <c r="AZ110" s="68"/>
    </row>
    <row r="111" spans="3:52" ht="15.75" thickBot="1" x14ac:dyDescent="0.3">
      <c r="C111" s="27"/>
      <c r="D111" s="141">
        <v>3.0303030303030304E-2</v>
      </c>
      <c r="E111" s="141">
        <v>0</v>
      </c>
      <c r="F111" s="141">
        <v>0</v>
      </c>
      <c r="G111" s="141">
        <v>7.8125E-3</v>
      </c>
      <c r="H111" s="142">
        <v>0.64</v>
      </c>
      <c r="N111" s="27"/>
      <c r="O111" s="141">
        <v>0.03</v>
      </c>
      <c r="P111" s="141">
        <v>0</v>
      </c>
      <c r="Q111" s="141">
        <v>0</v>
      </c>
      <c r="R111" s="141">
        <v>8.0000000000000002E-3</v>
      </c>
      <c r="S111" s="142">
        <v>0.62999999999999989</v>
      </c>
      <c r="Y111" s="27"/>
      <c r="Z111" s="141">
        <v>3.0499824896712966E-2</v>
      </c>
      <c r="AA111" s="141">
        <v>0</v>
      </c>
      <c r="AB111" s="141">
        <v>0</v>
      </c>
      <c r="AC111" s="141">
        <v>8.0066688990253383E-3</v>
      </c>
      <c r="AD111" s="142">
        <v>0.62955758814344709</v>
      </c>
      <c r="AJ111" s="27"/>
      <c r="AK111" s="141">
        <v>3.0303031895346631E-2</v>
      </c>
      <c r="AL111" s="141">
        <v>0</v>
      </c>
      <c r="AM111" s="141">
        <v>0</v>
      </c>
      <c r="AN111" s="141">
        <v>7.8125000451925268E-3</v>
      </c>
      <c r="AO111" s="142">
        <v>0.64000000166500592</v>
      </c>
      <c r="AU111" s="27"/>
      <c r="AV111" s="141"/>
      <c r="AW111" s="141"/>
      <c r="AX111" s="141"/>
      <c r="AY111" s="141"/>
      <c r="AZ111" s="142"/>
    </row>
  </sheetData>
  <mergeCells count="14">
    <mergeCell ref="BE1:BN1"/>
    <mergeCell ref="B50:K50"/>
    <mergeCell ref="M50:V50"/>
    <mergeCell ref="X50:AG50"/>
    <mergeCell ref="AT50:BC50"/>
    <mergeCell ref="AT1:BC1"/>
    <mergeCell ref="X1:AG1"/>
    <mergeCell ref="X25:AG25"/>
    <mergeCell ref="M25:V25"/>
    <mergeCell ref="B1:K1"/>
    <mergeCell ref="M1:V1"/>
    <mergeCell ref="AI1:AR1"/>
    <mergeCell ref="AI25:AR25"/>
    <mergeCell ref="AI50:AR50"/>
  </mergeCells>
  <conditionalFormatting sqref="N27:U32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5:V48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Y27:AF3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Y35:AG48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J27:AQ3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J35:AR4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2343-3205-4959-82B3-387DAAAEA227}">
  <dimension ref="B1:AL31"/>
  <sheetViews>
    <sheetView tabSelected="1" zoomScale="115" zoomScaleNormal="115" workbookViewId="0">
      <selection activeCell="L9" sqref="L9"/>
    </sheetView>
  </sheetViews>
  <sheetFormatPr baseColWidth="10" defaultRowHeight="15" x14ac:dyDescent="0.25"/>
  <cols>
    <col min="1" max="1" width="11.42578125" style="18"/>
    <col min="2" max="2" width="14.7109375" style="18" customWidth="1"/>
    <col min="3" max="8" width="11.42578125" style="18"/>
    <col min="9" max="9" width="11.85546875" style="18" bestFit="1" customWidth="1"/>
    <col min="10" max="10" width="11.42578125" style="18"/>
    <col min="11" max="11" width="12.140625" style="18" bestFit="1" customWidth="1"/>
    <col min="12" max="12" width="14.7109375" style="18" bestFit="1" customWidth="1"/>
    <col min="13" max="13" width="11.85546875" style="18" bestFit="1" customWidth="1"/>
    <col min="14" max="14" width="11.42578125" style="18"/>
    <col min="15" max="15" width="14.7109375" style="18" bestFit="1" customWidth="1"/>
    <col min="16" max="21" width="11.42578125" style="18"/>
    <col min="22" max="22" width="11.85546875" style="18" customWidth="1"/>
    <col min="23" max="23" width="11.42578125" style="18"/>
    <col min="24" max="24" width="12.140625" style="18" bestFit="1" customWidth="1"/>
    <col min="25" max="26" width="11.85546875" style="18" bestFit="1" customWidth="1"/>
    <col min="27" max="27" width="11.42578125" style="18"/>
    <col min="28" max="28" width="12.42578125" style="18" bestFit="1" customWidth="1"/>
    <col min="29" max="34" width="11.42578125" style="18"/>
    <col min="35" max="35" width="12.28515625" style="18" bestFit="1" customWidth="1"/>
    <col min="36" max="36" width="11.42578125" style="18"/>
    <col min="37" max="37" width="12.28515625" style="18" bestFit="1" customWidth="1"/>
    <col min="38" max="39" width="11.85546875" style="18" bestFit="1" customWidth="1"/>
    <col min="40" max="16384" width="11.42578125" style="18"/>
  </cols>
  <sheetData>
    <row r="1" spans="2:38" ht="15.75" thickBot="1" x14ac:dyDescent="0.3"/>
    <row r="2" spans="2:38" ht="30.75" thickBot="1" x14ac:dyDescent="0.3">
      <c r="B2" s="32" t="s">
        <v>41</v>
      </c>
      <c r="C2" s="20" t="s">
        <v>0</v>
      </c>
      <c r="D2" s="20" t="s">
        <v>1</v>
      </c>
      <c r="E2" s="20" t="s">
        <v>2</v>
      </c>
      <c r="F2" s="20" t="s">
        <v>3</v>
      </c>
      <c r="G2" s="20" t="s">
        <v>4</v>
      </c>
      <c r="H2" s="21" t="s">
        <v>51</v>
      </c>
      <c r="I2" s="21" t="s">
        <v>90</v>
      </c>
      <c r="J2" s="149" t="s">
        <v>87</v>
      </c>
      <c r="K2" s="149" t="s">
        <v>88</v>
      </c>
      <c r="L2" s="149" t="s">
        <v>46</v>
      </c>
      <c r="M2" s="21" t="s">
        <v>89</v>
      </c>
      <c r="O2" s="32" t="s">
        <v>41</v>
      </c>
      <c r="P2" s="20" t="s">
        <v>0</v>
      </c>
      <c r="Q2" s="20" t="s">
        <v>1</v>
      </c>
      <c r="R2" s="20" t="s">
        <v>2</v>
      </c>
      <c r="S2" s="20" t="s">
        <v>3</v>
      </c>
      <c r="T2" s="20" t="s">
        <v>4</v>
      </c>
      <c r="U2" s="21" t="s">
        <v>51</v>
      </c>
      <c r="V2" s="21" t="s">
        <v>90</v>
      </c>
      <c r="W2" s="149" t="s">
        <v>87</v>
      </c>
      <c r="X2" s="149" t="s">
        <v>88</v>
      </c>
      <c r="Y2" s="149" t="s">
        <v>46</v>
      </c>
      <c r="Z2" s="21" t="s">
        <v>89</v>
      </c>
      <c r="AB2" s="32" t="s">
        <v>41</v>
      </c>
      <c r="AC2" s="20" t="s">
        <v>0</v>
      </c>
      <c r="AD2" s="20" t="s">
        <v>1</v>
      </c>
      <c r="AE2" s="20" t="s">
        <v>2</v>
      </c>
      <c r="AF2" s="20" t="s">
        <v>3</v>
      </c>
      <c r="AG2" s="20" t="s">
        <v>4</v>
      </c>
      <c r="AH2" s="21" t="s">
        <v>51</v>
      </c>
      <c r="AI2" s="21" t="s">
        <v>90</v>
      </c>
      <c r="AJ2" s="149" t="s">
        <v>97</v>
      </c>
      <c r="AK2" s="149" t="s">
        <v>46</v>
      </c>
      <c r="AL2" s="21" t="s">
        <v>89</v>
      </c>
    </row>
    <row r="3" spans="2:38" x14ac:dyDescent="0.25">
      <c r="B3" s="23" t="s">
        <v>7</v>
      </c>
      <c r="C3" s="109">
        <v>125</v>
      </c>
      <c r="D3" s="110">
        <v>15</v>
      </c>
      <c r="E3" s="110">
        <v>20</v>
      </c>
      <c r="F3" s="110">
        <v>0</v>
      </c>
      <c r="G3" s="110">
        <v>5</v>
      </c>
      <c r="H3" s="147">
        <v>35</v>
      </c>
      <c r="I3" s="147">
        <v>200</v>
      </c>
      <c r="J3" s="133">
        <v>5</v>
      </c>
      <c r="K3" s="133">
        <v>5</v>
      </c>
      <c r="L3" s="133">
        <v>20</v>
      </c>
      <c r="M3" s="149">
        <v>230</v>
      </c>
      <c r="O3" s="23" t="s">
        <v>7</v>
      </c>
      <c r="P3" s="155">
        <v>136.05370570430051</v>
      </c>
      <c r="Q3" s="156">
        <v>16.322857243363675</v>
      </c>
      <c r="R3" s="156">
        <v>21.614332943135416</v>
      </c>
      <c r="S3" s="156">
        <v>0</v>
      </c>
      <c r="T3" s="156">
        <v>5.3811617285814313</v>
      </c>
      <c r="U3" s="147">
        <v>40</v>
      </c>
      <c r="V3" s="152">
        <v>219.37205761938102</v>
      </c>
      <c r="W3" s="133">
        <v>8</v>
      </c>
      <c r="X3" s="133">
        <v>6</v>
      </c>
      <c r="Y3" s="133">
        <v>25</v>
      </c>
      <c r="Z3" s="161">
        <v>258.37205761938105</v>
      </c>
      <c r="AB3" s="23" t="s">
        <v>7</v>
      </c>
      <c r="AC3" s="169">
        <v>189.18488045999999</v>
      </c>
      <c r="AD3" s="127">
        <v>22.147874113</v>
      </c>
      <c r="AE3" s="127">
        <v>27.605032151</v>
      </c>
      <c r="AF3" s="127">
        <v>1.44672342E-2</v>
      </c>
      <c r="AG3" s="127">
        <v>7.3044231427000001</v>
      </c>
      <c r="AH3" s="152">
        <v>50.065993945999999</v>
      </c>
      <c r="AI3" s="152">
        <f>SUM(AC3:AH3)</f>
        <v>296.32267104689998</v>
      </c>
      <c r="AJ3" s="173">
        <v>1.6429454199999999E-2</v>
      </c>
      <c r="AK3" s="173">
        <v>25.682638028</v>
      </c>
      <c r="AL3" s="161">
        <v>258.37205761938105</v>
      </c>
    </row>
    <row r="4" spans="2:38" x14ac:dyDescent="0.25">
      <c r="B4" s="23" t="s">
        <v>8</v>
      </c>
      <c r="C4" s="111">
        <v>25</v>
      </c>
      <c r="D4" s="112">
        <v>180</v>
      </c>
      <c r="E4" s="112">
        <v>30</v>
      </c>
      <c r="F4" s="112">
        <v>0</v>
      </c>
      <c r="G4" s="112">
        <v>0</v>
      </c>
      <c r="H4" s="148">
        <v>65</v>
      </c>
      <c r="I4" s="148">
        <v>300</v>
      </c>
      <c r="J4" s="134">
        <v>10</v>
      </c>
      <c r="K4" s="134">
        <v>3</v>
      </c>
      <c r="L4" s="134">
        <v>-10</v>
      </c>
      <c r="M4" s="31">
        <v>303</v>
      </c>
      <c r="O4" s="23" t="s">
        <v>8</v>
      </c>
      <c r="P4" s="158">
        <v>27.532153065863252</v>
      </c>
      <c r="Q4" s="124">
        <v>196.9706838497039</v>
      </c>
      <c r="R4" s="124">
        <v>32.807004821472567</v>
      </c>
      <c r="S4" s="124">
        <v>0</v>
      </c>
      <c r="T4" s="124">
        <v>0</v>
      </c>
      <c r="U4" s="148">
        <v>70</v>
      </c>
      <c r="V4" s="153">
        <v>327.30984173703973</v>
      </c>
      <c r="W4" s="134">
        <v>12</v>
      </c>
      <c r="X4" s="134">
        <v>2</v>
      </c>
      <c r="Y4" s="134">
        <v>-8</v>
      </c>
      <c r="Z4" s="73">
        <v>333.30984173703973</v>
      </c>
      <c r="AB4" s="23" t="s">
        <v>8</v>
      </c>
      <c r="AC4" s="170">
        <v>39.954028903999998</v>
      </c>
      <c r="AD4" s="128">
        <v>280.38398505999999</v>
      </c>
      <c r="AE4" s="128">
        <v>43.703113901000002</v>
      </c>
      <c r="AF4" s="128">
        <v>1.5271817700000001E-2</v>
      </c>
      <c r="AG4" s="128">
        <v>1.53905243E-2</v>
      </c>
      <c r="AH4" s="153">
        <v>98.137754311999998</v>
      </c>
      <c r="AI4" s="153">
        <f t="shared" ref="AI4:AI7" si="0">SUM(AC4:AH4)</f>
        <v>462.20954451900002</v>
      </c>
      <c r="AJ4" s="174">
        <v>1.7343164899999999E-2</v>
      </c>
      <c r="AK4" s="174">
        <v>1.3684191211000001</v>
      </c>
      <c r="AL4" s="73">
        <v>333.30984173703973</v>
      </c>
    </row>
    <row r="5" spans="2:38" x14ac:dyDescent="0.25">
      <c r="B5" s="23" t="s">
        <v>9</v>
      </c>
      <c r="C5" s="111">
        <v>0</v>
      </c>
      <c r="D5" s="112">
        <v>0</v>
      </c>
      <c r="E5" s="112">
        <v>320</v>
      </c>
      <c r="F5" s="112">
        <v>10</v>
      </c>
      <c r="G5" s="112">
        <v>0</v>
      </c>
      <c r="H5" s="148">
        <v>70</v>
      </c>
      <c r="I5" s="148">
        <v>400</v>
      </c>
      <c r="J5" s="134">
        <v>-7</v>
      </c>
      <c r="K5" s="134">
        <v>-4</v>
      </c>
      <c r="L5" s="134">
        <v>2</v>
      </c>
      <c r="M5" s="31">
        <v>391</v>
      </c>
      <c r="O5" s="23" t="s">
        <v>9</v>
      </c>
      <c r="P5" s="158">
        <v>0</v>
      </c>
      <c r="Q5" s="124">
        <v>0</v>
      </c>
      <c r="R5" s="124">
        <v>319.08552655508879</v>
      </c>
      <c r="S5" s="124">
        <v>13.2952302731287</v>
      </c>
      <c r="T5" s="124">
        <v>0</v>
      </c>
      <c r="U5" s="148">
        <v>75</v>
      </c>
      <c r="V5" s="153">
        <v>407.3807568282175</v>
      </c>
      <c r="W5" s="134">
        <v>-10</v>
      </c>
      <c r="X5" s="134">
        <v>-3</v>
      </c>
      <c r="Y5" s="134">
        <v>3</v>
      </c>
      <c r="Z5" s="73">
        <v>397.3807568282175</v>
      </c>
      <c r="AB5" s="23" t="s">
        <v>9</v>
      </c>
      <c r="AC5" s="170">
        <v>1.5892570000000002E-2</v>
      </c>
      <c r="AD5" s="128">
        <v>1.5495436600000001E-2</v>
      </c>
      <c r="AE5" s="128">
        <v>463.61468322000002</v>
      </c>
      <c r="AF5" s="128">
        <v>15.207998219</v>
      </c>
      <c r="AG5" s="128">
        <v>1.53108979E-2</v>
      </c>
      <c r="AH5" s="153">
        <v>105.13886226</v>
      </c>
      <c r="AI5" s="153">
        <f t="shared" si="0"/>
        <v>584.00824260350009</v>
      </c>
      <c r="AJ5" s="174">
        <v>18.996033172000001</v>
      </c>
      <c r="AK5" s="174">
        <v>2.7091999773</v>
      </c>
      <c r="AL5" s="73">
        <v>397.3807568282175</v>
      </c>
    </row>
    <row r="6" spans="2:38" x14ac:dyDescent="0.25">
      <c r="B6" s="23" t="s">
        <v>10</v>
      </c>
      <c r="C6" s="111">
        <v>25</v>
      </c>
      <c r="D6" s="112">
        <v>0</v>
      </c>
      <c r="E6" s="112">
        <v>110</v>
      </c>
      <c r="F6" s="112">
        <v>500</v>
      </c>
      <c r="G6" s="112">
        <v>5</v>
      </c>
      <c r="H6" s="148">
        <v>60</v>
      </c>
      <c r="I6" s="148">
        <v>700</v>
      </c>
      <c r="J6" s="134">
        <v>-8</v>
      </c>
      <c r="K6" s="134">
        <v>-4</v>
      </c>
      <c r="L6" s="134">
        <v>4</v>
      </c>
      <c r="M6" s="31">
        <v>692</v>
      </c>
      <c r="O6" s="23" t="s">
        <v>10</v>
      </c>
      <c r="P6" s="158">
        <v>26.41414122983619</v>
      </c>
      <c r="Q6" s="124">
        <v>0</v>
      </c>
      <c r="R6" s="124">
        <v>116.49313568030318</v>
      </c>
      <c r="S6" s="124">
        <v>528.96011026928375</v>
      </c>
      <c r="T6" s="124">
        <v>5.4182853804792188</v>
      </c>
      <c r="U6" s="148">
        <v>65</v>
      </c>
      <c r="V6" s="153">
        <v>742.28567255990231</v>
      </c>
      <c r="W6" s="134">
        <v>-10</v>
      </c>
      <c r="X6" s="134">
        <v>-5</v>
      </c>
      <c r="Y6" s="134">
        <v>4</v>
      </c>
      <c r="Z6" s="73">
        <v>731.28567255990231</v>
      </c>
      <c r="AB6" s="23" t="s">
        <v>10</v>
      </c>
      <c r="AC6" s="170">
        <v>39.422086829999998</v>
      </c>
      <c r="AD6" s="128">
        <v>1.53686458E-2</v>
      </c>
      <c r="AE6" s="128">
        <v>158.07295865</v>
      </c>
      <c r="AF6" s="128">
        <v>753.43961421999995</v>
      </c>
      <c r="AG6" s="128">
        <v>7.6079941940999998</v>
      </c>
      <c r="AH6" s="153">
        <v>89.383757442000004</v>
      </c>
      <c r="AI6" s="153">
        <f t="shared" si="0"/>
        <v>1047.9417799819</v>
      </c>
      <c r="AJ6" s="174">
        <v>20.551824978999999</v>
      </c>
      <c r="AK6" s="174">
        <v>5.3606958031999996</v>
      </c>
      <c r="AL6" s="73">
        <v>731.28567255990231</v>
      </c>
    </row>
    <row r="7" spans="2:38" ht="15.75" thickBot="1" x14ac:dyDescent="0.3">
      <c r="B7" s="23" t="s">
        <v>11</v>
      </c>
      <c r="C7" s="111">
        <v>0</v>
      </c>
      <c r="D7" s="112">
        <v>15</v>
      </c>
      <c r="E7" s="112">
        <v>0</v>
      </c>
      <c r="F7" s="112">
        <v>30</v>
      </c>
      <c r="G7" s="112">
        <v>80</v>
      </c>
      <c r="H7" s="151">
        <v>75</v>
      </c>
      <c r="I7" s="151">
        <v>200</v>
      </c>
      <c r="J7" s="135">
        <v>0</v>
      </c>
      <c r="K7" s="135">
        <v>0</v>
      </c>
      <c r="L7" s="135">
        <v>12</v>
      </c>
      <c r="M7" s="150">
        <v>212</v>
      </c>
      <c r="O7" s="23" t="s">
        <v>11</v>
      </c>
      <c r="P7" s="158">
        <v>0</v>
      </c>
      <c r="Q7" s="124">
        <v>16.706458906932411</v>
      </c>
      <c r="R7" s="124">
        <v>0</v>
      </c>
      <c r="S7" s="124">
        <v>32.744659457587524</v>
      </c>
      <c r="T7" s="124">
        <v>84.200552890939349</v>
      </c>
      <c r="U7" s="151">
        <v>70</v>
      </c>
      <c r="V7" s="154">
        <v>203.65167125545929</v>
      </c>
      <c r="W7" s="135">
        <v>0</v>
      </c>
      <c r="X7" s="135">
        <v>0</v>
      </c>
      <c r="Y7" s="135">
        <v>12</v>
      </c>
      <c r="Z7" s="162">
        <v>215.65167125545929</v>
      </c>
      <c r="AB7" s="23" t="s">
        <v>11</v>
      </c>
      <c r="AC7" s="170">
        <v>1.54857552E-2</v>
      </c>
      <c r="AD7" s="128">
        <v>22.663280050000001</v>
      </c>
      <c r="AE7" s="128">
        <v>1.41166578E-2</v>
      </c>
      <c r="AF7" s="128">
        <v>44.426512914</v>
      </c>
      <c r="AG7" s="128">
        <v>119.36669994</v>
      </c>
      <c r="AH7" s="154">
        <v>109.76417467</v>
      </c>
      <c r="AI7" s="154">
        <f t="shared" si="0"/>
        <v>296.25026998700002</v>
      </c>
      <c r="AJ7" s="175">
        <v>1.68117861E-2</v>
      </c>
      <c r="AK7" s="175">
        <v>15.773434570999999</v>
      </c>
      <c r="AL7" s="162">
        <v>215.65167125545929</v>
      </c>
    </row>
    <row r="8" spans="2:38" ht="30.75" thickBot="1" x14ac:dyDescent="0.3">
      <c r="B8" s="34" t="s">
        <v>42</v>
      </c>
      <c r="C8" s="54">
        <v>175</v>
      </c>
      <c r="D8" s="55">
        <v>210</v>
      </c>
      <c r="E8" s="55">
        <v>480</v>
      </c>
      <c r="F8" s="55">
        <v>540</v>
      </c>
      <c r="G8" s="55">
        <v>90</v>
      </c>
      <c r="H8" s="150">
        <v>305</v>
      </c>
      <c r="I8" s="150">
        <v>1800</v>
      </c>
      <c r="J8" s="150">
        <v>0</v>
      </c>
      <c r="K8" s="150">
        <v>0</v>
      </c>
      <c r="L8" s="150">
        <v>28</v>
      </c>
      <c r="M8" s="150">
        <v>1828</v>
      </c>
      <c r="O8" s="34" t="s">
        <v>42</v>
      </c>
      <c r="P8" s="54">
        <v>189.99999999999994</v>
      </c>
      <c r="Q8" s="55">
        <v>230</v>
      </c>
      <c r="R8" s="55">
        <v>489.99999999999994</v>
      </c>
      <c r="S8" s="55">
        <v>575</v>
      </c>
      <c r="T8" s="55">
        <v>95</v>
      </c>
      <c r="U8" s="150">
        <v>320</v>
      </c>
      <c r="V8" s="150">
        <v>1900</v>
      </c>
      <c r="W8" s="150">
        <v>0</v>
      </c>
      <c r="X8" s="150">
        <v>0</v>
      </c>
      <c r="Y8" s="150">
        <v>36</v>
      </c>
      <c r="Z8" s="150">
        <v>1928</v>
      </c>
      <c r="AB8" s="34" t="s">
        <v>42</v>
      </c>
      <c r="AC8" s="121">
        <f>SUM(AC3:AC7)</f>
        <v>268.59237451920001</v>
      </c>
      <c r="AD8" s="122">
        <f t="shared" ref="AD8:AL8" si="1">SUM(AD3:AD7)</f>
        <v>325.22600330540001</v>
      </c>
      <c r="AE8" s="122">
        <f t="shared" si="1"/>
        <v>693.00990457980004</v>
      </c>
      <c r="AF8" s="122">
        <f t="shared" si="1"/>
        <v>813.10386440489992</v>
      </c>
      <c r="AG8" s="122">
        <f t="shared" si="1"/>
        <v>134.309818699</v>
      </c>
      <c r="AH8" s="162">
        <f t="shared" si="1"/>
        <v>452.49054262999999</v>
      </c>
      <c r="AI8" s="162">
        <f t="shared" si="1"/>
        <v>2686.7325081383005</v>
      </c>
      <c r="AJ8" s="162">
        <f t="shared" si="1"/>
        <v>39.598442556199998</v>
      </c>
      <c r="AK8" s="162">
        <f t="shared" si="1"/>
        <v>50.894387500600004</v>
      </c>
      <c r="AL8" s="162">
        <f t="shared" si="1"/>
        <v>1936</v>
      </c>
    </row>
    <row r="9" spans="2:38" ht="15.75" thickBot="1" x14ac:dyDescent="0.3"/>
    <row r="10" spans="2:38" ht="30.75" thickBot="1" x14ac:dyDescent="0.3">
      <c r="B10" s="32" t="s">
        <v>45</v>
      </c>
      <c r="C10" s="20" t="s">
        <v>0</v>
      </c>
      <c r="D10" s="20" t="s">
        <v>1</v>
      </c>
      <c r="E10" s="20" t="s">
        <v>2</v>
      </c>
      <c r="F10" s="20" t="s">
        <v>3</v>
      </c>
      <c r="G10" s="20" t="s">
        <v>4</v>
      </c>
      <c r="H10" s="19" t="s">
        <v>13</v>
      </c>
      <c r="I10" s="20" t="s">
        <v>14</v>
      </c>
      <c r="J10" s="36" t="s">
        <v>15</v>
      </c>
      <c r="K10" s="21" t="s">
        <v>43</v>
      </c>
      <c r="O10" s="32" t="s">
        <v>45</v>
      </c>
      <c r="P10" s="20" t="s">
        <v>0</v>
      </c>
      <c r="Q10" s="20" t="s">
        <v>1</v>
      </c>
      <c r="R10" s="20" t="s">
        <v>2</v>
      </c>
      <c r="S10" s="20" t="s">
        <v>3</v>
      </c>
      <c r="T10" s="20" t="s">
        <v>4</v>
      </c>
      <c r="U10" s="19" t="s">
        <v>13</v>
      </c>
      <c r="V10" s="20" t="s">
        <v>14</v>
      </c>
      <c r="W10" s="36" t="s">
        <v>15</v>
      </c>
      <c r="X10" s="21" t="s">
        <v>43</v>
      </c>
      <c r="AB10" s="32" t="s">
        <v>45</v>
      </c>
      <c r="AC10" s="20" t="s">
        <v>0</v>
      </c>
      <c r="AD10" s="20" t="s">
        <v>1</v>
      </c>
      <c r="AE10" s="20" t="s">
        <v>2</v>
      </c>
      <c r="AF10" s="20" t="s">
        <v>3</v>
      </c>
      <c r="AG10" s="20" t="s">
        <v>4</v>
      </c>
      <c r="AH10" s="19" t="s">
        <v>13</v>
      </c>
      <c r="AI10" s="21" t="s">
        <v>43</v>
      </c>
    </row>
    <row r="11" spans="2:38" x14ac:dyDescent="0.25">
      <c r="B11" s="23" t="s">
        <v>7</v>
      </c>
      <c r="C11" s="109">
        <v>59</v>
      </c>
      <c r="D11" s="110">
        <v>13</v>
      </c>
      <c r="E11" s="110">
        <v>14</v>
      </c>
      <c r="F11" s="110">
        <v>12</v>
      </c>
      <c r="G11" s="110">
        <v>7</v>
      </c>
      <c r="H11" s="109">
        <v>25</v>
      </c>
      <c r="I11" s="110">
        <v>55</v>
      </c>
      <c r="J11" s="113">
        <v>15</v>
      </c>
      <c r="K11" s="51">
        <v>200</v>
      </c>
      <c r="O11" s="23" t="s">
        <v>7</v>
      </c>
      <c r="P11" s="155">
        <v>68</v>
      </c>
      <c r="Q11" s="156">
        <v>15</v>
      </c>
      <c r="R11" s="156">
        <v>19</v>
      </c>
      <c r="S11" s="156">
        <v>15</v>
      </c>
      <c r="T11" s="156">
        <v>10</v>
      </c>
      <c r="U11" s="155">
        <v>26</v>
      </c>
      <c r="V11" s="156">
        <v>45</v>
      </c>
      <c r="W11" s="157">
        <v>21.372057619381053</v>
      </c>
      <c r="X11" s="88">
        <v>219.37205761938105</v>
      </c>
      <c r="Y11" s="18" t="b">
        <f>IF(X11=V3,TRUE)</f>
        <v>1</v>
      </c>
      <c r="AB11" s="23" t="s">
        <v>7</v>
      </c>
      <c r="AC11" s="169">
        <v>209.20692603000001</v>
      </c>
      <c r="AD11" s="127">
        <v>43.877773447000003</v>
      </c>
      <c r="AE11" s="127">
        <v>48.469325322000003</v>
      </c>
      <c r="AF11" s="127">
        <v>45.509690677000002</v>
      </c>
      <c r="AG11" s="127">
        <v>25.172747824999998</v>
      </c>
      <c r="AH11" s="169">
        <v>313.96818717000002</v>
      </c>
      <c r="AI11" s="88">
        <f>SUM(AC11:AH11)</f>
        <v>686.20465047099992</v>
      </c>
      <c r="AJ11" s="18" t="b">
        <f>IF(AI11=AI3,TRUE)</f>
        <v>0</v>
      </c>
    </row>
    <row r="12" spans="2:38" x14ac:dyDescent="0.25">
      <c r="B12" s="23" t="s">
        <v>8</v>
      </c>
      <c r="C12" s="111">
        <v>19</v>
      </c>
      <c r="D12" s="112">
        <v>50</v>
      </c>
      <c r="E12" s="112">
        <v>77</v>
      </c>
      <c r="F12" s="112">
        <v>65</v>
      </c>
      <c r="G12" s="112">
        <v>1</v>
      </c>
      <c r="H12" s="111">
        <v>55</v>
      </c>
      <c r="I12" s="112">
        <v>11</v>
      </c>
      <c r="J12" s="114">
        <v>22</v>
      </c>
      <c r="K12" s="52">
        <v>300</v>
      </c>
      <c r="O12" s="23" t="s">
        <v>8</v>
      </c>
      <c r="P12" s="158">
        <v>19</v>
      </c>
      <c r="Q12" s="124">
        <v>48</v>
      </c>
      <c r="R12" s="124">
        <v>78</v>
      </c>
      <c r="S12" s="124">
        <v>83</v>
      </c>
      <c r="T12" s="124">
        <v>4</v>
      </c>
      <c r="U12" s="158">
        <v>69</v>
      </c>
      <c r="V12" s="124">
        <v>12</v>
      </c>
      <c r="W12" s="159">
        <v>14.309841737039733</v>
      </c>
      <c r="X12" s="89">
        <v>327.30984173703973</v>
      </c>
      <c r="Y12" s="18" t="b">
        <f t="shared" ref="Y12:Y15" si="2">IF(X12=V4,TRUE)</f>
        <v>1</v>
      </c>
      <c r="AB12" s="23" t="s">
        <v>8</v>
      </c>
      <c r="AC12" s="170">
        <v>63.845066322000001</v>
      </c>
      <c r="AD12" s="128">
        <v>159.77871402</v>
      </c>
      <c r="AE12" s="128">
        <v>252.38918695999999</v>
      </c>
      <c r="AF12" s="128">
        <v>233.36505536999999</v>
      </c>
      <c r="AG12" s="128">
        <v>3.4358070223000001</v>
      </c>
      <c r="AH12" s="170">
        <v>275.51365632</v>
      </c>
      <c r="AI12" s="89">
        <f t="shared" ref="AI12:AI17" si="3">SUM(AC12:AH12)</f>
        <v>988.32748601430001</v>
      </c>
      <c r="AJ12" s="18" t="b">
        <f>IF(AI12=AI4,TRUE)</f>
        <v>0</v>
      </c>
    </row>
    <row r="13" spans="2:38" x14ac:dyDescent="0.25">
      <c r="B13" s="23" t="s">
        <v>9</v>
      </c>
      <c r="C13" s="111">
        <v>18</v>
      </c>
      <c r="D13" s="112">
        <v>15</v>
      </c>
      <c r="E13" s="112">
        <v>50</v>
      </c>
      <c r="F13" s="112">
        <v>44</v>
      </c>
      <c r="G13" s="112">
        <v>0</v>
      </c>
      <c r="H13" s="111">
        <v>121</v>
      </c>
      <c r="I13" s="112">
        <v>69</v>
      </c>
      <c r="J13" s="114">
        <v>83</v>
      </c>
      <c r="K13" s="52">
        <v>400</v>
      </c>
      <c r="O13" s="23" t="s">
        <v>9</v>
      </c>
      <c r="P13" s="158">
        <v>16</v>
      </c>
      <c r="Q13" s="124">
        <v>17</v>
      </c>
      <c r="R13" s="124">
        <v>52</v>
      </c>
      <c r="S13" s="124">
        <v>46</v>
      </c>
      <c r="T13" s="124">
        <v>0</v>
      </c>
      <c r="U13" s="158">
        <v>122</v>
      </c>
      <c r="V13" s="124">
        <v>75</v>
      </c>
      <c r="W13" s="159">
        <v>79.3807568282175</v>
      </c>
      <c r="X13" s="89">
        <v>407.3807568282175</v>
      </c>
      <c r="Y13" s="18" t="b">
        <f t="shared" si="2"/>
        <v>1</v>
      </c>
      <c r="AB13" s="23" t="s">
        <v>9</v>
      </c>
      <c r="AC13" s="170">
        <v>60.801135875</v>
      </c>
      <c r="AD13" s="128">
        <v>48.205380302999998</v>
      </c>
      <c r="AE13" s="128">
        <v>164.75296157</v>
      </c>
      <c r="AF13" s="128">
        <v>158.8033944</v>
      </c>
      <c r="AG13" s="128">
        <v>3.4194806000000001E-2</v>
      </c>
      <c r="AH13" s="170">
        <v>859.09742759999995</v>
      </c>
      <c r="AI13" s="89">
        <f t="shared" si="3"/>
        <v>1291.6944945539999</v>
      </c>
      <c r="AJ13" s="18" t="b">
        <f>IF(AI13=AI5,TRUE)</f>
        <v>0</v>
      </c>
    </row>
    <row r="14" spans="2:38" x14ac:dyDescent="0.25">
      <c r="B14" s="23" t="s">
        <v>10</v>
      </c>
      <c r="C14" s="111">
        <v>20</v>
      </c>
      <c r="D14" s="112">
        <v>4</v>
      </c>
      <c r="E14" s="112">
        <v>54</v>
      </c>
      <c r="F14" s="112">
        <v>115</v>
      </c>
      <c r="G14" s="112">
        <v>7</v>
      </c>
      <c r="H14" s="111">
        <v>323</v>
      </c>
      <c r="I14" s="112">
        <v>25</v>
      </c>
      <c r="J14" s="114">
        <v>152</v>
      </c>
      <c r="K14" s="52">
        <v>700</v>
      </c>
      <c r="O14" s="23" t="s">
        <v>10</v>
      </c>
      <c r="P14" s="158">
        <v>25</v>
      </c>
      <c r="Q14" s="124">
        <v>5</v>
      </c>
      <c r="R14" s="124">
        <v>58</v>
      </c>
      <c r="S14" s="124">
        <v>127</v>
      </c>
      <c r="T14" s="124">
        <v>13</v>
      </c>
      <c r="U14" s="158">
        <v>364</v>
      </c>
      <c r="V14" s="124">
        <v>25</v>
      </c>
      <c r="W14" s="159">
        <v>125.28567255990231</v>
      </c>
      <c r="X14" s="89">
        <v>742.28567255990231</v>
      </c>
      <c r="Y14" s="18" t="b">
        <f t="shared" si="2"/>
        <v>1</v>
      </c>
      <c r="AB14" s="23" t="s">
        <v>10</v>
      </c>
      <c r="AC14" s="170">
        <v>68.110376896999995</v>
      </c>
      <c r="AD14" s="128">
        <v>12.984565119999999</v>
      </c>
      <c r="AE14" s="128">
        <v>179.39848361</v>
      </c>
      <c r="AF14" s="128">
        <v>418.41980332999998</v>
      </c>
      <c r="AG14" s="128">
        <v>24.168315207999999</v>
      </c>
      <c r="AH14" s="170">
        <v>1586.3929410999999</v>
      </c>
      <c r="AI14" s="89">
        <f t="shared" si="3"/>
        <v>2289.4744852650001</v>
      </c>
      <c r="AJ14" s="18" t="b">
        <f>IF(AI14=AI6,TRUE)</f>
        <v>0</v>
      </c>
    </row>
    <row r="15" spans="2:38" ht="15.75" thickBot="1" x14ac:dyDescent="0.3">
      <c r="B15" s="23" t="s">
        <v>11</v>
      </c>
      <c r="C15" s="111">
        <v>9</v>
      </c>
      <c r="D15" s="112">
        <v>0</v>
      </c>
      <c r="E15" s="112">
        <v>0</v>
      </c>
      <c r="F15" s="112">
        <v>12</v>
      </c>
      <c r="G15" s="112">
        <v>40</v>
      </c>
      <c r="H15" s="111">
        <v>94</v>
      </c>
      <c r="I15" s="112">
        <v>44</v>
      </c>
      <c r="J15" s="114">
        <v>1</v>
      </c>
      <c r="K15" s="52">
        <v>200</v>
      </c>
      <c r="O15" s="23" t="s">
        <v>11</v>
      </c>
      <c r="P15" s="158">
        <v>11</v>
      </c>
      <c r="Q15" s="124">
        <v>0</v>
      </c>
      <c r="R15" s="124">
        <v>0</v>
      </c>
      <c r="S15" s="124">
        <v>18</v>
      </c>
      <c r="T15" s="124">
        <v>35</v>
      </c>
      <c r="U15" s="158">
        <v>97</v>
      </c>
      <c r="V15" s="124">
        <v>37</v>
      </c>
      <c r="W15" s="159">
        <v>5.6516712554592914</v>
      </c>
      <c r="X15" s="89">
        <v>203.65167125545929</v>
      </c>
      <c r="Y15" s="18" t="b">
        <f t="shared" si="2"/>
        <v>1</v>
      </c>
      <c r="AB15" s="23" t="s">
        <v>11</v>
      </c>
      <c r="AC15" s="170">
        <v>31.216522086000001</v>
      </c>
      <c r="AD15" s="128">
        <v>3.2959192700000001E-2</v>
      </c>
      <c r="AE15" s="128">
        <v>3.3809451099999999E-2</v>
      </c>
      <c r="AF15" s="128">
        <v>44.474714067999997</v>
      </c>
      <c r="AG15" s="128">
        <v>140.40754296</v>
      </c>
      <c r="AH15" s="170">
        <v>448.92278821999997</v>
      </c>
      <c r="AI15" s="89">
        <f t="shared" si="3"/>
        <v>665.08833597779994</v>
      </c>
      <c r="AJ15" s="18" t="b">
        <f>IF(AI15=AI7,TRUE)</f>
        <v>0</v>
      </c>
    </row>
    <row r="16" spans="2:38" ht="15.75" thickBot="1" x14ac:dyDescent="0.3">
      <c r="B16" s="33" t="s">
        <v>46</v>
      </c>
      <c r="C16" s="115">
        <v>5</v>
      </c>
      <c r="D16" s="116">
        <v>18</v>
      </c>
      <c r="E16" s="116">
        <v>15</v>
      </c>
      <c r="F16" s="116">
        <v>22</v>
      </c>
      <c r="G16" s="116">
        <v>5</v>
      </c>
      <c r="H16" s="115">
        <v>10</v>
      </c>
      <c r="I16" s="116">
        <v>5</v>
      </c>
      <c r="J16" s="117">
        <v>0</v>
      </c>
      <c r="K16" s="22">
        <v>80</v>
      </c>
      <c r="O16" s="33" t="s">
        <v>46</v>
      </c>
      <c r="P16" s="74">
        <v>9</v>
      </c>
      <c r="Q16" s="75">
        <v>15</v>
      </c>
      <c r="R16" s="75">
        <v>12</v>
      </c>
      <c r="S16" s="75">
        <v>26</v>
      </c>
      <c r="T16" s="75">
        <v>6</v>
      </c>
      <c r="U16" s="74">
        <v>15</v>
      </c>
      <c r="V16" s="75">
        <v>7</v>
      </c>
      <c r="W16" s="160">
        <v>0</v>
      </c>
      <c r="X16" s="22">
        <v>90</v>
      </c>
      <c r="AB16" s="33" t="s">
        <v>46</v>
      </c>
      <c r="AC16" s="171">
        <v>9</v>
      </c>
      <c r="AD16" s="172">
        <v>15</v>
      </c>
      <c r="AE16" s="172">
        <v>12</v>
      </c>
      <c r="AF16" s="172">
        <v>26</v>
      </c>
      <c r="AG16" s="172">
        <v>6</v>
      </c>
      <c r="AH16" s="171">
        <v>15</v>
      </c>
      <c r="AI16" s="93">
        <f t="shared" si="3"/>
        <v>83</v>
      </c>
    </row>
    <row r="17" spans="2:35" ht="15.75" thickBot="1" x14ac:dyDescent="0.3">
      <c r="B17" s="33" t="s">
        <v>40</v>
      </c>
      <c r="C17" s="33">
        <v>45</v>
      </c>
      <c r="D17" s="35">
        <v>110</v>
      </c>
      <c r="E17" s="35">
        <v>270</v>
      </c>
      <c r="F17" s="35">
        <v>270</v>
      </c>
      <c r="G17" s="35">
        <v>30</v>
      </c>
      <c r="H17" s="33"/>
      <c r="I17" s="35"/>
      <c r="J17" s="39"/>
      <c r="K17" s="22">
        <v>725</v>
      </c>
      <c r="O17" s="33" t="s">
        <v>40</v>
      </c>
      <c r="P17" s="33">
        <v>42</v>
      </c>
      <c r="Q17" s="35">
        <v>130</v>
      </c>
      <c r="R17" s="35">
        <v>271</v>
      </c>
      <c r="S17" s="35">
        <v>260</v>
      </c>
      <c r="T17" s="35">
        <v>27</v>
      </c>
      <c r="U17" s="33"/>
      <c r="V17" s="35"/>
      <c r="W17" s="39"/>
      <c r="X17" s="22">
        <v>730</v>
      </c>
      <c r="AB17" s="33" t="s">
        <v>40</v>
      </c>
      <c r="AC17" s="33">
        <v>42</v>
      </c>
      <c r="AD17" s="35">
        <v>130</v>
      </c>
      <c r="AE17" s="35">
        <v>271</v>
      </c>
      <c r="AF17" s="35">
        <v>260</v>
      </c>
      <c r="AG17" s="35">
        <v>27</v>
      </c>
      <c r="AH17" s="33"/>
      <c r="AI17" s="93">
        <f t="shared" si="3"/>
        <v>730</v>
      </c>
    </row>
    <row r="18" spans="2:35" ht="30.75" thickBot="1" x14ac:dyDescent="0.3">
      <c r="B18" s="34" t="s">
        <v>42</v>
      </c>
      <c r="C18" s="54">
        <v>175</v>
      </c>
      <c r="D18" s="55">
        <v>210</v>
      </c>
      <c r="E18" s="55">
        <v>480</v>
      </c>
      <c r="F18" s="55">
        <v>540</v>
      </c>
      <c r="G18" s="55">
        <v>90</v>
      </c>
      <c r="H18" s="33">
        <v>628</v>
      </c>
      <c r="I18" s="35">
        <v>209</v>
      </c>
      <c r="J18" s="39">
        <v>273</v>
      </c>
      <c r="K18" s="22">
        <v>2605</v>
      </c>
      <c r="O18" s="34" t="s">
        <v>42</v>
      </c>
      <c r="P18" s="54">
        <v>190</v>
      </c>
      <c r="Q18" s="55">
        <v>230</v>
      </c>
      <c r="R18" s="55">
        <v>490</v>
      </c>
      <c r="S18" s="55">
        <v>575</v>
      </c>
      <c r="T18" s="55">
        <v>95</v>
      </c>
      <c r="U18" s="33">
        <v>693</v>
      </c>
      <c r="V18" s="35">
        <v>201</v>
      </c>
      <c r="W18" s="39">
        <v>245.99999999999989</v>
      </c>
      <c r="X18" s="22">
        <v>2720</v>
      </c>
      <c r="AB18" s="34" t="s">
        <v>42</v>
      </c>
      <c r="AC18" s="121">
        <f>SUM(AC11:AC17)</f>
        <v>484.18002720999999</v>
      </c>
      <c r="AD18" s="122">
        <f t="shared" ref="AD18:AG18" si="4">SUM(AD11:AD17)</f>
        <v>409.87939208270001</v>
      </c>
      <c r="AE18" s="122">
        <f t="shared" si="4"/>
        <v>928.04376691309994</v>
      </c>
      <c r="AF18" s="122">
        <f t="shared" si="4"/>
        <v>1186.5726578449999</v>
      </c>
      <c r="AG18" s="122">
        <f t="shared" si="4"/>
        <v>226.2186078213</v>
      </c>
      <c r="AH18" s="177">
        <f>SUM(AH11:AH16)</f>
        <v>3498.8950004099997</v>
      </c>
      <c r="AI18" s="93">
        <f>SUM(AC18:AH18)</f>
        <v>6733.7894522820989</v>
      </c>
    </row>
    <row r="19" spans="2:35" ht="30.75" thickBot="1" x14ac:dyDescent="0.3">
      <c r="B19" s="85" t="s">
        <v>86</v>
      </c>
      <c r="C19" s="35">
        <v>130</v>
      </c>
      <c r="D19" s="35">
        <v>100</v>
      </c>
      <c r="E19" s="35">
        <v>210</v>
      </c>
      <c r="F19" s="35">
        <v>270</v>
      </c>
      <c r="G19" s="41">
        <v>60</v>
      </c>
      <c r="H19" s="35">
        <v>628</v>
      </c>
      <c r="I19" s="35">
        <v>209</v>
      </c>
      <c r="J19" s="35">
        <v>273</v>
      </c>
      <c r="K19" s="22">
        <v>1110</v>
      </c>
      <c r="O19" s="85" t="s">
        <v>86</v>
      </c>
      <c r="P19" s="35">
        <v>148</v>
      </c>
      <c r="Q19" s="35">
        <v>100</v>
      </c>
      <c r="R19" s="35">
        <v>219</v>
      </c>
      <c r="S19" s="35">
        <v>315</v>
      </c>
      <c r="T19" s="41">
        <v>68</v>
      </c>
      <c r="U19" s="35">
        <v>693</v>
      </c>
      <c r="V19" s="35">
        <v>201</v>
      </c>
      <c r="W19" s="35">
        <v>245.99999999999989</v>
      </c>
      <c r="X19" s="22">
        <v>1140</v>
      </c>
      <c r="AB19" s="85" t="s">
        <v>86</v>
      </c>
      <c r="AC19" s="64">
        <f>SUM(AC11:AC16)</f>
        <v>442.18002720999999</v>
      </c>
      <c r="AD19" s="64">
        <f t="shared" ref="AD19:AG19" si="5">SUM(AD11:AD16)</f>
        <v>279.87939208270001</v>
      </c>
      <c r="AE19" s="64">
        <f t="shared" si="5"/>
        <v>657.04376691309994</v>
      </c>
      <c r="AF19" s="64">
        <f t="shared" si="5"/>
        <v>926.57265784499998</v>
      </c>
      <c r="AG19" s="176">
        <f t="shared" si="5"/>
        <v>199.2186078213</v>
      </c>
      <c r="AH19" s="64">
        <v>3498.8950004099997</v>
      </c>
      <c r="AI19" s="93">
        <f t="shared" ref="AI19" si="6">SUM(AC19:AH19)</f>
        <v>6003.7894522820989</v>
      </c>
    </row>
    <row r="21" spans="2:35" ht="15.75" thickBot="1" x14ac:dyDescent="0.3">
      <c r="O21" s="163" t="s">
        <v>94</v>
      </c>
      <c r="P21" s="163" t="s">
        <v>95</v>
      </c>
      <c r="Q21" s="163" t="s">
        <v>96</v>
      </c>
    </row>
    <row r="22" spans="2:35" x14ac:dyDescent="0.25">
      <c r="O22" s="19" t="s">
        <v>91</v>
      </c>
      <c r="P22" s="19" t="s">
        <v>92</v>
      </c>
      <c r="Q22" s="149" t="s">
        <v>93</v>
      </c>
    </row>
    <row r="23" spans="2:35" x14ac:dyDescent="0.25">
      <c r="O23" s="26">
        <v>1</v>
      </c>
      <c r="P23" s="26">
        <v>1</v>
      </c>
      <c r="Q23" s="134">
        <v>1</v>
      </c>
    </row>
    <row r="24" spans="2:35" x14ac:dyDescent="0.25">
      <c r="O24" s="26">
        <v>1</v>
      </c>
      <c r="P24" s="26">
        <v>1</v>
      </c>
      <c r="Q24" s="134">
        <v>1</v>
      </c>
    </row>
    <row r="25" spans="2:35" x14ac:dyDescent="0.25">
      <c r="O25" s="26">
        <v>1</v>
      </c>
      <c r="P25" s="26">
        <v>1</v>
      </c>
      <c r="Q25" s="134">
        <v>1</v>
      </c>
    </row>
    <row r="26" spans="2:35" x14ac:dyDescent="0.25">
      <c r="O26" s="26">
        <v>1</v>
      </c>
      <c r="P26" s="26">
        <v>1</v>
      </c>
      <c r="Q26" s="134">
        <v>1</v>
      </c>
    </row>
    <row r="27" spans="2:35" ht="15.75" thickBot="1" x14ac:dyDescent="0.3">
      <c r="O27" s="27">
        <v>1</v>
      </c>
      <c r="P27" s="26">
        <v>1</v>
      </c>
      <c r="Q27" s="134">
        <v>1</v>
      </c>
    </row>
    <row r="28" spans="2:35" x14ac:dyDescent="0.25">
      <c r="P28" s="26">
        <v>1</v>
      </c>
      <c r="Q28" s="134">
        <v>1</v>
      </c>
    </row>
    <row r="29" spans="2:35" x14ac:dyDescent="0.25">
      <c r="P29" s="26">
        <v>1</v>
      </c>
      <c r="Q29" s="134">
        <v>1</v>
      </c>
    </row>
    <row r="30" spans="2:35" ht="15.75" thickBot="1" x14ac:dyDescent="0.3">
      <c r="P30" s="27">
        <v>1</v>
      </c>
      <c r="Q30" s="134">
        <v>1</v>
      </c>
    </row>
    <row r="31" spans="2:35" ht="15.75" thickBot="1" x14ac:dyDescent="0.3">
      <c r="Q31" s="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Matrices</vt:lpstr>
      <vt:lpstr>IOT &amp; SUT-RAS</vt:lpstr>
      <vt:lpstr>IOT &amp; SUT-EURO</vt:lpstr>
      <vt:lpstr>Projections</vt:lpstr>
      <vt:lpstr>SUT-RAS-INE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Prokes</dc:creator>
  <cp:lastModifiedBy>David Prokes</cp:lastModifiedBy>
  <dcterms:created xsi:type="dcterms:W3CDTF">2015-06-05T18:19:34Z</dcterms:created>
  <dcterms:modified xsi:type="dcterms:W3CDTF">2025-07-15T09:43:39Z</dcterms:modified>
</cp:coreProperties>
</file>