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sudo/Downloads/"/>
    </mc:Choice>
  </mc:AlternateContent>
  <xr:revisionPtr revIDLastSave="0" documentId="8_{B652D11C-4A47-424D-B18E-31A21161550D}" xr6:coauthVersionLast="47" xr6:coauthVersionMax="47" xr10:uidLastSave="{00000000-0000-0000-0000-000000000000}"/>
  <bookViews>
    <workbookView xWindow="1120" yWindow="500" windowWidth="29580" windowHeight="18700" xr2:uid="{00000000-000D-0000-FFFF-FFFF00000000}"/>
  </bookViews>
  <sheets>
    <sheet name="BuyRent Calculator" sheetId="1" r:id="rId1"/>
    <sheet name="Flip Calculator" sheetId="3" r:id="rId2"/>
    <sheet name="Income chart" sheetId="2" r:id="rId3"/>
  </sheets>
  <definedNames>
    <definedName name="Beginning_Balance">-FV(Interest_Rate/12,Payment_Number-1,-Monthly_Payment,Loan_Amount)</definedName>
    <definedName name="ColumnTitle1">Loan[[#Headers],[No.]]</definedName>
    <definedName name="Ending_Balance">-FV(Interest_Rate/12,Payment_Number,-Monthly_Payment,Loan_Amount)</definedName>
    <definedName name="Full_Print">'BuyRent Calculator'!$A$1:$H$372</definedName>
    <definedName name="Header_Row">ROW('BuyRent Calculator'!$12:$12)</definedName>
    <definedName name="Header_Row_Back">ROW('BuyRent Calculator'!$12:$12)</definedName>
    <definedName name="Interest">-IPMT(Interest_Rate/12,Payment_Number,Number_of_Payments,Loan_Amount)</definedName>
    <definedName name="Interest_Rate">'BuyRent Calculator'!$E$4</definedName>
    <definedName name="Last_Row">IF(Values_Entered,Header_Row+Number_of_Payments,Header_Row)</definedName>
    <definedName name="Loan_Amount">'BuyRent Calculator'!$E$3</definedName>
    <definedName name="Loan_Not_Paid">IF(Payment_Number&lt;=Number_of_Payments,1,0)</definedName>
    <definedName name="Loan_Start">'BuyRent Calculator'!$E$6</definedName>
    <definedName name="Loan_Years">'BuyRent Calculator'!$E$5</definedName>
    <definedName name="Monthly_Payment">-PMT(Interest_Rate/12,Number_of_Payments,Loan_Amount)</definedName>
    <definedName name="Number_of_Payments">'BuyRent Calculator'!$E$9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'BuyRent Calculator'!$12:$12</definedName>
    <definedName name="RowTitleRegion1..E6">'BuyRent Calculator'!$B$3</definedName>
    <definedName name="RowTitleRegion2..E11">'BuyRent Calculator'!$B$8</definedName>
    <definedName name="Total_Cost">'BuyRent Calculator'!$E$11</definedName>
    <definedName name="Total_Interest">'BuyRent Calculator'!$E$10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K4" i="1"/>
  <c r="J3" i="1" l="1"/>
  <c r="H2" i="1"/>
  <c r="H9" i="1" s="1"/>
  <c r="H8" i="1"/>
  <c r="E3" i="1"/>
  <c r="H10" i="1"/>
  <c r="L8" i="1"/>
  <c r="J12" i="1" l="1"/>
  <c r="K8" i="1"/>
  <c r="J4" i="1"/>
  <c r="B2" i="3"/>
  <c r="B4" i="3" s="1"/>
  <c r="O6" i="3"/>
  <c r="N4" i="3"/>
  <c r="N7" i="3" s="1"/>
  <c r="B8" i="3"/>
  <c r="B7" i="3"/>
  <c r="D7" i="3" s="1"/>
  <c r="E7" i="3" s="1"/>
  <c r="G7" i="3" s="1"/>
  <c r="B6" i="3" l="1"/>
  <c r="I7" i="3"/>
  <c r="H7" i="3"/>
  <c r="E3" i="3" l="1"/>
  <c r="G3" i="3" s="1"/>
  <c r="D3" i="3"/>
  <c r="B5" i="3"/>
  <c r="B14" i="3" s="1"/>
  <c r="M8" i="1"/>
  <c r="C14" i="3" l="1"/>
  <c r="D11" i="3"/>
  <c r="E11" i="3" s="1"/>
  <c r="G11" i="3" s="1"/>
  <c r="I3" i="3"/>
  <c r="H3" i="3"/>
  <c r="E9" i="1"/>
  <c r="H7" i="1" s="1"/>
  <c r="E8" i="1" s="1"/>
  <c r="K9" i="1" s="1"/>
  <c r="L9" i="1" s="1"/>
  <c r="L10" i="1" s="1"/>
  <c r="L12" i="1" s="1"/>
  <c r="G12" i="3" l="1"/>
  <c r="I11" i="3"/>
  <c r="I12" i="3" s="1"/>
  <c r="I14" i="3" s="1"/>
  <c r="H11" i="3"/>
  <c r="H12" i="3" s="1"/>
  <c r="H14" i="3" s="1"/>
  <c r="E13" i="1"/>
  <c r="E11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41" i="1"/>
  <c r="H257" i="1"/>
  <c r="H273" i="1"/>
  <c r="H289" i="1"/>
  <c r="H305" i="1"/>
  <c r="H321" i="1"/>
  <c r="H337" i="1"/>
  <c r="H353" i="1"/>
  <c r="H357" i="1"/>
  <c r="H361" i="1"/>
  <c r="H365" i="1"/>
  <c r="H369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4" i="1"/>
  <c r="H358" i="1"/>
  <c r="H362" i="1"/>
  <c r="H366" i="1"/>
  <c r="H370" i="1"/>
  <c r="H371" i="1"/>
  <c r="H45" i="1"/>
  <c r="H77" i="1"/>
  <c r="H109" i="1"/>
  <c r="H141" i="1"/>
  <c r="H173" i="1"/>
  <c r="H205" i="1"/>
  <c r="H237" i="1"/>
  <c r="H269" i="1"/>
  <c r="H301" i="1"/>
  <c r="H333" i="1"/>
  <c r="H356" i="1"/>
  <c r="H364" i="1"/>
  <c r="H372" i="1"/>
  <c r="H25" i="1"/>
  <c r="H41" i="1"/>
  <c r="H57" i="1"/>
  <c r="H73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55" i="1"/>
  <c r="H359" i="1"/>
  <c r="H363" i="1"/>
  <c r="H367" i="1"/>
  <c r="H29" i="1"/>
  <c r="H61" i="1"/>
  <c r="H93" i="1"/>
  <c r="H125" i="1"/>
  <c r="H157" i="1"/>
  <c r="H189" i="1"/>
  <c r="H221" i="1"/>
  <c r="H253" i="1"/>
  <c r="H285" i="1"/>
  <c r="H317" i="1"/>
  <c r="H349" i="1"/>
  <c r="H360" i="1"/>
  <c r="H368" i="1"/>
  <c r="E10" i="1"/>
  <c r="H13" i="1"/>
  <c r="G13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17" i="1"/>
  <c r="G33" i="1"/>
  <c r="G49" i="1"/>
  <c r="G65" i="1"/>
  <c r="G81" i="1"/>
  <c r="G97" i="1"/>
  <c r="G113" i="1"/>
  <c r="G129" i="1"/>
  <c r="G145" i="1"/>
  <c r="G161" i="1"/>
  <c r="G177" i="1"/>
  <c r="G193" i="1"/>
  <c r="G209" i="1"/>
  <c r="G225" i="1"/>
  <c r="G241" i="1"/>
  <c r="G257" i="1"/>
  <c r="G273" i="1"/>
  <c r="G289" i="1"/>
  <c r="G305" i="1"/>
  <c r="G321" i="1"/>
  <c r="G337" i="1"/>
  <c r="G353" i="1"/>
  <c r="G357" i="1"/>
  <c r="G361" i="1"/>
  <c r="G365" i="1"/>
  <c r="G369" i="1"/>
  <c r="G359" i="1"/>
  <c r="G371" i="1"/>
  <c r="G61" i="1"/>
  <c r="G125" i="1"/>
  <c r="G173" i="1"/>
  <c r="G221" i="1"/>
  <c r="G269" i="1"/>
  <c r="G333" i="1"/>
  <c r="G360" i="1"/>
  <c r="G372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4" i="1"/>
  <c r="G358" i="1"/>
  <c r="G362" i="1"/>
  <c r="G366" i="1"/>
  <c r="G370" i="1"/>
  <c r="G367" i="1"/>
  <c r="G45" i="1"/>
  <c r="G109" i="1"/>
  <c r="G157" i="1"/>
  <c r="G205" i="1"/>
  <c r="G253" i="1"/>
  <c r="G301" i="1"/>
  <c r="G349" i="1"/>
  <c r="G364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313" i="1"/>
  <c r="G329" i="1"/>
  <c r="G345" i="1"/>
  <c r="G355" i="1"/>
  <c r="G363" i="1"/>
  <c r="G29" i="1"/>
  <c r="G77" i="1"/>
  <c r="G93" i="1"/>
  <c r="G141" i="1"/>
  <c r="G189" i="1"/>
  <c r="G237" i="1"/>
  <c r="G285" i="1"/>
  <c r="G317" i="1"/>
  <c r="G356" i="1"/>
  <c r="G368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41" i="1"/>
  <c r="F257" i="1"/>
  <c r="F273" i="1"/>
  <c r="F289" i="1"/>
  <c r="F305" i="1"/>
  <c r="F321" i="1"/>
  <c r="F337" i="1"/>
  <c r="F353" i="1"/>
  <c r="F357" i="1"/>
  <c r="F361" i="1"/>
  <c r="F365" i="1"/>
  <c r="F369" i="1"/>
  <c r="F359" i="1"/>
  <c r="F371" i="1"/>
  <c r="F61" i="1"/>
  <c r="F109" i="1"/>
  <c r="F157" i="1"/>
  <c r="F205" i="1"/>
  <c r="F253" i="1"/>
  <c r="F301" i="1"/>
  <c r="F349" i="1"/>
  <c r="F364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4" i="1"/>
  <c r="F358" i="1"/>
  <c r="F362" i="1"/>
  <c r="F366" i="1"/>
  <c r="F370" i="1"/>
  <c r="F367" i="1"/>
  <c r="F45" i="1"/>
  <c r="F125" i="1"/>
  <c r="F173" i="1"/>
  <c r="F221" i="1"/>
  <c r="F269" i="1"/>
  <c r="F317" i="1"/>
  <c r="F356" i="1"/>
  <c r="F368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55" i="1"/>
  <c r="F363" i="1"/>
  <c r="F29" i="1"/>
  <c r="F77" i="1"/>
  <c r="F93" i="1"/>
  <c r="F141" i="1"/>
  <c r="F189" i="1"/>
  <c r="F237" i="1"/>
  <c r="F285" i="1"/>
  <c r="F333" i="1"/>
  <c r="F360" i="1"/>
  <c r="F372" i="1"/>
  <c r="F13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56" i="1"/>
  <c r="E360" i="1"/>
  <c r="E364" i="1"/>
  <c r="E368" i="1"/>
  <c r="E372" i="1"/>
  <c r="E345" i="1"/>
  <c r="E361" i="1"/>
  <c r="E365" i="1"/>
  <c r="E20" i="1"/>
  <c r="E68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8" i="1"/>
  <c r="E324" i="1"/>
  <c r="E340" i="1"/>
  <c r="E358" i="1"/>
  <c r="E366" i="1"/>
  <c r="E21" i="1"/>
  <c r="E29" i="1"/>
  <c r="E37" i="1"/>
  <c r="E45" i="1"/>
  <c r="E53" i="1"/>
  <c r="E61" i="1"/>
  <c r="E77" i="1"/>
  <c r="E85" i="1"/>
  <c r="E93" i="1"/>
  <c r="E109" i="1"/>
  <c r="E125" i="1"/>
  <c r="E141" i="1"/>
  <c r="E165" i="1"/>
  <c r="E181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53" i="1"/>
  <c r="E357" i="1"/>
  <c r="E369" i="1"/>
  <c r="E28" i="1"/>
  <c r="E36" i="1"/>
  <c r="E44" i="1"/>
  <c r="E52" i="1"/>
  <c r="E60" i="1"/>
  <c r="E76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0" i="1"/>
  <c r="E316" i="1"/>
  <c r="E332" i="1"/>
  <c r="E348" i="1"/>
  <c r="E354" i="1"/>
  <c r="E362" i="1"/>
  <c r="E370" i="1"/>
  <c r="E69" i="1"/>
  <c r="E101" i="1"/>
  <c r="E117" i="1"/>
  <c r="E133" i="1"/>
  <c r="E149" i="1"/>
  <c r="E157" i="1"/>
  <c r="E173" i="1"/>
  <c r="E189" i="1"/>
  <c r="E197" i="1"/>
  <c r="E229" i="1"/>
  <c r="E261" i="1"/>
  <c r="E293" i="1"/>
  <c r="E325" i="1"/>
  <c r="E355" i="1"/>
  <c r="E371" i="1"/>
  <c r="E213" i="1"/>
  <c r="E277" i="1"/>
  <c r="E341" i="1"/>
  <c r="E221" i="1"/>
  <c r="E285" i="1"/>
  <c r="E367" i="1"/>
  <c r="E205" i="1"/>
  <c r="E237" i="1"/>
  <c r="E269" i="1"/>
  <c r="E301" i="1"/>
  <c r="E333" i="1"/>
  <c r="E359" i="1"/>
  <c r="E245" i="1"/>
  <c r="E309" i="1"/>
  <c r="E363" i="1"/>
  <c r="E253" i="1"/>
  <c r="E317" i="1"/>
  <c r="E349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57" i="1"/>
  <c r="D361" i="1"/>
  <c r="D365" i="1"/>
  <c r="D369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4" i="1"/>
  <c r="D358" i="1"/>
  <c r="D362" i="1"/>
  <c r="D366" i="1"/>
  <c r="D370" i="1"/>
  <c r="D371" i="1"/>
  <c r="D45" i="1"/>
  <c r="D77" i="1"/>
  <c r="D109" i="1"/>
  <c r="D141" i="1"/>
  <c r="D173" i="1"/>
  <c r="D205" i="1"/>
  <c r="D237" i="1"/>
  <c r="D269" i="1"/>
  <c r="D301" i="1"/>
  <c r="D333" i="1"/>
  <c r="D356" i="1"/>
  <c r="D364" i="1"/>
  <c r="D372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55" i="1"/>
  <c r="D359" i="1"/>
  <c r="D363" i="1"/>
  <c r="D367" i="1"/>
  <c r="D29" i="1"/>
  <c r="D61" i="1"/>
  <c r="D93" i="1"/>
  <c r="D125" i="1"/>
  <c r="D157" i="1"/>
  <c r="D189" i="1"/>
  <c r="D221" i="1"/>
  <c r="D253" i="1"/>
  <c r="D285" i="1"/>
  <c r="D317" i="1"/>
  <c r="D349" i="1"/>
  <c r="D360" i="1"/>
  <c r="D368" i="1"/>
  <c r="D13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7" i="1"/>
  <c r="C273" i="1"/>
  <c r="C289" i="1"/>
  <c r="C300" i="1"/>
  <c r="C308" i="1"/>
  <c r="C316" i="1"/>
  <c r="C324" i="1"/>
  <c r="C332" i="1"/>
  <c r="C340" i="1"/>
  <c r="C345" i="1"/>
  <c r="C350" i="1"/>
  <c r="C355" i="1"/>
  <c r="C359" i="1"/>
  <c r="C363" i="1"/>
  <c r="C367" i="1"/>
  <c r="C371" i="1"/>
  <c r="C221" i="1"/>
  <c r="C269" i="1"/>
  <c r="C305" i="1"/>
  <c r="C329" i="1"/>
  <c r="C349" i="1"/>
  <c r="C362" i="1"/>
  <c r="C21" i="1"/>
  <c r="C37" i="1"/>
  <c r="C53" i="1"/>
  <c r="C69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1" i="1"/>
  <c r="C309" i="1"/>
  <c r="C317" i="1"/>
  <c r="C325" i="1"/>
  <c r="C333" i="1"/>
  <c r="C341" i="1"/>
  <c r="C346" i="1"/>
  <c r="C352" i="1"/>
  <c r="C356" i="1"/>
  <c r="C360" i="1"/>
  <c r="C364" i="1"/>
  <c r="C368" i="1"/>
  <c r="C372" i="1"/>
  <c r="C365" i="1"/>
  <c r="C29" i="1"/>
  <c r="C77" i="1"/>
  <c r="C93" i="1"/>
  <c r="C125" i="1"/>
  <c r="C157" i="1"/>
  <c r="C189" i="1"/>
  <c r="C237" i="1"/>
  <c r="C285" i="1"/>
  <c r="C313" i="1"/>
  <c r="C337" i="1"/>
  <c r="C354" i="1"/>
  <c r="C366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6" i="1"/>
  <c r="C304" i="1"/>
  <c r="C312" i="1"/>
  <c r="C320" i="1"/>
  <c r="C328" i="1"/>
  <c r="C336" i="1"/>
  <c r="C342" i="1"/>
  <c r="C348" i="1"/>
  <c r="C353" i="1"/>
  <c r="C357" i="1"/>
  <c r="C361" i="1"/>
  <c r="C369" i="1"/>
  <c r="C45" i="1"/>
  <c r="C61" i="1"/>
  <c r="C109" i="1"/>
  <c r="C141" i="1"/>
  <c r="C173" i="1"/>
  <c r="C205" i="1"/>
  <c r="C253" i="1"/>
  <c r="C297" i="1"/>
  <c r="C321" i="1"/>
  <c r="C344" i="1"/>
  <c r="C358" i="1"/>
  <c r="C370" i="1"/>
  <c r="C13" i="1"/>
  <c r="B13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337" i="1"/>
  <c r="B361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09" i="1"/>
  <c r="B325" i="1"/>
  <c r="B341" i="1"/>
  <c r="B354" i="1"/>
  <c r="B358" i="1"/>
  <c r="B362" i="1"/>
  <c r="B366" i="1"/>
  <c r="B370" i="1"/>
  <c r="B363" i="1"/>
  <c r="B371" i="1"/>
  <c r="B45" i="1"/>
  <c r="B93" i="1"/>
  <c r="B125" i="1"/>
  <c r="B157" i="1"/>
  <c r="B205" i="1"/>
  <c r="B237" i="1"/>
  <c r="B269" i="1"/>
  <c r="B301" i="1"/>
  <c r="B317" i="1"/>
  <c r="B349" i="1"/>
  <c r="B360" i="1"/>
  <c r="B368" i="1"/>
  <c r="B305" i="1"/>
  <c r="B353" i="1"/>
  <c r="B365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55" i="1"/>
  <c r="B359" i="1"/>
  <c r="B367" i="1"/>
  <c r="B29" i="1"/>
  <c r="B61" i="1"/>
  <c r="B77" i="1"/>
  <c r="B109" i="1"/>
  <c r="B141" i="1"/>
  <c r="B173" i="1"/>
  <c r="B189" i="1"/>
  <c r="B221" i="1"/>
  <c r="B253" i="1"/>
  <c r="B285" i="1"/>
  <c r="B333" i="1"/>
  <c r="B356" i="1"/>
  <c r="B364" i="1"/>
  <c r="B372" i="1"/>
  <c r="B321" i="1"/>
  <c r="B357" i="1"/>
  <c r="B369" i="1"/>
  <c r="K10" i="1" l="1"/>
  <c r="M9" i="1"/>
  <c r="M10" i="1" s="1"/>
  <c r="M11" i="1" s="1"/>
  <c r="K11" i="1" l="1"/>
  <c r="K12" i="1"/>
  <c r="Q11" i="1"/>
  <c r="R11" i="1" s="1"/>
  <c r="Q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3" authorId="0" shapeId="0" xr:uid="{76907B56-E98F-9A44-9961-BBDFB204C9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Purchase Price or Amount we want to offer</t>
        </r>
      </text>
    </comment>
    <comment ref="J3" authorId="0" shapeId="0" xr:uid="{FA101C9A-81A2-4A44-ADD7-7DEEFE48C8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closing costs @ 3%
</t>
        </r>
      </text>
    </comment>
    <comment ref="K4" authorId="0" shapeId="0" xr:uid="{6D5287E7-AF69-E440-8564-218930630A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Zillow, Rent-O-Meter, Listing, etc.</t>
        </r>
      </text>
    </comment>
    <comment ref="H5" authorId="0" shapeId="0" xr:uid="{00B3FD31-3D81-E74A-A72F-E3781EBB625B}">
      <text>
        <r>
          <rPr>
            <b/>
            <sz val="10"/>
            <color rgb="FF000000"/>
            <rFont val="Tahoma"/>
            <family val="2"/>
          </rPr>
          <t>Teresa 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Standard % down is 25% for Non-owner occupied loans. 30%+ may be required for hard money but the interest will be much higher. 
</t>
        </r>
        <r>
          <rPr>
            <sz val="10"/>
            <color rgb="FF000000"/>
            <rFont val="Tahoma"/>
            <family val="2"/>
          </rPr>
          <t xml:space="preserve">To evaluate whether more money down makes this a good deal or not, 1st try 100%. If the cash flow is not positive with 100% down, then it does not make sense at all at this price, with this rent, or with this overhead. </t>
        </r>
      </text>
    </comment>
    <comment ref="P6" authorId="0" shapeId="0" xr:uid="{DF9D933A-149E-004B-B388-51C1471BB3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an average, actual is based on city and county</t>
        </r>
      </text>
    </comment>
    <comment ref="H11" authorId="0" shapeId="0" xr:uid="{087D2F0B-E344-F94F-A44F-2B9A1FD36A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estimated amount of maintenance of overhead expenses like Landscaping, Utilities, HOA dues, etc.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7" authorId="0" shapeId="0" xr:uid="{36047441-9345-0546-B5B9-5091E6B5C6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line of credit, 5.5% I/O
</t>
        </r>
        <r>
          <rPr>
            <sz val="10"/>
            <color rgb="FF000000"/>
            <rFont val="Tahoma"/>
            <family val="2"/>
          </rPr>
          <t xml:space="preserve">We will finance the full rehab amount but interest to be paid 50/50 by the partners. 
</t>
        </r>
      </text>
    </comment>
    <comment ref="D9" authorId="0" shapeId="0" xr:uid="{E43D3FA1-2F87-7142-B4F1-80D6E2C0663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9% I/O for 12 months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F9D7A162-F5B2-FC44-842A-034B93E8EE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entertainment &amp; amazon, clothes, etc.</t>
        </r>
      </text>
    </comment>
  </commentList>
</comments>
</file>

<file path=xl/sharedStrings.xml><?xml version="1.0" encoding="utf-8"?>
<sst xmlns="http://schemas.openxmlformats.org/spreadsheetml/2006/main" count="127" uniqueCount="102">
  <si>
    <t>Simple Loan Calculator</t>
  </si>
  <si>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</si>
  <si>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</si>
  <si>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</si>
  <si>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</si>
  <si>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</si>
  <si>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</si>
  <si>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</si>
  <si>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</si>
  <si>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Number of payments</t>
  </si>
  <si>
    <t>Total interest</t>
  </si>
  <si>
    <t>Total cost of loan</t>
  </si>
  <si>
    <t>Enter values</t>
  </si>
  <si>
    <t>Payment
Date</t>
  </si>
  <si>
    <t>Beginning
Balance</t>
  </si>
  <si>
    <t>Ending
Balance</t>
  </si>
  <si>
    <t>Purchase Price</t>
  </si>
  <si>
    <t>Amount Down</t>
  </si>
  <si>
    <t>P&amp;I</t>
  </si>
  <si>
    <t>Insurance</t>
  </si>
  <si>
    <t>Taxes</t>
  </si>
  <si>
    <t>Maint/Overhead</t>
  </si>
  <si>
    <t>Gross Rents</t>
  </si>
  <si>
    <t>ESTIMATED Monthly</t>
  </si>
  <si>
    <t>TOTAL Monthly Pmt &amp; Overhead</t>
  </si>
  <si>
    <t>75 % Monthly</t>
  </si>
  <si>
    <t>100 % Monthly</t>
  </si>
  <si>
    <t>PM Fee</t>
  </si>
  <si>
    <t>House Payment</t>
  </si>
  <si>
    <t>Car</t>
  </si>
  <si>
    <t>Bryon Vanguard</t>
  </si>
  <si>
    <t>Utilities</t>
  </si>
  <si>
    <t>Subscriptions</t>
  </si>
  <si>
    <t>Household</t>
  </si>
  <si>
    <t>T - Budget</t>
  </si>
  <si>
    <t>V - Budget</t>
  </si>
  <si>
    <t>Other Shopping/Misc</t>
  </si>
  <si>
    <t>Misc Spending (family)</t>
  </si>
  <si>
    <t>Savings (family)</t>
  </si>
  <si>
    <t>Gas Bill</t>
  </si>
  <si>
    <t>Elec/Water/Trash</t>
  </si>
  <si>
    <t>ATT internet</t>
  </si>
  <si>
    <t>ATT (phones)</t>
  </si>
  <si>
    <t>Business Expenses</t>
  </si>
  <si>
    <t>Gardener</t>
  </si>
  <si>
    <t>House Cleaner</t>
  </si>
  <si>
    <t>Personal Trainer</t>
  </si>
  <si>
    <t>Meal Prep</t>
  </si>
  <si>
    <t>Groc/Dry Goods</t>
  </si>
  <si>
    <t>Eating Out</t>
  </si>
  <si>
    <t>TSG Broker Fee</t>
  </si>
  <si>
    <t>Supra Fee</t>
  </si>
  <si>
    <t>VA (Personal)</t>
  </si>
  <si>
    <t>Spectrum (Internet)</t>
  </si>
  <si>
    <t>Zoom</t>
  </si>
  <si>
    <t>Investing</t>
  </si>
  <si>
    <t>Misc</t>
  </si>
  <si>
    <t>House</t>
  </si>
  <si>
    <t>State</t>
  </si>
  <si>
    <t>Tax rate</t>
  </si>
  <si>
    <t>Annual Tax Rate</t>
  </si>
  <si>
    <t>AZ</t>
  </si>
  <si>
    <t>CA</t>
  </si>
  <si>
    <t>IN</t>
  </si>
  <si>
    <t>NV</t>
  </si>
  <si>
    <t>% Down</t>
  </si>
  <si>
    <t>ARV</t>
  </si>
  <si>
    <t>Max Purchase Price</t>
  </si>
  <si>
    <t>$ Down</t>
  </si>
  <si>
    <t>Partner 1</t>
  </si>
  <si>
    <t>Partner 2</t>
  </si>
  <si>
    <t>RUFFIN</t>
  </si>
  <si>
    <t>Partner 2 Dn Pmt Financed</t>
  </si>
  <si>
    <t>Mthly Pmt</t>
  </si>
  <si>
    <t xml:space="preserve">6 mos. </t>
  </si>
  <si>
    <t xml:space="preserve">12 mos. </t>
  </si>
  <si>
    <t>Max Amt Repairs</t>
  </si>
  <si>
    <t>Closing Costs @ Sale</t>
  </si>
  <si>
    <t>Repairs Financed</t>
  </si>
  <si>
    <t>Per Partner</t>
  </si>
  <si>
    <t>Per Month</t>
  </si>
  <si>
    <t>Purchase Hard Money</t>
  </si>
  <si>
    <t>Possible Margin from sale</t>
  </si>
  <si>
    <t>Loan Amount</t>
  </si>
  <si>
    <t>Net Profit</t>
  </si>
  <si>
    <t>HELOC Details</t>
  </si>
  <si>
    <t>Value</t>
  </si>
  <si>
    <t>Max CLTV</t>
  </si>
  <si>
    <t>Max HELOC</t>
  </si>
  <si>
    <t>Inv in Stocks</t>
  </si>
  <si>
    <t>Available</t>
  </si>
  <si>
    <t>Return in 12 months</t>
  </si>
  <si>
    <t>Closing Costs @ Purch</t>
  </si>
  <si>
    <t>TX</t>
  </si>
  <si>
    <t>90 % Monthly</t>
  </si>
  <si>
    <t>Vacancy Rate</t>
  </si>
  <si>
    <t>*BALLOON</t>
  </si>
  <si>
    <t>MI</t>
  </si>
  <si>
    <t>Cash Down</t>
  </si>
  <si>
    <t>COC 25% Vac</t>
  </si>
  <si>
    <t>COC 10% Vac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</si>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</sst>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</numFmts>
  <fonts count="8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BF9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rgb="FF7F7F7F"/>
      </right>
      <top/>
      <bottom/>
      <diagonal/>
    </border>
    <border>
      <left/>
      <right style="hair">
        <color theme="1" tint="0.499984740745262"/>
      </right>
      <top/>
      <bottom/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horizontal="right"/>
    </xf>
    <xf numFmtId="4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</cellStyleXfs>
  <cellXfs count="54">
    <xf numFmtId="0" fontId="0" fillId="0" borderId="0" xfId="0">
      <alignment horizontal="right"/>
    </xf>
    <xf numFmtId="0" fontId="2" fillId="0" borderId="1" xfId="4" applyFill="1">
      <alignment horizontal="left"/>
    </xf>
    <xf numFmtId="0" fontId="2" fillId="0" borderId="1" xfId="4">
      <alignment horizontal="left"/>
    </xf>
    <xf numFmtId="14" fontId="0" fillId="0" borderId="0" xfId="9" applyFont="1">
      <alignment horizontal="right"/>
    </xf>
    <xf numFmtId="0" fontId="0" fillId="0" borderId="0" xfId="6" applyFont="1">
      <alignment horizontal="left" indent="5"/>
    </xf>
    <xf numFmtId="1" fontId="0" fillId="0" borderId="0" xfId="2" applyFont="1">
      <alignment horizontal="right"/>
    </xf>
    <xf numFmtId="44" fontId="0" fillId="0" borderId="0" xfId="1" applyFont="1" applyAlignment="1">
      <alignment horizontal="right"/>
    </xf>
    <xf numFmtId="44" fontId="0" fillId="0" borderId="3" xfId="1" applyFont="1" applyBorder="1" applyAlignment="1">
      <alignment horizontal="right"/>
    </xf>
    <xf numFmtId="1" fontId="0" fillId="0" borderId="3" xfId="2" applyFont="1" applyBorder="1">
      <alignment horizontal="right"/>
    </xf>
    <xf numFmtId="44" fontId="0" fillId="2" borderId="2" xfId="1" applyFont="1" applyFill="1" applyBorder="1" applyAlignment="1">
      <alignment horizontal="right"/>
    </xf>
    <xf numFmtId="1" fontId="0" fillId="2" borderId="2" xfId="2" applyFont="1" applyFill="1" applyBorder="1">
      <alignment horizontal="right"/>
    </xf>
    <xf numFmtId="0" fontId="0" fillId="0" borderId="0" xfId="10" applyFont="1">
      <alignment horizontal="center" wrapText="1"/>
    </xf>
    <xf numFmtId="44" fontId="0" fillId="3" borderId="3" xfId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8" fontId="0" fillId="0" borderId="0" xfId="0" applyNumberFormat="1">
      <alignment horizontal="right"/>
    </xf>
    <xf numFmtId="0" fontId="0" fillId="0" borderId="0" xfId="0" applyAlignment="1">
      <alignment horizontal="center" vertical="center" wrapText="1"/>
    </xf>
    <xf numFmtId="9" fontId="0" fillId="0" borderId="0" xfId="0" applyNumberFormat="1">
      <alignment horizontal="right"/>
    </xf>
    <xf numFmtId="0" fontId="5" fillId="0" borderId="0" xfId="0" applyFont="1">
      <alignment horizontal="right"/>
    </xf>
    <xf numFmtId="4" fontId="5" fillId="0" borderId="0" xfId="0" applyNumberFormat="1" applyFont="1">
      <alignment horizontal="right"/>
    </xf>
    <xf numFmtId="0" fontId="6" fillId="0" borderId="0" xfId="0" applyFont="1">
      <alignment horizontal="right"/>
    </xf>
    <xf numFmtId="0" fontId="7" fillId="0" borderId="0" xfId="0" applyFont="1">
      <alignment horizontal="right"/>
    </xf>
    <xf numFmtId="4" fontId="7" fillId="0" borderId="0" xfId="0" applyNumberFormat="1" applyFont="1">
      <alignment horizontal="right"/>
    </xf>
    <xf numFmtId="0" fontId="6" fillId="4" borderId="0" xfId="0" applyFont="1" applyFill="1">
      <alignment horizontal="right"/>
    </xf>
    <xf numFmtId="0" fontId="6" fillId="5" borderId="0" xfId="0" applyFont="1" applyFill="1">
      <alignment horizontal="right"/>
    </xf>
    <xf numFmtId="0" fontId="5" fillId="6" borderId="0" xfId="0" applyFont="1" applyFill="1">
      <alignment horizontal="right"/>
    </xf>
    <xf numFmtId="0" fontId="6" fillId="6" borderId="0" xfId="0" applyFont="1" applyFill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44" fontId="0" fillId="0" borderId="0" xfId="0" applyNumberFormat="1">
      <alignment horizontal="right"/>
    </xf>
    <xf numFmtId="10" fontId="0" fillId="0" borderId="0" xfId="3" applyFont="1" applyAlignment="1">
      <alignment horizontal="right"/>
    </xf>
    <xf numFmtId="2" fontId="0" fillId="0" borderId="0" xfId="0" applyNumberFormat="1">
      <alignment horizontal="right"/>
    </xf>
    <xf numFmtId="10" fontId="0" fillId="0" borderId="0" xfId="0" applyNumberFormat="1">
      <alignment horizontal="right"/>
    </xf>
    <xf numFmtId="164" fontId="0" fillId="0" borderId="0" xfId="0" applyNumberForma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3" borderId="0" xfId="0" applyFill="1">
      <alignment horizontal="right"/>
    </xf>
    <xf numFmtId="10" fontId="0" fillId="3" borderId="0" xfId="3" applyFont="1" applyFill="1" applyAlignment="1">
      <alignment horizontal="right"/>
    </xf>
    <xf numFmtId="14" fontId="0" fillId="3" borderId="3" xfId="9" applyFont="1" applyFill="1" applyBorder="1">
      <alignment horizontal="right"/>
    </xf>
    <xf numFmtId="2" fontId="0" fillId="3" borderId="3" xfId="1" applyNumberFormat="1" applyFont="1" applyFill="1" applyBorder="1" applyAlignment="1">
      <alignment horizontal="right"/>
    </xf>
    <xf numFmtId="164" fontId="0" fillId="3" borderId="3" xfId="3" applyNumberFormat="1" applyFont="1" applyFill="1" applyBorder="1" applyAlignment="1">
      <alignment horizontal="right"/>
    </xf>
    <xf numFmtId="44" fontId="0" fillId="3" borderId="0" xfId="1" applyFont="1" applyFill="1" applyAlignment="1">
      <alignment horizontal="right"/>
    </xf>
    <xf numFmtId="44" fontId="0" fillId="0" borderId="7" xfId="0" applyNumberFormat="1" applyBorder="1">
      <alignment horizontal="right"/>
    </xf>
    <xf numFmtId="0" fontId="0" fillId="0" borderId="0" xfId="0" applyAlignment="1">
      <alignment horizontal="right" wrapText="1"/>
    </xf>
    <xf numFmtId="1" fontId="0" fillId="6" borderId="0" xfId="2" applyFont="1" applyFill="1">
      <alignment horizontal="right"/>
    </xf>
    <xf numFmtId="14" fontId="0" fillId="6" borderId="0" xfId="9" applyFont="1" applyFill="1">
      <alignment horizontal="right"/>
    </xf>
    <xf numFmtId="44" fontId="0" fillId="6" borderId="0" xfId="1" applyFont="1" applyFill="1" applyAlignment="1">
      <alignment horizontal="right"/>
    </xf>
    <xf numFmtId="0" fontId="0" fillId="6" borderId="0" xfId="0" applyFill="1">
      <alignment horizontal="right"/>
    </xf>
    <xf numFmtId="0" fontId="0" fillId="0" borderId="0" xfId="0" applyAlignment="1">
      <alignment horizontal="center"/>
    </xf>
    <xf numFmtId="0" fontId="1" fillId="0" borderId="4" xfId="5" applyBorder="1">
      <alignment horizontal="right" indent="1"/>
    </xf>
    <xf numFmtId="0" fontId="1" fillId="0" borderId="0" xfId="6">
      <alignment horizontal="left" indent="5"/>
    </xf>
    <xf numFmtId="0" fontId="1" fillId="0" borderId="6" xfId="6" applyBorder="1">
      <alignment horizontal="left" indent="5"/>
    </xf>
    <xf numFmtId="0" fontId="0" fillId="0" borderId="0" xfId="6" applyFont="1">
      <alignment horizontal="left" indent="5"/>
    </xf>
    <xf numFmtId="0" fontId="0" fillId="0" borderId="5" xfId="6" applyFont="1" applyBorder="1">
      <alignment horizontal="left" indent="5"/>
    </xf>
    <xf numFmtId="0" fontId="1" fillId="0" borderId="5" xfId="6" applyBorder="1">
      <alignment horizontal="left" indent="5"/>
    </xf>
  </cellXfs>
  <cellStyles count="11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Title" xfId="4" builtinId="15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 outline="0">
        <bottom style="thin">
          <color indexed="2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D-0B49-A236-AFB5B3EB7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D-0B49-A236-AFB5B3EB7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2D-0B49-A236-AFB5B3EB78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2D-0B49-A236-AFB5B3EB78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2D-0B49-A236-AFB5B3EB78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52D-0B49-A236-AFB5B3EB78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52D-0B49-A236-AFB5B3EB78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52D-0B49-A236-AFB5B3EB78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52D-0B49-A236-AFB5B3EB78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52D-0B49-A236-AFB5B3EB783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52D-0B49-A236-AFB5B3EB783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52D-0B49-A236-AFB5B3EB783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52D-0B49-A236-AFB5B3EB783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52D-0B49-A236-AFB5B3EB783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52D-0B49-A236-AFB5B3EB783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52D-0B49-A236-AFB5B3EB783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52D-0B49-A236-AFB5B3EB783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52D-0B49-A236-AFB5B3EB783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52D-0B49-A236-AFB5B3EB783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52D-0B49-A236-AFB5B3EB783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52D-0B49-A236-AFB5B3EB783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52D-0B49-A236-AFB5B3EB783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52D-0B49-A236-AFB5B3EB783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52D-0B49-A236-AFB5B3EB7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chart'!$B$1:$B$24</c:f>
              <c:strCache>
                <c:ptCount val="24"/>
                <c:pt idx="0">
                  <c:v>House Payment</c:v>
                </c:pt>
                <c:pt idx="1">
                  <c:v>Car</c:v>
                </c:pt>
                <c:pt idx="2">
                  <c:v>Gas Bill</c:v>
                </c:pt>
                <c:pt idx="3">
                  <c:v>Elec/Water/Trash</c:v>
                </c:pt>
                <c:pt idx="4">
                  <c:v>ATT internet</c:v>
                </c:pt>
                <c:pt idx="5">
                  <c:v>ATT (phones)</c:v>
                </c:pt>
                <c:pt idx="6">
                  <c:v>Gardener</c:v>
                </c:pt>
                <c:pt idx="7">
                  <c:v>House Cleaner</c:v>
                </c:pt>
                <c:pt idx="8">
                  <c:v>Personal Trainer</c:v>
                </c:pt>
                <c:pt idx="9">
                  <c:v>Meal Prep</c:v>
                </c:pt>
                <c:pt idx="10">
                  <c:v>Groc/Dry Goods</c:v>
                </c:pt>
                <c:pt idx="11">
                  <c:v>Eating Out</c:v>
                </c:pt>
                <c:pt idx="12">
                  <c:v>TSG Broker Fee</c:v>
                </c:pt>
                <c:pt idx="13">
                  <c:v>Supra Fee</c:v>
                </c:pt>
                <c:pt idx="14">
                  <c:v>VA (Personal)</c:v>
                </c:pt>
                <c:pt idx="15">
                  <c:v>Spectrum (Internet)</c:v>
                </c:pt>
                <c:pt idx="16">
                  <c:v>Zoom</c:v>
                </c:pt>
                <c:pt idx="17">
                  <c:v>Savings (family)</c:v>
                </c:pt>
                <c:pt idx="18">
                  <c:v>Bryon Vanguard</c:v>
                </c:pt>
                <c:pt idx="19">
                  <c:v>T - Budget</c:v>
                </c:pt>
                <c:pt idx="20">
                  <c:v>V - Budget</c:v>
                </c:pt>
                <c:pt idx="21">
                  <c:v>Subscriptions</c:v>
                </c:pt>
                <c:pt idx="22">
                  <c:v>Other Shopping/Misc</c:v>
                </c:pt>
                <c:pt idx="23">
                  <c:v>Misc Spending (family)</c:v>
                </c:pt>
              </c:strCache>
            </c:strRef>
          </c:cat>
          <c:val>
            <c:numRef>
              <c:f>'Income chart'!$C$1:$C$24</c:f>
              <c:numCache>
                <c:formatCode>General</c:formatCode>
                <c:ptCount val="24"/>
                <c:pt idx="0" formatCode="#,##0.00">
                  <c:v>-3300</c:v>
                </c:pt>
                <c:pt idx="1">
                  <c:v>-661</c:v>
                </c:pt>
                <c:pt idx="2">
                  <c:v>-50</c:v>
                </c:pt>
                <c:pt idx="3">
                  <c:v>-400</c:v>
                </c:pt>
                <c:pt idx="4">
                  <c:v>-60</c:v>
                </c:pt>
                <c:pt idx="5">
                  <c:v>-250</c:v>
                </c:pt>
                <c:pt idx="6">
                  <c:v>-100</c:v>
                </c:pt>
                <c:pt idx="7">
                  <c:v>-240</c:v>
                </c:pt>
                <c:pt idx="8">
                  <c:v>-560</c:v>
                </c:pt>
                <c:pt idx="9">
                  <c:v>-480</c:v>
                </c:pt>
                <c:pt idx="10">
                  <c:v>-300</c:v>
                </c:pt>
                <c:pt idx="11">
                  <c:v>-400</c:v>
                </c:pt>
                <c:pt idx="12">
                  <c:v>-37</c:v>
                </c:pt>
                <c:pt idx="13">
                  <c:v>-16</c:v>
                </c:pt>
                <c:pt idx="14">
                  <c:v>-600</c:v>
                </c:pt>
                <c:pt idx="15">
                  <c:v>-50</c:v>
                </c:pt>
                <c:pt idx="16">
                  <c:v>-14.99</c:v>
                </c:pt>
                <c:pt idx="17" formatCode="#,##0.00">
                  <c:v>-1888.02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-32.99</c:v>
                </c:pt>
                <c:pt idx="22">
                  <c:v>-200</c:v>
                </c:pt>
                <c:pt idx="23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E-A846-9561-7B40772DD8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390878</xdr:colOff>
      <xdr:row>0</xdr:row>
      <xdr:rowOff>32456</xdr:rowOff>
    </xdr:from>
    <xdr:to>
      <xdr:col>25</xdr:col>
      <xdr:colOff>822678</xdr:colOff>
      <xdr:row>74</xdr:row>
      <xdr:rowOff>83256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E6428-A20A-E14A-9CE0-22BF9808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2:H372" totalsRowShown="0" dataDxfId="13" tableBorderDxfId="12" headerRowCellStyle="Heading 3" dataCellStyle="Currency">
  <autoFilter ref="B12:H3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 dataCellStyle="Comma">
      <calculatedColumnFormula>IFERROR(IF(Loan_Not_Paid*Values_Entered,Payment_Number,""), "")</calculatedColumnFormula>
    </tableColumn>
    <tableColumn id="2" xr3:uid="{00000000-0010-0000-0000-000002000000}" name="Payment_x000a_Date" dataCellStyle="Date">
      <calculatedColumnFormula>IFERROR(IF(Loan_Not_Paid*Values_Entered,Payment_Date,""), "")</calculatedColumnFormula>
    </tableColumn>
    <tableColumn id="3" xr3:uid="{00000000-0010-0000-0000-000003000000}" name="Beginning_x000a_Balance" dataCellStyle="Currency">
      <calculatedColumnFormula>IFERROR(IF(Loan_Not_Paid*Values_Entered,Beginning_Balance,""), "")</calculatedColumnFormula>
    </tableColumn>
    <tableColumn id="4" xr3:uid="{00000000-0010-0000-0000-000004000000}" name="Payment" dataCellStyle="Currency">
      <calculatedColumnFormula>IFERROR(IF(Loan_Not_Paid*Values_Entered,Monthly_Payment,""), "")</calculatedColumnFormula>
    </tableColumn>
    <tableColumn id="5" xr3:uid="{00000000-0010-0000-0000-000005000000}" name="Principal" dataCellStyle="Currency">
      <calculatedColumnFormula>IFERROR(IF(Loan_Not_Paid*Values_Entered,Principal,""), "")</calculatedColumnFormula>
    </tableColumn>
    <tableColumn id="6" xr3:uid="{00000000-0010-0000-0000-000006000000}" name="Interest" dataCellStyle="Currency">
      <calculatedColumnFormula>IFERROR(IF(Loan_Not_Paid*Values_Entered,Interest,""), "")</calculatedColumnFormula>
    </tableColumn>
    <tableColumn id="7" xr3:uid="{00000000-0010-0000-0000-000007000000}" name="Ending_x000a_Balance" dataCellStyle="Currency">
      <calculatedColumnFormula>IFERROR(IF(Loan_Not_Paid*Values_Entered,Ending_Balance,""), "")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R372"/>
  <sheetViews>
    <sheetView showGridLines="0" tabSelected="1" topLeftCell="D1" zoomScale="182" zoomScaleNormal="154" workbookViewId="0">
      <pane ySplit="12" topLeftCell="A13" activePane="bottomLeft" state="frozenSplit"/>
      <selection pane="bottomLeft" activeCell="O7" sqref="O7"/>
    </sheetView>
  </sheetViews>
  <sheetFormatPr baseColWidth="10" defaultColWidth="8.83203125" defaultRowHeight="14" x14ac:dyDescent="0.15"/>
  <cols>
    <col min="1" max="1" width="2.6640625" customWidth="1"/>
    <col min="2" max="2" width="5.6640625" customWidth="1"/>
    <col min="3" max="3" width="13.6640625" customWidth="1"/>
    <col min="4" max="4" width="16.6640625" customWidth="1"/>
    <col min="5" max="5" width="14.5" customWidth="1"/>
    <col min="6" max="7" width="13.6640625" customWidth="1"/>
    <col min="8" max="8" width="14.6640625" customWidth="1"/>
    <col min="9" max="9" width="2.6640625" customWidth="1"/>
    <col min="10" max="10" width="12.83203125" bestFit="1" customWidth="1"/>
    <col min="11" max="11" width="12.83203125" customWidth="1"/>
    <col min="12" max="12" width="12" bestFit="1" customWidth="1"/>
    <col min="13" max="13" width="11.6640625" bestFit="1" customWidth="1"/>
    <col min="14" max="16" width="9.1640625" bestFit="1" customWidth="1"/>
    <col min="17" max="17" width="10.83203125" bestFit="1" customWidth="1"/>
  </cols>
  <sheetData>
    <row r="1" spans="2:18" ht="30" customHeight="1" x14ac:dyDescent="0.25">
      <c r="B1" s="1" t="s">
        <v>0</v>
      </c>
      <c r="C1" s="2"/>
      <c r="D1" s="2"/>
      <c r="E1" s="2"/>
      <c r="F1" s="2"/>
      <c r="G1" t="s">
        <v>58</v>
      </c>
      <c r="H1" s="35" t="s">
        <v>101</v>
      </c>
      <c r="K1" s="16"/>
      <c r="O1" s="47" t="s">
        <v>60</v>
      </c>
      <c r="P1" s="47"/>
    </row>
    <row r="2" spans="2:18" ht="30" customHeight="1" x14ac:dyDescent="0.15">
      <c r="B2" s="48" t="s">
        <v>12</v>
      </c>
      <c r="C2" s="48"/>
      <c r="D2" s="48"/>
      <c r="E2" s="48"/>
      <c r="G2" s="34" t="s">
        <v>59</v>
      </c>
      <c r="H2" s="34">
        <f>SUMIF(P2:P7,H1,O2:O7)</f>
        <v>1.7000000000000001E-2</v>
      </c>
      <c r="K2" s="15" t="s">
        <v>23</v>
      </c>
      <c r="O2" s="32">
        <v>6.1999999999999998E-3</v>
      </c>
      <c r="P2" s="33" t="s">
        <v>61</v>
      </c>
    </row>
    <row r="3" spans="2:18" x14ac:dyDescent="0.15">
      <c r="B3" s="51" t="s">
        <v>5</v>
      </c>
      <c r="C3" s="51"/>
      <c r="D3" s="52"/>
      <c r="E3" s="7">
        <f>H3-H4</f>
        <v>520000</v>
      </c>
      <c r="G3" t="s">
        <v>16</v>
      </c>
      <c r="H3" s="12">
        <v>650000</v>
      </c>
      <c r="J3" s="28">
        <f>H3*0.03</f>
        <v>19500</v>
      </c>
      <c r="K3" s="13" t="s">
        <v>22</v>
      </c>
      <c r="O3" s="31">
        <v>1.2500000000000001E-2</v>
      </c>
      <c r="P3" s="33" t="s">
        <v>62</v>
      </c>
      <c r="Q3" s="28"/>
    </row>
    <row r="4" spans="2:18" x14ac:dyDescent="0.15">
      <c r="B4" s="49" t="s">
        <v>6</v>
      </c>
      <c r="C4" s="49"/>
      <c r="D4" s="53"/>
      <c r="E4" s="39">
        <v>6.5000000000000002E-2</v>
      </c>
      <c r="G4" t="s">
        <v>17</v>
      </c>
      <c r="H4" s="7">
        <f>H3*H5</f>
        <v>130000</v>
      </c>
      <c r="J4" s="28">
        <f>H4/2</f>
        <v>65000</v>
      </c>
      <c r="K4" s="38">
        <f>1450*2</f>
        <v>2900</v>
      </c>
      <c r="O4" s="31">
        <v>1.37E-2</v>
      </c>
      <c r="P4" s="33" t="s">
        <v>63</v>
      </c>
    </row>
    <row r="5" spans="2:18" x14ac:dyDescent="0.15">
      <c r="B5" s="49" t="s">
        <v>7</v>
      </c>
      <c r="C5" s="49"/>
      <c r="D5" s="53"/>
      <c r="E5" s="8">
        <v>30</v>
      </c>
      <c r="G5" t="s">
        <v>65</v>
      </c>
      <c r="H5" s="36">
        <v>0.2</v>
      </c>
      <c r="L5" t="s">
        <v>95</v>
      </c>
      <c r="O5" s="31">
        <v>6.4999999999999997E-3</v>
      </c>
      <c r="P5" s="33" t="s">
        <v>64</v>
      </c>
    </row>
    <row r="6" spans="2:18" x14ac:dyDescent="0.15">
      <c r="B6" s="49" t="s">
        <v>8</v>
      </c>
      <c r="C6" s="49"/>
      <c r="D6" s="53"/>
      <c r="E6" s="37">
        <v>45352</v>
      </c>
      <c r="K6" s="13" t="s">
        <v>25</v>
      </c>
      <c r="L6" s="13" t="s">
        <v>94</v>
      </c>
      <c r="M6" s="13" t="s">
        <v>26</v>
      </c>
      <c r="O6" s="31">
        <v>1.7000000000000001E-2</v>
      </c>
      <c r="P6" s="33" t="s">
        <v>93</v>
      </c>
    </row>
    <row r="7" spans="2:18" x14ac:dyDescent="0.15">
      <c r="B7" s="4"/>
      <c r="C7" s="4"/>
      <c r="D7" s="4"/>
      <c r="G7" t="s">
        <v>18</v>
      </c>
      <c r="H7" s="9">
        <f>IFERROR(IF(Values_Entered,Monthly_Payment,""), "")</f>
        <v>3286.7537221634116</v>
      </c>
      <c r="K7" s="13" t="s">
        <v>22</v>
      </c>
      <c r="L7" s="13" t="s">
        <v>22</v>
      </c>
      <c r="M7" s="13" t="s">
        <v>22</v>
      </c>
      <c r="O7" s="31">
        <v>3.2099999999999997E-2</v>
      </c>
      <c r="P7" s="33" t="s">
        <v>97</v>
      </c>
    </row>
    <row r="8" spans="2:18" x14ac:dyDescent="0.15">
      <c r="B8" s="49" t="s">
        <v>24</v>
      </c>
      <c r="C8" s="49"/>
      <c r="D8" s="50"/>
      <c r="E8" s="9">
        <f>SUM(H7:H11)</f>
        <v>5289.2537221634111</v>
      </c>
      <c r="G8" t="s">
        <v>19</v>
      </c>
      <c r="H8" s="9">
        <f>H3*0.01/12</f>
        <v>541.66666666666663</v>
      </c>
      <c r="K8" s="9">
        <f>K4*0.75</f>
        <v>2175</v>
      </c>
      <c r="L8" s="9">
        <f>K4*0.9</f>
        <v>2610</v>
      </c>
      <c r="M8" s="9">
        <f>K4</f>
        <v>2900</v>
      </c>
    </row>
    <row r="9" spans="2:18" x14ac:dyDescent="0.15">
      <c r="B9" s="49" t="s">
        <v>9</v>
      </c>
      <c r="C9" s="49"/>
      <c r="D9" s="50"/>
      <c r="E9" s="10">
        <f>IFERROR(IF(Values_Entered,Loan_Years*12,""), "")</f>
        <v>360</v>
      </c>
      <c r="G9" t="s">
        <v>20</v>
      </c>
      <c r="H9" s="9">
        <f>H3*(H2)/12</f>
        <v>920.83333333333337</v>
      </c>
      <c r="K9" s="9">
        <f>E8</f>
        <v>5289.2537221634111</v>
      </c>
      <c r="L9" s="9">
        <f>K9</f>
        <v>5289.2537221634111</v>
      </c>
      <c r="M9" s="9">
        <f>E8</f>
        <v>5289.2537221634111</v>
      </c>
    </row>
    <row r="10" spans="2:18" x14ac:dyDescent="0.15">
      <c r="B10" s="49" t="s">
        <v>10</v>
      </c>
      <c r="C10" s="49"/>
      <c r="D10" s="50"/>
      <c r="E10" s="9">
        <f>IFERROR(IF(Values_Entered,Total_Cost-Loan_Amount,""), "")</f>
        <v>663231.33997882809</v>
      </c>
      <c r="G10" t="s">
        <v>27</v>
      </c>
      <c r="H10" s="9">
        <f>0.1*K4</f>
        <v>290</v>
      </c>
      <c r="K10" s="7">
        <f>K8-K9</f>
        <v>-3114.2537221634111</v>
      </c>
      <c r="L10" s="7">
        <f>L8-L9</f>
        <v>-2679.2537221634111</v>
      </c>
      <c r="M10" s="7">
        <f>M8-M9</f>
        <v>-2389.2537221634111</v>
      </c>
      <c r="N10" s="28"/>
      <c r="O10" s="29"/>
      <c r="Q10" s="29">
        <f>M11/J4</f>
        <v>-1.8378874785872395E-2</v>
      </c>
    </row>
    <row r="11" spans="2:18" x14ac:dyDescent="0.15">
      <c r="B11" s="49" t="s">
        <v>11</v>
      </c>
      <c r="C11" s="49"/>
      <c r="D11" s="50"/>
      <c r="E11" s="9">
        <f>IFERROR(IF(Values_Entered,Monthly_Payment*Number_of_Payments,""), "")</f>
        <v>1183231.3399788281</v>
      </c>
      <c r="G11" t="s">
        <v>21</v>
      </c>
      <c r="H11" s="12">
        <v>250</v>
      </c>
      <c r="K11" s="28">
        <f>K10/2</f>
        <v>-1557.1268610817056</v>
      </c>
      <c r="M11" s="28">
        <f>M10/2</f>
        <v>-1194.6268610817056</v>
      </c>
      <c r="O11" s="28"/>
      <c r="P11" s="30"/>
      <c r="Q11" s="28">
        <f>M11*12</f>
        <v>-14335.522332980467</v>
      </c>
      <c r="R11" s="29">
        <f>Q11/J4</f>
        <v>-0.22054649743046872</v>
      </c>
    </row>
    <row r="12" spans="2:18" ht="62.25" customHeight="1" x14ac:dyDescent="0.15">
      <c r="B12" s="11" t="s">
        <v>1</v>
      </c>
      <c r="C12" s="11" t="s">
        <v>13</v>
      </c>
      <c r="D12" s="11" t="s">
        <v>14</v>
      </c>
      <c r="E12" s="11" t="s">
        <v>4</v>
      </c>
      <c r="F12" s="11" t="s">
        <v>2</v>
      </c>
      <c r="G12" s="11" t="s">
        <v>3</v>
      </c>
      <c r="H12" s="11" t="s">
        <v>15</v>
      </c>
      <c r="J12" s="28">
        <f>H4+J3</f>
        <v>149500</v>
      </c>
      <c r="K12" s="29">
        <f>(K$10*12)/$J$12</f>
        <v>-0.24997354291612661</v>
      </c>
      <c r="L12" s="29">
        <f>(L$10*12)/$J$12</f>
        <v>-0.21505715495626043</v>
      </c>
      <c r="M12" s="29"/>
    </row>
    <row r="13" spans="2:18" x14ac:dyDescent="0.15">
      <c r="B13" s="5">
        <f>IFERROR(IF(Loan_Not_Paid*Values_Entered,Payment_Number,""), "")</f>
        <v>1</v>
      </c>
      <c r="C13" s="3">
        <f>IFERROR(IF(Loan_Not_Paid*Values_Entered,Payment_Date,""), "")</f>
        <v>45383</v>
      </c>
      <c r="D13" s="6">
        <f>IFERROR(IF(Loan_Not_Paid*Values_Entered,Beginning_Balance,""), "")</f>
        <v>520000</v>
      </c>
      <c r="E13" s="6">
        <f>IFERROR(IF(Loan_Not_Paid*Values_Entered,Monthly_Payment,""), "")</f>
        <v>3286.7537221634116</v>
      </c>
      <c r="F13" s="6">
        <f>IFERROR(IF(Loan_Not_Paid*Values_Entered,Principal,""), "")</f>
        <v>470.0870554967446</v>
      </c>
      <c r="G13" s="6">
        <f>IFERROR(IF(Loan_Not_Paid*Values_Entered,Interest,""), "")</f>
        <v>2816.666666666667</v>
      </c>
      <c r="H13" s="6">
        <f>IFERROR(IF(Loan_Not_Paid*Values_Entered,Ending_Balance,""), "")</f>
        <v>519529.91294450324</v>
      </c>
      <c r="J13" t="s">
        <v>98</v>
      </c>
      <c r="K13" t="s">
        <v>99</v>
      </c>
      <c r="L13" t="s">
        <v>100</v>
      </c>
    </row>
    <row r="14" spans="2:18" x14ac:dyDescent="0.15">
      <c r="B14" s="5">
        <f>IFERROR(IF(Loan_Not_Paid*Values_Entered,Payment_Number,""), "")</f>
        <v>2</v>
      </c>
      <c r="C14" s="3">
        <f>IFERROR(IF(Loan_Not_Paid*Values_Entered,Payment_Date,""), "")</f>
        <v>45413</v>
      </c>
      <c r="D14" s="6">
        <f>IFERROR(IF(Loan_Not_Paid*Values_Entered,Beginning_Balance,""), "")</f>
        <v>519529.91294450324</v>
      </c>
      <c r="E14" s="6">
        <f>IFERROR(IF(Loan_Not_Paid*Values_Entered,Monthly_Payment,""), "")</f>
        <v>3286.7537221634116</v>
      </c>
      <c r="F14" s="6">
        <f>IFERROR(IF(Loan_Not_Paid*Values_Entered,Principal,""), "")</f>
        <v>472.63336038068519</v>
      </c>
      <c r="G14" s="6">
        <f>IFERROR(IF(Loan_Not_Paid*Values_Entered,Interest,""), "")</f>
        <v>2814.1203617827268</v>
      </c>
      <c r="H14" s="6">
        <f>IFERROR(IF(Loan_Not_Paid*Values_Entered,Ending_Balance,""), "")</f>
        <v>519057.27958412259</v>
      </c>
    </row>
    <row r="15" spans="2:18" x14ac:dyDescent="0.15">
      <c r="B15" s="5">
        <f>IFERROR(IF(Loan_Not_Paid*Values_Entered,Payment_Number,""), "")</f>
        <v>3</v>
      </c>
      <c r="C15" s="3">
        <f>IFERROR(IF(Loan_Not_Paid*Values_Entered,Payment_Date,""), "")</f>
        <v>45444</v>
      </c>
      <c r="D15" s="6">
        <f>IFERROR(IF(Loan_Not_Paid*Values_Entered,Beginning_Balance,""), "")</f>
        <v>519057.27958412259</v>
      </c>
      <c r="E15" s="6">
        <f>IFERROR(IF(Loan_Not_Paid*Values_Entered,Monthly_Payment,""), "")</f>
        <v>3286.7537221634116</v>
      </c>
      <c r="F15" s="6">
        <f>IFERROR(IF(Loan_Not_Paid*Values_Entered,Principal,""), "")</f>
        <v>475.19345774941399</v>
      </c>
      <c r="G15" s="6">
        <f>IFERROR(IF(Loan_Not_Paid*Values_Entered,Interest,""), "")</f>
        <v>2811.5602644139976</v>
      </c>
      <c r="H15" s="6">
        <f>IFERROR(IF(Loan_Not_Paid*Values_Entered,Ending_Balance,""), "")</f>
        <v>518582.08612637321</v>
      </c>
    </row>
    <row r="16" spans="2:18" x14ac:dyDescent="0.15">
      <c r="B16" s="5">
        <f>IFERROR(IF(Loan_Not_Paid*Values_Entered,Payment_Number,""), "")</f>
        <v>4</v>
      </c>
      <c r="C16" s="3">
        <f>IFERROR(IF(Loan_Not_Paid*Values_Entered,Payment_Date,""), "")</f>
        <v>45474</v>
      </c>
      <c r="D16" s="6">
        <f>IFERROR(IF(Loan_Not_Paid*Values_Entered,Beginning_Balance,""), "")</f>
        <v>518582.08612637321</v>
      </c>
      <c r="E16" s="6">
        <f>IFERROR(IF(Loan_Not_Paid*Values_Entered,Monthly_Payment,""), "")</f>
        <v>3286.7537221634116</v>
      </c>
      <c r="F16" s="6">
        <f>IFERROR(IF(Loan_Not_Paid*Values_Entered,Principal,""), "")</f>
        <v>477.76742231222329</v>
      </c>
      <c r="G16" s="6">
        <f>IFERROR(IF(Loan_Not_Paid*Values_Entered,Interest,""), "")</f>
        <v>2808.9862998511885</v>
      </c>
      <c r="H16" s="6">
        <f>IFERROR(IF(Loan_Not_Paid*Values_Entered,Ending_Balance,""), "")</f>
        <v>518104.31870406098</v>
      </c>
    </row>
    <row r="17" spans="2:18" x14ac:dyDescent="0.15">
      <c r="B17" s="5">
        <f>IFERROR(IF(Loan_Not_Paid*Values_Entered,Payment_Number,""), "")</f>
        <v>5</v>
      </c>
      <c r="C17" s="3">
        <f>IFERROR(IF(Loan_Not_Paid*Values_Entered,Payment_Date,""), "")</f>
        <v>45505</v>
      </c>
      <c r="D17" s="6">
        <f>IFERROR(IF(Loan_Not_Paid*Values_Entered,Beginning_Balance,""), "")</f>
        <v>518104.31870406098</v>
      </c>
      <c r="E17" s="6">
        <f>IFERROR(IF(Loan_Not_Paid*Values_Entered,Monthly_Payment,""), "")</f>
        <v>3286.7537221634116</v>
      </c>
      <c r="F17" s="6">
        <f>IFERROR(IF(Loan_Not_Paid*Values_Entered,Principal,""), "")</f>
        <v>480.35532918308121</v>
      </c>
      <c r="G17" s="6">
        <f>IFERROR(IF(Loan_Not_Paid*Values_Entered,Interest,""), "")</f>
        <v>2806.3983929803308</v>
      </c>
      <c r="H17" s="6">
        <f>IFERROR(IF(Loan_Not_Paid*Values_Entered,Ending_Balance,""), "")</f>
        <v>517623.96337487793</v>
      </c>
    </row>
    <row r="18" spans="2:18" x14ac:dyDescent="0.15">
      <c r="B18" s="5">
        <f>IFERROR(IF(Loan_Not_Paid*Values_Entered,Payment_Number,""), "")</f>
        <v>6</v>
      </c>
      <c r="C18" s="3">
        <f>IFERROR(IF(Loan_Not_Paid*Values_Entered,Payment_Date,""), "")</f>
        <v>45536</v>
      </c>
      <c r="D18" s="6">
        <f>IFERROR(IF(Loan_Not_Paid*Values_Entered,Beginning_Balance,""), "")</f>
        <v>517623.96337487793</v>
      </c>
      <c r="E18" s="6">
        <f>IFERROR(IF(Loan_Not_Paid*Values_Entered,Monthly_Payment,""), "")</f>
        <v>3286.7537221634116</v>
      </c>
      <c r="F18" s="6">
        <f>IFERROR(IF(Loan_Not_Paid*Values_Entered,Principal,""), "")</f>
        <v>482.95725388282278</v>
      </c>
      <c r="G18" s="6">
        <f>IFERROR(IF(Loan_Not_Paid*Values_Entered,Interest,""), "")</f>
        <v>2803.7964682805891</v>
      </c>
      <c r="H18" s="6">
        <f>IFERROR(IF(Loan_Not_Paid*Values_Entered,Ending_Balance,""), "")</f>
        <v>517141.00612099504</v>
      </c>
    </row>
    <row r="19" spans="2:18" x14ac:dyDescent="0.15">
      <c r="B19" s="5">
        <f>IFERROR(IF(Loan_Not_Paid*Values_Entered,Payment_Number,""), "")</f>
        <v>7</v>
      </c>
      <c r="C19" s="3">
        <f>IFERROR(IF(Loan_Not_Paid*Values_Entered,Payment_Date,""), "")</f>
        <v>45566</v>
      </c>
      <c r="D19" s="6">
        <f>IFERROR(IF(Loan_Not_Paid*Values_Entered,Beginning_Balance,""), "")</f>
        <v>517141.00612099504</v>
      </c>
      <c r="E19" s="6">
        <f>IFERROR(IF(Loan_Not_Paid*Values_Entered,Monthly_Payment,""), "")</f>
        <v>3286.7537221634116</v>
      </c>
      <c r="F19" s="6">
        <f>IFERROR(IF(Loan_Not_Paid*Values_Entered,Principal,""), "")</f>
        <v>485.57327234135482</v>
      </c>
      <c r="G19" s="6">
        <f>IFERROR(IF(Loan_Not_Paid*Values_Entered,Interest,""), "")</f>
        <v>2801.1804498220567</v>
      </c>
      <c r="H19" s="6">
        <f>IFERROR(IF(Loan_Not_Paid*Values_Entered,Ending_Balance,""), "")</f>
        <v>516655.43284865364</v>
      </c>
    </row>
    <row r="20" spans="2:18" x14ac:dyDescent="0.15">
      <c r="B20" s="5">
        <f>IFERROR(IF(Loan_Not_Paid*Values_Entered,Payment_Number,""), "")</f>
        <v>8</v>
      </c>
      <c r="C20" s="3">
        <f>IFERROR(IF(Loan_Not_Paid*Values_Entered,Payment_Date,""), "")</f>
        <v>45597</v>
      </c>
      <c r="D20" s="6">
        <f>IFERROR(IF(Loan_Not_Paid*Values_Entered,Beginning_Balance,""), "")</f>
        <v>516655.43284865364</v>
      </c>
      <c r="E20" s="6">
        <f>IFERROR(IF(Loan_Not_Paid*Values_Entered,Monthly_Payment,""), "")</f>
        <v>3286.7537221634116</v>
      </c>
      <c r="F20" s="6">
        <f>IFERROR(IF(Loan_Not_Paid*Values_Entered,Principal,""), "")</f>
        <v>488.20346089987061</v>
      </c>
      <c r="G20" s="6">
        <f>IFERROR(IF(Loan_Not_Paid*Values_Entered,Interest,""), "")</f>
        <v>2798.5502612635414</v>
      </c>
      <c r="H20" s="6">
        <f>IFERROR(IF(Loan_Not_Paid*Values_Entered,Ending_Balance,""), "")</f>
        <v>516167.22938775388</v>
      </c>
    </row>
    <row r="21" spans="2:18" x14ac:dyDescent="0.15">
      <c r="B21" s="5">
        <f>IFERROR(IF(Loan_Not_Paid*Values_Entered,Payment_Number,""), "")</f>
        <v>9</v>
      </c>
      <c r="C21" s="3">
        <f>IFERROR(IF(Loan_Not_Paid*Values_Entered,Payment_Date,""), "")</f>
        <v>45627</v>
      </c>
      <c r="D21" s="6">
        <f>IFERROR(IF(Loan_Not_Paid*Values_Entered,Beginning_Balance,""), "")</f>
        <v>516167.22938775388</v>
      </c>
      <c r="E21" s="6">
        <f>IFERROR(IF(Loan_Not_Paid*Values_Entered,Monthly_Payment,""), "")</f>
        <v>3286.7537221634116</v>
      </c>
      <c r="F21" s="6">
        <f>IFERROR(IF(Loan_Not_Paid*Values_Entered,Principal,""), "")</f>
        <v>490.84789631307819</v>
      </c>
      <c r="G21" s="6">
        <f>IFERROR(IF(Loan_Not_Paid*Values_Entered,Interest,""), "")</f>
        <v>2795.9058258503337</v>
      </c>
      <c r="H21" s="6">
        <f>IFERROR(IF(Loan_Not_Paid*Values_Entered,Ending_Balance,""), "")</f>
        <v>515676.38149144076</v>
      </c>
    </row>
    <row r="22" spans="2:18" x14ac:dyDescent="0.15">
      <c r="B22" s="5">
        <f>IFERROR(IF(Loan_Not_Paid*Values_Entered,Payment_Number,""), "")</f>
        <v>10</v>
      </c>
      <c r="C22" s="3">
        <f>IFERROR(IF(Loan_Not_Paid*Values_Entered,Payment_Date,""), "")</f>
        <v>45658</v>
      </c>
      <c r="D22" s="6">
        <f>IFERROR(IF(Loan_Not_Paid*Values_Entered,Beginning_Balance,""), "")</f>
        <v>515676.38149144076</v>
      </c>
      <c r="E22" s="6">
        <f>IFERROR(IF(Loan_Not_Paid*Values_Entered,Monthly_Payment,""), "")</f>
        <v>3286.7537221634116</v>
      </c>
      <c r="F22" s="6">
        <f>IFERROR(IF(Loan_Not_Paid*Values_Entered,Principal,""), "")</f>
        <v>493.50665575144075</v>
      </c>
      <c r="G22" s="6">
        <f>IFERROR(IF(Loan_Not_Paid*Values_Entered,Interest,""), "")</f>
        <v>2793.247066411971</v>
      </c>
      <c r="H22" s="6">
        <f>IFERROR(IF(Loan_Not_Paid*Values_Entered,Ending_Balance,""), "")</f>
        <v>515182.87483568932</v>
      </c>
    </row>
    <row r="23" spans="2:18" x14ac:dyDescent="0.15">
      <c r="B23" s="5">
        <f>IFERROR(IF(Loan_Not_Paid*Values_Entered,Payment_Number,""), "")</f>
        <v>11</v>
      </c>
      <c r="C23" s="3">
        <f>IFERROR(IF(Loan_Not_Paid*Values_Entered,Payment_Date,""), "")</f>
        <v>45689</v>
      </c>
      <c r="D23" s="6">
        <f>IFERROR(IF(Loan_Not_Paid*Values_Entered,Beginning_Balance,""), "")</f>
        <v>515182.87483568932</v>
      </c>
      <c r="E23" s="6">
        <f>IFERROR(IF(Loan_Not_Paid*Values_Entered,Monthly_Payment,""), "")</f>
        <v>3286.7537221634116</v>
      </c>
      <c r="F23" s="6">
        <f>IFERROR(IF(Loan_Not_Paid*Values_Entered,Principal,""), "")</f>
        <v>496.17981680342757</v>
      </c>
      <c r="G23" s="6">
        <f>IFERROR(IF(Loan_Not_Paid*Values_Entered,Interest,""), "")</f>
        <v>2790.5739053599841</v>
      </c>
      <c r="H23" s="6">
        <f>IFERROR(IF(Loan_Not_Paid*Values_Entered,Ending_Balance,""), "")</f>
        <v>514686.69501888595</v>
      </c>
      <c r="R23" s="14"/>
    </row>
    <row r="24" spans="2:18" x14ac:dyDescent="0.15">
      <c r="B24" s="5">
        <f>IFERROR(IF(Loan_Not_Paid*Values_Entered,Payment_Number,""), "")</f>
        <v>12</v>
      </c>
      <c r="C24" s="3">
        <f>IFERROR(IF(Loan_Not_Paid*Values_Entered,Payment_Date,""), "")</f>
        <v>45717</v>
      </c>
      <c r="D24" s="6">
        <f>IFERROR(IF(Loan_Not_Paid*Values_Entered,Beginning_Balance,""), "")</f>
        <v>514686.69501888595</v>
      </c>
      <c r="E24" s="6">
        <f>IFERROR(IF(Loan_Not_Paid*Values_Entered,Monthly_Payment,""), "")</f>
        <v>3286.7537221634116</v>
      </c>
      <c r="F24" s="6">
        <f>IFERROR(IF(Loan_Not_Paid*Values_Entered,Principal,""), "")</f>
        <v>498.86745747777957</v>
      </c>
      <c r="G24" s="6">
        <f>IFERROR(IF(Loan_Not_Paid*Values_Entered,Interest,""), "")</f>
        <v>2787.8862646856323</v>
      </c>
      <c r="H24" s="6">
        <f>IFERROR(IF(Loan_Not_Paid*Values_Entered,Ending_Balance,""), "")</f>
        <v>514187.82756140816</v>
      </c>
    </row>
    <row r="25" spans="2:18" x14ac:dyDescent="0.15">
      <c r="B25" s="5">
        <f>IFERROR(IF(Loan_Not_Paid*Values_Entered,Payment_Number,""), "")</f>
        <v>13</v>
      </c>
      <c r="C25" s="3">
        <f>IFERROR(IF(Loan_Not_Paid*Values_Entered,Payment_Date,""), "")</f>
        <v>45748</v>
      </c>
      <c r="D25" s="6">
        <f>IFERROR(IF(Loan_Not_Paid*Values_Entered,Beginning_Balance,""), "")</f>
        <v>514187.82756140816</v>
      </c>
      <c r="E25" s="6">
        <f>IFERROR(IF(Loan_Not_Paid*Values_Entered,Monthly_Payment,""), "")</f>
        <v>3286.7537221634116</v>
      </c>
      <c r="F25" s="6">
        <f>IFERROR(IF(Loan_Not_Paid*Values_Entered,Principal,""), "")</f>
        <v>501.56965620578421</v>
      </c>
      <c r="G25" s="6">
        <f>IFERROR(IF(Loan_Not_Paid*Values_Entered,Interest,""), "")</f>
        <v>2785.1840659576274</v>
      </c>
      <c r="H25" s="6">
        <f>IFERROR(IF(Loan_Not_Paid*Values_Entered,Ending_Balance,""), "")</f>
        <v>513686.25790520234</v>
      </c>
    </row>
    <row r="26" spans="2:18" x14ac:dyDescent="0.15">
      <c r="B26" s="5">
        <f>IFERROR(IF(Loan_Not_Paid*Values_Entered,Payment_Number,""), "")</f>
        <v>14</v>
      </c>
      <c r="C26" s="3">
        <f>IFERROR(IF(Loan_Not_Paid*Values_Entered,Payment_Date,""), "")</f>
        <v>45778</v>
      </c>
      <c r="D26" s="6">
        <f>IFERROR(IF(Loan_Not_Paid*Values_Entered,Beginning_Balance,""), "")</f>
        <v>513686.25790520234</v>
      </c>
      <c r="E26" s="6">
        <f>IFERROR(IF(Loan_Not_Paid*Values_Entered,Monthly_Payment,""), "")</f>
        <v>3286.7537221634116</v>
      </c>
      <c r="F26" s="6">
        <f>IFERROR(IF(Loan_Not_Paid*Values_Entered,Principal,""), "")</f>
        <v>504.28649184356556</v>
      </c>
      <c r="G26" s="6">
        <f>IFERROR(IF(Loan_Not_Paid*Values_Entered,Interest,""), "")</f>
        <v>2782.4672303198463</v>
      </c>
      <c r="H26" s="6">
        <f>IFERROR(IF(Loan_Not_Paid*Values_Entered,Ending_Balance,""), "")</f>
        <v>513181.97141335881</v>
      </c>
    </row>
    <row r="27" spans="2:18" x14ac:dyDescent="0.15">
      <c r="B27" s="5">
        <f>IFERROR(IF(Loan_Not_Paid*Values_Entered,Payment_Number,""), "")</f>
        <v>15</v>
      </c>
      <c r="C27" s="3">
        <f>IFERROR(IF(Loan_Not_Paid*Values_Entered,Payment_Date,""), "")</f>
        <v>45809</v>
      </c>
      <c r="D27" s="6">
        <f>IFERROR(IF(Loan_Not_Paid*Values_Entered,Beginning_Balance,""), "")</f>
        <v>513181.97141335881</v>
      </c>
      <c r="E27" s="6">
        <f>IFERROR(IF(Loan_Not_Paid*Values_Entered,Monthly_Payment,""), "")</f>
        <v>3286.7537221634116</v>
      </c>
      <c r="F27" s="6">
        <f>IFERROR(IF(Loan_Not_Paid*Values_Entered,Principal,""), "")</f>
        <v>507.01804367438484</v>
      </c>
      <c r="G27" s="6">
        <f>IFERROR(IF(Loan_Not_Paid*Values_Entered,Interest,""), "")</f>
        <v>2779.7356784890271</v>
      </c>
      <c r="H27" s="6">
        <f>IFERROR(IF(Loan_Not_Paid*Values_Entered,Ending_Balance,""), "")</f>
        <v>512674.9533696844</v>
      </c>
    </row>
    <row r="28" spans="2:18" x14ac:dyDescent="0.15">
      <c r="B28" s="5">
        <f>IFERROR(IF(Loan_Not_Paid*Values_Entered,Payment_Number,""), "")</f>
        <v>16</v>
      </c>
      <c r="C28" s="3">
        <f>IFERROR(IF(Loan_Not_Paid*Values_Entered,Payment_Date,""), "")</f>
        <v>45839</v>
      </c>
      <c r="D28" s="6">
        <f>IFERROR(IF(Loan_Not_Paid*Values_Entered,Beginning_Balance,""), "")</f>
        <v>512674.9533696844</v>
      </c>
      <c r="E28" s="6">
        <f>IFERROR(IF(Loan_Not_Paid*Values_Entered,Monthly_Payment,""), "")</f>
        <v>3286.7537221634116</v>
      </c>
      <c r="F28" s="6">
        <f>IFERROR(IF(Loan_Not_Paid*Values_Entered,Principal,""), "")</f>
        <v>509.76439141095437</v>
      </c>
      <c r="G28" s="6">
        <f>IFERROR(IF(Loan_Not_Paid*Values_Entered,Interest,""), "")</f>
        <v>2776.9893307524571</v>
      </c>
      <c r="H28" s="6">
        <f>IFERROR(IF(Loan_Not_Paid*Values_Entered,Ending_Balance,""), "")</f>
        <v>512165.18897827342</v>
      </c>
    </row>
    <row r="29" spans="2:18" x14ac:dyDescent="0.15">
      <c r="B29" s="5">
        <f>IFERROR(IF(Loan_Not_Paid*Values_Entered,Payment_Number,""), "")</f>
        <v>17</v>
      </c>
      <c r="C29" s="3">
        <f>IFERROR(IF(Loan_Not_Paid*Values_Entered,Payment_Date,""), "")</f>
        <v>45870</v>
      </c>
      <c r="D29" s="6">
        <f>IFERROR(IF(Loan_Not_Paid*Values_Entered,Beginning_Balance,""), "")</f>
        <v>512165.18897827342</v>
      </c>
      <c r="E29" s="6">
        <f>IFERROR(IF(Loan_Not_Paid*Values_Entered,Monthly_Payment,""), "")</f>
        <v>3286.7537221634116</v>
      </c>
      <c r="F29" s="6">
        <f>IFERROR(IF(Loan_Not_Paid*Values_Entered,Principal,""), "")</f>
        <v>512.52561519776361</v>
      </c>
      <c r="G29" s="6">
        <f>IFERROR(IF(Loan_Not_Paid*Values_Entered,Interest,""), "")</f>
        <v>2774.2281069656483</v>
      </c>
      <c r="H29" s="6">
        <f>IFERROR(IF(Loan_Not_Paid*Values_Entered,Ending_Balance,""), "")</f>
        <v>511652.6633630757</v>
      </c>
    </row>
    <row r="30" spans="2:18" x14ac:dyDescent="0.15">
      <c r="B30" s="5">
        <f>IFERROR(IF(Loan_Not_Paid*Values_Entered,Payment_Number,""), "")</f>
        <v>18</v>
      </c>
      <c r="C30" s="3">
        <f>IFERROR(IF(Loan_Not_Paid*Values_Entered,Payment_Date,""), "")</f>
        <v>45901</v>
      </c>
      <c r="D30" s="6">
        <f>IFERROR(IF(Loan_Not_Paid*Values_Entered,Beginning_Balance,""), "")</f>
        <v>511652.6633630757</v>
      </c>
      <c r="E30" s="6">
        <f>IFERROR(IF(Loan_Not_Paid*Values_Entered,Monthly_Payment,""), "")</f>
        <v>3286.7537221634116</v>
      </c>
      <c r="F30" s="6">
        <f>IFERROR(IF(Loan_Not_Paid*Values_Entered,Principal,""), "")</f>
        <v>515.30179561341834</v>
      </c>
      <c r="G30" s="6">
        <f>IFERROR(IF(Loan_Not_Paid*Values_Entered,Interest,""), "")</f>
        <v>2771.4519265499935</v>
      </c>
      <c r="H30" s="6">
        <f>IFERROR(IF(Loan_Not_Paid*Values_Entered,Ending_Balance,""), "")</f>
        <v>511137.36156746233</v>
      </c>
    </row>
    <row r="31" spans="2:18" x14ac:dyDescent="0.15">
      <c r="B31" s="5">
        <f>IFERROR(IF(Loan_Not_Paid*Values_Entered,Payment_Number,""), "")</f>
        <v>19</v>
      </c>
      <c r="C31" s="3">
        <f>IFERROR(IF(Loan_Not_Paid*Values_Entered,Payment_Date,""), "")</f>
        <v>45931</v>
      </c>
      <c r="D31" s="6">
        <f>IFERROR(IF(Loan_Not_Paid*Values_Entered,Beginning_Balance,""), "")</f>
        <v>511137.36156746233</v>
      </c>
      <c r="E31" s="6">
        <f>IFERROR(IF(Loan_Not_Paid*Values_Entered,Monthly_Payment,""), "")</f>
        <v>3286.7537221634116</v>
      </c>
      <c r="F31" s="6">
        <f>IFERROR(IF(Loan_Not_Paid*Values_Entered,Principal,""), "")</f>
        <v>518.09301367299099</v>
      </c>
      <c r="G31" s="6">
        <f>IFERROR(IF(Loan_Not_Paid*Values_Entered,Interest,""), "")</f>
        <v>2768.6607084904208</v>
      </c>
      <c r="H31" s="6">
        <f>IFERROR(IF(Loan_Not_Paid*Values_Entered,Ending_Balance,""), "")</f>
        <v>510619.2685537893</v>
      </c>
    </row>
    <row r="32" spans="2:18" x14ac:dyDescent="0.15">
      <c r="B32" s="5">
        <f>IFERROR(IF(Loan_Not_Paid*Values_Entered,Payment_Number,""), "")</f>
        <v>20</v>
      </c>
      <c r="C32" s="3">
        <f>IFERROR(IF(Loan_Not_Paid*Values_Entered,Payment_Date,""), "")</f>
        <v>45962</v>
      </c>
      <c r="D32" s="6">
        <f>IFERROR(IF(Loan_Not_Paid*Values_Entered,Beginning_Balance,""), "")</f>
        <v>510619.2685537893</v>
      </c>
      <c r="E32" s="6">
        <f>IFERROR(IF(Loan_Not_Paid*Values_Entered,Monthly_Payment,""), "")</f>
        <v>3286.7537221634116</v>
      </c>
      <c r="F32" s="6">
        <f>IFERROR(IF(Loan_Not_Paid*Values_Entered,Principal,""), "")</f>
        <v>520.89935083038642</v>
      </c>
      <c r="G32" s="6">
        <f>IFERROR(IF(Loan_Not_Paid*Values_Entered,Interest,""), "")</f>
        <v>2765.8543713330255</v>
      </c>
      <c r="H32" s="6">
        <f>IFERROR(IF(Loan_Not_Paid*Values_Entered,Ending_Balance,""), "")</f>
        <v>510098.36920295894</v>
      </c>
    </row>
    <row r="33" spans="2:8" x14ac:dyDescent="0.15">
      <c r="B33" s="5">
        <f>IFERROR(IF(Loan_Not_Paid*Values_Entered,Payment_Number,""), "")</f>
        <v>21</v>
      </c>
      <c r="C33" s="3">
        <f>IFERROR(IF(Loan_Not_Paid*Values_Entered,Payment_Date,""), "")</f>
        <v>45992</v>
      </c>
      <c r="D33" s="6">
        <f>IFERROR(IF(Loan_Not_Paid*Values_Entered,Beginning_Balance,""), "")</f>
        <v>510098.36920295894</v>
      </c>
      <c r="E33" s="6">
        <f>IFERROR(IF(Loan_Not_Paid*Values_Entered,Monthly_Payment,""), "")</f>
        <v>3286.7537221634116</v>
      </c>
      <c r="F33" s="6">
        <f>IFERROR(IF(Loan_Not_Paid*Values_Entered,Principal,""), "")</f>
        <v>523.72088898071752</v>
      </c>
      <c r="G33" s="6">
        <f>IFERROR(IF(Loan_Not_Paid*Values_Entered,Interest,""), "")</f>
        <v>2763.0328331826945</v>
      </c>
      <c r="H33" s="6">
        <f>IFERROR(IF(Loan_Not_Paid*Values_Entered,Ending_Balance,""), "")</f>
        <v>509574.64831397828</v>
      </c>
    </row>
    <row r="34" spans="2:8" x14ac:dyDescent="0.15">
      <c r="B34" s="5">
        <f>IFERROR(IF(Loan_Not_Paid*Values_Entered,Payment_Number,""), "")</f>
        <v>22</v>
      </c>
      <c r="C34" s="3">
        <f>IFERROR(IF(Loan_Not_Paid*Values_Entered,Payment_Date,""), "")</f>
        <v>46023</v>
      </c>
      <c r="D34" s="6">
        <f>IFERROR(IF(Loan_Not_Paid*Values_Entered,Beginning_Balance,""), "")</f>
        <v>509574.64831397828</v>
      </c>
      <c r="E34" s="6">
        <f>IFERROR(IF(Loan_Not_Paid*Values_Entered,Monthly_Payment,""), "")</f>
        <v>3286.7537221634116</v>
      </c>
      <c r="F34" s="6">
        <f>IFERROR(IF(Loan_Not_Paid*Values_Entered,Principal,""), "")</f>
        <v>526.55771046269649</v>
      </c>
      <c r="G34" s="6">
        <f>IFERROR(IF(Loan_Not_Paid*Values_Entered,Interest,""), "")</f>
        <v>2760.1960117007152</v>
      </c>
      <c r="H34" s="6">
        <f>IFERROR(IF(Loan_Not_Paid*Values_Entered,Ending_Balance,""), "")</f>
        <v>509048.09060351556</v>
      </c>
    </row>
    <row r="35" spans="2:8" x14ac:dyDescent="0.15">
      <c r="B35" s="5">
        <f>IFERROR(IF(Loan_Not_Paid*Values_Entered,Payment_Number,""), "")</f>
        <v>23</v>
      </c>
      <c r="C35" s="3">
        <f>IFERROR(IF(Loan_Not_Paid*Values_Entered,Payment_Date,""), "")</f>
        <v>46054</v>
      </c>
      <c r="D35" s="6">
        <f>IFERROR(IF(Loan_Not_Paid*Values_Entered,Beginning_Balance,""), "")</f>
        <v>509048.09060351556</v>
      </c>
      <c r="E35" s="6">
        <f>IFERROR(IF(Loan_Not_Paid*Values_Entered,Monthly_Payment,""), "")</f>
        <v>3286.7537221634116</v>
      </c>
      <c r="F35" s="6">
        <f>IFERROR(IF(Loan_Not_Paid*Values_Entered,Principal,""), "")</f>
        <v>529.40989806103607</v>
      </c>
      <c r="G35" s="6">
        <f>IFERROR(IF(Loan_Not_Paid*Values_Entered,Interest,""), "")</f>
        <v>2757.3438241023759</v>
      </c>
      <c r="H35" s="6">
        <f>IFERROR(IF(Loan_Not_Paid*Values_Entered,Ending_Balance,""), "")</f>
        <v>508518.68070545455</v>
      </c>
    </row>
    <row r="36" spans="2:8" x14ac:dyDescent="0.15">
      <c r="B36" s="5">
        <f>IFERROR(IF(Loan_Not_Paid*Values_Entered,Payment_Number,""), "")</f>
        <v>24</v>
      </c>
      <c r="C36" s="3">
        <f>IFERROR(IF(Loan_Not_Paid*Values_Entered,Payment_Date,""), "")</f>
        <v>46082</v>
      </c>
      <c r="D36" s="6">
        <f>IFERROR(IF(Loan_Not_Paid*Values_Entered,Beginning_Balance,""), "")</f>
        <v>508518.68070545455</v>
      </c>
      <c r="E36" s="6">
        <f>IFERROR(IF(Loan_Not_Paid*Values_Entered,Monthly_Payment,""), "")</f>
        <v>3286.7537221634116</v>
      </c>
      <c r="F36" s="6">
        <f>IFERROR(IF(Loan_Not_Paid*Values_Entered,Principal,""), "")</f>
        <v>532.27753500886672</v>
      </c>
      <c r="G36" s="6">
        <f>IFERROR(IF(Loan_Not_Paid*Values_Entered,Interest,""), "")</f>
        <v>2754.4761871545447</v>
      </c>
      <c r="H36" s="6">
        <f>IFERROR(IF(Loan_Not_Paid*Values_Entered,Ending_Balance,""), "")</f>
        <v>507986.4031704457</v>
      </c>
    </row>
    <row r="37" spans="2:8" x14ac:dyDescent="0.15">
      <c r="B37" s="5">
        <f>IFERROR(IF(Loan_Not_Paid*Values_Entered,Payment_Number,""), "")</f>
        <v>25</v>
      </c>
      <c r="C37" s="3">
        <f>IFERROR(IF(Loan_Not_Paid*Values_Entered,Payment_Date,""), "")</f>
        <v>46113</v>
      </c>
      <c r="D37" s="6">
        <f>IFERROR(IF(Loan_Not_Paid*Values_Entered,Beginning_Balance,""), "")</f>
        <v>507986.4031704457</v>
      </c>
      <c r="E37" s="6">
        <f>IFERROR(IF(Loan_Not_Paid*Values_Entered,Monthly_Payment,""), "")</f>
        <v>3286.7537221634116</v>
      </c>
      <c r="F37" s="6">
        <f>IFERROR(IF(Loan_Not_Paid*Values_Entered,Principal,""), "")</f>
        <v>535.16070499016485</v>
      </c>
      <c r="G37" s="6">
        <f>IFERROR(IF(Loan_Not_Paid*Values_Entered,Interest,""), "")</f>
        <v>2751.5930171732471</v>
      </c>
      <c r="H37" s="6">
        <f>IFERROR(IF(Loan_Not_Paid*Values_Entered,Ending_Balance,""), "")</f>
        <v>507451.24246545543</v>
      </c>
    </row>
    <row r="38" spans="2:8" x14ac:dyDescent="0.15">
      <c r="B38" s="5">
        <f>IFERROR(IF(Loan_Not_Paid*Values_Entered,Payment_Number,""), "")</f>
        <v>26</v>
      </c>
      <c r="C38" s="3">
        <f>IFERROR(IF(Loan_Not_Paid*Values_Entered,Payment_Date,""), "")</f>
        <v>46143</v>
      </c>
      <c r="D38" s="6">
        <f>IFERROR(IF(Loan_Not_Paid*Values_Entered,Beginning_Balance,""), "")</f>
        <v>507451.24246545543</v>
      </c>
      <c r="E38" s="6">
        <f>IFERROR(IF(Loan_Not_Paid*Values_Entered,Monthly_Payment,""), "")</f>
        <v>3286.7537221634116</v>
      </c>
      <c r="F38" s="6">
        <f>IFERROR(IF(Loan_Not_Paid*Values_Entered,Principal,""), "")</f>
        <v>538.0594921421947</v>
      </c>
      <c r="G38" s="6">
        <f>IFERROR(IF(Loan_Not_Paid*Values_Entered,Interest,""), "")</f>
        <v>2748.6942300212168</v>
      </c>
      <c r="H38" s="6">
        <f>IFERROR(IF(Loan_Not_Paid*Values_Entered,Ending_Balance,""), "")</f>
        <v>506913.18297331326</v>
      </c>
    </row>
    <row r="39" spans="2:8" x14ac:dyDescent="0.15">
      <c r="B39" s="5">
        <f>IFERROR(IF(Loan_Not_Paid*Values_Entered,Payment_Number,""), "")</f>
        <v>27</v>
      </c>
      <c r="C39" s="3">
        <f>IFERROR(IF(Loan_Not_Paid*Values_Entered,Payment_Date,""), "")</f>
        <v>46174</v>
      </c>
      <c r="D39" s="6">
        <f>IFERROR(IF(Loan_Not_Paid*Values_Entered,Beginning_Balance,""), "")</f>
        <v>506913.18297331326</v>
      </c>
      <c r="E39" s="6">
        <f>IFERROR(IF(Loan_Not_Paid*Values_Entered,Monthly_Payment,""), "")</f>
        <v>3286.7537221634116</v>
      </c>
      <c r="F39" s="6">
        <f>IFERROR(IF(Loan_Not_Paid*Values_Entered,Principal,""), "")</f>
        <v>540.97398105796503</v>
      </c>
      <c r="G39" s="6">
        <f>IFERROR(IF(Loan_Not_Paid*Values_Entered,Interest,""), "")</f>
        <v>2745.7797411054466</v>
      </c>
      <c r="H39" s="6">
        <f>IFERROR(IF(Loan_Not_Paid*Values_Entered,Ending_Balance,""), "")</f>
        <v>506372.20899225527</v>
      </c>
    </row>
    <row r="40" spans="2:8" x14ac:dyDescent="0.15">
      <c r="B40" s="5">
        <f>IFERROR(IF(Loan_Not_Paid*Values_Entered,Payment_Number,""), "")</f>
        <v>28</v>
      </c>
      <c r="C40" s="3">
        <f>IFERROR(IF(Loan_Not_Paid*Values_Entered,Payment_Date,""), "")</f>
        <v>46204</v>
      </c>
      <c r="D40" s="6">
        <f>IFERROR(IF(Loan_Not_Paid*Values_Entered,Beginning_Balance,""), "")</f>
        <v>506372.20899225527</v>
      </c>
      <c r="E40" s="6">
        <f>IFERROR(IF(Loan_Not_Paid*Values_Entered,Monthly_Payment,""), "")</f>
        <v>3286.7537221634116</v>
      </c>
      <c r="F40" s="6">
        <f>IFERROR(IF(Loan_Not_Paid*Values_Entered,Principal,""), "")</f>
        <v>543.90425678869576</v>
      </c>
      <c r="G40" s="6">
        <f>IFERROR(IF(Loan_Not_Paid*Values_Entered,Interest,""), "")</f>
        <v>2742.8494653747161</v>
      </c>
      <c r="H40" s="6">
        <f>IFERROR(IF(Loan_Not_Paid*Values_Entered,Ending_Balance,""), "")</f>
        <v>505828.30473546672</v>
      </c>
    </row>
    <row r="41" spans="2:8" x14ac:dyDescent="0.15">
      <c r="B41" s="5">
        <f>IFERROR(IF(Loan_Not_Paid*Values_Entered,Payment_Number,""), "")</f>
        <v>29</v>
      </c>
      <c r="C41" s="3">
        <f>IFERROR(IF(Loan_Not_Paid*Values_Entered,Payment_Date,""), "")</f>
        <v>46235</v>
      </c>
      <c r="D41" s="6">
        <f>IFERROR(IF(Loan_Not_Paid*Values_Entered,Beginning_Balance,""), "")</f>
        <v>505828.30473546672</v>
      </c>
      <c r="E41" s="6">
        <f>IFERROR(IF(Loan_Not_Paid*Values_Entered,Monthly_Payment,""), "")</f>
        <v>3286.7537221634116</v>
      </c>
      <c r="F41" s="6">
        <f>IFERROR(IF(Loan_Not_Paid*Values_Entered,Principal,""), "")</f>
        <v>546.8504048463011</v>
      </c>
      <c r="G41" s="6">
        <f>IFERROR(IF(Loan_Not_Paid*Values_Entered,Interest,""), "")</f>
        <v>2739.9033173171106</v>
      </c>
      <c r="H41" s="6">
        <f>IFERROR(IF(Loan_Not_Paid*Values_Entered,Ending_Balance,""), "")</f>
        <v>505281.45433062041</v>
      </c>
    </row>
    <row r="42" spans="2:8" x14ac:dyDescent="0.15">
      <c r="B42" s="5">
        <f>IFERROR(IF(Loan_Not_Paid*Values_Entered,Payment_Number,""), "")</f>
        <v>30</v>
      </c>
      <c r="C42" s="3">
        <f>IFERROR(IF(Loan_Not_Paid*Values_Entered,Payment_Date,""), "")</f>
        <v>46266</v>
      </c>
      <c r="D42" s="6">
        <f>IFERROR(IF(Loan_Not_Paid*Values_Entered,Beginning_Balance,""), "")</f>
        <v>505281.45433062041</v>
      </c>
      <c r="E42" s="6">
        <f>IFERROR(IF(Loan_Not_Paid*Values_Entered,Monthly_Payment,""), "")</f>
        <v>3286.7537221634116</v>
      </c>
      <c r="F42" s="6">
        <f>IFERROR(IF(Loan_Not_Paid*Values_Entered,Principal,""), "")</f>
        <v>549.81251120588536</v>
      </c>
      <c r="G42" s="6">
        <f>IFERROR(IF(Loan_Not_Paid*Values_Entered,Interest,""), "")</f>
        <v>2736.9412109575264</v>
      </c>
      <c r="H42" s="6">
        <f>IFERROR(IF(Loan_Not_Paid*Values_Entered,Ending_Balance,""), "")</f>
        <v>504731.64181941445</v>
      </c>
    </row>
    <row r="43" spans="2:8" x14ac:dyDescent="0.15">
      <c r="B43" s="5">
        <f>IFERROR(IF(Loan_Not_Paid*Values_Entered,Payment_Number,""), "")</f>
        <v>31</v>
      </c>
      <c r="C43" s="3">
        <f>IFERROR(IF(Loan_Not_Paid*Values_Entered,Payment_Date,""), "")</f>
        <v>46296</v>
      </c>
      <c r="D43" s="6">
        <f>IFERROR(IF(Loan_Not_Paid*Values_Entered,Beginning_Balance,""), "")</f>
        <v>504731.64181941445</v>
      </c>
      <c r="E43" s="6">
        <f>IFERROR(IF(Loan_Not_Paid*Values_Entered,Monthly_Payment,""), "")</f>
        <v>3286.7537221634116</v>
      </c>
      <c r="F43" s="6">
        <f>IFERROR(IF(Loan_Not_Paid*Values_Entered,Principal,""), "")</f>
        <v>552.79066230825049</v>
      </c>
      <c r="G43" s="6">
        <f>IFERROR(IF(Loan_Not_Paid*Values_Entered,Interest,""), "")</f>
        <v>2733.9630598551612</v>
      </c>
      <c r="H43" s="6">
        <f>IFERROR(IF(Loan_Not_Paid*Values_Entered,Ending_Balance,""), "")</f>
        <v>504178.85115710623</v>
      </c>
    </row>
    <row r="44" spans="2:8" x14ac:dyDescent="0.15">
      <c r="B44" s="5">
        <f>IFERROR(IF(Loan_Not_Paid*Values_Entered,Payment_Number,""), "")</f>
        <v>32</v>
      </c>
      <c r="C44" s="3">
        <f>IFERROR(IF(Loan_Not_Paid*Values_Entered,Payment_Date,""), "")</f>
        <v>46327</v>
      </c>
      <c r="D44" s="6">
        <f>IFERROR(IF(Loan_Not_Paid*Values_Entered,Beginning_Balance,""), "")</f>
        <v>504178.85115710623</v>
      </c>
      <c r="E44" s="6">
        <f>IFERROR(IF(Loan_Not_Paid*Values_Entered,Monthly_Payment,""), "")</f>
        <v>3286.7537221634116</v>
      </c>
      <c r="F44" s="6">
        <f>IFERROR(IF(Loan_Not_Paid*Values_Entered,Principal,""), "")</f>
        <v>555.78494506242021</v>
      </c>
      <c r="G44" s="6">
        <f>IFERROR(IF(Loan_Not_Paid*Values_Entered,Interest,""), "")</f>
        <v>2730.9687771009917</v>
      </c>
      <c r="H44" s="6">
        <f>IFERROR(IF(Loan_Not_Paid*Values_Entered,Ending_Balance,""), "")</f>
        <v>503623.06621204386</v>
      </c>
    </row>
    <row r="45" spans="2:8" x14ac:dyDescent="0.15">
      <c r="B45" s="5">
        <f>IFERROR(IF(Loan_Not_Paid*Values_Entered,Payment_Number,""), "")</f>
        <v>33</v>
      </c>
      <c r="C45" s="3">
        <f>IFERROR(IF(Loan_Not_Paid*Values_Entered,Payment_Date,""), "")</f>
        <v>46357</v>
      </c>
      <c r="D45" s="6">
        <f>IFERROR(IF(Loan_Not_Paid*Values_Entered,Beginning_Balance,""), "")</f>
        <v>503623.06621204386</v>
      </c>
      <c r="E45" s="6">
        <f>IFERROR(IF(Loan_Not_Paid*Values_Entered,Monthly_Payment,""), "")</f>
        <v>3286.7537221634116</v>
      </c>
      <c r="F45" s="6">
        <f>IFERROR(IF(Loan_Not_Paid*Values_Entered,Principal,""), "")</f>
        <v>558.79544684817495</v>
      </c>
      <c r="G45" s="6">
        <f>IFERROR(IF(Loan_Not_Paid*Values_Entered,Interest,""), "")</f>
        <v>2727.9582753152367</v>
      </c>
      <c r="H45" s="6">
        <f>IFERROR(IF(Loan_Not_Paid*Values_Entered,Ending_Balance,""), "")</f>
        <v>503064.27076519566</v>
      </c>
    </row>
    <row r="46" spans="2:8" x14ac:dyDescent="0.15">
      <c r="B46" s="5">
        <f>IFERROR(IF(Loan_Not_Paid*Values_Entered,Payment_Number,""), "")</f>
        <v>34</v>
      </c>
      <c r="C46" s="3">
        <f>IFERROR(IF(Loan_Not_Paid*Values_Entered,Payment_Date,""), "")</f>
        <v>46388</v>
      </c>
      <c r="D46" s="6">
        <f>IFERROR(IF(Loan_Not_Paid*Values_Entered,Beginning_Balance,""), "")</f>
        <v>503064.27076519566</v>
      </c>
      <c r="E46" s="6">
        <f>IFERROR(IF(Loan_Not_Paid*Values_Entered,Monthly_Payment,""), "")</f>
        <v>3286.7537221634116</v>
      </c>
      <c r="F46" s="6">
        <f>IFERROR(IF(Loan_Not_Paid*Values_Entered,Principal,""), "")</f>
        <v>561.82225551860256</v>
      </c>
      <c r="G46" s="6">
        <f>IFERROR(IF(Loan_Not_Paid*Values_Entered,Interest,""), "")</f>
        <v>2724.931466644809</v>
      </c>
      <c r="H46" s="6">
        <f>IFERROR(IF(Loan_Not_Paid*Values_Entered,Ending_Balance,""), "")</f>
        <v>502502.44850967708</v>
      </c>
    </row>
    <row r="47" spans="2:8" x14ac:dyDescent="0.15">
      <c r="B47" s="5">
        <f>IFERROR(IF(Loan_Not_Paid*Values_Entered,Payment_Number,""), "")</f>
        <v>35</v>
      </c>
      <c r="C47" s="3">
        <f>IFERROR(IF(Loan_Not_Paid*Values_Entered,Payment_Date,""), "")</f>
        <v>46419</v>
      </c>
      <c r="D47" s="6">
        <f>IFERROR(IF(Loan_Not_Paid*Values_Entered,Beginning_Balance,""), "")</f>
        <v>502502.44850967708</v>
      </c>
      <c r="E47" s="6">
        <f>IFERROR(IF(Loan_Not_Paid*Values_Entered,Monthly_Payment,""), "")</f>
        <v>3286.7537221634116</v>
      </c>
      <c r="F47" s="6">
        <f>IFERROR(IF(Loan_Not_Paid*Values_Entered,Principal,""), "")</f>
        <v>564.8654594026616</v>
      </c>
      <c r="G47" s="6">
        <f>IFERROR(IF(Loan_Not_Paid*Values_Entered,Interest,""), "")</f>
        <v>2721.88826276075</v>
      </c>
      <c r="H47" s="6">
        <f>IFERROR(IF(Loan_Not_Paid*Values_Entered,Ending_Balance,""), "")</f>
        <v>501937.58305027435</v>
      </c>
    </row>
    <row r="48" spans="2:8" x14ac:dyDescent="0.15">
      <c r="B48" s="5">
        <f>IFERROR(IF(Loan_Not_Paid*Values_Entered,Payment_Number,""), "")</f>
        <v>36</v>
      </c>
      <c r="C48" s="3">
        <f>IFERROR(IF(Loan_Not_Paid*Values_Entered,Payment_Date,""), "")</f>
        <v>46447</v>
      </c>
      <c r="D48" s="6">
        <f>IFERROR(IF(Loan_Not_Paid*Values_Entered,Beginning_Balance,""), "")</f>
        <v>501937.58305027435</v>
      </c>
      <c r="E48" s="6">
        <f>IFERROR(IF(Loan_Not_Paid*Values_Entered,Monthly_Payment,""), "")</f>
        <v>3286.7537221634116</v>
      </c>
      <c r="F48" s="6">
        <f>IFERROR(IF(Loan_Not_Paid*Values_Entered,Principal,""), "")</f>
        <v>567.9251473077594</v>
      </c>
      <c r="G48" s="6">
        <f>IFERROR(IF(Loan_Not_Paid*Values_Entered,Interest,""), "")</f>
        <v>2718.8285748556523</v>
      </c>
      <c r="H48" s="6">
        <f>IFERROR(IF(Loan_Not_Paid*Values_Entered,Ending_Balance,""), "")</f>
        <v>501369.6579029666</v>
      </c>
    </row>
    <row r="49" spans="2:8" x14ac:dyDescent="0.15">
      <c r="B49" s="5">
        <f>IFERROR(IF(Loan_Not_Paid*Values_Entered,Payment_Number,""), "")</f>
        <v>37</v>
      </c>
      <c r="C49" s="3">
        <f>IFERROR(IF(Loan_Not_Paid*Values_Entered,Payment_Date,""), "")</f>
        <v>46478</v>
      </c>
      <c r="D49" s="6">
        <f>IFERROR(IF(Loan_Not_Paid*Values_Entered,Beginning_Balance,""), "")</f>
        <v>501369.6579029666</v>
      </c>
      <c r="E49" s="6">
        <f>IFERROR(IF(Loan_Not_Paid*Values_Entered,Monthly_Payment,""), "")</f>
        <v>3286.7537221634116</v>
      </c>
      <c r="F49" s="6">
        <f>IFERROR(IF(Loan_Not_Paid*Values_Entered,Principal,""), "")</f>
        <v>571.00140852234301</v>
      </c>
      <c r="G49" s="6">
        <f>IFERROR(IF(Loan_Not_Paid*Values_Entered,Interest,""), "")</f>
        <v>2715.7523136410687</v>
      </c>
      <c r="H49" s="6">
        <f>IFERROR(IF(Loan_Not_Paid*Values_Entered,Ending_Balance,""), "")</f>
        <v>500798.65649444424</v>
      </c>
    </row>
    <row r="50" spans="2:8" x14ac:dyDescent="0.15">
      <c r="B50" s="5">
        <f>IFERROR(IF(Loan_Not_Paid*Values_Entered,Payment_Number,""), "")</f>
        <v>38</v>
      </c>
      <c r="C50" s="3">
        <f>IFERROR(IF(Loan_Not_Paid*Values_Entered,Payment_Date,""), "")</f>
        <v>46508</v>
      </c>
      <c r="D50" s="6">
        <f>IFERROR(IF(Loan_Not_Paid*Values_Entered,Beginning_Balance,""), "")</f>
        <v>500798.65649444424</v>
      </c>
      <c r="E50" s="6">
        <f>IFERROR(IF(Loan_Not_Paid*Values_Entered,Monthly_Payment,""), "")</f>
        <v>3286.7537221634116</v>
      </c>
      <c r="F50" s="6">
        <f>IFERROR(IF(Loan_Not_Paid*Values_Entered,Principal,""), "")</f>
        <v>574.09433281850568</v>
      </c>
      <c r="G50" s="6">
        <f>IFERROR(IF(Loan_Not_Paid*Values_Entered,Interest,""), "")</f>
        <v>2712.6593893449062</v>
      </c>
      <c r="H50" s="6">
        <f>IFERROR(IF(Loan_Not_Paid*Values_Entered,Ending_Balance,""), "")</f>
        <v>500224.56216162577</v>
      </c>
    </row>
    <row r="51" spans="2:8" x14ac:dyDescent="0.15">
      <c r="B51" s="5">
        <f>IFERROR(IF(Loan_Not_Paid*Values_Entered,Payment_Number,""), "")</f>
        <v>39</v>
      </c>
      <c r="C51" s="3">
        <f>IFERROR(IF(Loan_Not_Paid*Values_Entered,Payment_Date,""), "")</f>
        <v>46539</v>
      </c>
      <c r="D51" s="6">
        <f>IFERROR(IF(Loan_Not_Paid*Values_Entered,Beginning_Balance,""), "")</f>
        <v>500224.56216162577</v>
      </c>
      <c r="E51" s="6">
        <f>IFERROR(IF(Loan_Not_Paid*Values_Entered,Monthly_Payment,""), "")</f>
        <v>3286.7537221634116</v>
      </c>
      <c r="F51" s="6">
        <f>IFERROR(IF(Loan_Not_Paid*Values_Entered,Principal,""), "")</f>
        <v>577.20401045460608</v>
      </c>
      <c r="G51" s="6">
        <f>IFERROR(IF(Loan_Not_Paid*Values_Entered,Interest,""), "")</f>
        <v>2709.5497117088057</v>
      </c>
      <c r="H51" s="6">
        <f>IFERROR(IF(Loan_Not_Paid*Values_Entered,Ending_Balance,""), "")</f>
        <v>499647.35815117124</v>
      </c>
    </row>
    <row r="52" spans="2:8" x14ac:dyDescent="0.15">
      <c r="B52" s="5">
        <f>IFERROR(IF(Loan_Not_Paid*Values_Entered,Payment_Number,""), "")</f>
        <v>40</v>
      </c>
      <c r="C52" s="3">
        <f>IFERROR(IF(Loan_Not_Paid*Values_Entered,Payment_Date,""), "")</f>
        <v>46569</v>
      </c>
      <c r="D52" s="6">
        <f>IFERROR(IF(Loan_Not_Paid*Values_Entered,Beginning_Balance,""), "")</f>
        <v>499647.35815117124</v>
      </c>
      <c r="E52" s="6">
        <f>IFERROR(IF(Loan_Not_Paid*Values_Entered,Monthly_Payment,""), "")</f>
        <v>3286.7537221634116</v>
      </c>
      <c r="F52" s="6">
        <f>IFERROR(IF(Loan_Not_Paid*Values_Entered,Principal,""), "")</f>
        <v>580.33053217790177</v>
      </c>
      <c r="G52" s="6">
        <f>IFERROR(IF(Loan_Not_Paid*Values_Entered,Interest,""), "")</f>
        <v>2706.4231899855099</v>
      </c>
      <c r="H52" s="6">
        <f>IFERROR(IF(Loan_Not_Paid*Values_Entered,Ending_Balance,""), "")</f>
        <v>499067.02761899331</v>
      </c>
    </row>
    <row r="53" spans="2:8" x14ac:dyDescent="0.15">
      <c r="B53" s="5">
        <f>IFERROR(IF(Loan_Not_Paid*Values_Entered,Payment_Number,""), "")</f>
        <v>41</v>
      </c>
      <c r="C53" s="3">
        <f>IFERROR(IF(Loan_Not_Paid*Values_Entered,Payment_Date,""), "")</f>
        <v>46600</v>
      </c>
      <c r="D53" s="6">
        <f>IFERROR(IF(Loan_Not_Paid*Values_Entered,Beginning_Balance,""), "")</f>
        <v>499067.02761899331</v>
      </c>
      <c r="E53" s="6">
        <f>IFERROR(IF(Loan_Not_Paid*Values_Entered,Monthly_Payment,""), "")</f>
        <v>3286.7537221634116</v>
      </c>
      <c r="F53" s="6">
        <f>IFERROR(IF(Loan_Not_Paid*Values_Entered,Principal,""), "")</f>
        <v>583.47398922719867</v>
      </c>
      <c r="G53" s="6">
        <f>IFERROR(IF(Loan_Not_Paid*Values_Entered,Interest,""), "")</f>
        <v>2703.2797329362129</v>
      </c>
      <c r="H53" s="6">
        <f>IFERROR(IF(Loan_Not_Paid*Values_Entered,Ending_Balance,""), "")</f>
        <v>498483.55362976616</v>
      </c>
    </row>
    <row r="54" spans="2:8" x14ac:dyDescent="0.15">
      <c r="B54" s="5">
        <f>IFERROR(IF(Loan_Not_Paid*Values_Entered,Payment_Number,""), "")</f>
        <v>42</v>
      </c>
      <c r="C54" s="3">
        <f>IFERROR(IF(Loan_Not_Paid*Values_Entered,Payment_Date,""), "")</f>
        <v>46631</v>
      </c>
      <c r="D54" s="6">
        <f>IFERROR(IF(Loan_Not_Paid*Values_Entered,Beginning_Balance,""), "")</f>
        <v>498483.55362976616</v>
      </c>
      <c r="E54" s="6">
        <f>IFERROR(IF(Loan_Not_Paid*Values_Entered,Monthly_Payment,""), "")</f>
        <v>3286.7537221634116</v>
      </c>
      <c r="F54" s="6">
        <f>IFERROR(IF(Loan_Not_Paid*Values_Entered,Principal,""), "")</f>
        <v>586.63447333551278</v>
      </c>
      <c r="G54" s="6">
        <f>IFERROR(IF(Loan_Not_Paid*Values_Entered,Interest,""), "")</f>
        <v>2700.1192488278989</v>
      </c>
      <c r="H54" s="6">
        <f>IFERROR(IF(Loan_Not_Paid*Values_Entered,Ending_Balance,""), "")</f>
        <v>497896.91915643064</v>
      </c>
    </row>
    <row r="55" spans="2:8" x14ac:dyDescent="0.15">
      <c r="B55" s="5">
        <f>IFERROR(IF(Loan_Not_Paid*Values_Entered,Payment_Number,""), "")</f>
        <v>43</v>
      </c>
      <c r="C55" s="3">
        <f>IFERROR(IF(Loan_Not_Paid*Values_Entered,Payment_Date,""), "")</f>
        <v>46661</v>
      </c>
      <c r="D55" s="6">
        <f>IFERROR(IF(Loan_Not_Paid*Values_Entered,Beginning_Balance,""), "")</f>
        <v>497896.91915643064</v>
      </c>
      <c r="E55" s="6">
        <f>IFERROR(IF(Loan_Not_Paid*Values_Entered,Monthly_Payment,""), "")</f>
        <v>3286.7537221634116</v>
      </c>
      <c r="F55" s="6">
        <f>IFERROR(IF(Loan_Not_Paid*Values_Entered,Principal,""), "")</f>
        <v>589.81207673274685</v>
      </c>
      <c r="G55" s="6">
        <f>IFERROR(IF(Loan_Not_Paid*Values_Entered,Interest,""), "")</f>
        <v>2696.9416454306647</v>
      </c>
      <c r="H55" s="6">
        <f>IFERROR(IF(Loan_Not_Paid*Values_Entered,Ending_Balance,""), "")</f>
        <v>497307.10707969789</v>
      </c>
    </row>
    <row r="56" spans="2:8" x14ac:dyDescent="0.15">
      <c r="B56" s="5">
        <f>IFERROR(IF(Loan_Not_Paid*Values_Entered,Payment_Number,""), "")</f>
        <v>44</v>
      </c>
      <c r="C56" s="3">
        <f>IFERROR(IF(Loan_Not_Paid*Values_Entered,Payment_Date,""), "")</f>
        <v>46692</v>
      </c>
      <c r="D56" s="6">
        <f>IFERROR(IF(Loan_Not_Paid*Values_Entered,Beginning_Balance,""), "")</f>
        <v>497307.10707969789</v>
      </c>
      <c r="E56" s="6">
        <f>IFERROR(IF(Loan_Not_Paid*Values_Entered,Monthly_Payment,""), "")</f>
        <v>3286.7537221634116</v>
      </c>
      <c r="F56" s="6">
        <f>IFERROR(IF(Loan_Not_Paid*Values_Entered,Principal,""), "")</f>
        <v>593.00689214838258</v>
      </c>
      <c r="G56" s="6">
        <f>IFERROR(IF(Loan_Not_Paid*Values_Entered,Interest,""), "")</f>
        <v>2693.746830015029</v>
      </c>
      <c r="H56" s="6">
        <f>IFERROR(IF(Loan_Not_Paid*Values_Entered,Ending_Balance,""), "")</f>
        <v>496714.10018754948</v>
      </c>
    </row>
    <row r="57" spans="2:8" x14ac:dyDescent="0.15">
      <c r="B57" s="5">
        <f>IFERROR(IF(Loan_Not_Paid*Values_Entered,Payment_Number,""), "")</f>
        <v>45</v>
      </c>
      <c r="C57" s="3">
        <f>IFERROR(IF(Loan_Not_Paid*Values_Entered,Payment_Date,""), "")</f>
        <v>46722</v>
      </c>
      <c r="D57" s="6">
        <f>IFERROR(IF(Loan_Not_Paid*Values_Entered,Beginning_Balance,""), "")</f>
        <v>496714.10018754948</v>
      </c>
      <c r="E57" s="6">
        <f>IFERROR(IF(Loan_Not_Paid*Values_Entered,Monthly_Payment,""), "")</f>
        <v>3286.7537221634116</v>
      </c>
      <c r="F57" s="6">
        <f>IFERROR(IF(Loan_Not_Paid*Values_Entered,Principal,""), "")</f>
        <v>596.21901281418616</v>
      </c>
      <c r="G57" s="6">
        <f>IFERROR(IF(Loan_Not_Paid*Values_Entered,Interest,""), "")</f>
        <v>2690.5347093492255</v>
      </c>
      <c r="H57" s="6">
        <f>IFERROR(IF(Loan_Not_Paid*Values_Entered,Ending_Balance,""), "")</f>
        <v>496117.88117473526</v>
      </c>
    </row>
    <row r="58" spans="2:8" x14ac:dyDescent="0.15">
      <c r="B58" s="5">
        <f>IFERROR(IF(Loan_Not_Paid*Values_Entered,Payment_Number,""), "")</f>
        <v>46</v>
      </c>
      <c r="C58" s="3">
        <f>IFERROR(IF(Loan_Not_Paid*Values_Entered,Payment_Date,""), "")</f>
        <v>46753</v>
      </c>
      <c r="D58" s="6">
        <f>IFERROR(IF(Loan_Not_Paid*Values_Entered,Beginning_Balance,""), "")</f>
        <v>496117.88117473526</v>
      </c>
      <c r="E58" s="6">
        <f>IFERROR(IF(Loan_Not_Paid*Values_Entered,Monthly_Payment,""), "")</f>
        <v>3286.7537221634116</v>
      </c>
      <c r="F58" s="6">
        <f>IFERROR(IF(Loan_Not_Paid*Values_Entered,Principal,""), "")</f>
        <v>599.44853246692969</v>
      </c>
      <c r="G58" s="6">
        <f>IFERROR(IF(Loan_Not_Paid*Values_Entered,Interest,""), "")</f>
        <v>2687.3051896964816</v>
      </c>
      <c r="H58" s="6">
        <f>IFERROR(IF(Loan_Not_Paid*Values_Entered,Ending_Balance,""), "")</f>
        <v>495518.43264226848</v>
      </c>
    </row>
    <row r="59" spans="2:8" x14ac:dyDescent="0.15">
      <c r="B59" s="5">
        <f>IFERROR(IF(Loan_Not_Paid*Values_Entered,Payment_Number,""), "")</f>
        <v>47</v>
      </c>
      <c r="C59" s="3">
        <f>IFERROR(IF(Loan_Not_Paid*Values_Entered,Payment_Date,""), "")</f>
        <v>46784</v>
      </c>
      <c r="D59" s="6">
        <f>IFERROR(IF(Loan_Not_Paid*Values_Entered,Beginning_Balance,""), "")</f>
        <v>495518.43264226848</v>
      </c>
      <c r="E59" s="6">
        <f>IFERROR(IF(Loan_Not_Paid*Values_Entered,Monthly_Payment,""), "")</f>
        <v>3286.7537221634116</v>
      </c>
      <c r="F59" s="6">
        <f>IFERROR(IF(Loan_Not_Paid*Values_Entered,Principal,""), "")</f>
        <v>602.6955453511257</v>
      </c>
      <c r="G59" s="6">
        <f>IFERROR(IF(Loan_Not_Paid*Values_Entered,Interest,""), "")</f>
        <v>2684.0581768122861</v>
      </c>
      <c r="H59" s="6">
        <f>IFERROR(IF(Loan_Not_Paid*Values_Entered,Ending_Balance,""), "")</f>
        <v>494915.73709691723</v>
      </c>
    </row>
    <row r="60" spans="2:8" x14ac:dyDescent="0.15">
      <c r="B60" s="5">
        <f>IFERROR(IF(Loan_Not_Paid*Values_Entered,Payment_Number,""), "")</f>
        <v>48</v>
      </c>
      <c r="C60" s="3">
        <f>IFERROR(IF(Loan_Not_Paid*Values_Entered,Payment_Date,""), "")</f>
        <v>46813</v>
      </c>
      <c r="D60" s="6">
        <f>IFERROR(IF(Loan_Not_Paid*Values_Entered,Beginning_Balance,""), "")</f>
        <v>494915.73709691723</v>
      </c>
      <c r="E60" s="6">
        <f>IFERROR(IF(Loan_Not_Paid*Values_Entered,Monthly_Payment,""), "")</f>
        <v>3286.7537221634116</v>
      </c>
      <c r="F60" s="6">
        <f>IFERROR(IF(Loan_Not_Paid*Values_Entered,Principal,""), "")</f>
        <v>605.96014622177756</v>
      </c>
      <c r="G60" s="6">
        <f>IFERROR(IF(Loan_Not_Paid*Values_Entered,Interest,""), "")</f>
        <v>2680.7935759416341</v>
      </c>
      <c r="H60" s="6">
        <f>IFERROR(IF(Loan_Not_Paid*Values_Entered,Ending_Balance,""), "")</f>
        <v>494309.77695069544</v>
      </c>
    </row>
    <row r="61" spans="2:8" x14ac:dyDescent="0.15">
      <c r="B61" s="5">
        <f>IFERROR(IF(Loan_Not_Paid*Values_Entered,Payment_Number,""), "")</f>
        <v>49</v>
      </c>
      <c r="C61" s="3">
        <f>IFERROR(IF(Loan_Not_Paid*Values_Entered,Payment_Date,""), "")</f>
        <v>46844</v>
      </c>
      <c r="D61" s="6">
        <f>IFERROR(IF(Loan_Not_Paid*Values_Entered,Beginning_Balance,""), "")</f>
        <v>494309.77695069544</v>
      </c>
      <c r="E61" s="6">
        <f>IFERROR(IF(Loan_Not_Paid*Values_Entered,Monthly_Payment,""), "")</f>
        <v>3286.7537221634116</v>
      </c>
      <c r="F61" s="6">
        <f>IFERROR(IF(Loan_Not_Paid*Values_Entered,Principal,""), "")</f>
        <v>609.24243034714561</v>
      </c>
      <c r="G61" s="6">
        <f>IFERROR(IF(Loan_Not_Paid*Values_Entered,Interest,""), "")</f>
        <v>2677.5112918162663</v>
      </c>
      <c r="H61" s="6">
        <f>IFERROR(IF(Loan_Not_Paid*Values_Entered,Ending_Balance,""), "")</f>
        <v>493700.53452034842</v>
      </c>
    </row>
    <row r="62" spans="2:8" x14ac:dyDescent="0.15">
      <c r="B62" s="5">
        <f>IFERROR(IF(Loan_Not_Paid*Values_Entered,Payment_Number,""), "")</f>
        <v>50</v>
      </c>
      <c r="C62" s="3">
        <f>IFERROR(IF(Loan_Not_Paid*Values_Entered,Payment_Date,""), "")</f>
        <v>46874</v>
      </c>
      <c r="D62" s="6">
        <f>IFERROR(IF(Loan_Not_Paid*Values_Entered,Beginning_Balance,""), "")</f>
        <v>493700.53452034842</v>
      </c>
      <c r="E62" s="6">
        <f>IFERROR(IF(Loan_Not_Paid*Values_Entered,Monthly_Payment,""), "")</f>
        <v>3286.7537221634116</v>
      </c>
      <c r="F62" s="6">
        <f>IFERROR(IF(Loan_Not_Paid*Values_Entered,Principal,""), "")</f>
        <v>612.54249351152589</v>
      </c>
      <c r="G62" s="6">
        <f>IFERROR(IF(Loan_Not_Paid*Values_Entered,Interest,""), "")</f>
        <v>2674.2112286518859</v>
      </c>
      <c r="H62" s="6">
        <f>IFERROR(IF(Loan_Not_Paid*Values_Entered,Ending_Balance,""), "")</f>
        <v>493087.99202683684</v>
      </c>
    </row>
    <row r="63" spans="2:8" x14ac:dyDescent="0.15">
      <c r="B63" s="5">
        <f>IFERROR(IF(Loan_Not_Paid*Values_Entered,Payment_Number,""), "")</f>
        <v>51</v>
      </c>
      <c r="C63" s="3">
        <f>IFERROR(IF(Loan_Not_Paid*Values_Entered,Payment_Date,""), "")</f>
        <v>46905</v>
      </c>
      <c r="D63" s="6">
        <f>IFERROR(IF(Loan_Not_Paid*Values_Entered,Beginning_Balance,""), "")</f>
        <v>493087.99202683684</v>
      </c>
      <c r="E63" s="6">
        <f>IFERROR(IF(Loan_Not_Paid*Values_Entered,Monthly_Payment,""), "")</f>
        <v>3286.7537221634116</v>
      </c>
      <c r="F63" s="6">
        <f>IFERROR(IF(Loan_Not_Paid*Values_Entered,Principal,""), "")</f>
        <v>615.86043201804659</v>
      </c>
      <c r="G63" s="6">
        <f>IFERROR(IF(Loan_Not_Paid*Values_Entered,Interest,""), "")</f>
        <v>2670.893290145365</v>
      </c>
      <c r="H63" s="6">
        <f>IFERROR(IF(Loan_Not_Paid*Values_Entered,Ending_Balance,""), "")</f>
        <v>492472.13159481878</v>
      </c>
    </row>
    <row r="64" spans="2:8" x14ac:dyDescent="0.15">
      <c r="B64" s="5">
        <f>IFERROR(IF(Loan_Not_Paid*Values_Entered,Payment_Number,""), "")</f>
        <v>52</v>
      </c>
      <c r="C64" s="3">
        <f>IFERROR(IF(Loan_Not_Paid*Values_Entered,Payment_Date,""), "")</f>
        <v>46935</v>
      </c>
      <c r="D64" s="6">
        <f>IFERROR(IF(Loan_Not_Paid*Values_Entered,Beginning_Balance,""), "")</f>
        <v>492472.13159481878</v>
      </c>
      <c r="E64" s="6">
        <f>IFERROR(IF(Loan_Not_Paid*Values_Entered,Monthly_Payment,""), "")</f>
        <v>3286.7537221634116</v>
      </c>
      <c r="F64" s="6">
        <f>IFERROR(IF(Loan_Not_Paid*Values_Entered,Principal,""), "")</f>
        <v>619.19634269147775</v>
      </c>
      <c r="G64" s="6">
        <f>IFERROR(IF(Loan_Not_Paid*Values_Entered,Interest,""), "")</f>
        <v>2667.5573794719339</v>
      </c>
      <c r="H64" s="6">
        <f>IFERROR(IF(Loan_Not_Paid*Values_Entered,Ending_Balance,""), "")</f>
        <v>491852.93525212735</v>
      </c>
    </row>
    <row r="65" spans="2:8" x14ac:dyDescent="0.15">
      <c r="B65" s="5">
        <f>IFERROR(IF(Loan_Not_Paid*Values_Entered,Payment_Number,""), "")</f>
        <v>53</v>
      </c>
      <c r="C65" s="3">
        <f>IFERROR(IF(Loan_Not_Paid*Values_Entered,Payment_Date,""), "")</f>
        <v>46966</v>
      </c>
      <c r="D65" s="6">
        <f>IFERROR(IF(Loan_Not_Paid*Values_Entered,Beginning_Balance,""), "")</f>
        <v>491852.93525212735</v>
      </c>
      <c r="E65" s="6">
        <f>IFERROR(IF(Loan_Not_Paid*Values_Entered,Monthly_Payment,""), "")</f>
        <v>3286.7537221634116</v>
      </c>
      <c r="F65" s="6">
        <f>IFERROR(IF(Loan_Not_Paid*Values_Entered,Principal,""), "")</f>
        <v>622.55032288105667</v>
      </c>
      <c r="G65" s="6">
        <f>IFERROR(IF(Loan_Not_Paid*Values_Entered,Interest,""), "")</f>
        <v>2664.2033992823549</v>
      </c>
      <c r="H65" s="6">
        <f>IFERROR(IF(Loan_Not_Paid*Values_Entered,Ending_Balance,""), "")</f>
        <v>491230.38492924633</v>
      </c>
    </row>
    <row r="66" spans="2:8" x14ac:dyDescent="0.15">
      <c r="B66" s="5">
        <f>IFERROR(IF(Loan_Not_Paid*Values_Entered,Payment_Number,""), "")</f>
        <v>54</v>
      </c>
      <c r="C66" s="3">
        <f>IFERROR(IF(Loan_Not_Paid*Values_Entered,Payment_Date,""), "")</f>
        <v>46997</v>
      </c>
      <c r="D66" s="6">
        <f>IFERROR(IF(Loan_Not_Paid*Values_Entered,Beginning_Balance,""), "")</f>
        <v>491230.38492924633</v>
      </c>
      <c r="E66" s="6">
        <f>IFERROR(IF(Loan_Not_Paid*Values_Entered,Monthly_Payment,""), "")</f>
        <v>3286.7537221634116</v>
      </c>
      <c r="F66" s="6">
        <f>IFERROR(IF(Loan_Not_Paid*Values_Entered,Principal,""), "")</f>
        <v>625.92247046332898</v>
      </c>
      <c r="G66" s="6">
        <f>IFERROR(IF(Loan_Not_Paid*Values_Entered,Interest,""), "")</f>
        <v>2660.8312517000827</v>
      </c>
      <c r="H66" s="6">
        <f>IFERROR(IF(Loan_Not_Paid*Values_Entered,Ending_Balance,""), "")</f>
        <v>490604.46245878295</v>
      </c>
    </row>
    <row r="67" spans="2:8" x14ac:dyDescent="0.15">
      <c r="B67" s="5">
        <f>IFERROR(IF(Loan_Not_Paid*Values_Entered,Payment_Number,""), "")</f>
        <v>55</v>
      </c>
      <c r="C67" s="3">
        <f>IFERROR(IF(Loan_Not_Paid*Values_Entered,Payment_Date,""), "")</f>
        <v>47027</v>
      </c>
      <c r="D67" s="6">
        <f>IFERROR(IF(Loan_Not_Paid*Values_Entered,Beginning_Balance,""), "")</f>
        <v>490604.46245878295</v>
      </c>
      <c r="E67" s="6">
        <f>IFERROR(IF(Loan_Not_Paid*Values_Entered,Monthly_Payment,""), "")</f>
        <v>3286.7537221634116</v>
      </c>
      <c r="F67" s="6">
        <f>IFERROR(IF(Loan_Not_Paid*Values_Entered,Principal,""), "")</f>
        <v>629.31288384500522</v>
      </c>
      <c r="G67" s="6">
        <f>IFERROR(IF(Loan_Not_Paid*Values_Entered,Interest,""), "")</f>
        <v>2657.4408383184063</v>
      </c>
      <c r="H67" s="6">
        <f>IFERROR(IF(Loan_Not_Paid*Values_Entered,Ending_Balance,""), "")</f>
        <v>489975.149574938</v>
      </c>
    </row>
    <row r="68" spans="2:8" x14ac:dyDescent="0.15">
      <c r="B68" s="5">
        <f>IFERROR(IF(Loan_Not_Paid*Values_Entered,Payment_Number,""), "")</f>
        <v>56</v>
      </c>
      <c r="C68" s="3">
        <f>IFERROR(IF(Loan_Not_Paid*Values_Entered,Payment_Date,""), "")</f>
        <v>47058</v>
      </c>
      <c r="D68" s="6">
        <f>IFERROR(IF(Loan_Not_Paid*Values_Entered,Beginning_Balance,""), "")</f>
        <v>489975.149574938</v>
      </c>
      <c r="E68" s="6">
        <f>IFERROR(IF(Loan_Not_Paid*Values_Entered,Monthly_Payment,""), "")</f>
        <v>3286.7537221634116</v>
      </c>
      <c r="F68" s="6">
        <f>IFERROR(IF(Loan_Not_Paid*Values_Entered,Principal,""), "")</f>
        <v>632.72166196583248</v>
      </c>
      <c r="G68" s="6">
        <f>IFERROR(IF(Loan_Not_Paid*Values_Entered,Interest,""), "")</f>
        <v>2654.0320601975791</v>
      </c>
      <c r="H68" s="6">
        <f>IFERROR(IF(Loan_Not_Paid*Values_Entered,Ending_Balance,""), "")</f>
        <v>489342.42791297217</v>
      </c>
    </row>
    <row r="69" spans="2:8" x14ac:dyDescent="0.15">
      <c r="B69" s="5">
        <f>IFERROR(IF(Loan_Not_Paid*Values_Entered,Payment_Number,""), "")</f>
        <v>57</v>
      </c>
      <c r="C69" s="3">
        <f>IFERROR(IF(Loan_Not_Paid*Values_Entered,Payment_Date,""), "")</f>
        <v>47088</v>
      </c>
      <c r="D69" s="6">
        <f>IFERROR(IF(Loan_Not_Paid*Values_Entered,Beginning_Balance,""), "")</f>
        <v>489342.42791297217</v>
      </c>
      <c r="E69" s="6">
        <f>IFERROR(IF(Loan_Not_Paid*Values_Entered,Monthly_Payment,""), "")</f>
        <v>3286.7537221634116</v>
      </c>
      <c r="F69" s="6">
        <f>IFERROR(IF(Loan_Not_Paid*Values_Entered,Principal,""), "")</f>
        <v>636.14890430148068</v>
      </c>
      <c r="G69" s="6">
        <f>IFERROR(IF(Loan_Not_Paid*Values_Entered,Interest,""), "")</f>
        <v>2650.6048178619312</v>
      </c>
      <c r="H69" s="6">
        <f>IFERROR(IF(Loan_Not_Paid*Values_Entered,Ending_Balance,""), "")</f>
        <v>488706.27900867077</v>
      </c>
    </row>
    <row r="70" spans="2:8" x14ac:dyDescent="0.15">
      <c r="B70" s="5">
        <f>IFERROR(IF(Loan_Not_Paid*Values_Entered,Payment_Number,""), "")</f>
        <v>58</v>
      </c>
      <c r="C70" s="3">
        <f>IFERROR(IF(Loan_Not_Paid*Values_Entered,Payment_Date,""), "")</f>
        <v>47119</v>
      </c>
      <c r="D70" s="6">
        <f>IFERROR(IF(Loan_Not_Paid*Values_Entered,Beginning_Balance,""), "")</f>
        <v>488706.27900867077</v>
      </c>
      <c r="E70" s="6">
        <f>IFERROR(IF(Loan_Not_Paid*Values_Entered,Monthly_Payment,""), "")</f>
        <v>3286.7537221634116</v>
      </c>
      <c r="F70" s="6">
        <f>IFERROR(IF(Loan_Not_Paid*Values_Entered,Principal,""), "")</f>
        <v>639.59471086644714</v>
      </c>
      <c r="G70" s="6">
        <f>IFERROR(IF(Loan_Not_Paid*Values_Entered,Interest,""), "")</f>
        <v>2647.1590112969648</v>
      </c>
      <c r="H70" s="6">
        <f>IFERROR(IF(Loan_Not_Paid*Values_Entered,Ending_Balance,""), "")</f>
        <v>488066.68429780426</v>
      </c>
    </row>
    <row r="71" spans="2:8" x14ac:dyDescent="0.15">
      <c r="B71" s="5">
        <f>IFERROR(IF(Loan_Not_Paid*Values_Entered,Payment_Number,""), "")</f>
        <v>59</v>
      </c>
      <c r="C71" s="3">
        <f>IFERROR(IF(Loan_Not_Paid*Values_Entered,Payment_Date,""), "")</f>
        <v>47150</v>
      </c>
      <c r="D71" s="6">
        <f>IFERROR(IF(Loan_Not_Paid*Values_Entered,Beginning_Balance,""), "")</f>
        <v>488066.68429780426</v>
      </c>
      <c r="E71" s="6">
        <f>IFERROR(IF(Loan_Not_Paid*Values_Entered,Monthly_Payment,""), "")</f>
        <v>3286.7537221634116</v>
      </c>
      <c r="F71" s="6">
        <f>IFERROR(IF(Loan_Not_Paid*Values_Entered,Principal,""), "")</f>
        <v>643.0591822169738</v>
      </c>
      <c r="G71" s="6">
        <f>IFERROR(IF(Loan_Not_Paid*Values_Entered,Interest,""), "")</f>
        <v>2643.694539946438</v>
      </c>
      <c r="H71" s="6">
        <f>IFERROR(IF(Loan_Not_Paid*Values_Entered,Ending_Balance,""), "")</f>
        <v>487423.62511558732</v>
      </c>
    </row>
    <row r="72" spans="2:8" x14ac:dyDescent="0.15">
      <c r="B72" s="5">
        <f>IFERROR(IF(Loan_Not_Paid*Values_Entered,Payment_Number,""), "")</f>
        <v>60</v>
      </c>
      <c r="C72" s="3">
        <f>IFERROR(IF(Loan_Not_Paid*Values_Entered,Payment_Date,""), "")</f>
        <v>47178</v>
      </c>
      <c r="D72" s="6">
        <f>IFERROR(IF(Loan_Not_Paid*Values_Entered,Beginning_Balance,""), "")</f>
        <v>487423.62511558732</v>
      </c>
      <c r="E72" s="6">
        <f>IFERROR(IF(Loan_Not_Paid*Values_Entered,Monthly_Payment,""), "")</f>
        <v>3286.7537221634116</v>
      </c>
      <c r="F72" s="6">
        <f>IFERROR(IF(Loan_Not_Paid*Values_Entered,Principal,""), "")</f>
        <v>646.54241945398223</v>
      </c>
      <c r="G72" s="6">
        <f>IFERROR(IF(Loan_Not_Paid*Values_Entered,Interest,""), "")</f>
        <v>2640.2113027094297</v>
      </c>
      <c r="H72" s="6">
        <f>IFERROR(IF(Loan_Not_Paid*Values_Entered,Ending_Balance,""), "")</f>
        <v>486777.08269613329</v>
      </c>
    </row>
    <row r="73" spans="2:8" x14ac:dyDescent="0.15">
      <c r="B73" s="5">
        <f>IFERROR(IF(Loan_Not_Paid*Values_Entered,Payment_Number,""), "")</f>
        <v>61</v>
      </c>
      <c r="C73" s="3">
        <f>IFERROR(IF(Loan_Not_Paid*Values_Entered,Payment_Date,""), "")</f>
        <v>47209</v>
      </c>
      <c r="D73" s="6">
        <f>IFERROR(IF(Loan_Not_Paid*Values_Entered,Beginning_Balance,""), "")</f>
        <v>486777.08269613329</v>
      </c>
      <c r="E73" s="6">
        <f>IFERROR(IF(Loan_Not_Paid*Values_Entered,Monthly_Payment,""), "")</f>
        <v>3286.7537221634116</v>
      </c>
      <c r="F73" s="6">
        <f>IFERROR(IF(Loan_Not_Paid*Values_Entered,Principal,""), "")</f>
        <v>650.04452422602469</v>
      </c>
      <c r="G73" s="6">
        <f>IFERROR(IF(Loan_Not_Paid*Values_Entered,Interest,""), "")</f>
        <v>2636.7091979373868</v>
      </c>
      <c r="H73" s="6">
        <f>IFERROR(IF(Loan_Not_Paid*Values_Entered,Ending_Balance,""), "")</f>
        <v>486127.03817190736</v>
      </c>
    </row>
    <row r="74" spans="2:8" x14ac:dyDescent="0.15">
      <c r="B74" s="5">
        <f>IFERROR(IF(Loan_Not_Paid*Values_Entered,Payment_Number,""), "")</f>
        <v>62</v>
      </c>
      <c r="C74" s="3">
        <f>IFERROR(IF(Loan_Not_Paid*Values_Entered,Payment_Date,""), "")</f>
        <v>47239</v>
      </c>
      <c r="D74" s="6">
        <f>IFERROR(IF(Loan_Not_Paid*Values_Entered,Beginning_Balance,""), "")</f>
        <v>486127.03817190736</v>
      </c>
      <c r="E74" s="6">
        <f>IFERROR(IF(Loan_Not_Paid*Values_Entered,Monthly_Payment,""), "")</f>
        <v>3286.7537221634116</v>
      </c>
      <c r="F74" s="6">
        <f>IFERROR(IF(Loan_Not_Paid*Values_Entered,Principal,""), "")</f>
        <v>653.56559873224899</v>
      </c>
      <c r="G74" s="6">
        <f>IFERROR(IF(Loan_Not_Paid*Values_Entered,Interest,""), "")</f>
        <v>2633.1881234311627</v>
      </c>
      <c r="H74" s="6">
        <f>IFERROR(IF(Loan_Not_Paid*Values_Entered,Ending_Balance,""), "")</f>
        <v>485473.47257317504</v>
      </c>
    </row>
    <row r="75" spans="2:8" x14ac:dyDescent="0.15">
      <c r="B75" s="5">
        <f>IFERROR(IF(Loan_Not_Paid*Values_Entered,Payment_Number,""), "")</f>
        <v>63</v>
      </c>
      <c r="C75" s="3">
        <f>IFERROR(IF(Loan_Not_Paid*Values_Entered,Payment_Date,""), "")</f>
        <v>47270</v>
      </c>
      <c r="D75" s="6">
        <f>IFERROR(IF(Loan_Not_Paid*Values_Entered,Beginning_Balance,""), "")</f>
        <v>485473.47257317504</v>
      </c>
      <c r="E75" s="6">
        <f>IFERROR(IF(Loan_Not_Paid*Values_Entered,Monthly_Payment,""), "")</f>
        <v>3286.7537221634116</v>
      </c>
      <c r="F75" s="6">
        <f>IFERROR(IF(Loan_Not_Paid*Values_Entered,Principal,""), "")</f>
        <v>657.10574572538201</v>
      </c>
      <c r="G75" s="6">
        <f>IFERROR(IF(Loan_Not_Paid*Values_Entered,Interest,""), "")</f>
        <v>2629.6479764380292</v>
      </c>
      <c r="H75" s="6">
        <f>IFERROR(IF(Loan_Not_Paid*Values_Entered,Ending_Balance,""), "")</f>
        <v>484816.36682744964</v>
      </c>
    </row>
    <row r="76" spans="2:8" x14ac:dyDescent="0.15">
      <c r="B76" s="5">
        <f>IFERROR(IF(Loan_Not_Paid*Values_Entered,Payment_Number,""), "")</f>
        <v>64</v>
      </c>
      <c r="C76" s="3">
        <f>IFERROR(IF(Loan_Not_Paid*Values_Entered,Payment_Date,""), "")</f>
        <v>47300</v>
      </c>
      <c r="D76" s="6">
        <f>IFERROR(IF(Loan_Not_Paid*Values_Entered,Beginning_Balance,""), "")</f>
        <v>484816.36682744964</v>
      </c>
      <c r="E76" s="6">
        <f>IFERROR(IF(Loan_Not_Paid*Values_Entered,Monthly_Payment,""), "")</f>
        <v>3286.7537221634116</v>
      </c>
      <c r="F76" s="6">
        <f>IFERROR(IF(Loan_Not_Paid*Values_Entered,Principal,""), "")</f>
        <v>660.66506851472764</v>
      </c>
      <c r="G76" s="6">
        <f>IFERROR(IF(Loan_Not_Paid*Values_Entered,Interest,""), "")</f>
        <v>2626.0886536486842</v>
      </c>
      <c r="H76" s="6">
        <f>IFERROR(IF(Loan_Not_Paid*Values_Entered,Ending_Balance,""), "")</f>
        <v>484155.701758935</v>
      </c>
    </row>
    <row r="77" spans="2:8" x14ac:dyDescent="0.15">
      <c r="B77" s="5">
        <f>IFERROR(IF(Loan_Not_Paid*Values_Entered,Payment_Number,""), "")</f>
        <v>65</v>
      </c>
      <c r="C77" s="3">
        <f>IFERROR(IF(Loan_Not_Paid*Values_Entered,Payment_Date,""), "")</f>
        <v>47331</v>
      </c>
      <c r="D77" s="6">
        <f>IFERROR(IF(Loan_Not_Paid*Values_Entered,Beginning_Balance,""), "")</f>
        <v>484155.701758935</v>
      </c>
      <c r="E77" s="6">
        <f>IFERROR(IF(Loan_Not_Paid*Values_Entered,Monthly_Payment,""), "")</f>
        <v>3286.7537221634116</v>
      </c>
      <c r="F77" s="6">
        <f>IFERROR(IF(Loan_Not_Paid*Values_Entered,Principal,""), "")</f>
        <v>664.24367096918252</v>
      </c>
      <c r="G77" s="6">
        <f>IFERROR(IF(Loan_Not_Paid*Values_Entered,Interest,""), "")</f>
        <v>2622.5100511942292</v>
      </c>
      <c r="H77" s="6">
        <f>IFERROR(IF(Loan_Not_Paid*Values_Entered,Ending_Balance,""), "")</f>
        <v>483491.45808796585</v>
      </c>
    </row>
    <row r="78" spans="2:8" x14ac:dyDescent="0.15">
      <c r="B78" s="5">
        <f>IFERROR(IF(Loan_Not_Paid*Values_Entered,Payment_Number,""), "")</f>
        <v>66</v>
      </c>
      <c r="C78" s="3">
        <f>IFERROR(IF(Loan_Not_Paid*Values_Entered,Payment_Date,""), "")</f>
        <v>47362</v>
      </c>
      <c r="D78" s="6">
        <f>IFERROR(IF(Loan_Not_Paid*Values_Entered,Beginning_Balance,""), "")</f>
        <v>483491.45808796585</v>
      </c>
      <c r="E78" s="6">
        <f>IFERROR(IF(Loan_Not_Paid*Values_Entered,Monthly_Payment,""), "")</f>
        <v>3286.7537221634116</v>
      </c>
      <c r="F78" s="6">
        <f>IFERROR(IF(Loan_Not_Paid*Values_Entered,Principal,""), "")</f>
        <v>667.84165752026558</v>
      </c>
      <c r="G78" s="6">
        <f>IFERROR(IF(Loan_Not_Paid*Values_Entered,Interest,""), "")</f>
        <v>2618.9120646431461</v>
      </c>
      <c r="H78" s="6">
        <f>IFERROR(IF(Loan_Not_Paid*Values_Entered,Ending_Balance,""), "")</f>
        <v>482823.61643044557</v>
      </c>
    </row>
    <row r="79" spans="2:8" x14ac:dyDescent="0.15">
      <c r="B79" s="5">
        <f>IFERROR(IF(Loan_Not_Paid*Values_Entered,Payment_Number,""), "")</f>
        <v>67</v>
      </c>
      <c r="C79" s="3">
        <f>IFERROR(IF(Loan_Not_Paid*Values_Entered,Payment_Date,""), "")</f>
        <v>47392</v>
      </c>
      <c r="D79" s="6">
        <f>IFERROR(IF(Loan_Not_Paid*Values_Entered,Beginning_Balance,""), "")</f>
        <v>482823.61643044557</v>
      </c>
      <c r="E79" s="6">
        <f>IFERROR(IF(Loan_Not_Paid*Values_Entered,Monthly_Payment,""), "")</f>
        <v>3286.7537221634116</v>
      </c>
      <c r="F79" s="6">
        <f>IFERROR(IF(Loan_Not_Paid*Values_Entered,Principal,""), "")</f>
        <v>671.45913316516715</v>
      </c>
      <c r="G79" s="6">
        <f>IFERROR(IF(Loan_Not_Paid*Values_Entered,Interest,""), "")</f>
        <v>2615.2945889982448</v>
      </c>
      <c r="H79" s="6">
        <f>IFERROR(IF(Loan_Not_Paid*Values_Entered,Ending_Balance,""), "")</f>
        <v>482152.15729728044</v>
      </c>
    </row>
    <row r="80" spans="2:8" x14ac:dyDescent="0.15">
      <c r="B80" s="5">
        <f>IFERROR(IF(Loan_Not_Paid*Values_Entered,Payment_Number,""), "")</f>
        <v>68</v>
      </c>
      <c r="C80" s="3">
        <f>IFERROR(IF(Loan_Not_Paid*Values_Entered,Payment_Date,""), "")</f>
        <v>47423</v>
      </c>
      <c r="D80" s="6">
        <f>IFERROR(IF(Loan_Not_Paid*Values_Entered,Beginning_Balance,""), "")</f>
        <v>482152.15729728044</v>
      </c>
      <c r="E80" s="6">
        <f>IFERROR(IF(Loan_Not_Paid*Values_Entered,Monthly_Payment,""), "")</f>
        <v>3286.7537221634116</v>
      </c>
      <c r="F80" s="6">
        <f>IFERROR(IF(Loan_Not_Paid*Values_Entered,Principal,""), "")</f>
        <v>675.09620346981183</v>
      </c>
      <c r="G80" s="6">
        <f>IFERROR(IF(Loan_Not_Paid*Values_Entered,Interest,""), "")</f>
        <v>2611.6575186935997</v>
      </c>
      <c r="H80" s="6">
        <f>IFERROR(IF(Loan_Not_Paid*Values_Entered,Ending_Balance,""), "")</f>
        <v>481477.06109381054</v>
      </c>
    </row>
    <row r="81" spans="2:8" x14ac:dyDescent="0.15">
      <c r="B81" s="5">
        <f>IFERROR(IF(Loan_Not_Paid*Values_Entered,Payment_Number,""), "")</f>
        <v>69</v>
      </c>
      <c r="C81" s="3">
        <f>IFERROR(IF(Loan_Not_Paid*Values_Entered,Payment_Date,""), "")</f>
        <v>47453</v>
      </c>
      <c r="D81" s="6">
        <f>IFERROR(IF(Loan_Not_Paid*Values_Entered,Beginning_Balance,""), "")</f>
        <v>481477.06109381054</v>
      </c>
      <c r="E81" s="6">
        <f>IFERROR(IF(Loan_Not_Paid*Values_Entered,Monthly_Payment,""), "")</f>
        <v>3286.7537221634116</v>
      </c>
      <c r="F81" s="6">
        <f>IFERROR(IF(Loan_Not_Paid*Values_Entered,Principal,""), "")</f>
        <v>678.75297457193983</v>
      </c>
      <c r="G81" s="6">
        <f>IFERROR(IF(Loan_Not_Paid*Values_Entered,Interest,""), "")</f>
        <v>2608.0007475914717</v>
      </c>
      <c r="H81" s="6">
        <f>IFERROR(IF(Loan_Not_Paid*Values_Entered,Ending_Balance,""), "")</f>
        <v>480798.30811923865</v>
      </c>
    </row>
    <row r="82" spans="2:8" x14ac:dyDescent="0.15">
      <c r="B82" s="5">
        <f>IFERROR(IF(Loan_Not_Paid*Values_Entered,Payment_Number,""), "")</f>
        <v>70</v>
      </c>
      <c r="C82" s="3">
        <f>IFERROR(IF(Loan_Not_Paid*Values_Entered,Payment_Date,""), "")</f>
        <v>47484</v>
      </c>
      <c r="D82" s="6">
        <f>IFERROR(IF(Loan_Not_Paid*Values_Entered,Beginning_Balance,""), "")</f>
        <v>480798.30811923865</v>
      </c>
      <c r="E82" s="6">
        <f>IFERROR(IF(Loan_Not_Paid*Values_Entered,Monthly_Payment,""), "")</f>
        <v>3286.7537221634116</v>
      </c>
      <c r="F82" s="6">
        <f>IFERROR(IF(Loan_Not_Paid*Values_Entered,Principal,""), "")</f>
        <v>682.42955318420456</v>
      </c>
      <c r="G82" s="6">
        <f>IFERROR(IF(Loan_Not_Paid*Values_Entered,Interest,""), "")</f>
        <v>2604.3241689792071</v>
      </c>
      <c r="H82" s="6">
        <f>IFERROR(IF(Loan_Not_Paid*Values_Entered,Ending_Balance,""), "")</f>
        <v>480115.87856605451</v>
      </c>
    </row>
    <row r="83" spans="2:8" x14ac:dyDescent="0.15">
      <c r="B83" s="5">
        <f>IFERROR(IF(Loan_Not_Paid*Values_Entered,Payment_Number,""), "")</f>
        <v>71</v>
      </c>
      <c r="C83" s="3">
        <f>IFERROR(IF(Loan_Not_Paid*Values_Entered,Payment_Date,""), "")</f>
        <v>47515</v>
      </c>
      <c r="D83" s="6">
        <f>IFERROR(IF(Loan_Not_Paid*Values_Entered,Beginning_Balance,""), "")</f>
        <v>480115.87856605451</v>
      </c>
      <c r="E83" s="6">
        <f>IFERROR(IF(Loan_Not_Paid*Values_Entered,Monthly_Payment,""), "")</f>
        <v>3286.7537221634116</v>
      </c>
      <c r="F83" s="6">
        <f>IFERROR(IF(Loan_Not_Paid*Values_Entered,Principal,""), "")</f>
        <v>686.12604659728572</v>
      </c>
      <c r="G83" s="6">
        <f>IFERROR(IF(Loan_Not_Paid*Values_Entered,Interest,""), "")</f>
        <v>2600.6276755661261</v>
      </c>
      <c r="H83" s="6">
        <f>IFERROR(IF(Loan_Not_Paid*Values_Entered,Ending_Balance,""), "")</f>
        <v>479429.75251945719</v>
      </c>
    </row>
    <row r="84" spans="2:8" x14ac:dyDescent="0.15">
      <c r="B84" s="5">
        <f>IFERROR(IF(Loan_Not_Paid*Values_Entered,Payment_Number,""), "")</f>
        <v>72</v>
      </c>
      <c r="C84" s="3">
        <f>IFERROR(IF(Loan_Not_Paid*Values_Entered,Payment_Date,""), "")</f>
        <v>47543</v>
      </c>
      <c r="D84" s="6">
        <f>IFERROR(IF(Loan_Not_Paid*Values_Entered,Beginning_Balance,""), "")</f>
        <v>479429.75251945719</v>
      </c>
      <c r="E84" s="6">
        <f>IFERROR(IF(Loan_Not_Paid*Values_Entered,Monthly_Payment,""), "")</f>
        <v>3286.7537221634116</v>
      </c>
      <c r="F84" s="6">
        <f>IFERROR(IF(Loan_Not_Paid*Values_Entered,Principal,""), "")</f>
        <v>689.84256268302101</v>
      </c>
      <c r="G84" s="6">
        <f>IFERROR(IF(Loan_Not_Paid*Values_Entered,Interest,""), "")</f>
        <v>2596.9111594803912</v>
      </c>
      <c r="H84" s="6">
        <f>IFERROR(IF(Loan_Not_Paid*Values_Entered,Ending_Balance,""), "")</f>
        <v>478739.90995677421</v>
      </c>
    </row>
    <row r="85" spans="2:8" x14ac:dyDescent="0.15">
      <c r="B85" s="5">
        <f>IFERROR(IF(Loan_Not_Paid*Values_Entered,Payment_Number,""), "")</f>
        <v>73</v>
      </c>
      <c r="C85" s="3">
        <f>IFERROR(IF(Loan_Not_Paid*Values_Entered,Payment_Date,""), "")</f>
        <v>47574</v>
      </c>
      <c r="D85" s="6">
        <f>IFERROR(IF(Loan_Not_Paid*Values_Entered,Beginning_Balance,""), "")</f>
        <v>478739.90995677421</v>
      </c>
      <c r="E85" s="6">
        <f>IFERROR(IF(Loan_Not_Paid*Values_Entered,Monthly_Payment,""), "")</f>
        <v>3286.7537221634116</v>
      </c>
      <c r="F85" s="6">
        <f>IFERROR(IF(Loan_Not_Paid*Values_Entered,Principal,""), "")</f>
        <v>693.57920989755405</v>
      </c>
      <c r="G85" s="6">
        <f>IFERROR(IF(Loan_Not_Paid*Values_Entered,Interest,""), "")</f>
        <v>2593.1745122658576</v>
      </c>
      <c r="H85" s="6">
        <f>IFERROR(IF(Loan_Not_Paid*Values_Entered,Ending_Balance,""), "")</f>
        <v>478046.33074687666</v>
      </c>
    </row>
    <row r="86" spans="2:8" x14ac:dyDescent="0.15">
      <c r="B86" s="5">
        <f>IFERROR(IF(Loan_Not_Paid*Values_Entered,Payment_Number,""), "")</f>
        <v>74</v>
      </c>
      <c r="C86" s="3">
        <f>IFERROR(IF(Loan_Not_Paid*Values_Entered,Payment_Date,""), "")</f>
        <v>47604</v>
      </c>
      <c r="D86" s="6">
        <f>IFERROR(IF(Loan_Not_Paid*Values_Entered,Beginning_Balance,""), "")</f>
        <v>478046.33074687666</v>
      </c>
      <c r="E86" s="6">
        <f>IFERROR(IF(Loan_Not_Paid*Values_Entered,Monthly_Payment,""), "")</f>
        <v>3286.7537221634116</v>
      </c>
      <c r="F86" s="6">
        <f>IFERROR(IF(Loan_Not_Paid*Values_Entered,Principal,""), "")</f>
        <v>697.33609728449903</v>
      </c>
      <c r="G86" s="6">
        <f>IFERROR(IF(Loan_Not_Paid*Values_Entered,Interest,""), "")</f>
        <v>2589.4176248789126</v>
      </c>
      <c r="H86" s="6">
        <f>IFERROR(IF(Loan_Not_Paid*Values_Entered,Ending_Balance,""), "")</f>
        <v>477348.99464959209</v>
      </c>
    </row>
    <row r="87" spans="2:8" x14ac:dyDescent="0.15">
      <c r="B87" s="5">
        <f>IFERROR(IF(Loan_Not_Paid*Values_Entered,Payment_Number,""), "")</f>
        <v>75</v>
      </c>
      <c r="C87" s="3">
        <f>IFERROR(IF(Loan_Not_Paid*Values_Entered,Payment_Date,""), "")</f>
        <v>47635</v>
      </c>
      <c r="D87" s="6">
        <f>IFERROR(IF(Loan_Not_Paid*Values_Entered,Beginning_Balance,""), "")</f>
        <v>477348.99464959209</v>
      </c>
      <c r="E87" s="6">
        <f>IFERROR(IF(Loan_Not_Paid*Values_Entered,Monthly_Payment,""), "")</f>
        <v>3286.7537221634116</v>
      </c>
      <c r="F87" s="6">
        <f>IFERROR(IF(Loan_Not_Paid*Values_Entered,Principal,""), "")</f>
        <v>701.11333447812353</v>
      </c>
      <c r="G87" s="6">
        <f>IFERROR(IF(Loan_Not_Paid*Values_Entered,Interest,""), "")</f>
        <v>2585.6403876852883</v>
      </c>
      <c r="H87" s="6">
        <f>IFERROR(IF(Loan_Not_Paid*Values_Entered,Ending_Balance,""), "")</f>
        <v>476647.88131511398</v>
      </c>
    </row>
    <row r="88" spans="2:8" x14ac:dyDescent="0.15">
      <c r="B88" s="5">
        <f>IFERROR(IF(Loan_Not_Paid*Values_Entered,Payment_Number,""), "")</f>
        <v>76</v>
      </c>
      <c r="C88" s="3">
        <f>IFERROR(IF(Loan_Not_Paid*Values_Entered,Payment_Date,""), "")</f>
        <v>47665</v>
      </c>
      <c r="D88" s="6">
        <f>IFERROR(IF(Loan_Not_Paid*Values_Entered,Beginning_Balance,""), "")</f>
        <v>476647.88131511398</v>
      </c>
      <c r="E88" s="6">
        <f>IFERROR(IF(Loan_Not_Paid*Values_Entered,Monthly_Payment,""), "")</f>
        <v>3286.7537221634116</v>
      </c>
      <c r="F88" s="6">
        <f>IFERROR(IF(Loan_Not_Paid*Values_Entered,Principal,""), "")</f>
        <v>704.91103170654662</v>
      </c>
      <c r="G88" s="6">
        <f>IFERROR(IF(Loan_Not_Paid*Values_Entered,Interest,""), "")</f>
        <v>2581.8426904568651</v>
      </c>
      <c r="H88" s="6">
        <f>IFERROR(IF(Loan_Not_Paid*Values_Entered,Ending_Balance,""), "")</f>
        <v>475942.97028340749</v>
      </c>
    </row>
    <row r="89" spans="2:8" x14ac:dyDescent="0.15">
      <c r="B89" s="5">
        <f>IFERROR(IF(Loan_Not_Paid*Values_Entered,Payment_Number,""), "")</f>
        <v>77</v>
      </c>
      <c r="C89" s="3">
        <f>IFERROR(IF(Loan_Not_Paid*Values_Entered,Payment_Date,""), "")</f>
        <v>47696</v>
      </c>
      <c r="D89" s="6">
        <f>IFERROR(IF(Loan_Not_Paid*Values_Entered,Beginning_Balance,""), "")</f>
        <v>475942.97028340749</v>
      </c>
      <c r="E89" s="6">
        <f>IFERROR(IF(Loan_Not_Paid*Values_Entered,Monthly_Payment,""), "")</f>
        <v>3286.7537221634116</v>
      </c>
      <c r="F89" s="6">
        <f>IFERROR(IF(Loan_Not_Paid*Values_Entered,Principal,""), "")</f>
        <v>708.72929979495711</v>
      </c>
      <c r="G89" s="6">
        <f>IFERROR(IF(Loan_Not_Paid*Values_Entered,Interest,""), "")</f>
        <v>2578.0244223684545</v>
      </c>
      <c r="H89" s="6">
        <f>IFERROR(IF(Loan_Not_Paid*Values_Entered,Ending_Balance,""), "")</f>
        <v>475234.2409836126</v>
      </c>
    </row>
    <row r="90" spans="2:8" x14ac:dyDescent="0.15">
      <c r="B90" s="5">
        <f>IFERROR(IF(Loan_Not_Paid*Values_Entered,Payment_Number,""), "")</f>
        <v>78</v>
      </c>
      <c r="C90" s="3">
        <f>IFERROR(IF(Loan_Not_Paid*Values_Entered,Payment_Date,""), "")</f>
        <v>47727</v>
      </c>
      <c r="D90" s="6">
        <f>IFERROR(IF(Loan_Not_Paid*Values_Entered,Beginning_Balance,""), "")</f>
        <v>475234.2409836126</v>
      </c>
      <c r="E90" s="6">
        <f>IFERROR(IF(Loan_Not_Paid*Values_Entered,Monthly_Payment,""), "")</f>
        <v>3286.7537221634116</v>
      </c>
      <c r="F90" s="6">
        <f>IFERROR(IF(Loan_Not_Paid*Values_Entered,Principal,""), "")</f>
        <v>712.56825016884648</v>
      </c>
      <c r="G90" s="6">
        <f>IFERROR(IF(Loan_Not_Paid*Values_Entered,Interest,""), "")</f>
        <v>2574.185471994565</v>
      </c>
      <c r="H90" s="6">
        <f>IFERROR(IF(Loan_Not_Paid*Values_Entered,Ending_Balance,""), "")</f>
        <v>474521.67273344373</v>
      </c>
    </row>
    <row r="91" spans="2:8" x14ac:dyDescent="0.15">
      <c r="B91" s="5">
        <f>IFERROR(IF(Loan_Not_Paid*Values_Entered,Payment_Number,""), "")</f>
        <v>79</v>
      </c>
      <c r="C91" s="3">
        <f>IFERROR(IF(Loan_Not_Paid*Values_Entered,Payment_Date,""), "")</f>
        <v>47757</v>
      </c>
      <c r="D91" s="6">
        <f>IFERROR(IF(Loan_Not_Paid*Values_Entered,Beginning_Balance,""), "")</f>
        <v>474521.67273344373</v>
      </c>
      <c r="E91" s="6">
        <f>IFERROR(IF(Loan_Not_Paid*Values_Entered,Monthly_Payment,""), "")</f>
        <v>3286.7537221634116</v>
      </c>
      <c r="F91" s="6">
        <f>IFERROR(IF(Loan_Not_Paid*Values_Entered,Principal,""), "")</f>
        <v>716.42799485726096</v>
      </c>
      <c r="G91" s="6">
        <f>IFERROR(IF(Loan_Not_Paid*Values_Entered,Interest,""), "")</f>
        <v>2570.3257273061508</v>
      </c>
      <c r="H91" s="6">
        <f>IFERROR(IF(Loan_Not_Paid*Values_Entered,Ending_Balance,""), "")</f>
        <v>473805.24473858642</v>
      </c>
    </row>
    <row r="92" spans="2:8" x14ac:dyDescent="0.15">
      <c r="B92" s="5">
        <f>IFERROR(IF(Loan_Not_Paid*Values_Entered,Payment_Number,""), "")</f>
        <v>80</v>
      </c>
      <c r="C92" s="3">
        <f>IFERROR(IF(Loan_Not_Paid*Values_Entered,Payment_Date,""), "")</f>
        <v>47788</v>
      </c>
      <c r="D92" s="6">
        <f>IFERROR(IF(Loan_Not_Paid*Values_Entered,Beginning_Balance,""), "")</f>
        <v>473805.24473858642</v>
      </c>
      <c r="E92" s="6">
        <f>IFERROR(IF(Loan_Not_Paid*Values_Entered,Monthly_Payment,""), "")</f>
        <v>3286.7537221634116</v>
      </c>
      <c r="F92" s="6">
        <f>IFERROR(IF(Loan_Not_Paid*Values_Entered,Principal,""), "")</f>
        <v>720.30864649607122</v>
      </c>
      <c r="G92" s="6">
        <f>IFERROR(IF(Loan_Not_Paid*Values_Entered,Interest,""), "")</f>
        <v>2566.4450756673405</v>
      </c>
      <c r="H92" s="6">
        <f>IFERROR(IF(Loan_Not_Paid*Values_Entered,Ending_Balance,""), "")</f>
        <v>473084.93609209039</v>
      </c>
    </row>
    <row r="93" spans="2:8" x14ac:dyDescent="0.15">
      <c r="B93" s="5">
        <f>IFERROR(IF(Loan_Not_Paid*Values_Entered,Payment_Number,""), "")</f>
        <v>81</v>
      </c>
      <c r="C93" s="3">
        <f>IFERROR(IF(Loan_Not_Paid*Values_Entered,Payment_Date,""), "")</f>
        <v>47818</v>
      </c>
      <c r="D93" s="6">
        <f>IFERROR(IF(Loan_Not_Paid*Values_Entered,Beginning_Balance,""), "")</f>
        <v>473084.93609209039</v>
      </c>
      <c r="E93" s="6">
        <f>IFERROR(IF(Loan_Not_Paid*Values_Entered,Monthly_Payment,""), "")</f>
        <v>3286.7537221634116</v>
      </c>
      <c r="F93" s="6">
        <f>IFERROR(IF(Loan_Not_Paid*Values_Entered,Principal,""), "")</f>
        <v>724.21031833125824</v>
      </c>
      <c r="G93" s="6">
        <f>IFERROR(IF(Loan_Not_Paid*Values_Entered,Interest,""), "")</f>
        <v>2562.5434038321537</v>
      </c>
      <c r="H93" s="6">
        <f>IFERROR(IF(Loan_Not_Paid*Values_Entered,Ending_Balance,""), "")</f>
        <v>472360.72577375924</v>
      </c>
    </row>
    <row r="94" spans="2:8" x14ac:dyDescent="0.15">
      <c r="B94" s="5">
        <f>IFERROR(IF(Loan_Not_Paid*Values_Entered,Payment_Number,""), "")</f>
        <v>82</v>
      </c>
      <c r="C94" s="3">
        <f>IFERROR(IF(Loan_Not_Paid*Values_Entered,Payment_Date,""), "")</f>
        <v>47849</v>
      </c>
      <c r="D94" s="6">
        <f>IFERROR(IF(Loan_Not_Paid*Values_Entered,Beginning_Balance,""), "")</f>
        <v>472360.72577375924</v>
      </c>
      <c r="E94" s="6">
        <f>IFERROR(IF(Loan_Not_Paid*Values_Entered,Monthly_Payment,""), "")</f>
        <v>3286.7537221634116</v>
      </c>
      <c r="F94" s="6">
        <f>IFERROR(IF(Loan_Not_Paid*Values_Entered,Principal,""), "")</f>
        <v>728.13312422221918</v>
      </c>
      <c r="G94" s="6">
        <f>IFERROR(IF(Loan_Not_Paid*Values_Entered,Interest,""), "")</f>
        <v>2558.6205979411925</v>
      </c>
      <c r="H94" s="6">
        <f>IFERROR(IF(Loan_Not_Paid*Values_Entered,Ending_Balance,""), "")</f>
        <v>471632.59264953696</v>
      </c>
    </row>
    <row r="95" spans="2:8" x14ac:dyDescent="0.15">
      <c r="B95" s="5">
        <f>IFERROR(IF(Loan_Not_Paid*Values_Entered,Payment_Number,""), "")</f>
        <v>83</v>
      </c>
      <c r="C95" s="3">
        <f>IFERROR(IF(Loan_Not_Paid*Values_Entered,Payment_Date,""), "")</f>
        <v>47880</v>
      </c>
      <c r="D95" s="6">
        <f>IFERROR(IF(Loan_Not_Paid*Values_Entered,Beginning_Balance,""), "")</f>
        <v>471632.59264953696</v>
      </c>
      <c r="E95" s="6">
        <f>IFERROR(IF(Loan_Not_Paid*Values_Entered,Monthly_Payment,""), "")</f>
        <v>3286.7537221634116</v>
      </c>
      <c r="F95" s="6">
        <f>IFERROR(IF(Loan_Not_Paid*Values_Entered,Principal,""), "")</f>
        <v>732.0771786450897</v>
      </c>
      <c r="G95" s="6">
        <f>IFERROR(IF(Loan_Not_Paid*Values_Entered,Interest,""), "")</f>
        <v>2554.676543518322</v>
      </c>
      <c r="H95" s="6">
        <f>IFERROR(IF(Loan_Not_Paid*Values_Entered,Ending_Balance,""), "")</f>
        <v>470900.51547089184</v>
      </c>
    </row>
    <row r="96" spans="2:8" x14ac:dyDescent="0.15">
      <c r="B96" s="5">
        <f>IFERROR(IF(Loan_Not_Paid*Values_Entered,Payment_Number,""), "")</f>
        <v>84</v>
      </c>
      <c r="C96" s="3">
        <f>IFERROR(IF(Loan_Not_Paid*Values_Entered,Payment_Date,""), "")</f>
        <v>47908</v>
      </c>
      <c r="D96" s="6">
        <f>IFERROR(IF(Loan_Not_Paid*Values_Entered,Beginning_Balance,""), "")</f>
        <v>470900.51547089184</v>
      </c>
      <c r="E96" s="6">
        <f>IFERROR(IF(Loan_Not_Paid*Values_Entered,Monthly_Payment,""), "")</f>
        <v>3286.7537221634116</v>
      </c>
      <c r="F96" s="6">
        <f>IFERROR(IF(Loan_Not_Paid*Values_Entered,Principal,""), "")</f>
        <v>736.04259669608382</v>
      </c>
      <c r="G96" s="6">
        <f>IFERROR(IF(Loan_Not_Paid*Values_Entered,Interest,""), "")</f>
        <v>2550.7111254673277</v>
      </c>
      <c r="H96" s="6">
        <f>IFERROR(IF(Loan_Not_Paid*Values_Entered,Ending_Balance,""), "")</f>
        <v>470164.47287419578</v>
      </c>
    </row>
    <row r="97" spans="2:8" x14ac:dyDescent="0.15">
      <c r="B97" s="5">
        <f>IFERROR(IF(Loan_Not_Paid*Values_Entered,Payment_Number,""), "")</f>
        <v>85</v>
      </c>
      <c r="C97" s="3">
        <f>IFERROR(IF(Loan_Not_Paid*Values_Entered,Payment_Date,""), "")</f>
        <v>47939</v>
      </c>
      <c r="D97" s="6">
        <f>IFERROR(IF(Loan_Not_Paid*Values_Entered,Beginning_Balance,""), "")</f>
        <v>470164.47287419578</v>
      </c>
      <c r="E97" s="6">
        <f>IFERROR(IF(Loan_Not_Paid*Values_Entered,Monthly_Payment,""), "")</f>
        <v>3286.7537221634116</v>
      </c>
      <c r="F97" s="6">
        <f>IFERROR(IF(Loan_Not_Paid*Values_Entered,Principal,""), "")</f>
        <v>740.02949409485427</v>
      </c>
      <c r="G97" s="6">
        <f>IFERROR(IF(Loan_Not_Paid*Values_Entered,Interest,""), "")</f>
        <v>2546.7242280685573</v>
      </c>
      <c r="H97" s="6">
        <f>IFERROR(IF(Loan_Not_Paid*Values_Entered,Ending_Balance,""), "")</f>
        <v>469424.443380101</v>
      </c>
    </row>
    <row r="98" spans="2:8" x14ac:dyDescent="0.15">
      <c r="B98" s="5">
        <f>IFERROR(IF(Loan_Not_Paid*Values_Entered,Payment_Number,""), "")</f>
        <v>86</v>
      </c>
      <c r="C98" s="3">
        <f>IFERROR(IF(Loan_Not_Paid*Values_Entered,Payment_Date,""), "")</f>
        <v>47969</v>
      </c>
      <c r="D98" s="6">
        <f>IFERROR(IF(Loan_Not_Paid*Values_Entered,Beginning_Balance,""), "")</f>
        <v>469424.443380101</v>
      </c>
      <c r="E98" s="6">
        <f>IFERROR(IF(Loan_Not_Paid*Values_Entered,Monthly_Payment,""), "")</f>
        <v>3286.7537221634116</v>
      </c>
      <c r="F98" s="6">
        <f>IFERROR(IF(Loan_Not_Paid*Values_Entered,Principal,""), "")</f>
        <v>744.03798718786811</v>
      </c>
      <c r="G98" s="6">
        <f>IFERROR(IF(Loan_Not_Paid*Values_Entered,Interest,""), "")</f>
        <v>2542.7157349755435</v>
      </c>
      <c r="H98" s="6">
        <f>IFERROR(IF(Loan_Not_Paid*Values_Entered,Ending_Balance,""), "")</f>
        <v>468680.40539291309</v>
      </c>
    </row>
    <row r="99" spans="2:8" x14ac:dyDescent="0.15">
      <c r="B99" s="5">
        <f>IFERROR(IF(Loan_Not_Paid*Values_Entered,Payment_Number,""), "")</f>
        <v>87</v>
      </c>
      <c r="C99" s="3">
        <f>IFERROR(IF(Loan_Not_Paid*Values_Entered,Payment_Date,""), "")</f>
        <v>48000</v>
      </c>
      <c r="D99" s="6">
        <f>IFERROR(IF(Loan_Not_Paid*Values_Entered,Beginning_Balance,""), "")</f>
        <v>468680.40539291309</v>
      </c>
      <c r="E99" s="6">
        <f>IFERROR(IF(Loan_Not_Paid*Values_Entered,Monthly_Payment,""), "")</f>
        <v>3286.7537221634116</v>
      </c>
      <c r="F99" s="6">
        <f>IFERROR(IF(Loan_Not_Paid*Values_Entered,Principal,""), "")</f>
        <v>748.06819295180253</v>
      </c>
      <c r="G99" s="6">
        <f>IFERROR(IF(Loan_Not_Paid*Values_Entered,Interest,""), "")</f>
        <v>2538.6855292116093</v>
      </c>
      <c r="H99" s="6">
        <f>IFERROR(IF(Loan_Not_Paid*Values_Entered,Ending_Balance,""), "")</f>
        <v>467932.33719996136</v>
      </c>
    </row>
    <row r="100" spans="2:8" x14ac:dyDescent="0.15">
      <c r="B100" s="5">
        <f>IFERROR(IF(Loan_Not_Paid*Values_Entered,Payment_Number,""), "")</f>
        <v>88</v>
      </c>
      <c r="C100" s="3">
        <f>IFERROR(IF(Loan_Not_Paid*Values_Entered,Payment_Date,""), "")</f>
        <v>48030</v>
      </c>
      <c r="D100" s="6">
        <f>IFERROR(IF(Loan_Not_Paid*Values_Entered,Beginning_Balance,""), "")</f>
        <v>467932.33719996136</v>
      </c>
      <c r="E100" s="6">
        <f>IFERROR(IF(Loan_Not_Paid*Values_Entered,Monthly_Payment,""), "")</f>
        <v>3286.7537221634116</v>
      </c>
      <c r="F100" s="6">
        <f>IFERROR(IF(Loan_Not_Paid*Values_Entered,Principal,""), "")</f>
        <v>752.12022899695808</v>
      </c>
      <c r="G100" s="6">
        <f>IFERROR(IF(Loan_Not_Paid*Values_Entered,Interest,""), "")</f>
        <v>2534.6334931664537</v>
      </c>
      <c r="H100" s="6">
        <f>IFERROR(IF(Loan_Not_Paid*Values_Entered,Ending_Balance,""), "")</f>
        <v>467180.21697096445</v>
      </c>
    </row>
    <row r="101" spans="2:8" x14ac:dyDescent="0.15">
      <c r="B101" s="5">
        <f>IFERROR(IF(Loan_Not_Paid*Values_Entered,Payment_Number,""), "")</f>
        <v>89</v>
      </c>
      <c r="C101" s="3">
        <f>IFERROR(IF(Loan_Not_Paid*Values_Entered,Payment_Date,""), "")</f>
        <v>48061</v>
      </c>
      <c r="D101" s="6">
        <f>IFERROR(IF(Loan_Not_Paid*Values_Entered,Beginning_Balance,""), "")</f>
        <v>467180.21697096445</v>
      </c>
      <c r="E101" s="6">
        <f>IFERROR(IF(Loan_Not_Paid*Values_Entered,Monthly_Payment,""), "")</f>
        <v>3286.7537221634116</v>
      </c>
      <c r="F101" s="6">
        <f>IFERROR(IF(Loan_Not_Paid*Values_Entered,Principal,""), "")</f>
        <v>756.19421357069143</v>
      </c>
      <c r="G101" s="6">
        <f>IFERROR(IF(Loan_Not_Paid*Values_Entered,Interest,""), "")</f>
        <v>2530.5595085927202</v>
      </c>
      <c r="H101" s="6">
        <f>IFERROR(IF(Loan_Not_Paid*Values_Entered,Ending_Balance,""), "")</f>
        <v>466424.02275739372</v>
      </c>
    </row>
    <row r="102" spans="2:8" x14ac:dyDescent="0.15">
      <c r="B102" s="5">
        <f>IFERROR(IF(Loan_Not_Paid*Values_Entered,Payment_Number,""), "")</f>
        <v>90</v>
      </c>
      <c r="C102" s="3">
        <f>IFERROR(IF(Loan_Not_Paid*Values_Entered,Payment_Date,""), "")</f>
        <v>48092</v>
      </c>
      <c r="D102" s="6">
        <f>IFERROR(IF(Loan_Not_Paid*Values_Entered,Beginning_Balance,""), "")</f>
        <v>466424.02275739372</v>
      </c>
      <c r="E102" s="6">
        <f>IFERROR(IF(Loan_Not_Paid*Values_Entered,Monthly_Payment,""), "")</f>
        <v>3286.7537221634116</v>
      </c>
      <c r="F102" s="6">
        <f>IFERROR(IF(Loan_Not_Paid*Values_Entered,Principal,""), "")</f>
        <v>760.29026556086615</v>
      </c>
      <c r="G102" s="6">
        <f>IFERROR(IF(Loan_Not_Paid*Values_Entered,Interest,""), "")</f>
        <v>2526.4634566025456</v>
      </c>
      <c r="H102" s="6">
        <f>IFERROR(IF(Loan_Not_Paid*Values_Entered,Ending_Balance,""), "")</f>
        <v>465663.73249183287</v>
      </c>
    </row>
    <row r="103" spans="2:8" x14ac:dyDescent="0.15">
      <c r="B103" s="5">
        <f>IFERROR(IF(Loan_Not_Paid*Values_Entered,Payment_Number,""), "")</f>
        <v>91</v>
      </c>
      <c r="C103" s="3">
        <f>IFERROR(IF(Loan_Not_Paid*Values_Entered,Payment_Date,""), "")</f>
        <v>48122</v>
      </c>
      <c r="D103" s="6">
        <f>IFERROR(IF(Loan_Not_Paid*Values_Entered,Beginning_Balance,""), "")</f>
        <v>465663.73249183287</v>
      </c>
      <c r="E103" s="6">
        <f>IFERROR(IF(Loan_Not_Paid*Values_Entered,Monthly_Payment,""), "")</f>
        <v>3286.7537221634116</v>
      </c>
      <c r="F103" s="6">
        <f>IFERROR(IF(Loan_Not_Paid*Values_Entered,Principal,""), "")</f>
        <v>764.40850449932066</v>
      </c>
      <c r="G103" s="6">
        <f>IFERROR(IF(Loan_Not_Paid*Values_Entered,Interest,""), "")</f>
        <v>2522.3452176640908</v>
      </c>
      <c r="H103" s="6">
        <f>IFERROR(IF(Loan_Not_Paid*Values_Entered,Ending_Balance,""), "")</f>
        <v>464899.32398733351</v>
      </c>
    </row>
    <row r="104" spans="2:8" x14ac:dyDescent="0.15">
      <c r="B104" s="5">
        <f>IFERROR(IF(Loan_Not_Paid*Values_Entered,Payment_Number,""), "")</f>
        <v>92</v>
      </c>
      <c r="C104" s="3">
        <f>IFERROR(IF(Loan_Not_Paid*Values_Entered,Payment_Date,""), "")</f>
        <v>48153</v>
      </c>
      <c r="D104" s="6">
        <f>IFERROR(IF(Loan_Not_Paid*Values_Entered,Beginning_Balance,""), "")</f>
        <v>464899.32398733351</v>
      </c>
      <c r="E104" s="6">
        <f>IFERROR(IF(Loan_Not_Paid*Values_Entered,Monthly_Payment,""), "")</f>
        <v>3286.7537221634116</v>
      </c>
      <c r="F104" s="6">
        <f>IFERROR(IF(Loan_Not_Paid*Values_Entered,Principal,""), "")</f>
        <v>768.54905056535893</v>
      </c>
      <c r="G104" s="6">
        <f>IFERROR(IF(Loan_Not_Paid*Values_Entered,Interest,""), "")</f>
        <v>2518.2046715980528</v>
      </c>
      <c r="H104" s="6">
        <f>IFERROR(IF(Loan_Not_Paid*Values_Entered,Ending_Balance,""), "")</f>
        <v>464130.77493676817</v>
      </c>
    </row>
    <row r="105" spans="2:8" x14ac:dyDescent="0.15">
      <c r="B105" s="5">
        <f>IFERROR(IF(Loan_Not_Paid*Values_Entered,Payment_Number,""), "")</f>
        <v>93</v>
      </c>
      <c r="C105" s="3">
        <f>IFERROR(IF(Loan_Not_Paid*Values_Entered,Payment_Date,""), "")</f>
        <v>48183</v>
      </c>
      <c r="D105" s="6">
        <f>IFERROR(IF(Loan_Not_Paid*Values_Entered,Beginning_Balance,""), "")</f>
        <v>464130.77493676817</v>
      </c>
      <c r="E105" s="6">
        <f>IFERROR(IF(Loan_Not_Paid*Values_Entered,Monthly_Payment,""), "")</f>
        <v>3286.7537221634116</v>
      </c>
      <c r="F105" s="6">
        <f>IFERROR(IF(Loan_Not_Paid*Values_Entered,Principal,""), "")</f>
        <v>772.71202458925427</v>
      </c>
      <c r="G105" s="6">
        <f>IFERROR(IF(Loan_Not_Paid*Values_Entered,Interest,""), "")</f>
        <v>2514.0416975741573</v>
      </c>
      <c r="H105" s="6">
        <f>IFERROR(IF(Loan_Not_Paid*Values_Entered,Ending_Balance,""), "")</f>
        <v>463358.06291217898</v>
      </c>
    </row>
    <row r="106" spans="2:8" x14ac:dyDescent="0.15">
      <c r="B106" s="5">
        <f>IFERROR(IF(Loan_Not_Paid*Values_Entered,Payment_Number,""), "")</f>
        <v>94</v>
      </c>
      <c r="C106" s="3">
        <f>IFERROR(IF(Loan_Not_Paid*Values_Entered,Payment_Date,""), "")</f>
        <v>48214</v>
      </c>
      <c r="D106" s="6">
        <f>IFERROR(IF(Loan_Not_Paid*Values_Entered,Beginning_Balance,""), "")</f>
        <v>463358.06291217898</v>
      </c>
      <c r="E106" s="6">
        <f>IFERROR(IF(Loan_Not_Paid*Values_Entered,Monthly_Payment,""), "")</f>
        <v>3286.7537221634116</v>
      </c>
      <c r="F106" s="6">
        <f>IFERROR(IF(Loan_Not_Paid*Values_Entered,Principal,""), "")</f>
        <v>776.89754805577957</v>
      </c>
      <c r="G106" s="6">
        <f>IFERROR(IF(Loan_Not_Paid*Values_Entered,Interest,""), "")</f>
        <v>2509.8561741076323</v>
      </c>
      <c r="H106" s="6">
        <f>IFERROR(IF(Loan_Not_Paid*Values_Entered,Ending_Balance,""), "")</f>
        <v>462581.16536412318</v>
      </c>
    </row>
    <row r="107" spans="2:8" x14ac:dyDescent="0.15">
      <c r="B107" s="5">
        <f>IFERROR(IF(Loan_Not_Paid*Values_Entered,Payment_Number,""), "")</f>
        <v>95</v>
      </c>
      <c r="C107" s="3">
        <f>IFERROR(IF(Loan_Not_Paid*Values_Entered,Payment_Date,""), "")</f>
        <v>48245</v>
      </c>
      <c r="D107" s="6">
        <f>IFERROR(IF(Loan_Not_Paid*Values_Entered,Beginning_Balance,""), "")</f>
        <v>462581.16536412318</v>
      </c>
      <c r="E107" s="6">
        <f>IFERROR(IF(Loan_Not_Paid*Values_Entered,Monthly_Payment,""), "")</f>
        <v>3286.7537221634116</v>
      </c>
      <c r="F107" s="6">
        <f>IFERROR(IF(Loan_Not_Paid*Values_Entered,Principal,""), "")</f>
        <v>781.10574310774837</v>
      </c>
      <c r="G107" s="6">
        <f>IFERROR(IF(Loan_Not_Paid*Values_Entered,Interest,""), "")</f>
        <v>2505.6479790556632</v>
      </c>
      <c r="H107" s="6">
        <f>IFERROR(IF(Loan_Not_Paid*Values_Entered,Ending_Balance,""), "")</f>
        <v>461800.05962101551</v>
      </c>
    </row>
    <row r="108" spans="2:8" x14ac:dyDescent="0.15">
      <c r="B108" s="5">
        <f>IFERROR(IF(Loan_Not_Paid*Values_Entered,Payment_Number,""), "")</f>
        <v>96</v>
      </c>
      <c r="C108" s="3">
        <f>IFERROR(IF(Loan_Not_Paid*Values_Entered,Payment_Date,""), "")</f>
        <v>48274</v>
      </c>
      <c r="D108" s="6">
        <f>IFERROR(IF(Loan_Not_Paid*Values_Entered,Beginning_Balance,""), "")</f>
        <v>461800.05962101551</v>
      </c>
      <c r="E108" s="6">
        <f>IFERROR(IF(Loan_Not_Paid*Values_Entered,Monthly_Payment,""), "")</f>
        <v>3286.7537221634116</v>
      </c>
      <c r="F108" s="6">
        <f>IFERROR(IF(Loan_Not_Paid*Values_Entered,Principal,""), "")</f>
        <v>785.33673254958205</v>
      </c>
      <c r="G108" s="6">
        <f>IFERROR(IF(Loan_Not_Paid*Values_Entered,Interest,""), "")</f>
        <v>2501.4169896138296</v>
      </c>
      <c r="H108" s="6">
        <f>IFERROR(IF(Loan_Not_Paid*Values_Entered,Ending_Balance,""), "")</f>
        <v>461014.72288846585</v>
      </c>
    </row>
    <row r="109" spans="2:8" x14ac:dyDescent="0.15">
      <c r="B109" s="5">
        <f>IFERROR(IF(Loan_Not_Paid*Values_Entered,Payment_Number,""), "")</f>
        <v>97</v>
      </c>
      <c r="C109" s="3">
        <f>IFERROR(IF(Loan_Not_Paid*Values_Entered,Payment_Date,""), "")</f>
        <v>48305</v>
      </c>
      <c r="D109" s="6">
        <f>IFERROR(IF(Loan_Not_Paid*Values_Entered,Beginning_Balance,""), "")</f>
        <v>461014.72288846585</v>
      </c>
      <c r="E109" s="6">
        <f>IFERROR(IF(Loan_Not_Paid*Values_Entered,Monthly_Payment,""), "")</f>
        <v>3286.7537221634116</v>
      </c>
      <c r="F109" s="6">
        <f>IFERROR(IF(Loan_Not_Paid*Values_Entered,Principal,""), "")</f>
        <v>789.59063985089233</v>
      </c>
      <c r="G109" s="6">
        <f>IFERROR(IF(Loan_Not_Paid*Values_Entered,Interest,""), "")</f>
        <v>2497.1630823125192</v>
      </c>
      <c r="H109" s="6">
        <f>IFERROR(IF(Loan_Not_Paid*Values_Entered,Ending_Balance,""), "")</f>
        <v>460225.13224861497</v>
      </c>
    </row>
    <row r="110" spans="2:8" x14ac:dyDescent="0.15">
      <c r="B110" s="5">
        <f>IFERROR(IF(Loan_Not_Paid*Values_Entered,Payment_Number,""), "")</f>
        <v>98</v>
      </c>
      <c r="C110" s="3">
        <f>IFERROR(IF(Loan_Not_Paid*Values_Entered,Payment_Date,""), "")</f>
        <v>48335</v>
      </c>
      <c r="D110" s="6">
        <f>IFERROR(IF(Loan_Not_Paid*Values_Entered,Beginning_Balance,""), "")</f>
        <v>460225.13224861497</v>
      </c>
      <c r="E110" s="6">
        <f>IFERROR(IF(Loan_Not_Paid*Values_Entered,Monthly_Payment,""), "")</f>
        <v>3286.7537221634116</v>
      </c>
      <c r="F110" s="6">
        <f>IFERROR(IF(Loan_Not_Paid*Values_Entered,Principal,""), "")</f>
        <v>793.86758915008443</v>
      </c>
      <c r="G110" s="6">
        <f>IFERROR(IF(Loan_Not_Paid*Values_Entered,Interest,""), "")</f>
        <v>2492.8861330133273</v>
      </c>
      <c r="H110" s="6">
        <f>IFERROR(IF(Loan_Not_Paid*Values_Entered,Ending_Balance,""), "")</f>
        <v>459431.26465946482</v>
      </c>
    </row>
    <row r="111" spans="2:8" x14ac:dyDescent="0.15">
      <c r="B111" s="5">
        <f>IFERROR(IF(Loan_Not_Paid*Values_Entered,Payment_Number,""), "")</f>
        <v>99</v>
      </c>
      <c r="C111" s="3">
        <f>IFERROR(IF(Loan_Not_Paid*Values_Entered,Payment_Date,""), "")</f>
        <v>48366</v>
      </c>
      <c r="D111" s="6">
        <f>IFERROR(IF(Loan_Not_Paid*Values_Entered,Beginning_Balance,""), "")</f>
        <v>459431.26465946482</v>
      </c>
      <c r="E111" s="6">
        <f>IFERROR(IF(Loan_Not_Paid*Values_Entered,Monthly_Payment,""), "")</f>
        <v>3286.7537221634116</v>
      </c>
      <c r="F111" s="6">
        <f>IFERROR(IF(Loan_Not_Paid*Values_Entered,Principal,""), "")</f>
        <v>798.16770525798074</v>
      </c>
      <c r="G111" s="6">
        <f>IFERROR(IF(Loan_Not_Paid*Values_Entered,Interest,""), "")</f>
        <v>2488.5860169054308</v>
      </c>
      <c r="H111" s="6">
        <f>IFERROR(IF(Loan_Not_Paid*Values_Entered,Ending_Balance,""), "")</f>
        <v>458633.09695420699</v>
      </c>
    </row>
    <row r="112" spans="2:8" x14ac:dyDescent="0.15">
      <c r="B112" s="5">
        <f>IFERROR(IF(Loan_Not_Paid*Values_Entered,Payment_Number,""), "")</f>
        <v>100</v>
      </c>
      <c r="C112" s="3">
        <f>IFERROR(IF(Loan_Not_Paid*Values_Entered,Payment_Date,""), "")</f>
        <v>48396</v>
      </c>
      <c r="D112" s="6">
        <f>IFERROR(IF(Loan_Not_Paid*Values_Entered,Beginning_Balance,""), "")</f>
        <v>458633.09695420699</v>
      </c>
      <c r="E112" s="6">
        <f>IFERROR(IF(Loan_Not_Paid*Values_Entered,Monthly_Payment,""), "")</f>
        <v>3286.7537221634116</v>
      </c>
      <c r="F112" s="6">
        <f>IFERROR(IF(Loan_Not_Paid*Values_Entered,Principal,""), "")</f>
        <v>802.49111366146167</v>
      </c>
      <c r="G112" s="6">
        <f>IFERROR(IF(Loan_Not_Paid*Values_Entered,Interest,""), "")</f>
        <v>2484.2626085019501</v>
      </c>
      <c r="H112" s="6">
        <f>IFERROR(IF(Loan_Not_Paid*Values_Entered,Ending_Balance,""), "")</f>
        <v>457830.60584054544</v>
      </c>
    </row>
    <row r="113" spans="2:8" x14ac:dyDescent="0.15">
      <c r="B113" s="5">
        <f>IFERROR(IF(Loan_Not_Paid*Values_Entered,Payment_Number,""), "")</f>
        <v>101</v>
      </c>
      <c r="C113" s="3">
        <f>IFERROR(IF(Loan_Not_Paid*Values_Entered,Payment_Date,""), "")</f>
        <v>48427</v>
      </c>
      <c r="D113" s="6">
        <f>IFERROR(IF(Loan_Not_Paid*Values_Entered,Beginning_Balance,""), "")</f>
        <v>457830.60584054544</v>
      </c>
      <c r="E113" s="6">
        <f>IFERROR(IF(Loan_Not_Paid*Values_Entered,Monthly_Payment,""), "")</f>
        <v>3286.7537221634116</v>
      </c>
      <c r="F113" s="6">
        <f>IFERROR(IF(Loan_Not_Paid*Values_Entered,Principal,""), "")</f>
        <v>806.8379405271279</v>
      </c>
      <c r="G113" s="6">
        <f>IFERROR(IF(Loan_Not_Paid*Values_Entered,Interest,""), "")</f>
        <v>2479.9157816362836</v>
      </c>
      <c r="H113" s="6">
        <f>IFERROR(IF(Loan_Not_Paid*Values_Entered,Ending_Balance,""), "")</f>
        <v>457023.76790001837</v>
      </c>
    </row>
    <row r="114" spans="2:8" x14ac:dyDescent="0.15">
      <c r="B114" s="5">
        <f>IFERROR(IF(Loan_Not_Paid*Values_Entered,Payment_Number,""), "")</f>
        <v>102</v>
      </c>
      <c r="C114" s="3">
        <f>IFERROR(IF(Loan_Not_Paid*Values_Entered,Payment_Date,""), "")</f>
        <v>48458</v>
      </c>
      <c r="D114" s="6">
        <f>IFERROR(IF(Loan_Not_Paid*Values_Entered,Beginning_Balance,""), "")</f>
        <v>457023.76790001837</v>
      </c>
      <c r="E114" s="6">
        <f>IFERROR(IF(Loan_Not_Paid*Values_Entered,Monthly_Payment,""), "")</f>
        <v>3286.7537221634116</v>
      </c>
      <c r="F114" s="6">
        <f>IFERROR(IF(Loan_Not_Paid*Values_Entered,Principal,""), "")</f>
        <v>811.2083127049832</v>
      </c>
      <c r="G114" s="6">
        <f>IFERROR(IF(Loan_Not_Paid*Values_Entered,Interest,""), "")</f>
        <v>2475.5454094584284</v>
      </c>
      <c r="H114" s="6">
        <f>IFERROR(IF(Loan_Not_Paid*Values_Entered,Ending_Balance,""), "")</f>
        <v>456212.55958731333</v>
      </c>
    </row>
    <row r="115" spans="2:8" x14ac:dyDescent="0.15">
      <c r="B115" s="5">
        <f>IFERROR(IF(Loan_Not_Paid*Values_Entered,Payment_Number,""), "")</f>
        <v>103</v>
      </c>
      <c r="C115" s="3">
        <f>IFERROR(IF(Loan_Not_Paid*Values_Entered,Payment_Date,""), "")</f>
        <v>48488</v>
      </c>
      <c r="D115" s="6">
        <f>IFERROR(IF(Loan_Not_Paid*Values_Entered,Beginning_Balance,""), "")</f>
        <v>456212.55958731333</v>
      </c>
      <c r="E115" s="6">
        <f>IFERROR(IF(Loan_Not_Paid*Values_Entered,Monthly_Payment,""), "")</f>
        <v>3286.7537221634116</v>
      </c>
      <c r="F115" s="6">
        <f>IFERROR(IF(Loan_Not_Paid*Values_Entered,Principal,""), "")</f>
        <v>815.60235773213503</v>
      </c>
      <c r="G115" s="6">
        <f>IFERROR(IF(Loan_Not_Paid*Values_Entered,Interest,""), "")</f>
        <v>2471.1513644312768</v>
      </c>
      <c r="H115" s="6">
        <f>IFERROR(IF(Loan_Not_Paid*Values_Entered,Ending_Balance,""), "")</f>
        <v>455396.95722958131</v>
      </c>
    </row>
    <row r="116" spans="2:8" x14ac:dyDescent="0.15">
      <c r="B116" s="5">
        <f>IFERROR(IF(Loan_Not_Paid*Values_Entered,Payment_Number,""), "")</f>
        <v>104</v>
      </c>
      <c r="C116" s="3">
        <f>IFERROR(IF(Loan_Not_Paid*Values_Entered,Payment_Date,""), "")</f>
        <v>48519</v>
      </c>
      <c r="D116" s="6">
        <f>IFERROR(IF(Loan_Not_Paid*Values_Entered,Beginning_Balance,""), "")</f>
        <v>455396.95722958131</v>
      </c>
      <c r="E116" s="6">
        <f>IFERROR(IF(Loan_Not_Paid*Values_Entered,Monthly_Payment,""), "")</f>
        <v>3286.7537221634116</v>
      </c>
      <c r="F116" s="6">
        <f>IFERROR(IF(Loan_Not_Paid*Values_Entered,Principal,""), "")</f>
        <v>820.02020383651757</v>
      </c>
      <c r="G116" s="6">
        <f>IFERROR(IF(Loan_Not_Paid*Values_Entered,Interest,""), "")</f>
        <v>2466.7335183268942</v>
      </c>
      <c r="H116" s="6">
        <f>IFERROR(IF(Loan_Not_Paid*Values_Entered,Ending_Balance,""), "")</f>
        <v>454576.93702574482</v>
      </c>
    </row>
    <row r="117" spans="2:8" x14ac:dyDescent="0.15">
      <c r="B117" s="5">
        <f>IFERROR(IF(Loan_Not_Paid*Values_Entered,Payment_Number,""), "")</f>
        <v>105</v>
      </c>
      <c r="C117" s="3">
        <f>IFERROR(IF(Loan_Not_Paid*Values_Entered,Payment_Date,""), "")</f>
        <v>48549</v>
      </c>
      <c r="D117" s="6">
        <f>IFERROR(IF(Loan_Not_Paid*Values_Entered,Beginning_Balance,""), "")</f>
        <v>454576.93702574482</v>
      </c>
      <c r="E117" s="6">
        <f>IFERROR(IF(Loan_Not_Paid*Values_Entered,Monthly_Payment,""), "")</f>
        <v>3286.7537221634116</v>
      </c>
      <c r="F117" s="6">
        <f>IFERROR(IF(Loan_Not_Paid*Values_Entered,Principal,""), "")</f>
        <v>824.46197994063209</v>
      </c>
      <c r="G117" s="6">
        <f>IFERROR(IF(Loan_Not_Paid*Values_Entered,Interest,""), "")</f>
        <v>2462.2917422227792</v>
      </c>
      <c r="H117" s="6">
        <f>IFERROR(IF(Loan_Not_Paid*Values_Entered,Ending_Balance,""), "")</f>
        <v>453752.47504580417</v>
      </c>
    </row>
    <row r="118" spans="2:8" x14ac:dyDescent="0.15">
      <c r="B118" s="5">
        <f>IFERROR(IF(Loan_Not_Paid*Values_Entered,Payment_Number,""), "")</f>
        <v>106</v>
      </c>
      <c r="C118" s="3">
        <f>IFERROR(IF(Loan_Not_Paid*Values_Entered,Payment_Date,""), "")</f>
        <v>48580</v>
      </c>
      <c r="D118" s="6">
        <f>IFERROR(IF(Loan_Not_Paid*Values_Entered,Beginning_Balance,""), "")</f>
        <v>453752.47504580417</v>
      </c>
      <c r="E118" s="6">
        <f>IFERROR(IF(Loan_Not_Paid*Values_Entered,Monthly_Payment,""), "")</f>
        <v>3286.7537221634116</v>
      </c>
      <c r="F118" s="6">
        <f>IFERROR(IF(Loan_Not_Paid*Values_Entered,Principal,""), "")</f>
        <v>828.92781566531039</v>
      </c>
      <c r="G118" s="6">
        <f>IFERROR(IF(Loan_Not_Paid*Values_Entered,Interest,""), "")</f>
        <v>2457.8259064981016</v>
      </c>
      <c r="H118" s="6">
        <f>IFERROR(IF(Loan_Not_Paid*Values_Entered,Ending_Balance,""), "")</f>
        <v>452923.54723013891</v>
      </c>
    </row>
    <row r="119" spans="2:8" x14ac:dyDescent="0.15">
      <c r="B119" s="5">
        <f>IFERROR(IF(Loan_Not_Paid*Values_Entered,Payment_Number,""), "")</f>
        <v>107</v>
      </c>
      <c r="C119" s="3">
        <f>IFERROR(IF(Loan_Not_Paid*Values_Entered,Payment_Date,""), "")</f>
        <v>48611</v>
      </c>
      <c r="D119" s="6">
        <f>IFERROR(IF(Loan_Not_Paid*Values_Entered,Beginning_Balance,""), "")</f>
        <v>452923.54723013891</v>
      </c>
      <c r="E119" s="6">
        <f>IFERROR(IF(Loan_Not_Paid*Values_Entered,Monthly_Payment,""), "")</f>
        <v>3286.7537221634116</v>
      </c>
      <c r="F119" s="6">
        <f>IFERROR(IF(Loan_Not_Paid*Values_Entered,Principal,""), "")</f>
        <v>833.41784133349756</v>
      </c>
      <c r="G119" s="6">
        <f>IFERROR(IF(Loan_Not_Paid*Values_Entered,Interest,""), "")</f>
        <v>2453.335880829914</v>
      </c>
      <c r="H119" s="6">
        <f>IFERROR(IF(Loan_Not_Paid*Values_Entered,Ending_Balance,""), "")</f>
        <v>452090.12938880536</v>
      </c>
    </row>
    <row r="120" spans="2:8" x14ac:dyDescent="0.15">
      <c r="B120" s="5">
        <f>IFERROR(IF(Loan_Not_Paid*Values_Entered,Payment_Number,""), "")</f>
        <v>108</v>
      </c>
      <c r="C120" s="3">
        <f>IFERROR(IF(Loan_Not_Paid*Values_Entered,Payment_Date,""), "")</f>
        <v>48639</v>
      </c>
      <c r="D120" s="6">
        <f>IFERROR(IF(Loan_Not_Paid*Values_Entered,Beginning_Balance,""), "")</f>
        <v>452090.12938880536</v>
      </c>
      <c r="E120" s="6">
        <f>IFERROR(IF(Loan_Not_Paid*Values_Entered,Monthly_Payment,""), "")</f>
        <v>3286.7537221634116</v>
      </c>
      <c r="F120" s="6">
        <f>IFERROR(IF(Loan_Not_Paid*Values_Entered,Principal,""), "")</f>
        <v>837.93218797405393</v>
      </c>
      <c r="G120" s="6">
        <f>IFERROR(IF(Loan_Not_Paid*Values_Entered,Interest,""), "")</f>
        <v>2448.8215341893579</v>
      </c>
      <c r="H120" s="6">
        <f>IFERROR(IF(Loan_Not_Paid*Values_Entered,Ending_Balance,""), "")</f>
        <v>451252.19720083143</v>
      </c>
    </row>
    <row r="121" spans="2:8" x14ac:dyDescent="0.15">
      <c r="B121" s="5">
        <f>IFERROR(IF(Loan_Not_Paid*Values_Entered,Payment_Number,""), "")</f>
        <v>109</v>
      </c>
      <c r="C121" s="3">
        <f>IFERROR(IF(Loan_Not_Paid*Values_Entered,Payment_Date,""), "")</f>
        <v>48670</v>
      </c>
      <c r="D121" s="6">
        <f>IFERROR(IF(Loan_Not_Paid*Values_Entered,Beginning_Balance,""), "")</f>
        <v>451252.19720083143</v>
      </c>
      <c r="E121" s="6">
        <f>IFERROR(IF(Loan_Not_Paid*Values_Entered,Monthly_Payment,""), "")</f>
        <v>3286.7537221634116</v>
      </c>
      <c r="F121" s="6">
        <f>IFERROR(IF(Loan_Not_Paid*Values_Entered,Principal,""), "")</f>
        <v>842.47098732558015</v>
      </c>
      <c r="G121" s="6">
        <f>IFERROR(IF(Loan_Not_Paid*Values_Entered,Interest,""), "")</f>
        <v>2444.2827348378319</v>
      </c>
      <c r="H121" s="6">
        <f>IFERROR(IF(Loan_Not_Paid*Values_Entered,Ending_Balance,""), "")</f>
        <v>450409.72621350584</v>
      </c>
    </row>
    <row r="122" spans="2:8" x14ac:dyDescent="0.15">
      <c r="B122" s="5">
        <f>IFERROR(IF(Loan_Not_Paid*Values_Entered,Payment_Number,""), "")</f>
        <v>110</v>
      </c>
      <c r="C122" s="3">
        <f>IFERROR(IF(Loan_Not_Paid*Values_Entered,Payment_Date,""), "")</f>
        <v>48700</v>
      </c>
      <c r="D122" s="6">
        <f>IFERROR(IF(Loan_Not_Paid*Values_Entered,Beginning_Balance,""), "")</f>
        <v>450409.72621350584</v>
      </c>
      <c r="E122" s="6">
        <f>IFERROR(IF(Loan_Not_Paid*Values_Entered,Monthly_Payment,""), "")</f>
        <v>3286.7537221634116</v>
      </c>
      <c r="F122" s="6">
        <f>IFERROR(IF(Loan_Not_Paid*Values_Entered,Principal,""), "")</f>
        <v>847.03437184026029</v>
      </c>
      <c r="G122" s="6">
        <f>IFERROR(IF(Loan_Not_Paid*Values_Entered,Interest,""), "")</f>
        <v>2439.7193503231515</v>
      </c>
      <c r="H122" s="6">
        <f>IFERROR(IF(Loan_Not_Paid*Values_Entered,Ending_Balance,""), "")</f>
        <v>449562.69184166548</v>
      </c>
    </row>
    <row r="123" spans="2:8" x14ac:dyDescent="0.15">
      <c r="B123" s="5">
        <f>IFERROR(IF(Loan_Not_Paid*Values_Entered,Payment_Number,""), "")</f>
        <v>111</v>
      </c>
      <c r="C123" s="3">
        <f>IFERROR(IF(Loan_Not_Paid*Values_Entered,Payment_Date,""), "")</f>
        <v>48731</v>
      </c>
      <c r="D123" s="6">
        <f>IFERROR(IF(Loan_Not_Paid*Values_Entered,Beginning_Balance,""), "")</f>
        <v>449562.69184166548</v>
      </c>
      <c r="E123" s="6">
        <f>IFERROR(IF(Loan_Not_Paid*Values_Entered,Monthly_Payment,""), "")</f>
        <v>3286.7537221634116</v>
      </c>
      <c r="F123" s="6">
        <f>IFERROR(IF(Loan_Not_Paid*Values_Entered,Principal,""), "")</f>
        <v>851.62247468772853</v>
      </c>
      <c r="G123" s="6">
        <f>IFERROR(IF(Loan_Not_Paid*Values_Entered,Interest,""), "")</f>
        <v>2435.1312474756833</v>
      </c>
      <c r="H123" s="6">
        <f>IFERROR(IF(Loan_Not_Paid*Values_Entered,Ending_Balance,""), "")</f>
        <v>448711.06936697784</v>
      </c>
    </row>
    <row r="124" spans="2:8" x14ac:dyDescent="0.15">
      <c r="B124" s="5">
        <f>IFERROR(IF(Loan_Not_Paid*Values_Entered,Payment_Number,""), "")</f>
        <v>112</v>
      </c>
      <c r="C124" s="3">
        <f>IFERROR(IF(Loan_Not_Paid*Values_Entered,Payment_Date,""), "")</f>
        <v>48761</v>
      </c>
      <c r="D124" s="6">
        <f>IFERROR(IF(Loan_Not_Paid*Values_Entered,Beginning_Balance,""), "")</f>
        <v>448711.06936697784</v>
      </c>
      <c r="E124" s="6">
        <f>IFERROR(IF(Loan_Not_Paid*Values_Entered,Monthly_Payment,""), "")</f>
        <v>3286.7537221634116</v>
      </c>
      <c r="F124" s="6">
        <f>IFERROR(IF(Loan_Not_Paid*Values_Entered,Principal,""), "")</f>
        <v>856.23542975895384</v>
      </c>
      <c r="G124" s="6">
        <f>IFERROR(IF(Loan_Not_Paid*Values_Entered,Interest,""), "")</f>
        <v>2430.5182924044575</v>
      </c>
      <c r="H124" s="6">
        <f>IFERROR(IF(Loan_Not_Paid*Values_Entered,Ending_Balance,""), "")</f>
        <v>447854.83393721894</v>
      </c>
    </row>
    <row r="125" spans="2:8" x14ac:dyDescent="0.15">
      <c r="B125" s="5">
        <f>IFERROR(IF(Loan_Not_Paid*Values_Entered,Payment_Number,""), "")</f>
        <v>113</v>
      </c>
      <c r="C125" s="3">
        <f>IFERROR(IF(Loan_Not_Paid*Values_Entered,Payment_Date,""), "")</f>
        <v>48792</v>
      </c>
      <c r="D125" s="6">
        <f>IFERROR(IF(Loan_Not_Paid*Values_Entered,Beginning_Balance,""), "")</f>
        <v>447854.83393721894</v>
      </c>
      <c r="E125" s="6">
        <f>IFERROR(IF(Loan_Not_Paid*Values_Entered,Monthly_Payment,""), "")</f>
        <v>3286.7537221634116</v>
      </c>
      <c r="F125" s="6">
        <f>IFERROR(IF(Loan_Not_Paid*Values_Entered,Principal,""), "")</f>
        <v>860.87337167014789</v>
      </c>
      <c r="G125" s="6">
        <f>IFERROR(IF(Loan_Not_Paid*Values_Entered,Interest,""), "")</f>
        <v>2425.8803504932639</v>
      </c>
      <c r="H125" s="6">
        <f>IFERROR(IF(Loan_Not_Paid*Values_Entered,Ending_Balance,""), "")</f>
        <v>446993.96056554886</v>
      </c>
    </row>
    <row r="126" spans="2:8" x14ac:dyDescent="0.15">
      <c r="B126" s="5">
        <f>IFERROR(IF(Loan_Not_Paid*Values_Entered,Payment_Number,""), "")</f>
        <v>114</v>
      </c>
      <c r="C126" s="3">
        <f>IFERROR(IF(Loan_Not_Paid*Values_Entered,Payment_Date,""), "")</f>
        <v>48823</v>
      </c>
      <c r="D126" s="6">
        <f>IFERROR(IF(Loan_Not_Paid*Values_Entered,Beginning_Balance,""), "")</f>
        <v>446993.96056554886</v>
      </c>
      <c r="E126" s="6">
        <f>IFERROR(IF(Loan_Not_Paid*Values_Entered,Monthly_Payment,""), "")</f>
        <v>3286.7537221634116</v>
      </c>
      <c r="F126" s="6">
        <f>IFERROR(IF(Loan_Not_Paid*Values_Entered,Principal,""), "")</f>
        <v>865.53643576669447</v>
      </c>
      <c r="G126" s="6">
        <f>IFERROR(IF(Loan_Not_Paid*Values_Entered,Interest,""), "")</f>
        <v>2421.2172863967176</v>
      </c>
      <c r="H126" s="6">
        <f>IFERROR(IF(Loan_Not_Paid*Values_Entered,Ending_Balance,""), "")</f>
        <v>446128.42412978219</v>
      </c>
    </row>
    <row r="127" spans="2:8" x14ac:dyDescent="0.15">
      <c r="B127" s="5">
        <f>IFERROR(IF(Loan_Not_Paid*Values_Entered,Payment_Number,""), "")</f>
        <v>115</v>
      </c>
      <c r="C127" s="3">
        <f>IFERROR(IF(Loan_Not_Paid*Values_Entered,Payment_Date,""), "")</f>
        <v>48853</v>
      </c>
      <c r="D127" s="6">
        <f>IFERROR(IF(Loan_Not_Paid*Values_Entered,Beginning_Balance,""), "")</f>
        <v>446128.42412978219</v>
      </c>
      <c r="E127" s="6">
        <f>IFERROR(IF(Loan_Not_Paid*Values_Entered,Monthly_Payment,""), "")</f>
        <v>3286.7537221634116</v>
      </c>
      <c r="F127" s="6">
        <f>IFERROR(IF(Loan_Not_Paid*Values_Entered,Principal,""), "")</f>
        <v>870.22475812709763</v>
      </c>
      <c r="G127" s="6">
        <f>IFERROR(IF(Loan_Not_Paid*Values_Entered,Interest,""), "")</f>
        <v>2416.5289640363139</v>
      </c>
      <c r="H127" s="6">
        <f>IFERROR(IF(Loan_Not_Paid*Values_Entered,Ending_Balance,""), "")</f>
        <v>445258.19937165506</v>
      </c>
    </row>
    <row r="128" spans="2:8" x14ac:dyDescent="0.15">
      <c r="B128" s="5">
        <f>IFERROR(IF(Loan_Not_Paid*Values_Entered,Payment_Number,""), "")</f>
        <v>116</v>
      </c>
      <c r="C128" s="3">
        <f>IFERROR(IF(Loan_Not_Paid*Values_Entered,Payment_Date,""), "")</f>
        <v>48884</v>
      </c>
      <c r="D128" s="6">
        <f>IFERROR(IF(Loan_Not_Paid*Values_Entered,Beginning_Balance,""), "")</f>
        <v>445258.19937165506</v>
      </c>
      <c r="E128" s="6">
        <f>IFERROR(IF(Loan_Not_Paid*Values_Entered,Monthly_Payment,""), "")</f>
        <v>3286.7537221634116</v>
      </c>
      <c r="F128" s="6">
        <f>IFERROR(IF(Loan_Not_Paid*Values_Entered,Principal,""), "")</f>
        <v>874.93847556695266</v>
      </c>
      <c r="G128" s="6">
        <f>IFERROR(IF(Loan_Not_Paid*Values_Entered,Interest,""), "")</f>
        <v>2411.8152465964595</v>
      </c>
      <c r="H128" s="6">
        <f>IFERROR(IF(Loan_Not_Paid*Values_Entered,Ending_Balance,""), "")</f>
        <v>444383.26089608809</v>
      </c>
    </row>
    <row r="129" spans="2:8" x14ac:dyDescent="0.15">
      <c r="B129" s="5">
        <f>IFERROR(IF(Loan_Not_Paid*Values_Entered,Payment_Number,""), "")</f>
        <v>117</v>
      </c>
      <c r="C129" s="3">
        <f>IFERROR(IF(Loan_Not_Paid*Values_Entered,Payment_Date,""), "")</f>
        <v>48914</v>
      </c>
      <c r="D129" s="6">
        <f>IFERROR(IF(Loan_Not_Paid*Values_Entered,Beginning_Balance,""), "")</f>
        <v>444383.26089608809</v>
      </c>
      <c r="E129" s="6">
        <f>IFERROR(IF(Loan_Not_Paid*Values_Entered,Monthly_Payment,""), "")</f>
        <v>3286.7537221634116</v>
      </c>
      <c r="F129" s="6">
        <f>IFERROR(IF(Loan_Not_Paid*Values_Entered,Principal,""), "")</f>
        <v>879.67772564294035</v>
      </c>
      <c r="G129" s="6">
        <f>IFERROR(IF(Loan_Not_Paid*Values_Entered,Interest,""), "")</f>
        <v>2407.0759965204711</v>
      </c>
      <c r="H129" s="6">
        <f>IFERROR(IF(Loan_Not_Paid*Values_Entered,Ending_Balance,""), "")</f>
        <v>443503.58317044505</v>
      </c>
    </row>
    <row r="130" spans="2:8" x14ac:dyDescent="0.15">
      <c r="B130" s="5">
        <f>IFERROR(IF(Loan_Not_Paid*Values_Entered,Payment_Number,""), "")</f>
        <v>118</v>
      </c>
      <c r="C130" s="3">
        <f>IFERROR(IF(Loan_Not_Paid*Values_Entered,Payment_Date,""), "")</f>
        <v>48945</v>
      </c>
      <c r="D130" s="6">
        <f>IFERROR(IF(Loan_Not_Paid*Values_Entered,Beginning_Balance,""), "")</f>
        <v>443503.58317044505</v>
      </c>
      <c r="E130" s="6">
        <f>IFERROR(IF(Loan_Not_Paid*Values_Entered,Monthly_Payment,""), "")</f>
        <v>3286.7537221634116</v>
      </c>
      <c r="F130" s="6">
        <f>IFERROR(IF(Loan_Not_Paid*Values_Entered,Principal,""), "")</f>
        <v>884.44264665683943</v>
      </c>
      <c r="G130" s="6">
        <f>IFERROR(IF(Loan_Not_Paid*Values_Entered,Interest,""), "")</f>
        <v>2402.3110755065723</v>
      </c>
      <c r="H130" s="6">
        <f>IFERROR(IF(Loan_Not_Paid*Values_Entered,Ending_Balance,""), "")</f>
        <v>442619.1405237884</v>
      </c>
    </row>
    <row r="131" spans="2:8" x14ac:dyDescent="0.15">
      <c r="B131" s="5">
        <f>IFERROR(IF(Loan_Not_Paid*Values_Entered,Payment_Number,""), "")</f>
        <v>119</v>
      </c>
      <c r="C131" s="3">
        <f>IFERROR(IF(Loan_Not_Paid*Values_Entered,Payment_Date,""), "")</f>
        <v>48976</v>
      </c>
      <c r="D131" s="6">
        <f>IFERROR(IF(Loan_Not_Paid*Values_Entered,Beginning_Balance,""), "")</f>
        <v>442619.1405237884</v>
      </c>
      <c r="E131" s="6">
        <f>IFERROR(IF(Loan_Not_Paid*Values_Entered,Monthly_Payment,""), "")</f>
        <v>3286.7537221634116</v>
      </c>
      <c r="F131" s="6">
        <f>IFERROR(IF(Loan_Not_Paid*Values_Entered,Principal,""), "")</f>
        <v>889.2333776595641</v>
      </c>
      <c r="G131" s="6">
        <f>IFERROR(IF(Loan_Not_Paid*Values_Entered,Interest,""), "")</f>
        <v>2397.5203445038478</v>
      </c>
      <c r="H131" s="6">
        <f>IFERROR(IF(Loan_Not_Paid*Values_Entered,Ending_Balance,""), "")</f>
        <v>441729.90714612883</v>
      </c>
    </row>
    <row r="132" spans="2:8" x14ac:dyDescent="0.15">
      <c r="B132" s="5">
        <f>IFERROR(IF(Loan_Not_Paid*Values_Entered,Payment_Number,""), "")</f>
        <v>120</v>
      </c>
      <c r="C132" s="3">
        <f>IFERROR(IF(Loan_Not_Paid*Values_Entered,Payment_Date,""), "")</f>
        <v>49004</v>
      </c>
      <c r="D132" s="6">
        <f>IFERROR(IF(Loan_Not_Paid*Values_Entered,Beginning_Balance,""), "")</f>
        <v>441729.90714612883</v>
      </c>
      <c r="E132" s="6">
        <f>IFERROR(IF(Loan_Not_Paid*Values_Entered,Monthly_Payment,""), "")</f>
        <v>3286.7537221634116</v>
      </c>
      <c r="F132" s="6">
        <f>IFERROR(IF(Loan_Not_Paid*Values_Entered,Principal,""), "")</f>
        <v>894.05005845521998</v>
      </c>
      <c r="G132" s="6">
        <f>IFERROR(IF(Loan_Not_Paid*Values_Entered,Interest,""), "")</f>
        <v>2392.7036637081915</v>
      </c>
      <c r="H132" s="6">
        <f>IFERROR(IF(Loan_Not_Paid*Values_Entered,Ending_Balance,""), "")</f>
        <v>440835.85708767362</v>
      </c>
    </row>
    <row r="133" spans="2:8" x14ac:dyDescent="0.15">
      <c r="B133" s="5">
        <f>IFERROR(IF(Loan_Not_Paid*Values_Entered,Payment_Number,""), "")</f>
        <v>121</v>
      </c>
      <c r="C133" s="3">
        <f>IFERROR(IF(Loan_Not_Paid*Values_Entered,Payment_Date,""), "")</f>
        <v>49035</v>
      </c>
      <c r="D133" s="6">
        <f>IFERROR(IF(Loan_Not_Paid*Values_Entered,Beginning_Balance,""), "")</f>
        <v>440835.85708767362</v>
      </c>
      <c r="E133" s="6">
        <f>IFERROR(IF(Loan_Not_Paid*Values_Entered,Monthly_Payment,""), "")</f>
        <v>3286.7537221634116</v>
      </c>
      <c r="F133" s="6">
        <f>IFERROR(IF(Loan_Not_Paid*Values_Entered,Principal,""), "")</f>
        <v>898.89282960518585</v>
      </c>
      <c r="G133" s="6">
        <f>IFERROR(IF(Loan_Not_Paid*Values_Entered,Interest,""), "")</f>
        <v>2387.8608925582257</v>
      </c>
      <c r="H133" s="6">
        <f>IFERROR(IF(Loan_Not_Paid*Values_Entered,Ending_Balance,""), "")</f>
        <v>439936.96425806836</v>
      </c>
    </row>
    <row r="134" spans="2:8" x14ac:dyDescent="0.15">
      <c r="B134" s="5">
        <f>IFERROR(IF(Loan_Not_Paid*Values_Entered,Payment_Number,""), "")</f>
        <v>122</v>
      </c>
      <c r="C134" s="3">
        <f>IFERROR(IF(Loan_Not_Paid*Values_Entered,Payment_Date,""), "")</f>
        <v>49065</v>
      </c>
      <c r="D134" s="6">
        <f>IFERROR(IF(Loan_Not_Paid*Values_Entered,Beginning_Balance,""), "")</f>
        <v>439936.96425806836</v>
      </c>
      <c r="E134" s="6">
        <f>IFERROR(IF(Loan_Not_Paid*Values_Entered,Monthly_Payment,""), "")</f>
        <v>3286.7537221634116</v>
      </c>
      <c r="F134" s="6">
        <f>IFERROR(IF(Loan_Not_Paid*Values_Entered,Principal,""), "")</f>
        <v>903.76183243221385</v>
      </c>
      <c r="G134" s="6">
        <f>IFERROR(IF(Loan_Not_Paid*Values_Entered,Interest,""), "")</f>
        <v>2382.9918897311977</v>
      </c>
      <c r="H134" s="6">
        <f>IFERROR(IF(Loan_Not_Paid*Values_Entered,Ending_Balance,""), "")</f>
        <v>439033.20242563623</v>
      </c>
    </row>
    <row r="135" spans="2:8" x14ac:dyDescent="0.15">
      <c r="B135" s="5">
        <f>IFERROR(IF(Loan_Not_Paid*Values_Entered,Payment_Number,""), "")</f>
        <v>123</v>
      </c>
      <c r="C135" s="3">
        <f>IFERROR(IF(Loan_Not_Paid*Values_Entered,Payment_Date,""), "")</f>
        <v>49096</v>
      </c>
      <c r="D135" s="6">
        <f>IFERROR(IF(Loan_Not_Paid*Values_Entered,Beginning_Balance,""), "")</f>
        <v>439033.20242563623</v>
      </c>
      <c r="E135" s="6">
        <f>IFERROR(IF(Loan_Not_Paid*Values_Entered,Monthly_Payment,""), "")</f>
        <v>3286.7537221634116</v>
      </c>
      <c r="F135" s="6">
        <f>IFERROR(IF(Loan_Not_Paid*Values_Entered,Principal,""), "")</f>
        <v>908.65720902455519</v>
      </c>
      <c r="G135" s="6">
        <f>IFERROR(IF(Loan_Not_Paid*Values_Entered,Interest,""), "")</f>
        <v>2378.0965131388566</v>
      </c>
      <c r="H135" s="6">
        <f>IFERROR(IF(Loan_Not_Paid*Values_Entered,Ending_Balance,""), "")</f>
        <v>438124.54521661159</v>
      </c>
    </row>
    <row r="136" spans="2:8" x14ac:dyDescent="0.15">
      <c r="B136" s="5">
        <f>IFERROR(IF(Loan_Not_Paid*Values_Entered,Payment_Number,""), "")</f>
        <v>124</v>
      </c>
      <c r="C136" s="3">
        <f>IFERROR(IF(Loan_Not_Paid*Values_Entered,Payment_Date,""), "")</f>
        <v>49126</v>
      </c>
      <c r="D136" s="6">
        <f>IFERROR(IF(Loan_Not_Paid*Values_Entered,Beginning_Balance,""), "")</f>
        <v>438124.54521661159</v>
      </c>
      <c r="E136" s="6">
        <f>IFERROR(IF(Loan_Not_Paid*Values_Entered,Monthly_Payment,""), "")</f>
        <v>3286.7537221634116</v>
      </c>
      <c r="F136" s="6">
        <f>IFERROR(IF(Loan_Not_Paid*Values_Entered,Principal,""), "")</f>
        <v>913.57910224010482</v>
      </c>
      <c r="G136" s="6">
        <f>IFERROR(IF(Loan_Not_Paid*Values_Entered,Interest,""), "")</f>
        <v>2373.1746199233071</v>
      </c>
      <c r="H136" s="6">
        <f>IFERROR(IF(Loan_Not_Paid*Values_Entered,Ending_Balance,""), "")</f>
        <v>437210.96611437155</v>
      </c>
    </row>
    <row r="137" spans="2:8" x14ac:dyDescent="0.15">
      <c r="B137" s="5">
        <f>IFERROR(IF(Loan_Not_Paid*Values_Entered,Payment_Number,""), "")</f>
        <v>125</v>
      </c>
      <c r="C137" s="3">
        <f>IFERROR(IF(Loan_Not_Paid*Values_Entered,Payment_Date,""), "")</f>
        <v>49157</v>
      </c>
      <c r="D137" s="6">
        <f>IFERROR(IF(Loan_Not_Paid*Values_Entered,Beginning_Balance,""), "")</f>
        <v>437210.96611437155</v>
      </c>
      <c r="E137" s="6">
        <f>IFERROR(IF(Loan_Not_Paid*Values_Entered,Monthly_Payment,""), "")</f>
        <v>3286.7537221634116</v>
      </c>
      <c r="F137" s="6">
        <f>IFERROR(IF(Loan_Not_Paid*Values_Entered,Principal,""), "")</f>
        <v>918.52765571057205</v>
      </c>
      <c r="G137" s="6">
        <f>IFERROR(IF(Loan_Not_Paid*Values_Entered,Interest,""), "")</f>
        <v>2368.2260664528399</v>
      </c>
      <c r="H137" s="6">
        <f>IFERROR(IF(Loan_Not_Paid*Values_Entered,Ending_Balance,""), "")</f>
        <v>436292.43845866108</v>
      </c>
    </row>
    <row r="138" spans="2:8" x14ac:dyDescent="0.15">
      <c r="B138" s="5">
        <f>IFERROR(IF(Loan_Not_Paid*Values_Entered,Payment_Number,""), "")</f>
        <v>126</v>
      </c>
      <c r="C138" s="3">
        <f>IFERROR(IF(Loan_Not_Paid*Values_Entered,Payment_Date,""), "")</f>
        <v>49188</v>
      </c>
      <c r="D138" s="6">
        <f>IFERROR(IF(Loan_Not_Paid*Values_Entered,Beginning_Balance,""), "")</f>
        <v>436292.43845866108</v>
      </c>
      <c r="E138" s="6">
        <f>IFERROR(IF(Loan_Not_Paid*Values_Entered,Monthly_Payment,""), "")</f>
        <v>3286.7537221634116</v>
      </c>
      <c r="F138" s="6">
        <f>IFERROR(IF(Loan_Not_Paid*Values_Entered,Principal,""), "")</f>
        <v>923.50301384567103</v>
      </c>
      <c r="G138" s="6">
        <f>IFERROR(IF(Loan_Not_Paid*Values_Entered,Interest,""), "")</f>
        <v>2363.2507083177402</v>
      </c>
      <c r="H138" s="6">
        <f>IFERROR(IF(Loan_Not_Paid*Values_Entered,Ending_Balance,""), "")</f>
        <v>435368.93544481532</v>
      </c>
    </row>
    <row r="139" spans="2:8" x14ac:dyDescent="0.15">
      <c r="B139" s="5">
        <f>IFERROR(IF(Loan_Not_Paid*Values_Entered,Payment_Number,""), "")</f>
        <v>127</v>
      </c>
      <c r="C139" s="3">
        <f>IFERROR(IF(Loan_Not_Paid*Values_Entered,Payment_Date,""), "")</f>
        <v>49218</v>
      </c>
      <c r="D139" s="6">
        <f>IFERROR(IF(Loan_Not_Paid*Values_Entered,Beginning_Balance,""), "")</f>
        <v>435368.93544481532</v>
      </c>
      <c r="E139" s="6">
        <f>IFERROR(IF(Loan_Not_Paid*Values_Entered,Monthly_Payment,""), "")</f>
        <v>3286.7537221634116</v>
      </c>
      <c r="F139" s="6">
        <f>IFERROR(IF(Loan_Not_Paid*Values_Entered,Principal,""), "")</f>
        <v>928.50532183733492</v>
      </c>
      <c r="G139" s="6">
        <f>IFERROR(IF(Loan_Not_Paid*Values_Entered,Interest,""), "")</f>
        <v>2358.2484003260765</v>
      </c>
      <c r="H139" s="6">
        <f>IFERROR(IF(Loan_Not_Paid*Values_Entered,Ending_Balance,""), "")</f>
        <v>434440.43012297794</v>
      </c>
    </row>
    <row r="140" spans="2:8" x14ac:dyDescent="0.15">
      <c r="B140" s="5">
        <f>IFERROR(IF(Loan_Not_Paid*Values_Entered,Payment_Number,""), "")</f>
        <v>128</v>
      </c>
      <c r="C140" s="3">
        <f>IFERROR(IF(Loan_Not_Paid*Values_Entered,Payment_Date,""), "")</f>
        <v>49249</v>
      </c>
      <c r="D140" s="6">
        <f>IFERROR(IF(Loan_Not_Paid*Values_Entered,Beginning_Balance,""), "")</f>
        <v>434440.43012297794</v>
      </c>
      <c r="E140" s="6">
        <f>IFERROR(IF(Loan_Not_Paid*Values_Entered,Monthly_Payment,""), "")</f>
        <v>3286.7537221634116</v>
      </c>
      <c r="F140" s="6">
        <f>IFERROR(IF(Loan_Not_Paid*Values_Entered,Principal,""), "")</f>
        <v>933.53472566395396</v>
      </c>
      <c r="G140" s="6">
        <f>IFERROR(IF(Loan_Not_Paid*Values_Entered,Interest,""), "")</f>
        <v>2353.2189964994577</v>
      </c>
      <c r="H140" s="6">
        <f>IFERROR(IF(Loan_Not_Paid*Values_Entered,Ending_Balance,""), "")</f>
        <v>433506.8953973141</v>
      </c>
    </row>
    <row r="141" spans="2:8" x14ac:dyDescent="0.15">
      <c r="B141" s="5">
        <f>IFERROR(IF(Loan_Not_Paid*Values_Entered,Payment_Number,""), "")</f>
        <v>129</v>
      </c>
      <c r="C141" s="3">
        <f>IFERROR(IF(Loan_Not_Paid*Values_Entered,Payment_Date,""), "")</f>
        <v>49279</v>
      </c>
      <c r="D141" s="6">
        <f>IFERROR(IF(Loan_Not_Paid*Values_Entered,Beginning_Balance,""), "")</f>
        <v>433506.8953973141</v>
      </c>
      <c r="E141" s="6">
        <f>IFERROR(IF(Loan_Not_Paid*Values_Entered,Monthly_Payment,""), "")</f>
        <v>3286.7537221634116</v>
      </c>
      <c r="F141" s="6">
        <f>IFERROR(IF(Loan_Not_Paid*Values_Entered,Principal,""), "")</f>
        <v>938.5913720946337</v>
      </c>
      <c r="G141" s="6">
        <f>IFERROR(IF(Loan_Not_Paid*Values_Entered,Interest,""), "")</f>
        <v>2348.1623500687779</v>
      </c>
      <c r="H141" s="6">
        <f>IFERROR(IF(Loan_Not_Paid*Values_Entered,Ending_Balance,""), "")</f>
        <v>432568.3040252194</v>
      </c>
    </row>
    <row r="142" spans="2:8" x14ac:dyDescent="0.15">
      <c r="B142" s="5">
        <f>IFERROR(IF(Loan_Not_Paid*Values_Entered,Payment_Number,""), "")</f>
        <v>130</v>
      </c>
      <c r="C142" s="3">
        <f>IFERROR(IF(Loan_Not_Paid*Values_Entered,Payment_Date,""), "")</f>
        <v>49310</v>
      </c>
      <c r="D142" s="6">
        <f>IFERROR(IF(Loan_Not_Paid*Values_Entered,Beginning_Balance,""), "")</f>
        <v>432568.3040252194</v>
      </c>
      <c r="E142" s="6">
        <f>IFERROR(IF(Loan_Not_Paid*Values_Entered,Monthly_Payment,""), "")</f>
        <v>3286.7537221634116</v>
      </c>
      <c r="F142" s="6">
        <f>IFERROR(IF(Loan_Not_Paid*Values_Entered,Principal,""), "")</f>
        <v>943.67540869347965</v>
      </c>
      <c r="G142" s="6">
        <f>IFERROR(IF(Loan_Not_Paid*Values_Entered,Interest,""), "")</f>
        <v>2343.0783134699323</v>
      </c>
      <c r="H142" s="6">
        <f>IFERROR(IF(Loan_Not_Paid*Values_Entered,Ending_Balance,""), "")</f>
        <v>431624.62861652591</v>
      </c>
    </row>
    <row r="143" spans="2:8" x14ac:dyDescent="0.15">
      <c r="B143" s="5">
        <f>IFERROR(IF(Loan_Not_Paid*Values_Entered,Payment_Number,""), "")</f>
        <v>131</v>
      </c>
      <c r="C143" s="3">
        <f>IFERROR(IF(Loan_Not_Paid*Values_Entered,Payment_Date,""), "")</f>
        <v>49341</v>
      </c>
      <c r="D143" s="6">
        <f>IFERROR(IF(Loan_Not_Paid*Values_Entered,Beginning_Balance,""), "")</f>
        <v>431624.62861652591</v>
      </c>
      <c r="E143" s="6">
        <f>IFERROR(IF(Loan_Not_Paid*Values_Entered,Monthly_Payment,""), "")</f>
        <v>3286.7537221634116</v>
      </c>
      <c r="F143" s="6">
        <f>IFERROR(IF(Loan_Not_Paid*Values_Entered,Principal,""), "")</f>
        <v>948.78698382390257</v>
      </c>
      <c r="G143" s="6">
        <f>IFERROR(IF(Loan_Not_Paid*Values_Entered,Interest,""), "")</f>
        <v>2337.966738339509</v>
      </c>
      <c r="H143" s="6">
        <f>IFERROR(IF(Loan_Not_Paid*Values_Entered,Ending_Balance,""), "")</f>
        <v>430675.84163270216</v>
      </c>
    </row>
    <row r="144" spans="2:8" x14ac:dyDescent="0.15">
      <c r="B144" s="5">
        <f>IFERROR(IF(Loan_Not_Paid*Values_Entered,Payment_Number,""), "")</f>
        <v>132</v>
      </c>
      <c r="C144" s="3">
        <f>IFERROR(IF(Loan_Not_Paid*Values_Entered,Payment_Date,""), "")</f>
        <v>49369</v>
      </c>
      <c r="D144" s="6">
        <f>IFERROR(IF(Loan_Not_Paid*Values_Entered,Beginning_Balance,""), "")</f>
        <v>430675.84163270216</v>
      </c>
      <c r="E144" s="6">
        <f>IFERROR(IF(Loan_Not_Paid*Values_Entered,Monthly_Payment,""), "")</f>
        <v>3286.7537221634116</v>
      </c>
      <c r="F144" s="6">
        <f>IFERROR(IF(Loan_Not_Paid*Values_Entered,Principal,""), "")</f>
        <v>953.92624665294852</v>
      </c>
      <c r="G144" s="6">
        <f>IFERROR(IF(Loan_Not_Paid*Values_Entered,Interest,""), "")</f>
        <v>2332.827475510463</v>
      </c>
      <c r="H144" s="6">
        <f>IFERROR(IF(Loan_Not_Paid*Values_Entered,Ending_Balance,""), "")</f>
        <v>429721.91538604908</v>
      </c>
    </row>
    <row r="145" spans="2:8" x14ac:dyDescent="0.15">
      <c r="B145" s="5">
        <f>IFERROR(IF(Loan_Not_Paid*Values_Entered,Payment_Number,""), "")</f>
        <v>133</v>
      </c>
      <c r="C145" s="3">
        <f>IFERROR(IF(Loan_Not_Paid*Values_Entered,Payment_Date,""), "")</f>
        <v>49400</v>
      </c>
      <c r="D145" s="6">
        <f>IFERROR(IF(Loan_Not_Paid*Values_Entered,Beginning_Balance,""), "")</f>
        <v>429721.91538604908</v>
      </c>
      <c r="E145" s="6">
        <f>IFERROR(IF(Loan_Not_Paid*Values_Entered,Monthly_Payment,""), "")</f>
        <v>3286.7537221634116</v>
      </c>
      <c r="F145" s="6">
        <f>IFERROR(IF(Loan_Not_Paid*Values_Entered,Principal,""), "")</f>
        <v>959.09334715565205</v>
      </c>
      <c r="G145" s="6">
        <f>IFERROR(IF(Loan_Not_Paid*Values_Entered,Interest,""), "")</f>
        <v>2327.6603750077597</v>
      </c>
      <c r="H145" s="6">
        <f>IFERROR(IF(Loan_Not_Paid*Values_Entered,Ending_Balance,""), "")</f>
        <v>428762.8220388937</v>
      </c>
    </row>
    <row r="146" spans="2:8" x14ac:dyDescent="0.15">
      <c r="B146" s="5">
        <f>IFERROR(IF(Loan_Not_Paid*Values_Entered,Payment_Number,""), "")</f>
        <v>134</v>
      </c>
      <c r="C146" s="3">
        <f>IFERROR(IF(Loan_Not_Paid*Values_Entered,Payment_Date,""), "")</f>
        <v>49430</v>
      </c>
      <c r="D146" s="6">
        <f>IFERROR(IF(Loan_Not_Paid*Values_Entered,Beginning_Balance,""), "")</f>
        <v>428762.8220388937</v>
      </c>
      <c r="E146" s="6">
        <f>IFERROR(IF(Loan_Not_Paid*Values_Entered,Monthly_Payment,""), "")</f>
        <v>3286.7537221634116</v>
      </c>
      <c r="F146" s="6">
        <f>IFERROR(IF(Loan_Not_Paid*Values_Entered,Principal,""), "")</f>
        <v>964.28843611941193</v>
      </c>
      <c r="G146" s="6">
        <f>IFERROR(IF(Loan_Not_Paid*Values_Entered,Interest,""), "")</f>
        <v>2322.4652860440001</v>
      </c>
      <c r="H146" s="6">
        <f>IFERROR(IF(Loan_Not_Paid*Values_Entered,Ending_Balance,""), "")</f>
        <v>427798.53360277426</v>
      </c>
    </row>
    <row r="147" spans="2:8" x14ac:dyDescent="0.15">
      <c r="B147" s="5">
        <f>IFERROR(IF(Loan_Not_Paid*Values_Entered,Payment_Number,""), "")</f>
        <v>135</v>
      </c>
      <c r="C147" s="3">
        <f>IFERROR(IF(Loan_Not_Paid*Values_Entered,Payment_Date,""), "")</f>
        <v>49461</v>
      </c>
      <c r="D147" s="6">
        <f>IFERROR(IF(Loan_Not_Paid*Values_Entered,Beginning_Balance,""), "")</f>
        <v>427798.53360277426</v>
      </c>
      <c r="E147" s="6">
        <f>IFERROR(IF(Loan_Not_Paid*Values_Entered,Monthly_Payment,""), "")</f>
        <v>3286.7537221634116</v>
      </c>
      <c r="F147" s="6">
        <f>IFERROR(IF(Loan_Not_Paid*Values_Entered,Principal,""), "")</f>
        <v>969.51166514839224</v>
      </c>
      <c r="G147" s="6">
        <f>IFERROR(IF(Loan_Not_Paid*Values_Entered,Interest,""), "")</f>
        <v>2317.2420570150193</v>
      </c>
      <c r="H147" s="6">
        <f>IFERROR(IF(Loan_Not_Paid*Values_Entered,Ending_Balance,""), "")</f>
        <v>426829.02193762572</v>
      </c>
    </row>
    <row r="148" spans="2:8" x14ac:dyDescent="0.15">
      <c r="B148" s="5">
        <f>IFERROR(IF(Loan_Not_Paid*Values_Entered,Payment_Number,""), "")</f>
        <v>136</v>
      </c>
      <c r="C148" s="3">
        <f>IFERROR(IF(Loan_Not_Paid*Values_Entered,Payment_Date,""), "")</f>
        <v>49491</v>
      </c>
      <c r="D148" s="6">
        <f>IFERROR(IF(Loan_Not_Paid*Values_Entered,Beginning_Balance,""), "")</f>
        <v>426829.02193762572</v>
      </c>
      <c r="E148" s="6">
        <f>IFERROR(IF(Loan_Not_Paid*Values_Entered,Monthly_Payment,""), "")</f>
        <v>3286.7537221634116</v>
      </c>
      <c r="F148" s="6">
        <f>IFERROR(IF(Loan_Not_Paid*Values_Entered,Principal,""), "")</f>
        <v>974.76318666794589</v>
      </c>
      <c r="G148" s="6">
        <f>IFERROR(IF(Loan_Not_Paid*Values_Entered,Interest,""), "")</f>
        <v>2311.9905354954658</v>
      </c>
      <c r="H148" s="6">
        <f>IFERROR(IF(Loan_Not_Paid*Values_Entered,Ending_Balance,""), "")</f>
        <v>425854.25875095802</v>
      </c>
    </row>
    <row r="149" spans="2:8" x14ac:dyDescent="0.15">
      <c r="B149" s="5">
        <f>IFERROR(IF(Loan_Not_Paid*Values_Entered,Payment_Number,""), "")</f>
        <v>137</v>
      </c>
      <c r="C149" s="3">
        <f>IFERROR(IF(Loan_Not_Paid*Values_Entered,Payment_Date,""), "")</f>
        <v>49522</v>
      </c>
      <c r="D149" s="6">
        <f>IFERROR(IF(Loan_Not_Paid*Values_Entered,Beginning_Balance,""), "")</f>
        <v>425854.25875095802</v>
      </c>
      <c r="E149" s="6">
        <f>IFERROR(IF(Loan_Not_Paid*Values_Entered,Monthly_Payment,""), "")</f>
        <v>3286.7537221634116</v>
      </c>
      <c r="F149" s="6">
        <f>IFERROR(IF(Loan_Not_Paid*Values_Entered,Principal,""), "")</f>
        <v>980.04315392906392</v>
      </c>
      <c r="G149" s="6">
        <f>IFERROR(IF(Loan_Not_Paid*Values_Entered,Interest,""), "")</f>
        <v>2306.7105682343476</v>
      </c>
      <c r="H149" s="6">
        <f>IFERROR(IF(Loan_Not_Paid*Values_Entered,Ending_Balance,""), "")</f>
        <v>424874.21559702873</v>
      </c>
    </row>
    <row r="150" spans="2:8" x14ac:dyDescent="0.15">
      <c r="B150" s="5">
        <f>IFERROR(IF(Loan_Not_Paid*Values_Entered,Payment_Number,""), "")</f>
        <v>138</v>
      </c>
      <c r="C150" s="3">
        <f>IFERROR(IF(Loan_Not_Paid*Values_Entered,Payment_Date,""), "")</f>
        <v>49553</v>
      </c>
      <c r="D150" s="6">
        <f>IFERROR(IF(Loan_Not_Paid*Values_Entered,Beginning_Balance,""), "")</f>
        <v>424874.21559702873</v>
      </c>
      <c r="E150" s="6">
        <f>IFERROR(IF(Loan_Not_Paid*Values_Entered,Monthly_Payment,""), "")</f>
        <v>3286.7537221634116</v>
      </c>
      <c r="F150" s="6">
        <f>IFERROR(IF(Loan_Not_Paid*Values_Entered,Principal,""), "")</f>
        <v>985.35172101284638</v>
      </c>
      <c r="G150" s="6">
        <f>IFERROR(IF(Loan_Not_Paid*Values_Entered,Interest,""), "")</f>
        <v>2301.4020011505654</v>
      </c>
      <c r="H150" s="6">
        <f>IFERROR(IF(Loan_Not_Paid*Values_Entered,Ending_Balance,""), "")</f>
        <v>423888.863876016</v>
      </c>
    </row>
    <row r="151" spans="2:8" x14ac:dyDescent="0.15">
      <c r="B151" s="5">
        <f>IFERROR(IF(Loan_Not_Paid*Values_Entered,Payment_Number,""), "")</f>
        <v>139</v>
      </c>
      <c r="C151" s="3">
        <f>IFERROR(IF(Loan_Not_Paid*Values_Entered,Payment_Date,""), "")</f>
        <v>49583</v>
      </c>
      <c r="D151" s="6">
        <f>IFERROR(IF(Loan_Not_Paid*Values_Entered,Beginning_Balance,""), "")</f>
        <v>423888.863876016</v>
      </c>
      <c r="E151" s="6">
        <f>IFERROR(IF(Loan_Not_Paid*Values_Entered,Monthly_Payment,""), "")</f>
        <v>3286.7537221634116</v>
      </c>
      <c r="F151" s="6">
        <f>IFERROR(IF(Loan_Not_Paid*Values_Entered,Principal,""), "")</f>
        <v>990.68904283499921</v>
      </c>
      <c r="G151" s="6">
        <f>IFERROR(IF(Loan_Not_Paid*Values_Entered,Interest,""), "")</f>
        <v>2296.0646793284127</v>
      </c>
      <c r="H151" s="6">
        <f>IFERROR(IF(Loan_Not_Paid*Values_Entered,Ending_Balance,""), "")</f>
        <v>422898.17483318096</v>
      </c>
    </row>
    <row r="152" spans="2:8" x14ac:dyDescent="0.15">
      <c r="B152" s="5">
        <f>IFERROR(IF(Loan_Not_Paid*Values_Entered,Payment_Number,""), "")</f>
        <v>140</v>
      </c>
      <c r="C152" s="3">
        <f>IFERROR(IF(Loan_Not_Paid*Values_Entered,Payment_Date,""), "")</f>
        <v>49614</v>
      </c>
      <c r="D152" s="6">
        <f>IFERROR(IF(Loan_Not_Paid*Values_Entered,Beginning_Balance,""), "")</f>
        <v>422898.17483318096</v>
      </c>
      <c r="E152" s="6">
        <f>IFERROR(IF(Loan_Not_Paid*Values_Entered,Monthly_Payment,""), "")</f>
        <v>3286.7537221634116</v>
      </c>
      <c r="F152" s="6">
        <f>IFERROR(IF(Loan_Not_Paid*Values_Entered,Principal,""), "")</f>
        <v>996.05527515035567</v>
      </c>
      <c r="G152" s="6">
        <f>IFERROR(IF(Loan_Not_Paid*Values_Entered,Interest,""), "")</f>
        <v>2290.6984470130565</v>
      </c>
      <c r="H152" s="6">
        <f>IFERROR(IF(Loan_Not_Paid*Values_Entered,Ending_Balance,""), "")</f>
        <v>421902.11955803062</v>
      </c>
    </row>
    <row r="153" spans="2:8" x14ac:dyDescent="0.15">
      <c r="B153" s="5">
        <f>IFERROR(IF(Loan_Not_Paid*Values_Entered,Payment_Number,""), "")</f>
        <v>141</v>
      </c>
      <c r="C153" s="3">
        <f>IFERROR(IF(Loan_Not_Paid*Values_Entered,Payment_Date,""), "")</f>
        <v>49644</v>
      </c>
      <c r="D153" s="6">
        <f>IFERROR(IF(Loan_Not_Paid*Values_Entered,Beginning_Balance,""), "")</f>
        <v>421902.11955803062</v>
      </c>
      <c r="E153" s="6">
        <f>IFERROR(IF(Loan_Not_Paid*Values_Entered,Monthly_Payment,""), "")</f>
        <v>3286.7537221634116</v>
      </c>
      <c r="F153" s="6">
        <f>IFERROR(IF(Loan_Not_Paid*Values_Entered,Principal,""), "")</f>
        <v>1001.4505745574202</v>
      </c>
      <c r="G153" s="6">
        <f>IFERROR(IF(Loan_Not_Paid*Values_Entered,Interest,""), "")</f>
        <v>2285.3031476059919</v>
      </c>
      <c r="H153" s="6">
        <f>IFERROR(IF(Loan_Not_Paid*Values_Entered,Ending_Balance,""), "")</f>
        <v>420900.66898347321</v>
      </c>
    </row>
    <row r="154" spans="2:8" x14ac:dyDescent="0.15">
      <c r="B154" s="5">
        <f>IFERROR(IF(Loan_Not_Paid*Values_Entered,Payment_Number,""), "")</f>
        <v>142</v>
      </c>
      <c r="C154" s="3">
        <f>IFERROR(IF(Loan_Not_Paid*Values_Entered,Payment_Date,""), "")</f>
        <v>49675</v>
      </c>
      <c r="D154" s="6">
        <f>IFERROR(IF(Loan_Not_Paid*Values_Entered,Beginning_Balance,""), "")</f>
        <v>420900.66898347321</v>
      </c>
      <c r="E154" s="6">
        <f>IFERROR(IF(Loan_Not_Paid*Values_Entered,Monthly_Payment,""), "")</f>
        <v>3286.7537221634116</v>
      </c>
      <c r="F154" s="6">
        <f>IFERROR(IF(Loan_Not_Paid*Values_Entered,Principal,""), "")</f>
        <v>1006.8750985029392</v>
      </c>
      <c r="G154" s="6">
        <f>IFERROR(IF(Loan_Not_Paid*Values_Entered,Interest,""), "")</f>
        <v>2279.8786236604724</v>
      </c>
      <c r="H154" s="6">
        <f>IFERROR(IF(Loan_Not_Paid*Values_Entered,Ending_Balance,""), "")</f>
        <v>419893.79388497048</v>
      </c>
    </row>
    <row r="155" spans="2:8" x14ac:dyDescent="0.15">
      <c r="B155" s="5">
        <f>IFERROR(IF(Loan_Not_Paid*Values_Entered,Payment_Number,""), "")</f>
        <v>143</v>
      </c>
      <c r="C155" s="3">
        <f>IFERROR(IF(Loan_Not_Paid*Values_Entered,Payment_Date,""), "")</f>
        <v>49706</v>
      </c>
      <c r="D155" s="6">
        <f>IFERROR(IF(Loan_Not_Paid*Values_Entered,Beginning_Balance,""), "")</f>
        <v>419893.79388497048</v>
      </c>
      <c r="E155" s="6">
        <f>IFERROR(IF(Loan_Not_Paid*Values_Entered,Monthly_Payment,""), "")</f>
        <v>3286.7537221634116</v>
      </c>
      <c r="F155" s="6">
        <f>IFERROR(IF(Loan_Not_Paid*Values_Entered,Principal,""), "")</f>
        <v>1012.3290052864969</v>
      </c>
      <c r="G155" s="6">
        <f>IFERROR(IF(Loan_Not_Paid*Values_Entered,Interest,""), "")</f>
        <v>2274.4247168769148</v>
      </c>
      <c r="H155" s="6">
        <f>IFERROR(IF(Loan_Not_Paid*Values_Entered,Ending_Balance,""), "")</f>
        <v>418881.46487968392</v>
      </c>
    </row>
    <row r="156" spans="2:8" x14ac:dyDescent="0.15">
      <c r="B156" s="5">
        <f>IFERROR(IF(Loan_Not_Paid*Values_Entered,Payment_Number,""), "")</f>
        <v>144</v>
      </c>
      <c r="C156" s="3">
        <f>IFERROR(IF(Loan_Not_Paid*Values_Entered,Payment_Date,""), "")</f>
        <v>49735</v>
      </c>
      <c r="D156" s="6">
        <f>IFERROR(IF(Loan_Not_Paid*Values_Entered,Beginning_Balance,""), "")</f>
        <v>418881.46487968392</v>
      </c>
      <c r="E156" s="6">
        <f>IFERROR(IF(Loan_Not_Paid*Values_Entered,Monthly_Payment,""), "")</f>
        <v>3286.7537221634116</v>
      </c>
      <c r="F156" s="6">
        <f>IFERROR(IF(Loan_Not_Paid*Values_Entered,Principal,""), "")</f>
        <v>1017.8124540651321</v>
      </c>
      <c r="G156" s="6">
        <f>IFERROR(IF(Loan_Not_Paid*Values_Entered,Interest,""), "")</f>
        <v>2268.9412680982796</v>
      </c>
      <c r="H156" s="6">
        <f>IFERROR(IF(Loan_Not_Paid*Values_Entered,Ending_Balance,""), "")</f>
        <v>417863.65242561873</v>
      </c>
    </row>
    <row r="157" spans="2:8" x14ac:dyDescent="0.15">
      <c r="B157" s="5">
        <f>IFERROR(IF(Loan_Not_Paid*Values_Entered,Payment_Number,""), "")</f>
        <v>145</v>
      </c>
      <c r="C157" s="3">
        <f>IFERROR(IF(Loan_Not_Paid*Values_Entered,Payment_Date,""), "")</f>
        <v>49766</v>
      </c>
      <c r="D157" s="6">
        <f>IFERROR(IF(Loan_Not_Paid*Values_Entered,Beginning_Balance,""), "")</f>
        <v>417863.65242561873</v>
      </c>
      <c r="E157" s="6">
        <f>IFERROR(IF(Loan_Not_Paid*Values_Entered,Monthly_Payment,""), "")</f>
        <v>3286.7537221634116</v>
      </c>
      <c r="F157" s="6">
        <f>IFERROR(IF(Loan_Not_Paid*Values_Entered,Principal,""), "")</f>
        <v>1023.3256048579849</v>
      </c>
      <c r="G157" s="6">
        <f>IFERROR(IF(Loan_Not_Paid*Values_Entered,Interest,""), "")</f>
        <v>2263.4281173054264</v>
      </c>
      <c r="H157" s="6">
        <f>IFERROR(IF(Loan_Not_Paid*Values_Entered,Ending_Balance,""), "")</f>
        <v>416840.32682076097</v>
      </c>
    </row>
    <row r="158" spans="2:8" x14ac:dyDescent="0.15">
      <c r="B158" s="5">
        <f>IFERROR(IF(Loan_Not_Paid*Values_Entered,Payment_Number,""), "")</f>
        <v>146</v>
      </c>
      <c r="C158" s="3">
        <f>IFERROR(IF(Loan_Not_Paid*Values_Entered,Payment_Date,""), "")</f>
        <v>49796</v>
      </c>
      <c r="D158" s="6">
        <f>IFERROR(IF(Loan_Not_Paid*Values_Entered,Beginning_Balance,""), "")</f>
        <v>416840.32682076097</v>
      </c>
      <c r="E158" s="6">
        <f>IFERROR(IF(Loan_Not_Paid*Values_Entered,Monthly_Payment,""), "")</f>
        <v>3286.7537221634116</v>
      </c>
      <c r="F158" s="6">
        <f>IFERROR(IF(Loan_Not_Paid*Values_Entered,Principal,""), "")</f>
        <v>1028.8686185509659</v>
      </c>
      <c r="G158" s="6">
        <f>IFERROR(IF(Loan_Not_Paid*Values_Entered,Interest,""), "")</f>
        <v>2257.8851036124456</v>
      </c>
      <c r="H158" s="6">
        <f>IFERROR(IF(Loan_Not_Paid*Values_Entered,Ending_Balance,""), "")</f>
        <v>415811.45820220979</v>
      </c>
    </row>
    <row r="159" spans="2:8" x14ac:dyDescent="0.15">
      <c r="B159" s="5">
        <f>IFERROR(IF(Loan_Not_Paid*Values_Entered,Payment_Number,""), "")</f>
        <v>147</v>
      </c>
      <c r="C159" s="3">
        <f>IFERROR(IF(Loan_Not_Paid*Values_Entered,Payment_Date,""), "")</f>
        <v>49827</v>
      </c>
      <c r="D159" s="6">
        <f>IFERROR(IF(Loan_Not_Paid*Values_Entered,Beginning_Balance,""), "")</f>
        <v>415811.45820220979</v>
      </c>
      <c r="E159" s="6">
        <f>IFERROR(IF(Loan_Not_Paid*Values_Entered,Monthly_Payment,""), "")</f>
        <v>3286.7537221634116</v>
      </c>
      <c r="F159" s="6">
        <f>IFERROR(IF(Loan_Not_Paid*Values_Entered,Principal,""), "")</f>
        <v>1034.44165690145</v>
      </c>
      <c r="G159" s="6">
        <f>IFERROR(IF(Loan_Not_Paid*Values_Entered,Interest,""), "")</f>
        <v>2252.3120652619618</v>
      </c>
      <c r="H159" s="6">
        <f>IFERROR(IF(Loan_Not_Paid*Values_Entered,Ending_Balance,""), "")</f>
        <v>414777.01654530852</v>
      </c>
    </row>
    <row r="160" spans="2:8" x14ac:dyDescent="0.15">
      <c r="B160" s="5">
        <f>IFERROR(IF(Loan_Not_Paid*Values_Entered,Payment_Number,""), "")</f>
        <v>148</v>
      </c>
      <c r="C160" s="3">
        <f>IFERROR(IF(Loan_Not_Paid*Values_Entered,Payment_Date,""), "")</f>
        <v>49857</v>
      </c>
      <c r="D160" s="6">
        <f>IFERROR(IF(Loan_Not_Paid*Values_Entered,Beginning_Balance,""), "")</f>
        <v>414777.01654530852</v>
      </c>
      <c r="E160" s="6">
        <f>IFERROR(IF(Loan_Not_Paid*Values_Entered,Monthly_Payment,""), "")</f>
        <v>3286.7537221634116</v>
      </c>
      <c r="F160" s="6">
        <f>IFERROR(IF(Loan_Not_Paid*Values_Entered,Principal,""), "")</f>
        <v>1040.0448825429996</v>
      </c>
      <c r="G160" s="6">
        <f>IFERROR(IF(Loan_Not_Paid*Values_Entered,Interest,""), "")</f>
        <v>2246.7088396204122</v>
      </c>
      <c r="H160" s="6">
        <f>IFERROR(IF(Loan_Not_Paid*Values_Entered,Ending_Balance,""), "")</f>
        <v>413736.97166276549</v>
      </c>
    </row>
    <row r="161" spans="2:8" x14ac:dyDescent="0.15">
      <c r="B161" s="5">
        <f>IFERROR(IF(Loan_Not_Paid*Values_Entered,Payment_Number,""), "")</f>
        <v>149</v>
      </c>
      <c r="C161" s="3">
        <f>IFERROR(IF(Loan_Not_Paid*Values_Entered,Payment_Date,""), "")</f>
        <v>49888</v>
      </c>
      <c r="D161" s="6">
        <f>IFERROR(IF(Loan_Not_Paid*Values_Entered,Beginning_Balance,""), "")</f>
        <v>413736.97166276549</v>
      </c>
      <c r="E161" s="6">
        <f>IFERROR(IF(Loan_Not_Paid*Values_Entered,Monthly_Payment,""), "")</f>
        <v>3286.7537221634116</v>
      </c>
      <c r="F161" s="6">
        <f>IFERROR(IF(Loan_Not_Paid*Values_Entered,Principal,""), "")</f>
        <v>1045.6784589901076</v>
      </c>
      <c r="G161" s="6">
        <f>IFERROR(IF(Loan_Not_Paid*Values_Entered,Interest,""), "")</f>
        <v>2241.0752631733044</v>
      </c>
      <c r="H161" s="6">
        <f>IFERROR(IF(Loan_Not_Paid*Values_Entered,Ending_Balance,""), "")</f>
        <v>412691.29320377542</v>
      </c>
    </row>
    <row r="162" spans="2:8" x14ac:dyDescent="0.15">
      <c r="B162" s="5">
        <f>IFERROR(IF(Loan_Not_Paid*Values_Entered,Payment_Number,""), "")</f>
        <v>150</v>
      </c>
      <c r="C162" s="3">
        <f>IFERROR(IF(Loan_Not_Paid*Values_Entered,Payment_Date,""), "")</f>
        <v>49919</v>
      </c>
      <c r="D162" s="6">
        <f>IFERROR(IF(Loan_Not_Paid*Values_Entered,Beginning_Balance,""), "")</f>
        <v>412691.29320377542</v>
      </c>
      <c r="E162" s="6">
        <f>IFERROR(IF(Loan_Not_Paid*Values_Entered,Monthly_Payment,""), "")</f>
        <v>3286.7537221634116</v>
      </c>
      <c r="F162" s="6">
        <f>IFERROR(IF(Loan_Not_Paid*Values_Entered,Principal,""), "")</f>
        <v>1051.3425506429708</v>
      </c>
      <c r="G162" s="6">
        <f>IFERROR(IF(Loan_Not_Paid*Values_Entered,Interest,""), "")</f>
        <v>2235.4111715204413</v>
      </c>
      <c r="H162" s="6">
        <f>IFERROR(IF(Loan_Not_Paid*Values_Entered,Ending_Balance,""), "")</f>
        <v>411639.9506531324</v>
      </c>
    </row>
    <row r="163" spans="2:8" x14ac:dyDescent="0.15">
      <c r="B163" s="5">
        <f>IFERROR(IF(Loan_Not_Paid*Values_Entered,Payment_Number,""), "")</f>
        <v>151</v>
      </c>
      <c r="C163" s="3">
        <f>IFERROR(IF(Loan_Not_Paid*Values_Entered,Payment_Date,""), "")</f>
        <v>49949</v>
      </c>
      <c r="D163" s="6">
        <f>IFERROR(IF(Loan_Not_Paid*Values_Entered,Beginning_Balance,""), "")</f>
        <v>411639.9506531324</v>
      </c>
      <c r="E163" s="6">
        <f>IFERROR(IF(Loan_Not_Paid*Values_Entered,Monthly_Payment,""), "")</f>
        <v>3286.7537221634116</v>
      </c>
      <c r="F163" s="6">
        <f>IFERROR(IF(Loan_Not_Paid*Values_Entered,Principal,""), "")</f>
        <v>1057.0373227922867</v>
      </c>
      <c r="G163" s="6">
        <f>IFERROR(IF(Loan_Not_Paid*Values_Entered,Interest,""), "")</f>
        <v>2229.7163993711251</v>
      </c>
      <c r="H163" s="6">
        <f>IFERROR(IF(Loan_Not_Paid*Values_Entered,Ending_Balance,""), "")</f>
        <v>410582.91333034006</v>
      </c>
    </row>
    <row r="164" spans="2:8" x14ac:dyDescent="0.15">
      <c r="B164" s="5">
        <f>IFERROR(IF(Loan_Not_Paid*Values_Entered,Payment_Number,""), "")</f>
        <v>152</v>
      </c>
      <c r="C164" s="3">
        <f>IFERROR(IF(Loan_Not_Paid*Values_Entered,Payment_Date,""), "")</f>
        <v>49980</v>
      </c>
      <c r="D164" s="6">
        <f>IFERROR(IF(Loan_Not_Paid*Values_Entered,Beginning_Balance,""), "")</f>
        <v>410582.91333034006</v>
      </c>
      <c r="E164" s="6">
        <f>IFERROR(IF(Loan_Not_Paid*Values_Entered,Monthly_Payment,""), "")</f>
        <v>3286.7537221634116</v>
      </c>
      <c r="F164" s="6">
        <f>IFERROR(IF(Loan_Not_Paid*Values_Entered,Principal,""), "")</f>
        <v>1062.7629416240782</v>
      </c>
      <c r="G164" s="6">
        <f>IFERROR(IF(Loan_Not_Paid*Values_Entered,Interest,""), "")</f>
        <v>2223.9907805393332</v>
      </c>
      <c r="H164" s="6">
        <f>IFERROR(IF(Loan_Not_Paid*Values_Entered,Ending_Balance,""), "")</f>
        <v>409520.15038871602</v>
      </c>
    </row>
    <row r="165" spans="2:8" x14ac:dyDescent="0.15">
      <c r="B165" s="5">
        <f>IFERROR(IF(Loan_Not_Paid*Values_Entered,Payment_Number,""), "")</f>
        <v>153</v>
      </c>
      <c r="C165" s="3">
        <f>IFERROR(IF(Loan_Not_Paid*Values_Entered,Payment_Date,""), "")</f>
        <v>50010</v>
      </c>
      <c r="D165" s="6">
        <f>IFERROR(IF(Loan_Not_Paid*Values_Entered,Beginning_Balance,""), "")</f>
        <v>409520.15038871602</v>
      </c>
      <c r="E165" s="6">
        <f>IFERROR(IF(Loan_Not_Paid*Values_Entered,Monthly_Payment,""), "")</f>
        <v>3286.7537221634116</v>
      </c>
      <c r="F165" s="6">
        <f>IFERROR(IF(Loan_Not_Paid*Values_Entered,Principal,""), "")</f>
        <v>1068.5195742245419</v>
      </c>
      <c r="G165" s="6">
        <f>IFERROR(IF(Loan_Not_Paid*Values_Entered,Interest,""), "")</f>
        <v>2218.2341479388697</v>
      </c>
      <c r="H165" s="6">
        <f>IFERROR(IF(Loan_Not_Paid*Values_Entered,Ending_Balance,""), "")</f>
        <v>408451.63081449154</v>
      </c>
    </row>
    <row r="166" spans="2:8" x14ac:dyDescent="0.15">
      <c r="B166" s="5">
        <f>IFERROR(IF(Loan_Not_Paid*Values_Entered,Payment_Number,""), "")</f>
        <v>154</v>
      </c>
      <c r="C166" s="3">
        <f>IFERROR(IF(Loan_Not_Paid*Values_Entered,Payment_Date,""), "")</f>
        <v>50041</v>
      </c>
      <c r="D166" s="6">
        <f>IFERROR(IF(Loan_Not_Paid*Values_Entered,Beginning_Balance,""), "")</f>
        <v>408451.63081449154</v>
      </c>
      <c r="E166" s="6">
        <f>IFERROR(IF(Loan_Not_Paid*Values_Entered,Monthly_Payment,""), "")</f>
        <v>3286.7537221634116</v>
      </c>
      <c r="F166" s="6">
        <f>IFERROR(IF(Loan_Not_Paid*Values_Entered,Principal,""), "")</f>
        <v>1074.3073885849249</v>
      </c>
      <c r="G166" s="6">
        <f>IFERROR(IF(Loan_Not_Paid*Values_Entered,Interest,""), "")</f>
        <v>2212.4463335784867</v>
      </c>
      <c r="H166" s="6">
        <f>IFERROR(IF(Loan_Not_Paid*Values_Entered,Ending_Balance,""), "")</f>
        <v>407377.32342590659</v>
      </c>
    </row>
    <row r="167" spans="2:8" x14ac:dyDescent="0.15">
      <c r="B167" s="5">
        <f>IFERROR(IF(Loan_Not_Paid*Values_Entered,Payment_Number,""), "")</f>
        <v>155</v>
      </c>
      <c r="C167" s="3">
        <f>IFERROR(IF(Loan_Not_Paid*Values_Entered,Payment_Date,""), "")</f>
        <v>50072</v>
      </c>
      <c r="D167" s="6">
        <f>IFERROR(IF(Loan_Not_Paid*Values_Entered,Beginning_Balance,""), "")</f>
        <v>407377.32342590659</v>
      </c>
      <c r="E167" s="6">
        <f>IFERROR(IF(Loan_Not_Paid*Values_Entered,Monthly_Payment,""), "")</f>
        <v>3286.7537221634116</v>
      </c>
      <c r="F167" s="6">
        <f>IFERROR(IF(Loan_Not_Paid*Values_Entered,Principal,""), "")</f>
        <v>1080.1265536064268</v>
      </c>
      <c r="G167" s="6">
        <f>IFERROR(IF(Loan_Not_Paid*Values_Entered,Interest,""), "")</f>
        <v>2206.627168556985</v>
      </c>
      <c r="H167" s="6">
        <f>IFERROR(IF(Loan_Not_Paid*Values_Entered,Ending_Balance,""), "")</f>
        <v>406297.19687230035</v>
      </c>
    </row>
    <row r="168" spans="2:8" x14ac:dyDescent="0.15">
      <c r="B168" s="5">
        <f>IFERROR(IF(Loan_Not_Paid*Values_Entered,Payment_Number,""), "")</f>
        <v>156</v>
      </c>
      <c r="C168" s="3">
        <f>IFERROR(IF(Loan_Not_Paid*Values_Entered,Payment_Date,""), "")</f>
        <v>50100</v>
      </c>
      <c r="D168" s="6">
        <f>IFERROR(IF(Loan_Not_Paid*Values_Entered,Beginning_Balance,""), "")</f>
        <v>406297.19687230035</v>
      </c>
      <c r="E168" s="6">
        <f>IFERROR(IF(Loan_Not_Paid*Values_Entered,Monthly_Payment,""), "")</f>
        <v>3286.7537221634116</v>
      </c>
      <c r="F168" s="6">
        <f>IFERROR(IF(Loan_Not_Paid*Values_Entered,Principal,""), "")</f>
        <v>1085.9772391051279</v>
      </c>
      <c r="G168" s="6">
        <f>IFERROR(IF(Loan_Not_Paid*Values_Entered,Interest,""), "")</f>
        <v>2200.7764830582837</v>
      </c>
      <c r="H168" s="6">
        <f>IFERROR(IF(Loan_Not_Paid*Values_Entered,Ending_Balance,""), "")</f>
        <v>405211.2196331952</v>
      </c>
    </row>
    <row r="169" spans="2:8" x14ac:dyDescent="0.15">
      <c r="B169" s="5">
        <f>IFERROR(IF(Loan_Not_Paid*Values_Entered,Payment_Number,""), "")</f>
        <v>157</v>
      </c>
      <c r="C169" s="3">
        <f>IFERROR(IF(Loan_Not_Paid*Values_Entered,Payment_Date,""), "")</f>
        <v>50131</v>
      </c>
      <c r="D169" s="6">
        <f>IFERROR(IF(Loan_Not_Paid*Values_Entered,Beginning_Balance,""), "")</f>
        <v>405211.2196331952</v>
      </c>
      <c r="E169" s="6">
        <f>IFERROR(IF(Loan_Not_Paid*Values_Entered,Monthly_Payment,""), "")</f>
        <v>3286.7537221634116</v>
      </c>
      <c r="F169" s="6">
        <f>IFERROR(IF(Loan_Not_Paid*Values_Entered,Principal,""), "")</f>
        <v>1091.8596158169473</v>
      </c>
      <c r="G169" s="6">
        <f>IFERROR(IF(Loan_Not_Paid*Values_Entered,Interest,""), "")</f>
        <v>2194.8941063464645</v>
      </c>
      <c r="H169" s="6">
        <f>IFERROR(IF(Loan_Not_Paid*Values_Entered,Ending_Balance,""), "")</f>
        <v>404119.36001737835</v>
      </c>
    </row>
    <row r="170" spans="2:8" x14ac:dyDescent="0.15">
      <c r="B170" s="5">
        <f>IFERROR(IF(Loan_Not_Paid*Values_Entered,Payment_Number,""), "")</f>
        <v>158</v>
      </c>
      <c r="C170" s="3">
        <f>IFERROR(IF(Loan_Not_Paid*Values_Entered,Payment_Date,""), "")</f>
        <v>50161</v>
      </c>
      <c r="D170" s="6">
        <f>IFERROR(IF(Loan_Not_Paid*Values_Entered,Beginning_Balance,""), "")</f>
        <v>404119.36001737835</v>
      </c>
      <c r="E170" s="6">
        <f>IFERROR(IF(Loan_Not_Paid*Values_Entered,Monthly_Payment,""), "")</f>
        <v>3286.7537221634116</v>
      </c>
      <c r="F170" s="6">
        <f>IFERROR(IF(Loan_Not_Paid*Values_Entered,Principal,""), "")</f>
        <v>1097.7738554026225</v>
      </c>
      <c r="G170" s="6">
        <f>IFERROR(IF(Loan_Not_Paid*Values_Entered,Interest,""), "")</f>
        <v>2188.9798667607893</v>
      </c>
      <c r="H170" s="6">
        <f>IFERROR(IF(Loan_Not_Paid*Values_Entered,Ending_Balance,""), "")</f>
        <v>403021.58616197563</v>
      </c>
    </row>
    <row r="171" spans="2:8" x14ac:dyDescent="0.15">
      <c r="B171" s="5">
        <f>IFERROR(IF(Loan_Not_Paid*Values_Entered,Payment_Number,""), "")</f>
        <v>159</v>
      </c>
      <c r="C171" s="3">
        <f>IFERROR(IF(Loan_Not_Paid*Values_Entered,Payment_Date,""), "")</f>
        <v>50192</v>
      </c>
      <c r="D171" s="6">
        <f>IFERROR(IF(Loan_Not_Paid*Values_Entered,Beginning_Balance,""), "")</f>
        <v>403021.58616197563</v>
      </c>
      <c r="E171" s="6">
        <f>IFERROR(IF(Loan_Not_Paid*Values_Entered,Monthly_Payment,""), "")</f>
        <v>3286.7537221634116</v>
      </c>
      <c r="F171" s="6">
        <f>IFERROR(IF(Loan_Not_Paid*Values_Entered,Principal,""), "")</f>
        <v>1103.7201304527205</v>
      </c>
      <c r="G171" s="6">
        <f>IFERROR(IF(Loan_Not_Paid*Values_Entered,Interest,""), "")</f>
        <v>2183.0335917106913</v>
      </c>
      <c r="H171" s="6">
        <f>IFERROR(IF(Loan_Not_Paid*Values_Entered,Ending_Balance,""), "")</f>
        <v>401917.86603152298</v>
      </c>
    </row>
    <row r="172" spans="2:8" x14ac:dyDescent="0.15">
      <c r="B172" s="5">
        <f>IFERROR(IF(Loan_Not_Paid*Values_Entered,Payment_Number,""), "")</f>
        <v>160</v>
      </c>
      <c r="C172" s="3">
        <f>IFERROR(IF(Loan_Not_Paid*Values_Entered,Payment_Date,""), "")</f>
        <v>50222</v>
      </c>
      <c r="D172" s="6">
        <f>IFERROR(IF(Loan_Not_Paid*Values_Entered,Beginning_Balance,""), "")</f>
        <v>401917.86603152298</v>
      </c>
      <c r="E172" s="6">
        <f>IFERROR(IF(Loan_Not_Paid*Values_Entered,Monthly_Payment,""), "")</f>
        <v>3286.7537221634116</v>
      </c>
      <c r="F172" s="6">
        <f>IFERROR(IF(Loan_Not_Paid*Values_Entered,Principal,""), "")</f>
        <v>1109.6986144926725</v>
      </c>
      <c r="G172" s="6">
        <f>IFERROR(IF(Loan_Not_Paid*Values_Entered,Interest,""), "")</f>
        <v>2177.0551076707393</v>
      </c>
      <c r="H172" s="6">
        <f>IFERROR(IF(Loan_Not_Paid*Values_Entered,Ending_Balance,""), "")</f>
        <v>400808.16741703032</v>
      </c>
    </row>
    <row r="173" spans="2:8" x14ac:dyDescent="0.15">
      <c r="B173" s="5">
        <f>IFERROR(IF(Loan_Not_Paid*Values_Entered,Payment_Number,""), "")</f>
        <v>161</v>
      </c>
      <c r="C173" s="3">
        <f>IFERROR(IF(Loan_Not_Paid*Values_Entered,Payment_Date,""), "")</f>
        <v>50253</v>
      </c>
      <c r="D173" s="6">
        <f>IFERROR(IF(Loan_Not_Paid*Values_Entered,Beginning_Balance,""), "")</f>
        <v>400808.16741703032</v>
      </c>
      <c r="E173" s="6">
        <f>IFERROR(IF(Loan_Not_Paid*Values_Entered,Monthly_Payment,""), "")</f>
        <v>3286.7537221634116</v>
      </c>
      <c r="F173" s="6">
        <f>IFERROR(IF(Loan_Not_Paid*Values_Entered,Principal,""), "")</f>
        <v>1115.7094819878409</v>
      </c>
      <c r="G173" s="6">
        <f>IFERROR(IF(Loan_Not_Paid*Values_Entered,Interest,""), "")</f>
        <v>2171.0442401755704</v>
      </c>
      <c r="H173" s="6">
        <f>IFERROR(IF(Loan_Not_Paid*Values_Entered,Ending_Balance,""), "")</f>
        <v>399692.45793504245</v>
      </c>
    </row>
    <row r="174" spans="2:8" x14ac:dyDescent="0.15">
      <c r="B174" s="5">
        <f>IFERROR(IF(Loan_Not_Paid*Values_Entered,Payment_Number,""), "")</f>
        <v>162</v>
      </c>
      <c r="C174" s="3">
        <f>IFERROR(IF(Loan_Not_Paid*Values_Entered,Payment_Date,""), "")</f>
        <v>50284</v>
      </c>
      <c r="D174" s="6">
        <f>IFERROR(IF(Loan_Not_Paid*Values_Entered,Beginning_Balance,""), "")</f>
        <v>399692.45793504245</v>
      </c>
      <c r="E174" s="6">
        <f>IFERROR(IF(Loan_Not_Paid*Values_Entered,Monthly_Payment,""), "")</f>
        <v>3286.7537221634116</v>
      </c>
      <c r="F174" s="6">
        <f>IFERROR(IF(Loan_Not_Paid*Values_Entered,Principal,""), "")</f>
        <v>1121.7529083486086</v>
      </c>
      <c r="G174" s="6">
        <f>IFERROR(IF(Loan_Not_Paid*Values_Entered,Interest,""), "")</f>
        <v>2165.0008138148028</v>
      </c>
      <c r="H174" s="6">
        <f>IFERROR(IF(Loan_Not_Paid*Values_Entered,Ending_Balance,""), "")</f>
        <v>398570.70502669376</v>
      </c>
    </row>
    <row r="175" spans="2:8" x14ac:dyDescent="0.15">
      <c r="B175" s="5">
        <f>IFERROR(IF(Loan_Not_Paid*Values_Entered,Payment_Number,""), "")</f>
        <v>163</v>
      </c>
      <c r="C175" s="3">
        <f>IFERROR(IF(Loan_Not_Paid*Values_Entered,Payment_Date,""), "")</f>
        <v>50314</v>
      </c>
      <c r="D175" s="6">
        <f>IFERROR(IF(Loan_Not_Paid*Values_Entered,Beginning_Balance,""), "")</f>
        <v>398570.70502669376</v>
      </c>
      <c r="E175" s="6">
        <f>IFERROR(IF(Loan_Not_Paid*Values_Entered,Monthly_Payment,""), "")</f>
        <v>3286.7537221634116</v>
      </c>
      <c r="F175" s="6">
        <f>IFERROR(IF(Loan_Not_Paid*Values_Entered,Principal,""), "")</f>
        <v>1127.8290699354968</v>
      </c>
      <c r="G175" s="6">
        <f>IFERROR(IF(Loan_Not_Paid*Values_Entered,Interest,""), "")</f>
        <v>2158.924652227915</v>
      </c>
      <c r="H175" s="6">
        <f>IFERROR(IF(Loan_Not_Paid*Values_Entered,Ending_Balance,""), "")</f>
        <v>397442.87595675827</v>
      </c>
    </row>
    <row r="176" spans="2:8" x14ac:dyDescent="0.15">
      <c r="B176" s="5">
        <f>IFERROR(IF(Loan_Not_Paid*Values_Entered,Payment_Number,""), "")</f>
        <v>164</v>
      </c>
      <c r="C176" s="3">
        <f>IFERROR(IF(Loan_Not_Paid*Values_Entered,Payment_Date,""), "")</f>
        <v>50345</v>
      </c>
      <c r="D176" s="6">
        <f>IFERROR(IF(Loan_Not_Paid*Values_Entered,Beginning_Balance,""), "")</f>
        <v>397442.87595675827</v>
      </c>
      <c r="E176" s="6">
        <f>IFERROR(IF(Loan_Not_Paid*Values_Entered,Monthly_Payment,""), "")</f>
        <v>3286.7537221634116</v>
      </c>
      <c r="F176" s="6">
        <f>IFERROR(IF(Loan_Not_Paid*Values_Entered,Principal,""), "")</f>
        <v>1133.9381440643142</v>
      </c>
      <c r="G176" s="6">
        <f>IFERROR(IF(Loan_Not_Paid*Values_Entered,Interest,""), "")</f>
        <v>2152.8155780990978</v>
      </c>
      <c r="H176" s="6">
        <f>IFERROR(IF(Loan_Not_Paid*Values_Entered,Ending_Balance,""), "")</f>
        <v>396308.937812694</v>
      </c>
    </row>
    <row r="177" spans="2:10" x14ac:dyDescent="0.15">
      <c r="B177" s="5">
        <f>IFERROR(IF(Loan_Not_Paid*Values_Entered,Payment_Number,""), "")</f>
        <v>165</v>
      </c>
      <c r="C177" s="3">
        <f>IFERROR(IF(Loan_Not_Paid*Values_Entered,Payment_Date,""), "")</f>
        <v>50375</v>
      </c>
      <c r="D177" s="6">
        <f>IFERROR(IF(Loan_Not_Paid*Values_Entered,Beginning_Balance,""), "")</f>
        <v>396308.937812694</v>
      </c>
      <c r="E177" s="6">
        <f>IFERROR(IF(Loan_Not_Paid*Values_Entered,Monthly_Payment,""), "")</f>
        <v>3286.7537221634116</v>
      </c>
      <c r="F177" s="6">
        <f>IFERROR(IF(Loan_Not_Paid*Values_Entered,Principal,""), "")</f>
        <v>1140.0803090113293</v>
      </c>
      <c r="G177" s="6">
        <f>IFERROR(IF(Loan_Not_Paid*Values_Entered,Interest,""), "")</f>
        <v>2146.6734131520825</v>
      </c>
      <c r="H177" s="6">
        <f>IFERROR(IF(Loan_Not_Paid*Values_Entered,Ending_Balance,""), "")</f>
        <v>395168.85750368284</v>
      </c>
    </row>
    <row r="178" spans="2:10" x14ac:dyDescent="0.15">
      <c r="B178" s="5">
        <f>IFERROR(IF(Loan_Not_Paid*Values_Entered,Payment_Number,""), "")</f>
        <v>166</v>
      </c>
      <c r="C178" s="3">
        <f>IFERROR(IF(Loan_Not_Paid*Values_Entered,Payment_Date,""), "")</f>
        <v>50406</v>
      </c>
      <c r="D178" s="6">
        <f>IFERROR(IF(Loan_Not_Paid*Values_Entered,Beginning_Balance,""), "")</f>
        <v>395168.85750368284</v>
      </c>
      <c r="E178" s="6">
        <f>IFERROR(IF(Loan_Not_Paid*Values_Entered,Monthly_Payment,""), "")</f>
        <v>3286.7537221634116</v>
      </c>
      <c r="F178" s="6">
        <f>IFERROR(IF(Loan_Not_Paid*Values_Entered,Principal,""), "")</f>
        <v>1146.2557440184737</v>
      </c>
      <c r="G178" s="6">
        <f>IFERROR(IF(Loan_Not_Paid*Values_Entered,Interest,""), "")</f>
        <v>2140.4979781449379</v>
      </c>
      <c r="H178" s="6">
        <f>IFERROR(IF(Loan_Not_Paid*Values_Entered,Ending_Balance,""), "")</f>
        <v>394022.60175966448</v>
      </c>
    </row>
    <row r="179" spans="2:10" x14ac:dyDescent="0.15">
      <c r="B179" s="5">
        <f>IFERROR(IF(Loan_Not_Paid*Values_Entered,Payment_Number,""), "")</f>
        <v>167</v>
      </c>
      <c r="C179" s="3">
        <f>IFERROR(IF(Loan_Not_Paid*Values_Entered,Payment_Date,""), "")</f>
        <v>50437</v>
      </c>
      <c r="D179" s="6">
        <f>IFERROR(IF(Loan_Not_Paid*Values_Entered,Beginning_Balance,""), "")</f>
        <v>394022.60175966448</v>
      </c>
      <c r="E179" s="6">
        <f>IFERROR(IF(Loan_Not_Paid*Values_Entered,Monthly_Payment,""), "")</f>
        <v>3286.7537221634116</v>
      </c>
      <c r="F179" s="6">
        <f>IFERROR(IF(Loan_Not_Paid*Values_Entered,Principal,""), "")</f>
        <v>1152.4646292985738</v>
      </c>
      <c r="G179" s="6">
        <f>IFERROR(IF(Loan_Not_Paid*Values_Entered,Interest,""), "")</f>
        <v>2134.2890928648376</v>
      </c>
      <c r="H179" s="6">
        <f>IFERROR(IF(Loan_Not_Paid*Values_Entered,Ending_Balance,""), "")</f>
        <v>392870.13713036582</v>
      </c>
    </row>
    <row r="180" spans="2:10" x14ac:dyDescent="0.15">
      <c r="B180" s="5">
        <f>IFERROR(IF(Loan_Not_Paid*Values_Entered,Payment_Number,""), "")</f>
        <v>168</v>
      </c>
      <c r="C180" s="3">
        <f>IFERROR(IF(Loan_Not_Paid*Values_Entered,Payment_Date,""), "")</f>
        <v>50465</v>
      </c>
      <c r="D180" s="6">
        <f>IFERROR(IF(Loan_Not_Paid*Values_Entered,Beginning_Balance,""), "")</f>
        <v>392870.13713036582</v>
      </c>
      <c r="E180" s="6">
        <f>IFERROR(IF(Loan_Not_Paid*Values_Entered,Monthly_Payment,""), "")</f>
        <v>3286.7537221634116</v>
      </c>
      <c r="F180" s="6">
        <f>IFERROR(IF(Loan_Not_Paid*Values_Entered,Principal,""), "")</f>
        <v>1158.7071460406078</v>
      </c>
      <c r="G180" s="6">
        <f>IFERROR(IF(Loan_Not_Paid*Values_Entered,Interest,""), "")</f>
        <v>2128.0465761228038</v>
      </c>
      <c r="H180" s="6">
        <f>IFERROR(IF(Loan_Not_Paid*Values_Entered,Ending_Balance,""), "")</f>
        <v>391711.42998432519</v>
      </c>
    </row>
    <row r="181" spans="2:10" x14ac:dyDescent="0.15">
      <c r="B181" s="5">
        <f>IFERROR(IF(Loan_Not_Paid*Values_Entered,Payment_Number,""), "")</f>
        <v>169</v>
      </c>
      <c r="C181" s="3">
        <f>IFERROR(IF(Loan_Not_Paid*Values_Entered,Payment_Date,""), "")</f>
        <v>50496</v>
      </c>
      <c r="D181" s="6">
        <f>IFERROR(IF(Loan_Not_Paid*Values_Entered,Beginning_Balance,""), "")</f>
        <v>391711.42998432519</v>
      </c>
      <c r="E181" s="6">
        <f>IFERROR(IF(Loan_Not_Paid*Values_Entered,Monthly_Payment,""), "")</f>
        <v>3286.7537221634116</v>
      </c>
      <c r="F181" s="6">
        <f>IFERROR(IF(Loan_Not_Paid*Values_Entered,Principal,""), "")</f>
        <v>1164.9834764149946</v>
      </c>
      <c r="G181" s="6">
        <f>IFERROR(IF(Loan_Not_Paid*Values_Entered,Interest,""), "")</f>
        <v>2121.770245748417</v>
      </c>
      <c r="H181" s="6">
        <f>IFERROR(IF(Loan_Not_Paid*Values_Entered,Ending_Balance,""), "")</f>
        <v>390546.44650791027</v>
      </c>
    </row>
    <row r="182" spans="2:10" x14ac:dyDescent="0.15">
      <c r="B182" s="5">
        <f>IFERROR(IF(Loan_Not_Paid*Values_Entered,Payment_Number,""), "")</f>
        <v>170</v>
      </c>
      <c r="C182" s="3">
        <f>IFERROR(IF(Loan_Not_Paid*Values_Entered,Payment_Date,""), "")</f>
        <v>50526</v>
      </c>
      <c r="D182" s="6">
        <f>IFERROR(IF(Loan_Not_Paid*Values_Entered,Beginning_Balance,""), "")</f>
        <v>390546.44650791027</v>
      </c>
      <c r="E182" s="6">
        <f>IFERROR(IF(Loan_Not_Paid*Values_Entered,Monthly_Payment,""), "")</f>
        <v>3286.7537221634116</v>
      </c>
      <c r="F182" s="6">
        <f>IFERROR(IF(Loan_Not_Paid*Values_Entered,Principal,""), "")</f>
        <v>1171.2938035789091</v>
      </c>
      <c r="G182" s="6">
        <f>IFERROR(IF(Loan_Not_Paid*Values_Entered,Interest,""), "")</f>
        <v>2115.4599185845027</v>
      </c>
      <c r="H182" s="6">
        <f>IFERROR(IF(Loan_Not_Paid*Values_Entered,Ending_Balance,""), "")</f>
        <v>389375.15270433133</v>
      </c>
    </row>
    <row r="183" spans="2:10" x14ac:dyDescent="0.15">
      <c r="B183" s="5">
        <f>IFERROR(IF(Loan_Not_Paid*Values_Entered,Payment_Number,""), "")</f>
        <v>171</v>
      </c>
      <c r="C183" s="3">
        <f>IFERROR(IF(Loan_Not_Paid*Values_Entered,Payment_Date,""), "")</f>
        <v>50557</v>
      </c>
      <c r="D183" s="6">
        <f>IFERROR(IF(Loan_Not_Paid*Values_Entered,Beginning_Balance,""), "")</f>
        <v>389375.15270433133</v>
      </c>
      <c r="E183" s="6">
        <f>IFERROR(IF(Loan_Not_Paid*Values_Entered,Monthly_Payment,""), "")</f>
        <v>3286.7537221634116</v>
      </c>
      <c r="F183" s="6">
        <f>IFERROR(IF(Loan_Not_Paid*Values_Entered,Principal,""), "")</f>
        <v>1177.6383116816282</v>
      </c>
      <c r="G183" s="6">
        <f>IFERROR(IF(Loan_Not_Paid*Values_Entered,Interest,""), "")</f>
        <v>2109.1154104817838</v>
      </c>
      <c r="H183" s="6">
        <f>IFERROR(IF(Loan_Not_Paid*Values_Entered,Ending_Balance,""), "")</f>
        <v>388197.51439264975</v>
      </c>
    </row>
    <row r="184" spans="2:10" x14ac:dyDescent="0.15">
      <c r="B184" s="5">
        <f>IFERROR(IF(Loan_Not_Paid*Values_Entered,Payment_Number,""), "")</f>
        <v>172</v>
      </c>
      <c r="C184" s="3">
        <f>IFERROR(IF(Loan_Not_Paid*Values_Entered,Payment_Date,""), "")</f>
        <v>50587</v>
      </c>
      <c r="D184" s="6">
        <f>IFERROR(IF(Loan_Not_Paid*Values_Entered,Beginning_Balance,""), "")</f>
        <v>388197.51439264975</v>
      </c>
      <c r="E184" s="6">
        <f>IFERROR(IF(Loan_Not_Paid*Values_Entered,Monthly_Payment,""), "")</f>
        <v>3286.7537221634116</v>
      </c>
      <c r="F184" s="6">
        <f>IFERROR(IF(Loan_Not_Paid*Values_Entered,Principal,""), "")</f>
        <v>1184.0171858699036</v>
      </c>
      <c r="G184" s="6">
        <f>IFERROR(IF(Loan_Not_Paid*Values_Entered,Interest,""), "")</f>
        <v>2102.7365362935079</v>
      </c>
      <c r="H184" s="6">
        <f>IFERROR(IF(Loan_Not_Paid*Values_Entered,Ending_Balance,""), "")</f>
        <v>387013.49720677978</v>
      </c>
    </row>
    <row r="185" spans="2:10" x14ac:dyDescent="0.15">
      <c r="B185" s="5">
        <f>IFERROR(IF(Loan_Not_Paid*Values_Entered,Payment_Number,""), "")</f>
        <v>173</v>
      </c>
      <c r="C185" s="3">
        <f>IFERROR(IF(Loan_Not_Paid*Values_Entered,Payment_Date,""), "")</f>
        <v>50618</v>
      </c>
      <c r="D185" s="6">
        <f>IFERROR(IF(Loan_Not_Paid*Values_Entered,Beginning_Balance,""), "")</f>
        <v>387013.49720677978</v>
      </c>
      <c r="E185" s="6">
        <f>IFERROR(IF(Loan_Not_Paid*Values_Entered,Monthly_Payment,""), "")</f>
        <v>3286.7537221634116</v>
      </c>
      <c r="F185" s="6">
        <f>IFERROR(IF(Loan_Not_Paid*Values_Entered,Principal,""), "")</f>
        <v>1190.4306122933656</v>
      </c>
      <c r="G185" s="6">
        <f>IFERROR(IF(Loan_Not_Paid*Values_Entered,Interest,""), "")</f>
        <v>2096.3231098700458</v>
      </c>
      <c r="H185" s="6">
        <f>IFERROR(IF(Loan_Not_Paid*Values_Entered,Ending_Balance,""), "")</f>
        <v>385823.06659448659</v>
      </c>
    </row>
    <row r="186" spans="2:10" x14ac:dyDescent="0.15">
      <c r="B186" s="5">
        <f>IFERROR(IF(Loan_Not_Paid*Values_Entered,Payment_Number,""), "")</f>
        <v>174</v>
      </c>
      <c r="C186" s="3">
        <f>IFERROR(IF(Loan_Not_Paid*Values_Entered,Payment_Date,""), "")</f>
        <v>50649</v>
      </c>
      <c r="D186" s="6">
        <f>IFERROR(IF(Loan_Not_Paid*Values_Entered,Beginning_Balance,""), "")</f>
        <v>385823.06659448659</v>
      </c>
      <c r="E186" s="6">
        <f>IFERROR(IF(Loan_Not_Paid*Values_Entered,Monthly_Payment,""), "")</f>
        <v>3286.7537221634116</v>
      </c>
      <c r="F186" s="6">
        <f>IFERROR(IF(Loan_Not_Paid*Values_Entered,Principal,""), "")</f>
        <v>1196.8787781099547</v>
      </c>
      <c r="G186" s="6">
        <f>IFERROR(IF(Loan_Not_Paid*Values_Entered,Interest,""), "")</f>
        <v>2089.8749440534566</v>
      </c>
      <c r="H186" s="6">
        <f>IFERROR(IF(Loan_Not_Paid*Values_Entered,Ending_Balance,""), "")</f>
        <v>384626.18781637657</v>
      </c>
    </row>
    <row r="187" spans="2:10" x14ac:dyDescent="0.15">
      <c r="B187" s="5">
        <f>IFERROR(IF(Loan_Not_Paid*Values_Entered,Payment_Number,""), "")</f>
        <v>175</v>
      </c>
      <c r="C187" s="3">
        <f>IFERROR(IF(Loan_Not_Paid*Values_Entered,Payment_Date,""), "")</f>
        <v>50679</v>
      </c>
      <c r="D187" s="6">
        <f>IFERROR(IF(Loan_Not_Paid*Values_Entered,Beginning_Balance,""), "")</f>
        <v>384626.18781637657</v>
      </c>
      <c r="E187" s="6">
        <f>IFERROR(IF(Loan_Not_Paid*Values_Entered,Monthly_Payment,""), "")</f>
        <v>3286.7537221634116</v>
      </c>
      <c r="F187" s="6">
        <f>IFERROR(IF(Loan_Not_Paid*Values_Entered,Principal,""), "")</f>
        <v>1203.3618714913837</v>
      </c>
      <c r="G187" s="6">
        <f>IFERROR(IF(Loan_Not_Paid*Values_Entered,Interest,""), "")</f>
        <v>2083.3918506720283</v>
      </c>
      <c r="H187" s="6">
        <f>IFERROR(IF(Loan_Not_Paid*Values_Entered,Ending_Balance,""), "")</f>
        <v>383422.82594488526</v>
      </c>
    </row>
    <row r="188" spans="2:10" x14ac:dyDescent="0.15">
      <c r="B188" s="5">
        <f>IFERROR(IF(Loan_Not_Paid*Values_Entered,Payment_Number,""), "")</f>
        <v>176</v>
      </c>
      <c r="C188" s="3">
        <f>IFERROR(IF(Loan_Not_Paid*Values_Entered,Payment_Date,""), "")</f>
        <v>50710</v>
      </c>
      <c r="D188" s="6">
        <f>IFERROR(IF(Loan_Not_Paid*Values_Entered,Beginning_Balance,""), "")</f>
        <v>383422.82594488526</v>
      </c>
      <c r="E188" s="6">
        <f>IFERROR(IF(Loan_Not_Paid*Values_Entered,Monthly_Payment,""), "")</f>
        <v>3286.7537221634116</v>
      </c>
      <c r="F188" s="6">
        <f>IFERROR(IF(Loan_Not_Paid*Values_Entered,Principal,""), "")</f>
        <v>1209.8800816286287</v>
      </c>
      <c r="G188" s="6">
        <f>IFERROR(IF(Loan_Not_Paid*Values_Entered,Interest,""), "")</f>
        <v>2076.8736405347831</v>
      </c>
      <c r="H188" s="6">
        <f>IFERROR(IF(Loan_Not_Paid*Values_Entered,Ending_Balance,""), "")</f>
        <v>382212.9458632567</v>
      </c>
    </row>
    <row r="189" spans="2:10" x14ac:dyDescent="0.15">
      <c r="B189" s="5">
        <f>IFERROR(IF(Loan_Not_Paid*Values_Entered,Payment_Number,""), "")</f>
        <v>177</v>
      </c>
      <c r="C189" s="3">
        <f>IFERROR(IF(Loan_Not_Paid*Values_Entered,Payment_Date,""), "")</f>
        <v>50740</v>
      </c>
      <c r="D189" s="6">
        <f>IFERROR(IF(Loan_Not_Paid*Values_Entered,Beginning_Balance,""), "")</f>
        <v>382212.9458632567</v>
      </c>
      <c r="E189" s="6">
        <f>IFERROR(IF(Loan_Not_Paid*Values_Entered,Monthly_Payment,""), "")</f>
        <v>3286.7537221634116</v>
      </c>
      <c r="F189" s="6">
        <f>IFERROR(IF(Loan_Not_Paid*Values_Entered,Principal,""), "")</f>
        <v>1216.4335987374502</v>
      </c>
      <c r="G189" s="6">
        <f>IFERROR(IF(Loan_Not_Paid*Values_Entered,Interest,""), "")</f>
        <v>2070.3201234259614</v>
      </c>
      <c r="H189" s="6">
        <f>IFERROR(IF(Loan_Not_Paid*Values_Entered,Ending_Balance,""), "")</f>
        <v>380996.51226451935</v>
      </c>
    </row>
    <row r="190" spans="2:10" x14ac:dyDescent="0.15">
      <c r="B190" s="5">
        <f>IFERROR(IF(Loan_Not_Paid*Values_Entered,Payment_Number,""), "")</f>
        <v>178</v>
      </c>
      <c r="C190" s="3">
        <f>IFERROR(IF(Loan_Not_Paid*Values_Entered,Payment_Date,""), "")</f>
        <v>50771</v>
      </c>
      <c r="D190" s="6">
        <f>IFERROR(IF(Loan_Not_Paid*Values_Entered,Beginning_Balance,""), "")</f>
        <v>380996.51226451935</v>
      </c>
      <c r="E190" s="6">
        <f>IFERROR(IF(Loan_Not_Paid*Values_Entered,Monthly_Payment,""), "")</f>
        <v>3286.7537221634116</v>
      </c>
      <c r="F190" s="6">
        <f>IFERROR(IF(Loan_Not_Paid*Values_Entered,Principal,""), "")</f>
        <v>1223.022614063945</v>
      </c>
      <c r="G190" s="6">
        <f>IFERROR(IF(Loan_Not_Paid*Values_Entered,Interest,""), "")</f>
        <v>2063.7311080994668</v>
      </c>
      <c r="H190" s="6">
        <f>IFERROR(IF(Loan_Not_Paid*Values_Entered,Ending_Balance,""), "")</f>
        <v>379773.48965045542</v>
      </c>
    </row>
    <row r="191" spans="2:10" x14ac:dyDescent="0.15">
      <c r="B191" s="5">
        <f>IFERROR(IF(Loan_Not_Paid*Values_Entered,Payment_Number,""), "")</f>
        <v>179</v>
      </c>
      <c r="C191" s="3">
        <f>IFERROR(IF(Loan_Not_Paid*Values_Entered,Payment_Date,""), "")</f>
        <v>50802</v>
      </c>
      <c r="D191" s="6">
        <f>IFERROR(IF(Loan_Not_Paid*Values_Entered,Beginning_Balance,""), "")</f>
        <v>379773.48965045542</v>
      </c>
      <c r="E191" s="6">
        <f>IFERROR(IF(Loan_Not_Paid*Values_Entered,Monthly_Payment,""), "")</f>
        <v>3286.7537221634116</v>
      </c>
      <c r="F191" s="6">
        <f>IFERROR(IF(Loan_Not_Paid*Values_Entered,Principal,""), "")</f>
        <v>1229.6473198901244</v>
      </c>
      <c r="G191" s="6">
        <f>IFERROR(IF(Loan_Not_Paid*Values_Entered,Interest,""), "")</f>
        <v>2057.1064022732871</v>
      </c>
      <c r="H191" s="6">
        <f>IFERROR(IF(Loan_Not_Paid*Values_Entered,Ending_Balance,""), "")</f>
        <v>378543.84233056521</v>
      </c>
    </row>
    <row r="192" spans="2:10" s="46" customFormat="1" x14ac:dyDescent="0.15">
      <c r="B192" s="43">
        <f>IFERROR(IF(Loan_Not_Paid*Values_Entered,Payment_Number,""), "")</f>
        <v>180</v>
      </c>
      <c r="C192" s="44">
        <f>IFERROR(IF(Loan_Not_Paid*Values_Entered,Payment_Date,""), "")</f>
        <v>50830</v>
      </c>
      <c r="D192" s="45">
        <f>IFERROR(IF(Loan_Not_Paid*Values_Entered,Beginning_Balance,""), "")</f>
        <v>378543.84233056521</v>
      </c>
      <c r="E192" s="45">
        <f>IFERROR(IF(Loan_Not_Paid*Values_Entered,Monthly_Payment,""), "")</f>
        <v>3286.7537221634116</v>
      </c>
      <c r="F192" s="45">
        <f>IFERROR(IF(Loan_Not_Paid*Values_Entered,Principal,""), "")</f>
        <v>1236.3079095395294</v>
      </c>
      <c r="G192" s="45">
        <f>IFERROR(IF(Loan_Not_Paid*Values_Entered,Interest,""), "")</f>
        <v>2050.4458126238824</v>
      </c>
      <c r="H192" s="45">
        <f>IFERROR(IF(Loan_Not_Paid*Values_Entered,Ending_Balance,""), "")</f>
        <v>377307.53442102578</v>
      </c>
      <c r="J192" s="46" t="s">
        <v>96</v>
      </c>
    </row>
    <row r="193" spans="2:8" x14ac:dyDescent="0.15">
      <c r="B193" s="5">
        <f>IFERROR(IF(Loan_Not_Paid*Values_Entered,Payment_Number,""), "")</f>
        <v>181</v>
      </c>
      <c r="C193" s="3">
        <f>IFERROR(IF(Loan_Not_Paid*Values_Entered,Payment_Date,""), "")</f>
        <v>50861</v>
      </c>
      <c r="D193" s="6">
        <f>IFERROR(IF(Loan_Not_Paid*Values_Entered,Beginning_Balance,""), "")</f>
        <v>377307.53442102578</v>
      </c>
      <c r="E193" s="6">
        <f>IFERROR(IF(Loan_Not_Paid*Values_Entered,Monthly_Payment,""), "")</f>
        <v>3286.7537221634116</v>
      </c>
      <c r="F193" s="6">
        <f>IFERROR(IF(Loan_Not_Paid*Values_Entered,Principal,""), "")</f>
        <v>1243.0045773828685</v>
      </c>
      <c r="G193" s="6">
        <f>IFERROR(IF(Loan_Not_Paid*Values_Entered,Interest,""), "")</f>
        <v>2043.7491447805428</v>
      </c>
      <c r="H193" s="6">
        <f>IFERROR(IF(Loan_Not_Paid*Values_Entered,Ending_Balance,""), "")</f>
        <v>376064.52984364296</v>
      </c>
    </row>
    <row r="194" spans="2:8" x14ac:dyDescent="0.15">
      <c r="B194" s="5">
        <f>IFERROR(IF(Loan_Not_Paid*Values_Entered,Payment_Number,""), "")</f>
        <v>182</v>
      </c>
      <c r="C194" s="3">
        <f>IFERROR(IF(Loan_Not_Paid*Values_Entered,Payment_Date,""), "")</f>
        <v>50891</v>
      </c>
      <c r="D194" s="6">
        <f>IFERROR(IF(Loan_Not_Paid*Values_Entered,Beginning_Balance,""), "")</f>
        <v>376064.52984364296</v>
      </c>
      <c r="E194" s="6">
        <f>IFERROR(IF(Loan_Not_Paid*Values_Entered,Monthly_Payment,""), "")</f>
        <v>3286.7537221634116</v>
      </c>
      <c r="F194" s="6">
        <f>IFERROR(IF(Loan_Not_Paid*Values_Entered,Principal,""), "")</f>
        <v>1249.7375188436924</v>
      </c>
      <c r="G194" s="6">
        <f>IFERROR(IF(Loan_Not_Paid*Values_Entered,Interest,""), "")</f>
        <v>2037.0162033197191</v>
      </c>
      <c r="H194" s="6">
        <f>IFERROR(IF(Loan_Not_Paid*Values_Entered,Ending_Balance,""), "")</f>
        <v>374814.79232479935</v>
      </c>
    </row>
    <row r="195" spans="2:8" x14ac:dyDescent="0.15">
      <c r="B195" s="5">
        <f>IFERROR(IF(Loan_Not_Paid*Values_Entered,Payment_Number,""), "")</f>
        <v>183</v>
      </c>
      <c r="C195" s="3">
        <f>IFERROR(IF(Loan_Not_Paid*Values_Entered,Payment_Date,""), "")</f>
        <v>50922</v>
      </c>
      <c r="D195" s="6">
        <f>IFERROR(IF(Loan_Not_Paid*Values_Entered,Beginning_Balance,""), "")</f>
        <v>374814.79232479935</v>
      </c>
      <c r="E195" s="6">
        <f>IFERROR(IF(Loan_Not_Paid*Values_Entered,Monthly_Payment,""), "")</f>
        <v>3286.7537221634116</v>
      </c>
      <c r="F195" s="6">
        <f>IFERROR(IF(Loan_Not_Paid*Values_Entered,Principal,""), "")</f>
        <v>1256.5069304040958</v>
      </c>
      <c r="G195" s="6">
        <f>IFERROR(IF(Loan_Not_Paid*Values_Entered,Interest,""), "")</f>
        <v>2030.2467917593153</v>
      </c>
      <c r="H195" s="6">
        <f>IFERROR(IF(Loan_Not_Paid*Values_Entered,Ending_Balance,""), "")</f>
        <v>373558.28539439524</v>
      </c>
    </row>
    <row r="196" spans="2:8" x14ac:dyDescent="0.15">
      <c r="B196" s="5">
        <f>IFERROR(IF(Loan_Not_Paid*Values_Entered,Payment_Number,""), "")</f>
        <v>184</v>
      </c>
      <c r="C196" s="3">
        <f>IFERROR(IF(Loan_Not_Paid*Values_Entered,Payment_Date,""), "")</f>
        <v>50952</v>
      </c>
      <c r="D196" s="6">
        <f>IFERROR(IF(Loan_Not_Paid*Values_Entered,Beginning_Balance,""), "")</f>
        <v>373558.28539439524</v>
      </c>
      <c r="E196" s="6">
        <f>IFERROR(IF(Loan_Not_Paid*Values_Entered,Monthly_Payment,""), "")</f>
        <v>3286.7537221634116</v>
      </c>
      <c r="F196" s="6">
        <f>IFERROR(IF(Loan_Not_Paid*Values_Entered,Principal,""), "")</f>
        <v>1263.3130096104512</v>
      </c>
      <c r="G196" s="6">
        <f>IFERROR(IF(Loan_Not_Paid*Values_Entered,Interest,""), "")</f>
        <v>2023.4407125529597</v>
      </c>
      <c r="H196" s="6">
        <f>IFERROR(IF(Loan_Not_Paid*Values_Entered,Ending_Balance,""), "")</f>
        <v>372294.97238478484</v>
      </c>
    </row>
    <row r="197" spans="2:8" x14ac:dyDescent="0.15">
      <c r="B197" s="5">
        <f>IFERROR(IF(Loan_Not_Paid*Values_Entered,Payment_Number,""), "")</f>
        <v>185</v>
      </c>
      <c r="C197" s="3">
        <f>IFERROR(IF(Loan_Not_Paid*Values_Entered,Payment_Date,""), "")</f>
        <v>50983</v>
      </c>
      <c r="D197" s="6">
        <f>IFERROR(IF(Loan_Not_Paid*Values_Entered,Beginning_Balance,""), "")</f>
        <v>372294.97238478484</v>
      </c>
      <c r="E197" s="6">
        <f>IFERROR(IF(Loan_Not_Paid*Values_Entered,Monthly_Payment,""), "")</f>
        <v>3286.7537221634116</v>
      </c>
      <c r="F197" s="6">
        <f>IFERROR(IF(Loan_Not_Paid*Values_Entered,Principal,""), "")</f>
        <v>1270.1559550791746</v>
      </c>
      <c r="G197" s="6">
        <f>IFERROR(IF(Loan_Not_Paid*Values_Entered,Interest,""), "")</f>
        <v>2016.5977670842367</v>
      </c>
      <c r="H197" s="6">
        <f>IFERROR(IF(Loan_Not_Paid*Values_Entered,Ending_Balance,""), "")</f>
        <v>371024.81642970559</v>
      </c>
    </row>
    <row r="198" spans="2:8" x14ac:dyDescent="0.15">
      <c r="B198" s="5">
        <f>IFERROR(IF(Loan_Not_Paid*Values_Entered,Payment_Number,""), "")</f>
        <v>186</v>
      </c>
      <c r="C198" s="3">
        <f>IFERROR(IF(Loan_Not_Paid*Values_Entered,Payment_Date,""), "")</f>
        <v>51014</v>
      </c>
      <c r="D198" s="6">
        <f>IFERROR(IF(Loan_Not_Paid*Values_Entered,Beginning_Balance,""), "")</f>
        <v>371024.81642970559</v>
      </c>
      <c r="E198" s="6">
        <f>IFERROR(IF(Loan_Not_Paid*Values_Entered,Monthly_Payment,""), "")</f>
        <v>3286.7537221634116</v>
      </c>
      <c r="F198" s="6">
        <f>IFERROR(IF(Loan_Not_Paid*Values_Entered,Principal,""), "")</f>
        <v>1277.0359665025201</v>
      </c>
      <c r="G198" s="6">
        <f>IFERROR(IF(Loan_Not_Paid*Values_Entered,Interest,""), "")</f>
        <v>2009.7177556608917</v>
      </c>
      <c r="H198" s="6">
        <f>IFERROR(IF(Loan_Not_Paid*Values_Entered,Ending_Balance,""), "")</f>
        <v>369747.78046320309</v>
      </c>
    </row>
    <row r="199" spans="2:8" x14ac:dyDescent="0.15">
      <c r="B199" s="5">
        <f>IFERROR(IF(Loan_Not_Paid*Values_Entered,Payment_Number,""), "")</f>
        <v>187</v>
      </c>
      <c r="C199" s="3">
        <f>IFERROR(IF(Loan_Not_Paid*Values_Entered,Payment_Date,""), "")</f>
        <v>51044</v>
      </c>
      <c r="D199" s="6">
        <f>IFERROR(IF(Loan_Not_Paid*Values_Entered,Beginning_Balance,""), "")</f>
        <v>369747.78046320309</v>
      </c>
      <c r="E199" s="6">
        <f>IFERROR(IF(Loan_Not_Paid*Values_Entered,Monthly_Payment,""), "")</f>
        <v>3286.7537221634116</v>
      </c>
      <c r="F199" s="6">
        <f>IFERROR(IF(Loan_Not_Paid*Values_Entered,Principal,""), "")</f>
        <v>1283.9532446544085</v>
      </c>
      <c r="G199" s="6">
        <f>IFERROR(IF(Loan_Not_Paid*Values_Entered,Interest,""), "")</f>
        <v>2002.8004775090033</v>
      </c>
      <c r="H199" s="6">
        <f>IFERROR(IF(Loan_Not_Paid*Values_Entered,Ending_Balance,""), "")</f>
        <v>368463.82721854863</v>
      </c>
    </row>
    <row r="200" spans="2:8" x14ac:dyDescent="0.15">
      <c r="B200" s="5">
        <f>IFERROR(IF(Loan_Not_Paid*Values_Entered,Payment_Number,""), "")</f>
        <v>188</v>
      </c>
      <c r="C200" s="3">
        <f>IFERROR(IF(Loan_Not_Paid*Values_Entered,Payment_Date,""), "")</f>
        <v>51075</v>
      </c>
      <c r="D200" s="6">
        <f>IFERROR(IF(Loan_Not_Paid*Values_Entered,Beginning_Balance,""), "")</f>
        <v>368463.82721854863</v>
      </c>
      <c r="E200" s="6">
        <f>IFERROR(IF(Loan_Not_Paid*Values_Entered,Monthly_Payment,""), "")</f>
        <v>3286.7537221634116</v>
      </c>
      <c r="F200" s="6">
        <f>IFERROR(IF(Loan_Not_Paid*Values_Entered,Principal,""), "")</f>
        <v>1290.9079913962869</v>
      </c>
      <c r="G200" s="6">
        <f>IFERROR(IF(Loan_Not_Paid*Values_Entered,Interest,""), "")</f>
        <v>1995.8457307671249</v>
      </c>
      <c r="H200" s="6">
        <f>IFERROR(IF(Loan_Not_Paid*Values_Entered,Ending_Balance,""), "")</f>
        <v>367172.91922715236</v>
      </c>
    </row>
    <row r="201" spans="2:8" x14ac:dyDescent="0.15">
      <c r="B201" s="5">
        <f>IFERROR(IF(Loan_Not_Paid*Values_Entered,Payment_Number,""), "")</f>
        <v>189</v>
      </c>
      <c r="C201" s="3">
        <f>IFERROR(IF(Loan_Not_Paid*Values_Entered,Payment_Date,""), "")</f>
        <v>51105</v>
      </c>
      <c r="D201" s="6">
        <f>IFERROR(IF(Loan_Not_Paid*Values_Entered,Beginning_Balance,""), "")</f>
        <v>367172.91922715236</v>
      </c>
      <c r="E201" s="6">
        <f>IFERROR(IF(Loan_Not_Paid*Values_Entered,Monthly_Payment,""), "")</f>
        <v>3286.7537221634116</v>
      </c>
      <c r="F201" s="6">
        <f>IFERROR(IF(Loan_Not_Paid*Values_Entered,Principal,""), "")</f>
        <v>1297.9004096830165</v>
      </c>
      <c r="G201" s="6">
        <f>IFERROR(IF(Loan_Not_Paid*Values_Entered,Interest,""), "")</f>
        <v>1988.8533124803948</v>
      </c>
      <c r="H201" s="6">
        <f>IFERROR(IF(Loan_Not_Paid*Values_Entered,Ending_Balance,""), "")</f>
        <v>365875.01881746948</v>
      </c>
    </row>
    <row r="202" spans="2:8" x14ac:dyDescent="0.15">
      <c r="B202" s="5">
        <f>IFERROR(IF(Loan_Not_Paid*Values_Entered,Payment_Number,""), "")</f>
        <v>190</v>
      </c>
      <c r="C202" s="3">
        <f>IFERROR(IF(Loan_Not_Paid*Values_Entered,Payment_Date,""), "")</f>
        <v>51136</v>
      </c>
      <c r="D202" s="6">
        <f>IFERROR(IF(Loan_Not_Paid*Values_Entered,Beginning_Balance,""), "")</f>
        <v>365875.01881746948</v>
      </c>
      <c r="E202" s="6">
        <f>IFERROR(IF(Loan_Not_Paid*Values_Entered,Monthly_Payment,""), "")</f>
        <v>3286.7537221634116</v>
      </c>
      <c r="F202" s="6">
        <f>IFERROR(IF(Loan_Not_Paid*Values_Entered,Principal,""), "")</f>
        <v>1304.9307035687996</v>
      </c>
      <c r="G202" s="6">
        <f>IFERROR(IF(Loan_Not_Paid*Values_Entered,Interest,""), "")</f>
        <v>1981.8230185946122</v>
      </c>
      <c r="H202" s="6">
        <f>IFERROR(IF(Loan_Not_Paid*Values_Entered,Ending_Balance,""), "")</f>
        <v>364570.08811390074</v>
      </c>
    </row>
    <row r="203" spans="2:8" x14ac:dyDescent="0.15">
      <c r="B203" s="5">
        <f>IFERROR(IF(Loan_Not_Paid*Values_Entered,Payment_Number,""), "")</f>
        <v>191</v>
      </c>
      <c r="C203" s="3">
        <f>IFERROR(IF(Loan_Not_Paid*Values_Entered,Payment_Date,""), "")</f>
        <v>51167</v>
      </c>
      <c r="D203" s="6">
        <f>IFERROR(IF(Loan_Not_Paid*Values_Entered,Beginning_Balance,""), "")</f>
        <v>364570.08811390074</v>
      </c>
      <c r="E203" s="6">
        <f>IFERROR(IF(Loan_Not_Paid*Values_Entered,Monthly_Payment,""), "")</f>
        <v>3286.7537221634116</v>
      </c>
      <c r="F203" s="6">
        <f>IFERROR(IF(Loan_Not_Paid*Values_Entered,Principal,""), "")</f>
        <v>1311.9990782131306</v>
      </c>
      <c r="G203" s="6">
        <f>IFERROR(IF(Loan_Not_Paid*Values_Entered,Interest,""), "")</f>
        <v>1974.754643950281</v>
      </c>
      <c r="H203" s="6">
        <f>IFERROR(IF(Loan_Not_Paid*Values_Entered,Ending_Balance,""), "")</f>
        <v>363258.0890356875</v>
      </c>
    </row>
    <row r="204" spans="2:8" x14ac:dyDescent="0.15">
      <c r="B204" s="5">
        <f>IFERROR(IF(Loan_Not_Paid*Values_Entered,Payment_Number,""), "")</f>
        <v>192</v>
      </c>
      <c r="C204" s="3">
        <f>IFERROR(IF(Loan_Not_Paid*Values_Entered,Payment_Date,""), "")</f>
        <v>51196</v>
      </c>
      <c r="D204" s="6">
        <f>IFERROR(IF(Loan_Not_Paid*Values_Entered,Beginning_Balance,""), "")</f>
        <v>363258.0890356875</v>
      </c>
      <c r="E204" s="6">
        <f>IFERROR(IF(Loan_Not_Paid*Values_Entered,Monthly_Payment,""), "")</f>
        <v>3286.7537221634116</v>
      </c>
      <c r="F204" s="6">
        <f>IFERROR(IF(Loan_Not_Paid*Values_Entered,Principal,""), "")</f>
        <v>1319.1057398867852</v>
      </c>
      <c r="G204" s="6">
        <f>IFERROR(IF(Loan_Not_Paid*Values_Entered,Interest,""), "")</f>
        <v>1967.6479822766264</v>
      </c>
      <c r="H204" s="6">
        <f>IFERROR(IF(Loan_Not_Paid*Values_Entered,Ending_Balance,""), "")</f>
        <v>361938.98329580086</v>
      </c>
    </row>
    <row r="205" spans="2:8" x14ac:dyDescent="0.15">
      <c r="B205" s="5">
        <f>IFERROR(IF(Loan_Not_Paid*Values_Entered,Payment_Number,""), "")</f>
        <v>193</v>
      </c>
      <c r="C205" s="3">
        <f>IFERROR(IF(Loan_Not_Paid*Values_Entered,Payment_Date,""), "")</f>
        <v>51227</v>
      </c>
      <c r="D205" s="6">
        <f>IFERROR(IF(Loan_Not_Paid*Values_Entered,Beginning_Balance,""), "")</f>
        <v>361938.98329580086</v>
      </c>
      <c r="E205" s="6">
        <f>IFERROR(IF(Loan_Not_Paid*Values_Entered,Monthly_Payment,""), "")</f>
        <v>3286.7537221634116</v>
      </c>
      <c r="F205" s="6">
        <f>IFERROR(IF(Loan_Not_Paid*Values_Entered,Principal,""), "")</f>
        <v>1326.2508959778386</v>
      </c>
      <c r="G205" s="6">
        <f>IFERROR(IF(Loan_Not_Paid*Values_Entered,Interest,""), "")</f>
        <v>1960.5028261855732</v>
      </c>
      <c r="H205" s="6">
        <f>IFERROR(IF(Loan_Not_Paid*Values_Entered,Ending_Balance,""), "")</f>
        <v>360612.73239982314</v>
      </c>
    </row>
    <row r="206" spans="2:8" x14ac:dyDescent="0.15">
      <c r="B206" s="5">
        <f>IFERROR(IF(Loan_Not_Paid*Values_Entered,Payment_Number,""), "")</f>
        <v>194</v>
      </c>
      <c r="C206" s="3">
        <f>IFERROR(IF(Loan_Not_Paid*Values_Entered,Payment_Date,""), "")</f>
        <v>51257</v>
      </c>
      <c r="D206" s="6">
        <f>IFERROR(IF(Loan_Not_Paid*Values_Entered,Beginning_Balance,""), "")</f>
        <v>360612.73239982314</v>
      </c>
      <c r="E206" s="6">
        <f>IFERROR(IF(Loan_Not_Paid*Values_Entered,Monthly_Payment,""), "")</f>
        <v>3286.7537221634116</v>
      </c>
      <c r="F206" s="6">
        <f>IFERROR(IF(Loan_Not_Paid*Values_Entered,Principal,""), "")</f>
        <v>1333.4347549977185</v>
      </c>
      <c r="G206" s="6">
        <f>IFERROR(IF(Loan_Not_Paid*Values_Entered,Interest,""), "")</f>
        <v>1953.3189671656937</v>
      </c>
      <c r="H206" s="6">
        <f>IFERROR(IF(Loan_Not_Paid*Values_Entered,Ending_Balance,""), "")</f>
        <v>359279.29764482542</v>
      </c>
    </row>
    <row r="207" spans="2:8" x14ac:dyDescent="0.15">
      <c r="B207" s="5">
        <f>IFERROR(IF(Loan_Not_Paid*Values_Entered,Payment_Number,""), "")</f>
        <v>195</v>
      </c>
      <c r="C207" s="3">
        <f>IFERROR(IF(Loan_Not_Paid*Values_Entered,Payment_Date,""), "")</f>
        <v>51288</v>
      </c>
      <c r="D207" s="6">
        <f>IFERROR(IF(Loan_Not_Paid*Values_Entered,Beginning_Balance,""), "")</f>
        <v>359279.29764482542</v>
      </c>
      <c r="E207" s="6">
        <f>IFERROR(IF(Loan_Not_Paid*Values_Entered,Monthly_Payment,""), "")</f>
        <v>3286.7537221634116</v>
      </c>
      <c r="F207" s="6">
        <f>IFERROR(IF(Loan_Not_Paid*Values_Entered,Principal,""), "")</f>
        <v>1340.6575265872896</v>
      </c>
      <c r="G207" s="6">
        <f>IFERROR(IF(Loan_Not_Paid*Values_Entered,Interest,""), "")</f>
        <v>1946.0961955761222</v>
      </c>
      <c r="H207" s="6">
        <f>IFERROR(IF(Loan_Not_Paid*Values_Entered,Ending_Balance,""), "")</f>
        <v>357938.64011823805</v>
      </c>
    </row>
    <row r="208" spans="2:8" x14ac:dyDescent="0.15">
      <c r="B208" s="5">
        <f>IFERROR(IF(Loan_Not_Paid*Values_Entered,Payment_Number,""), "")</f>
        <v>196</v>
      </c>
      <c r="C208" s="3">
        <f>IFERROR(IF(Loan_Not_Paid*Values_Entered,Payment_Date,""), "")</f>
        <v>51318</v>
      </c>
      <c r="D208" s="6">
        <f>IFERROR(IF(Loan_Not_Paid*Values_Entered,Beginning_Balance,""), "")</f>
        <v>357938.64011823805</v>
      </c>
      <c r="E208" s="6">
        <f>IFERROR(IF(Loan_Not_Paid*Values_Entered,Monthly_Payment,""), "")</f>
        <v>3286.7537221634116</v>
      </c>
      <c r="F208" s="6">
        <f>IFERROR(IF(Loan_Not_Paid*Values_Entered,Principal,""), "")</f>
        <v>1347.9194215229704</v>
      </c>
      <c r="G208" s="6">
        <f>IFERROR(IF(Loan_Not_Paid*Values_Entered,Interest,""), "")</f>
        <v>1938.8343006404411</v>
      </c>
      <c r="H208" s="6">
        <f>IFERROR(IF(Loan_Not_Paid*Values_Entered,Ending_Balance,""), "")</f>
        <v>356590.72069671517</v>
      </c>
    </row>
    <row r="209" spans="2:8" x14ac:dyDescent="0.15">
      <c r="B209" s="5">
        <f>IFERROR(IF(Loan_Not_Paid*Values_Entered,Payment_Number,""), "")</f>
        <v>197</v>
      </c>
      <c r="C209" s="3">
        <f>IFERROR(IF(Loan_Not_Paid*Values_Entered,Payment_Date,""), "")</f>
        <v>51349</v>
      </c>
      <c r="D209" s="6">
        <f>IFERROR(IF(Loan_Not_Paid*Values_Entered,Beginning_Balance,""), "")</f>
        <v>356590.72069671517</v>
      </c>
      <c r="E209" s="6">
        <f>IFERROR(IF(Loan_Not_Paid*Values_Entered,Monthly_Payment,""), "")</f>
        <v>3286.7537221634116</v>
      </c>
      <c r="F209" s="6">
        <f>IFERROR(IF(Loan_Not_Paid*Values_Entered,Principal,""), "")</f>
        <v>1355.2206517228867</v>
      </c>
      <c r="G209" s="6">
        <f>IFERROR(IF(Loan_Not_Paid*Values_Entered,Interest,""), "")</f>
        <v>1931.5330704405249</v>
      </c>
      <c r="H209" s="6">
        <f>IFERROR(IF(Loan_Not_Paid*Values_Entered,Ending_Balance,""), "")</f>
        <v>355235.50004499219</v>
      </c>
    </row>
    <row r="210" spans="2:8" x14ac:dyDescent="0.15">
      <c r="B210" s="5">
        <f>IFERROR(IF(Loan_Not_Paid*Values_Entered,Payment_Number,""), "")</f>
        <v>198</v>
      </c>
      <c r="C210" s="3">
        <f>IFERROR(IF(Loan_Not_Paid*Values_Entered,Payment_Date,""), "")</f>
        <v>51380</v>
      </c>
      <c r="D210" s="6">
        <f>IFERROR(IF(Loan_Not_Paid*Values_Entered,Beginning_Balance,""), "")</f>
        <v>355235.50004499219</v>
      </c>
      <c r="E210" s="6">
        <f>IFERROR(IF(Loan_Not_Paid*Values_Entered,Monthly_Payment,""), "")</f>
        <v>3286.7537221634116</v>
      </c>
      <c r="F210" s="6">
        <f>IFERROR(IF(Loan_Not_Paid*Values_Entered,Principal,""), "")</f>
        <v>1362.5614302530523</v>
      </c>
      <c r="G210" s="6">
        <f>IFERROR(IF(Loan_Not_Paid*Values_Entered,Interest,""), "")</f>
        <v>1924.1922919103592</v>
      </c>
      <c r="H210" s="6">
        <f>IFERROR(IF(Loan_Not_Paid*Values_Entered,Ending_Balance,""), "")</f>
        <v>353872.93861473934</v>
      </c>
    </row>
    <row r="211" spans="2:8" x14ac:dyDescent="0.15">
      <c r="B211" s="5">
        <f>IFERROR(IF(Loan_Not_Paid*Values_Entered,Payment_Number,""), "")</f>
        <v>199</v>
      </c>
      <c r="C211" s="3">
        <f>IFERROR(IF(Loan_Not_Paid*Values_Entered,Payment_Date,""), "")</f>
        <v>51410</v>
      </c>
      <c r="D211" s="6">
        <f>IFERROR(IF(Loan_Not_Paid*Values_Entered,Beginning_Balance,""), "")</f>
        <v>353872.93861473934</v>
      </c>
      <c r="E211" s="6">
        <f>IFERROR(IF(Loan_Not_Paid*Values_Entered,Monthly_Payment,""), "")</f>
        <v>3286.7537221634116</v>
      </c>
      <c r="F211" s="6">
        <f>IFERROR(IF(Loan_Not_Paid*Values_Entered,Principal,""), "")</f>
        <v>1369.9419713335899</v>
      </c>
      <c r="G211" s="6">
        <f>IFERROR(IF(Loan_Not_Paid*Values_Entered,Interest,""), "")</f>
        <v>1916.8117508298224</v>
      </c>
      <c r="H211" s="6">
        <f>IFERROR(IF(Loan_Not_Paid*Values_Entered,Ending_Balance,""), "")</f>
        <v>352502.99664340564</v>
      </c>
    </row>
    <row r="212" spans="2:8" x14ac:dyDescent="0.15">
      <c r="B212" s="5">
        <f>IFERROR(IF(Loan_Not_Paid*Values_Entered,Payment_Number,""), "")</f>
        <v>200</v>
      </c>
      <c r="C212" s="3">
        <f>IFERROR(IF(Loan_Not_Paid*Values_Entered,Payment_Date,""), "")</f>
        <v>51441</v>
      </c>
      <c r="D212" s="6">
        <f>IFERROR(IF(Loan_Not_Paid*Values_Entered,Beginning_Balance,""), "")</f>
        <v>352502.99664340564</v>
      </c>
      <c r="E212" s="6">
        <f>IFERROR(IF(Loan_Not_Paid*Values_Entered,Monthly_Payment,""), "")</f>
        <v>3286.7537221634116</v>
      </c>
      <c r="F212" s="6">
        <f>IFERROR(IF(Loan_Not_Paid*Values_Entered,Principal,""), "")</f>
        <v>1377.3624903449802</v>
      </c>
      <c r="G212" s="6">
        <f>IFERROR(IF(Loan_Not_Paid*Values_Entered,Interest,""), "")</f>
        <v>1909.3912318184318</v>
      </c>
      <c r="H212" s="6">
        <f>IFERROR(IF(Loan_Not_Paid*Values_Entered,Ending_Balance,""), "")</f>
        <v>351125.63415306085</v>
      </c>
    </row>
    <row r="213" spans="2:8" x14ac:dyDescent="0.15">
      <c r="B213" s="5">
        <f>IFERROR(IF(Loan_Not_Paid*Values_Entered,Payment_Number,""), "")</f>
        <v>201</v>
      </c>
      <c r="C213" s="3">
        <f>IFERROR(IF(Loan_Not_Paid*Values_Entered,Payment_Date,""), "")</f>
        <v>51471</v>
      </c>
      <c r="D213" s="6">
        <f>IFERROR(IF(Loan_Not_Paid*Values_Entered,Beginning_Balance,""), "")</f>
        <v>351125.63415306085</v>
      </c>
      <c r="E213" s="6">
        <f>IFERROR(IF(Loan_Not_Paid*Values_Entered,Monthly_Payment,""), "")</f>
        <v>3286.7537221634116</v>
      </c>
      <c r="F213" s="6">
        <f>IFERROR(IF(Loan_Not_Paid*Values_Entered,Principal,""), "")</f>
        <v>1384.8232038343485</v>
      </c>
      <c r="G213" s="6">
        <f>IFERROR(IF(Loan_Not_Paid*Values_Entered,Interest,""), "")</f>
        <v>1901.930518329063</v>
      </c>
      <c r="H213" s="6">
        <f>IFERROR(IF(Loan_Not_Paid*Values_Entered,Ending_Balance,""), "")</f>
        <v>349740.81094922661</v>
      </c>
    </row>
    <row r="214" spans="2:8" x14ac:dyDescent="0.15">
      <c r="B214" s="5">
        <f>IFERROR(IF(Loan_Not_Paid*Values_Entered,Payment_Number,""), "")</f>
        <v>202</v>
      </c>
      <c r="C214" s="3">
        <f>IFERROR(IF(Loan_Not_Paid*Values_Entered,Payment_Date,""), "")</f>
        <v>51502</v>
      </c>
      <c r="D214" s="6">
        <f>IFERROR(IF(Loan_Not_Paid*Values_Entered,Beginning_Balance,""), "")</f>
        <v>349740.81094922661</v>
      </c>
      <c r="E214" s="6">
        <f>IFERROR(IF(Loan_Not_Paid*Values_Entered,Monthly_Payment,""), "")</f>
        <v>3286.7537221634116</v>
      </c>
      <c r="F214" s="6">
        <f>IFERROR(IF(Loan_Not_Paid*Values_Entered,Principal,""), "")</f>
        <v>1392.3243295217846</v>
      </c>
      <c r="G214" s="6">
        <f>IFERROR(IF(Loan_Not_Paid*Values_Entered,Interest,""), "")</f>
        <v>1894.4293926416271</v>
      </c>
      <c r="H214" s="6">
        <f>IFERROR(IF(Loan_Not_Paid*Values_Entered,Ending_Balance,""), "")</f>
        <v>348348.48661970464</v>
      </c>
    </row>
    <row r="215" spans="2:8" x14ac:dyDescent="0.15">
      <c r="B215" s="5">
        <f>IFERROR(IF(Loan_Not_Paid*Values_Entered,Payment_Number,""), "")</f>
        <v>203</v>
      </c>
      <c r="C215" s="3">
        <f>IFERROR(IF(Loan_Not_Paid*Values_Entered,Payment_Date,""), "")</f>
        <v>51533</v>
      </c>
      <c r="D215" s="6">
        <f>IFERROR(IF(Loan_Not_Paid*Values_Entered,Beginning_Balance,""), "")</f>
        <v>348348.48661970464</v>
      </c>
      <c r="E215" s="6">
        <f>IFERROR(IF(Loan_Not_Paid*Values_Entered,Monthly_Payment,""), "")</f>
        <v>3286.7537221634116</v>
      </c>
      <c r="F215" s="6">
        <f>IFERROR(IF(Loan_Not_Paid*Values_Entered,Principal,""), "")</f>
        <v>1399.8660863066943</v>
      </c>
      <c r="G215" s="6">
        <f>IFERROR(IF(Loan_Not_Paid*Values_Entered,Interest,""), "")</f>
        <v>1886.8876358567168</v>
      </c>
      <c r="H215" s="6">
        <f>IFERROR(IF(Loan_Not_Paid*Values_Entered,Ending_Balance,""), "")</f>
        <v>346948.62053339812</v>
      </c>
    </row>
    <row r="216" spans="2:8" x14ac:dyDescent="0.15">
      <c r="B216" s="5">
        <f>IFERROR(IF(Loan_Not_Paid*Values_Entered,Payment_Number,""), "")</f>
        <v>204</v>
      </c>
      <c r="C216" s="3">
        <f>IFERROR(IF(Loan_Not_Paid*Values_Entered,Payment_Date,""), "")</f>
        <v>51561</v>
      </c>
      <c r="D216" s="6">
        <f>IFERROR(IF(Loan_Not_Paid*Values_Entered,Beginning_Balance,""), "")</f>
        <v>346948.62053339812</v>
      </c>
      <c r="E216" s="6">
        <f>IFERROR(IF(Loan_Not_Paid*Values_Entered,Monthly_Payment,""), "")</f>
        <v>3286.7537221634116</v>
      </c>
      <c r="F216" s="6">
        <f>IFERROR(IF(Loan_Not_Paid*Values_Entered,Principal,""), "")</f>
        <v>1407.4486942741889</v>
      </c>
      <c r="G216" s="6">
        <f>IFERROR(IF(Loan_Not_Paid*Values_Entered,Interest,""), "")</f>
        <v>1879.3050278892229</v>
      </c>
      <c r="H216" s="6">
        <f>IFERROR(IF(Loan_Not_Paid*Values_Entered,Ending_Balance,""), "")</f>
        <v>345541.17183912406</v>
      </c>
    </row>
    <row r="217" spans="2:8" x14ac:dyDescent="0.15">
      <c r="B217" s="5">
        <f>IFERROR(IF(Loan_Not_Paid*Values_Entered,Payment_Number,""), "")</f>
        <v>205</v>
      </c>
      <c r="C217" s="3">
        <f>IFERROR(IF(Loan_Not_Paid*Values_Entered,Payment_Date,""), "")</f>
        <v>51592</v>
      </c>
      <c r="D217" s="6">
        <f>IFERROR(IF(Loan_Not_Paid*Values_Entered,Beginning_Balance,""), "")</f>
        <v>345541.17183912406</v>
      </c>
      <c r="E217" s="6">
        <f>IFERROR(IF(Loan_Not_Paid*Values_Entered,Monthly_Payment,""), "")</f>
        <v>3286.7537221634116</v>
      </c>
      <c r="F217" s="6">
        <f>IFERROR(IF(Loan_Not_Paid*Values_Entered,Principal,""), "")</f>
        <v>1415.0723747015074</v>
      </c>
      <c r="G217" s="6">
        <f>IFERROR(IF(Loan_Not_Paid*Values_Entered,Interest,""), "")</f>
        <v>1871.6813474619041</v>
      </c>
      <c r="H217" s="6">
        <f>IFERROR(IF(Loan_Not_Paid*Values_Entered,Ending_Balance,""), "")</f>
        <v>344126.09946442256</v>
      </c>
    </row>
    <row r="218" spans="2:8" x14ac:dyDescent="0.15">
      <c r="B218" s="5">
        <f>IFERROR(IF(Loan_Not_Paid*Values_Entered,Payment_Number,""), "")</f>
        <v>206</v>
      </c>
      <c r="C218" s="3">
        <f>IFERROR(IF(Loan_Not_Paid*Values_Entered,Payment_Date,""), "")</f>
        <v>51622</v>
      </c>
      <c r="D218" s="6">
        <f>IFERROR(IF(Loan_Not_Paid*Values_Entered,Beginning_Balance,""), "")</f>
        <v>344126.09946442256</v>
      </c>
      <c r="E218" s="6">
        <f>IFERROR(IF(Loan_Not_Paid*Values_Entered,Monthly_Payment,""), "")</f>
        <v>3286.7537221634116</v>
      </c>
      <c r="F218" s="6">
        <f>IFERROR(IF(Loan_Not_Paid*Values_Entered,Principal,""), "")</f>
        <v>1422.7373500644737</v>
      </c>
      <c r="G218" s="6">
        <f>IFERROR(IF(Loan_Not_Paid*Values_Entered,Interest,""), "")</f>
        <v>1864.0163720989376</v>
      </c>
      <c r="H218" s="6">
        <f>IFERROR(IF(Loan_Not_Paid*Values_Entered,Ending_Balance,""), "")</f>
        <v>342703.36211435799</v>
      </c>
    </row>
    <row r="219" spans="2:8" x14ac:dyDescent="0.15">
      <c r="B219" s="5">
        <f>IFERROR(IF(Loan_Not_Paid*Values_Entered,Payment_Number,""), "")</f>
        <v>207</v>
      </c>
      <c r="C219" s="3">
        <f>IFERROR(IF(Loan_Not_Paid*Values_Entered,Payment_Date,""), "")</f>
        <v>51653</v>
      </c>
      <c r="D219" s="6">
        <f>IFERROR(IF(Loan_Not_Paid*Values_Entered,Beginning_Balance,""), "")</f>
        <v>342703.36211435799</v>
      </c>
      <c r="E219" s="6">
        <f>IFERROR(IF(Loan_Not_Paid*Values_Entered,Monthly_Payment,""), "")</f>
        <v>3286.7537221634116</v>
      </c>
      <c r="F219" s="6">
        <f>IFERROR(IF(Loan_Not_Paid*Values_Entered,Principal,""), "")</f>
        <v>1430.4438440439901</v>
      </c>
      <c r="G219" s="6">
        <f>IFERROR(IF(Loan_Not_Paid*Values_Entered,Interest,""), "")</f>
        <v>1856.3098781194221</v>
      </c>
      <c r="H219" s="6">
        <f>IFERROR(IF(Loan_Not_Paid*Values_Entered,Ending_Balance,""), "")</f>
        <v>341272.91827031388</v>
      </c>
    </row>
    <row r="220" spans="2:8" x14ac:dyDescent="0.15">
      <c r="B220" s="5">
        <f>IFERROR(IF(Loan_Not_Paid*Values_Entered,Payment_Number,""), "")</f>
        <v>208</v>
      </c>
      <c r="C220" s="3">
        <f>IFERROR(IF(Loan_Not_Paid*Values_Entered,Payment_Date,""), "")</f>
        <v>51683</v>
      </c>
      <c r="D220" s="6">
        <f>IFERROR(IF(Loan_Not_Paid*Values_Entered,Beginning_Balance,""), "")</f>
        <v>341272.91827031388</v>
      </c>
      <c r="E220" s="6">
        <f>IFERROR(IF(Loan_Not_Paid*Values_Entered,Monthly_Payment,""), "")</f>
        <v>3286.7537221634116</v>
      </c>
      <c r="F220" s="6">
        <f>IFERROR(IF(Loan_Not_Paid*Values_Entered,Principal,""), "")</f>
        <v>1438.1920815325616</v>
      </c>
      <c r="G220" s="6">
        <f>IFERROR(IF(Loan_Not_Paid*Values_Entered,Interest,""), "")</f>
        <v>1848.5616406308502</v>
      </c>
      <c r="H220" s="6">
        <f>IFERROR(IF(Loan_Not_Paid*Values_Entered,Ending_Balance,""), "")</f>
        <v>339834.72618878144</v>
      </c>
    </row>
    <row r="221" spans="2:8" x14ac:dyDescent="0.15">
      <c r="B221" s="5">
        <f>IFERROR(IF(Loan_Not_Paid*Values_Entered,Payment_Number,""), "")</f>
        <v>209</v>
      </c>
      <c r="C221" s="3">
        <f>IFERROR(IF(Loan_Not_Paid*Values_Entered,Payment_Date,""), "")</f>
        <v>51714</v>
      </c>
      <c r="D221" s="6">
        <f>IFERROR(IF(Loan_Not_Paid*Values_Entered,Beginning_Balance,""), "")</f>
        <v>339834.72618878144</v>
      </c>
      <c r="E221" s="6">
        <f>IFERROR(IF(Loan_Not_Paid*Values_Entered,Monthly_Payment,""), "")</f>
        <v>3286.7537221634116</v>
      </c>
      <c r="F221" s="6">
        <f>IFERROR(IF(Loan_Not_Paid*Values_Entered,Principal,""), "")</f>
        <v>1445.9822886408629</v>
      </c>
      <c r="G221" s="6">
        <f>IFERROR(IF(Loan_Not_Paid*Values_Entered,Interest,""), "")</f>
        <v>1840.7714335225489</v>
      </c>
      <c r="H221" s="6">
        <f>IFERROR(IF(Loan_Not_Paid*Values_Entered,Ending_Balance,""), "")</f>
        <v>338388.74390014075</v>
      </c>
    </row>
    <row r="222" spans="2:8" x14ac:dyDescent="0.15">
      <c r="B222" s="5">
        <f>IFERROR(IF(Loan_Not_Paid*Values_Entered,Payment_Number,""), "")</f>
        <v>210</v>
      </c>
      <c r="C222" s="3">
        <f>IFERROR(IF(Loan_Not_Paid*Values_Entered,Payment_Date,""), "")</f>
        <v>51745</v>
      </c>
      <c r="D222" s="6">
        <f>IFERROR(IF(Loan_Not_Paid*Values_Entered,Beginning_Balance,""), "")</f>
        <v>338388.74390014075</v>
      </c>
      <c r="E222" s="6">
        <f>IFERROR(IF(Loan_Not_Paid*Values_Entered,Monthly_Payment,""), "")</f>
        <v>3286.7537221634116</v>
      </c>
      <c r="F222" s="6">
        <f>IFERROR(IF(Loan_Not_Paid*Values_Entered,Principal,""), "")</f>
        <v>1453.8146927043342</v>
      </c>
      <c r="G222" s="6">
        <f>IFERROR(IF(Loan_Not_Paid*Values_Entered,Interest,""), "")</f>
        <v>1832.9390294590776</v>
      </c>
      <c r="H222" s="6">
        <f>IFERROR(IF(Loan_Not_Paid*Values_Entered,Ending_Balance,""), "")</f>
        <v>336934.92920743627</v>
      </c>
    </row>
    <row r="223" spans="2:8" x14ac:dyDescent="0.15">
      <c r="B223" s="5">
        <f>IFERROR(IF(Loan_Not_Paid*Values_Entered,Payment_Number,""), "")</f>
        <v>211</v>
      </c>
      <c r="C223" s="3">
        <f>IFERROR(IF(Loan_Not_Paid*Values_Entered,Payment_Date,""), "")</f>
        <v>51775</v>
      </c>
      <c r="D223" s="6">
        <f>IFERROR(IF(Loan_Not_Paid*Values_Entered,Beginning_Balance,""), "")</f>
        <v>336934.92920743627</v>
      </c>
      <c r="E223" s="6">
        <f>IFERROR(IF(Loan_Not_Paid*Values_Entered,Monthly_Payment,""), "")</f>
        <v>3286.7537221634116</v>
      </c>
      <c r="F223" s="6">
        <f>IFERROR(IF(Loan_Not_Paid*Values_Entered,Principal,""), "")</f>
        <v>1461.6895222898161</v>
      </c>
      <c r="G223" s="6">
        <f>IFERROR(IF(Loan_Not_Paid*Values_Entered,Interest,""), "")</f>
        <v>1825.0641998735955</v>
      </c>
      <c r="H223" s="6">
        <f>IFERROR(IF(Loan_Not_Paid*Values_Entered,Ending_Balance,""), "")</f>
        <v>335473.23968514637</v>
      </c>
    </row>
    <row r="224" spans="2:8" x14ac:dyDescent="0.15">
      <c r="B224" s="5">
        <f>IFERROR(IF(Loan_Not_Paid*Values_Entered,Payment_Number,""), "")</f>
        <v>212</v>
      </c>
      <c r="C224" s="3">
        <f>IFERROR(IF(Loan_Not_Paid*Values_Entered,Payment_Date,""), "")</f>
        <v>51806</v>
      </c>
      <c r="D224" s="6">
        <f>IFERROR(IF(Loan_Not_Paid*Values_Entered,Beginning_Balance,""), "")</f>
        <v>335473.23968514637</v>
      </c>
      <c r="E224" s="6">
        <f>IFERROR(IF(Loan_Not_Paid*Values_Entered,Monthly_Payment,""), "")</f>
        <v>3286.7537221634116</v>
      </c>
      <c r="F224" s="6">
        <f>IFERROR(IF(Loan_Not_Paid*Values_Entered,Principal,""), "")</f>
        <v>1469.6070072022192</v>
      </c>
      <c r="G224" s="6">
        <f>IFERROR(IF(Loan_Not_Paid*Values_Entered,Interest,""), "")</f>
        <v>1817.1467149611926</v>
      </c>
      <c r="H224" s="6">
        <f>IFERROR(IF(Loan_Not_Paid*Values_Entered,Ending_Balance,""), "")</f>
        <v>334003.63267794438</v>
      </c>
    </row>
    <row r="225" spans="2:8" x14ac:dyDescent="0.15">
      <c r="B225" s="5">
        <f>IFERROR(IF(Loan_Not_Paid*Values_Entered,Payment_Number,""), "")</f>
        <v>213</v>
      </c>
      <c r="C225" s="3">
        <f>IFERROR(IF(Loan_Not_Paid*Values_Entered,Payment_Date,""), "")</f>
        <v>51836</v>
      </c>
      <c r="D225" s="6">
        <f>IFERROR(IF(Loan_Not_Paid*Values_Entered,Beginning_Balance,""), "")</f>
        <v>334003.63267794438</v>
      </c>
      <c r="E225" s="6">
        <f>IFERROR(IF(Loan_Not_Paid*Values_Entered,Monthly_Payment,""), "")</f>
        <v>3286.7537221634116</v>
      </c>
      <c r="F225" s="6">
        <f>IFERROR(IF(Loan_Not_Paid*Values_Entered,Principal,""), "")</f>
        <v>1477.5673784912312</v>
      </c>
      <c r="G225" s="6">
        <f>IFERROR(IF(Loan_Not_Paid*Values_Entered,Interest,""), "")</f>
        <v>1809.1863436721806</v>
      </c>
      <c r="H225" s="6">
        <f>IFERROR(IF(Loan_Not_Paid*Values_Entered,Ending_Balance,""), "")</f>
        <v>332526.06529945321</v>
      </c>
    </row>
    <row r="226" spans="2:8" x14ac:dyDescent="0.15">
      <c r="B226" s="5">
        <f>IFERROR(IF(Loan_Not_Paid*Values_Entered,Payment_Number,""), "")</f>
        <v>214</v>
      </c>
      <c r="C226" s="3">
        <f>IFERROR(IF(Loan_Not_Paid*Values_Entered,Payment_Date,""), "")</f>
        <v>51867</v>
      </c>
      <c r="D226" s="6">
        <f>IFERROR(IF(Loan_Not_Paid*Values_Entered,Beginning_Balance,""), "")</f>
        <v>332526.06529945321</v>
      </c>
      <c r="E226" s="6">
        <f>IFERROR(IF(Loan_Not_Paid*Values_Entered,Monthly_Payment,""), "")</f>
        <v>3286.7537221634116</v>
      </c>
      <c r="F226" s="6">
        <f>IFERROR(IF(Loan_Not_Paid*Values_Entered,Principal,""), "")</f>
        <v>1485.5708684580586</v>
      </c>
      <c r="G226" s="6">
        <f>IFERROR(IF(Loan_Not_Paid*Values_Entered,Interest,""), "")</f>
        <v>1801.1828537053527</v>
      </c>
      <c r="H226" s="6">
        <f>IFERROR(IF(Loan_Not_Paid*Values_Entered,Ending_Balance,""), "")</f>
        <v>331040.49443099508</v>
      </c>
    </row>
    <row r="227" spans="2:8" x14ac:dyDescent="0.15">
      <c r="B227" s="5">
        <f>IFERROR(IF(Loan_Not_Paid*Values_Entered,Payment_Number,""), "")</f>
        <v>215</v>
      </c>
      <c r="C227" s="3">
        <f>IFERROR(IF(Loan_Not_Paid*Values_Entered,Payment_Date,""), "")</f>
        <v>51898</v>
      </c>
      <c r="D227" s="6">
        <f>IFERROR(IF(Loan_Not_Paid*Values_Entered,Beginning_Balance,""), "")</f>
        <v>331040.49443099508</v>
      </c>
      <c r="E227" s="6">
        <f>IFERROR(IF(Loan_Not_Paid*Values_Entered,Monthly_Payment,""), "")</f>
        <v>3286.7537221634116</v>
      </c>
      <c r="F227" s="6">
        <f>IFERROR(IF(Loan_Not_Paid*Values_Entered,Principal,""), "")</f>
        <v>1493.6177106622063</v>
      </c>
      <c r="G227" s="6">
        <f>IFERROR(IF(Loan_Not_Paid*Values_Entered,Interest,""), "")</f>
        <v>1793.1360115012055</v>
      </c>
      <c r="H227" s="6">
        <f>IFERROR(IF(Loan_Not_Paid*Values_Entered,Ending_Balance,""), "")</f>
        <v>329546.87672033301</v>
      </c>
    </row>
    <row r="228" spans="2:8" x14ac:dyDescent="0.15">
      <c r="B228" s="5">
        <f>IFERROR(IF(Loan_Not_Paid*Values_Entered,Payment_Number,""), "")</f>
        <v>216</v>
      </c>
      <c r="C228" s="3">
        <f>IFERROR(IF(Loan_Not_Paid*Values_Entered,Payment_Date,""), "")</f>
        <v>51926</v>
      </c>
      <c r="D228" s="6">
        <f>IFERROR(IF(Loan_Not_Paid*Values_Entered,Beginning_Balance,""), "")</f>
        <v>329546.87672033301</v>
      </c>
      <c r="E228" s="6">
        <f>IFERROR(IF(Loan_Not_Paid*Values_Entered,Monthly_Payment,""), "")</f>
        <v>3286.7537221634116</v>
      </c>
      <c r="F228" s="6">
        <f>IFERROR(IF(Loan_Not_Paid*Values_Entered,Principal,""), "")</f>
        <v>1501.7081399282933</v>
      </c>
      <c r="G228" s="6">
        <f>IFERROR(IF(Loan_Not_Paid*Values_Entered,Interest,""), "")</f>
        <v>1785.0455822351182</v>
      </c>
      <c r="H228" s="6">
        <f>IFERROR(IF(Loan_Not_Paid*Values_Entered,Ending_Balance,""), "")</f>
        <v>328045.16858040495</v>
      </c>
    </row>
    <row r="229" spans="2:8" x14ac:dyDescent="0.15">
      <c r="B229" s="5">
        <f>IFERROR(IF(Loan_Not_Paid*Values_Entered,Payment_Number,""), "")</f>
        <v>217</v>
      </c>
      <c r="C229" s="3">
        <f>IFERROR(IF(Loan_Not_Paid*Values_Entered,Payment_Date,""), "")</f>
        <v>51957</v>
      </c>
      <c r="D229" s="6">
        <f>IFERROR(IF(Loan_Not_Paid*Values_Entered,Beginning_Balance,""), "")</f>
        <v>328045.16858040495</v>
      </c>
      <c r="E229" s="6">
        <f>IFERROR(IF(Loan_Not_Paid*Values_Entered,Monthly_Payment,""), "")</f>
        <v>3286.7537221634116</v>
      </c>
      <c r="F229" s="6">
        <f>IFERROR(IF(Loan_Not_Paid*Values_Entered,Principal,""), "")</f>
        <v>1509.8423923529051</v>
      </c>
      <c r="G229" s="6">
        <f>IFERROR(IF(Loan_Not_Paid*Values_Entered,Interest,""), "")</f>
        <v>1776.9113298105065</v>
      </c>
      <c r="H229" s="6">
        <f>IFERROR(IF(Loan_Not_Paid*Values_Entered,Ending_Balance,""), "")</f>
        <v>326535.32618805184</v>
      </c>
    </row>
    <row r="230" spans="2:8" x14ac:dyDescent="0.15">
      <c r="B230" s="5">
        <f>IFERROR(IF(Loan_Not_Paid*Values_Entered,Payment_Number,""), "")</f>
        <v>218</v>
      </c>
      <c r="C230" s="3">
        <f>IFERROR(IF(Loan_Not_Paid*Values_Entered,Payment_Date,""), "")</f>
        <v>51987</v>
      </c>
      <c r="D230" s="6">
        <f>IFERROR(IF(Loan_Not_Paid*Values_Entered,Beginning_Balance,""), "")</f>
        <v>326535.32618805184</v>
      </c>
      <c r="E230" s="6">
        <f>IFERROR(IF(Loan_Not_Paid*Values_Entered,Monthly_Payment,""), "")</f>
        <v>3286.7537221634116</v>
      </c>
      <c r="F230" s="6">
        <f>IFERROR(IF(Loan_Not_Paid*Values_Entered,Principal,""), "")</f>
        <v>1518.0207053114834</v>
      </c>
      <c r="G230" s="6">
        <f>IFERROR(IF(Loan_Not_Paid*Values_Entered,Interest,""), "")</f>
        <v>1768.7330168519284</v>
      </c>
      <c r="H230" s="6">
        <f>IFERROR(IF(Loan_Not_Paid*Values_Entered,Ending_Balance,""), "")</f>
        <v>325017.30548274051</v>
      </c>
    </row>
    <row r="231" spans="2:8" x14ac:dyDescent="0.15">
      <c r="B231" s="5">
        <f>IFERROR(IF(Loan_Not_Paid*Values_Entered,Payment_Number,""), "")</f>
        <v>219</v>
      </c>
      <c r="C231" s="3">
        <f>IFERROR(IF(Loan_Not_Paid*Values_Entered,Payment_Date,""), "")</f>
        <v>52018</v>
      </c>
      <c r="D231" s="6">
        <f>IFERROR(IF(Loan_Not_Paid*Values_Entered,Beginning_Balance,""), "")</f>
        <v>325017.30548274051</v>
      </c>
      <c r="E231" s="6">
        <f>IFERROR(IF(Loan_Not_Paid*Values_Entered,Monthly_Payment,""), "")</f>
        <v>3286.7537221634116</v>
      </c>
      <c r="F231" s="6">
        <f>IFERROR(IF(Loan_Not_Paid*Values_Entered,Principal,""), "")</f>
        <v>1526.2433174652538</v>
      </c>
      <c r="G231" s="6">
        <f>IFERROR(IF(Loan_Not_Paid*Values_Entered,Interest,""), "")</f>
        <v>1760.510404698158</v>
      </c>
      <c r="H231" s="6">
        <f>IFERROR(IF(Loan_Not_Paid*Values_Entered,Ending_Balance,""), "")</f>
        <v>323491.06216527522</v>
      </c>
    </row>
    <row r="232" spans="2:8" x14ac:dyDescent="0.15">
      <c r="B232" s="5">
        <f>IFERROR(IF(Loan_Not_Paid*Values_Entered,Payment_Number,""), "")</f>
        <v>220</v>
      </c>
      <c r="C232" s="3">
        <f>IFERROR(IF(Loan_Not_Paid*Values_Entered,Payment_Date,""), "")</f>
        <v>52048</v>
      </c>
      <c r="D232" s="6">
        <f>IFERROR(IF(Loan_Not_Paid*Values_Entered,Beginning_Balance,""), "")</f>
        <v>323491.06216527522</v>
      </c>
      <c r="E232" s="6">
        <f>IFERROR(IF(Loan_Not_Paid*Values_Entered,Monthly_Payment,""), "")</f>
        <v>3286.7537221634116</v>
      </c>
      <c r="F232" s="6">
        <f>IFERROR(IF(Loan_Not_Paid*Values_Entered,Principal,""), "")</f>
        <v>1534.5104687681908</v>
      </c>
      <c r="G232" s="6">
        <f>IFERROR(IF(Loan_Not_Paid*Values_Entered,Interest,""), "")</f>
        <v>1752.243253395221</v>
      </c>
      <c r="H232" s="6">
        <f>IFERROR(IF(Loan_Not_Paid*Values_Entered,Ending_Balance,""), "")</f>
        <v>321956.55169650703</v>
      </c>
    </row>
    <row r="233" spans="2:8" x14ac:dyDescent="0.15">
      <c r="B233" s="5">
        <f>IFERROR(IF(Loan_Not_Paid*Values_Entered,Payment_Number,""), "")</f>
        <v>221</v>
      </c>
      <c r="C233" s="3">
        <f>IFERROR(IF(Loan_Not_Paid*Values_Entered,Payment_Date,""), "")</f>
        <v>52079</v>
      </c>
      <c r="D233" s="6">
        <f>IFERROR(IF(Loan_Not_Paid*Values_Entered,Beginning_Balance,""), "")</f>
        <v>321956.55169650703</v>
      </c>
      <c r="E233" s="6">
        <f>IFERROR(IF(Loan_Not_Paid*Values_Entered,Monthly_Payment,""), "")</f>
        <v>3286.7537221634116</v>
      </c>
      <c r="F233" s="6">
        <f>IFERROR(IF(Loan_Not_Paid*Values_Entered,Principal,""), "")</f>
        <v>1542.8224004740184</v>
      </c>
      <c r="G233" s="6">
        <f>IFERROR(IF(Loan_Not_Paid*Values_Entered,Interest,""), "")</f>
        <v>1743.9313216893936</v>
      </c>
      <c r="H233" s="6">
        <f>IFERROR(IF(Loan_Not_Paid*Values_Entered,Ending_Balance,""), "")</f>
        <v>320413.72929603327</v>
      </c>
    </row>
    <row r="234" spans="2:8" x14ac:dyDescent="0.15">
      <c r="B234" s="5">
        <f>IFERROR(IF(Loan_Not_Paid*Values_Entered,Payment_Number,""), "")</f>
        <v>222</v>
      </c>
      <c r="C234" s="3">
        <f>IFERROR(IF(Loan_Not_Paid*Values_Entered,Payment_Date,""), "")</f>
        <v>52110</v>
      </c>
      <c r="D234" s="6">
        <f>IFERROR(IF(Loan_Not_Paid*Values_Entered,Beginning_Balance,""), "")</f>
        <v>320413.72929603327</v>
      </c>
      <c r="E234" s="6">
        <f>IFERROR(IF(Loan_Not_Paid*Values_Entered,Monthly_Payment,""), "")</f>
        <v>3286.7537221634116</v>
      </c>
      <c r="F234" s="6">
        <f>IFERROR(IF(Loan_Not_Paid*Values_Entered,Principal,""), "")</f>
        <v>1551.1793551432529</v>
      </c>
      <c r="G234" s="6">
        <f>IFERROR(IF(Loan_Not_Paid*Values_Entered,Interest,""), "")</f>
        <v>1735.5743670201591</v>
      </c>
      <c r="H234" s="6">
        <f>IFERROR(IF(Loan_Not_Paid*Values_Entered,Ending_Balance,""), "")</f>
        <v>318862.5499408897</v>
      </c>
    </row>
    <row r="235" spans="2:8" x14ac:dyDescent="0.15">
      <c r="B235" s="5">
        <f>IFERROR(IF(Loan_Not_Paid*Values_Entered,Payment_Number,""), "")</f>
        <v>223</v>
      </c>
      <c r="C235" s="3">
        <f>IFERROR(IF(Loan_Not_Paid*Values_Entered,Payment_Date,""), "")</f>
        <v>52140</v>
      </c>
      <c r="D235" s="6">
        <f>IFERROR(IF(Loan_Not_Paid*Values_Entered,Beginning_Balance,""), "")</f>
        <v>318862.5499408897</v>
      </c>
      <c r="E235" s="6">
        <f>IFERROR(IF(Loan_Not_Paid*Values_Entered,Monthly_Payment,""), "")</f>
        <v>3286.7537221634116</v>
      </c>
      <c r="F235" s="6">
        <f>IFERROR(IF(Loan_Not_Paid*Values_Entered,Principal,""), "")</f>
        <v>1559.5815766502787</v>
      </c>
      <c r="G235" s="6">
        <f>IFERROR(IF(Loan_Not_Paid*Values_Entered,Interest,""), "")</f>
        <v>1727.172145513133</v>
      </c>
      <c r="H235" s="6">
        <f>IFERROR(IF(Loan_Not_Paid*Values_Entered,Ending_Balance,""), "")</f>
        <v>317302.96836423967</v>
      </c>
    </row>
    <row r="236" spans="2:8" x14ac:dyDescent="0.15">
      <c r="B236" s="5">
        <f>IFERROR(IF(Loan_Not_Paid*Values_Entered,Payment_Number,""), "")</f>
        <v>224</v>
      </c>
      <c r="C236" s="3">
        <f>IFERROR(IF(Loan_Not_Paid*Values_Entered,Payment_Date,""), "")</f>
        <v>52171</v>
      </c>
      <c r="D236" s="6">
        <f>IFERROR(IF(Loan_Not_Paid*Values_Entered,Beginning_Balance,""), "")</f>
        <v>317302.96836423967</v>
      </c>
      <c r="E236" s="6">
        <f>IFERROR(IF(Loan_Not_Paid*Values_Entered,Monthly_Payment,""), "")</f>
        <v>3286.7537221634116</v>
      </c>
      <c r="F236" s="6">
        <f>IFERROR(IF(Loan_Not_Paid*Values_Entered,Principal,""), "")</f>
        <v>1568.0293101904676</v>
      </c>
      <c r="G236" s="6">
        <f>IFERROR(IF(Loan_Not_Paid*Values_Entered,Interest,""), "")</f>
        <v>1718.7244119729442</v>
      </c>
      <c r="H236" s="6">
        <f>IFERROR(IF(Loan_Not_Paid*Values_Entered,Ending_Balance,""), "")</f>
        <v>315734.93905404909</v>
      </c>
    </row>
    <row r="237" spans="2:8" x14ac:dyDescent="0.15">
      <c r="B237" s="5">
        <f>IFERROR(IF(Loan_Not_Paid*Values_Entered,Payment_Number,""), "")</f>
        <v>225</v>
      </c>
      <c r="C237" s="3">
        <f>IFERROR(IF(Loan_Not_Paid*Values_Entered,Payment_Date,""), "")</f>
        <v>52201</v>
      </c>
      <c r="D237" s="6">
        <f>IFERROR(IF(Loan_Not_Paid*Values_Entered,Beginning_Balance,""), "")</f>
        <v>315734.93905404909</v>
      </c>
      <c r="E237" s="6">
        <f>IFERROR(IF(Loan_Not_Paid*Values_Entered,Monthly_Payment,""), "")</f>
        <v>3286.7537221634116</v>
      </c>
      <c r="F237" s="6">
        <f>IFERROR(IF(Loan_Not_Paid*Values_Entered,Principal,""), "")</f>
        <v>1576.5228022873325</v>
      </c>
      <c r="G237" s="6">
        <f>IFERROR(IF(Loan_Not_Paid*Values_Entered,Interest,""), "")</f>
        <v>1710.2309198760795</v>
      </c>
      <c r="H237" s="6">
        <f>IFERROR(IF(Loan_Not_Paid*Values_Entered,Ending_Balance,""), "")</f>
        <v>314158.41625176207</v>
      </c>
    </row>
    <row r="238" spans="2:8" x14ac:dyDescent="0.15">
      <c r="B238" s="5">
        <f>IFERROR(IF(Loan_Not_Paid*Values_Entered,Payment_Number,""), "")</f>
        <v>226</v>
      </c>
      <c r="C238" s="3">
        <f>IFERROR(IF(Loan_Not_Paid*Values_Entered,Payment_Date,""), "")</f>
        <v>52232</v>
      </c>
      <c r="D238" s="6">
        <f>IFERROR(IF(Loan_Not_Paid*Values_Entered,Beginning_Balance,""), "")</f>
        <v>314158.41625176207</v>
      </c>
      <c r="E238" s="6">
        <f>IFERROR(IF(Loan_Not_Paid*Values_Entered,Monthly_Payment,""), "")</f>
        <v>3286.7537221634116</v>
      </c>
      <c r="F238" s="6">
        <f>IFERROR(IF(Loan_Not_Paid*Values_Entered,Principal,""), "")</f>
        <v>1585.0623007997222</v>
      </c>
      <c r="G238" s="6">
        <f>IFERROR(IF(Loan_Not_Paid*Values_Entered,Interest,""), "")</f>
        <v>1701.6914213636892</v>
      </c>
      <c r="H238" s="6">
        <f>IFERROR(IF(Loan_Not_Paid*Values_Entered,Ending_Balance,""), "")</f>
        <v>312573.35395096242</v>
      </c>
    </row>
    <row r="239" spans="2:8" x14ac:dyDescent="0.15">
      <c r="B239" s="5">
        <f>IFERROR(IF(Loan_Not_Paid*Values_Entered,Payment_Number,""), "")</f>
        <v>227</v>
      </c>
      <c r="C239" s="3">
        <f>IFERROR(IF(Loan_Not_Paid*Values_Entered,Payment_Date,""), "")</f>
        <v>52263</v>
      </c>
      <c r="D239" s="6">
        <f>IFERROR(IF(Loan_Not_Paid*Values_Entered,Beginning_Balance,""), "")</f>
        <v>312573.35395096242</v>
      </c>
      <c r="E239" s="6">
        <f>IFERROR(IF(Loan_Not_Paid*Values_Entered,Monthly_Payment,""), "")</f>
        <v>3286.7537221634116</v>
      </c>
      <c r="F239" s="6">
        <f>IFERROR(IF(Loan_Not_Paid*Values_Entered,Principal,""), "")</f>
        <v>1593.6480549290538</v>
      </c>
      <c r="G239" s="6">
        <f>IFERROR(IF(Loan_Not_Paid*Values_Entered,Interest,""), "")</f>
        <v>1693.1056672343577</v>
      </c>
      <c r="H239" s="6">
        <f>IFERROR(IF(Loan_Not_Paid*Values_Entered,Ending_Balance,""), "")</f>
        <v>310979.70589603297</v>
      </c>
    </row>
    <row r="240" spans="2:8" x14ac:dyDescent="0.15">
      <c r="B240" s="5">
        <f>IFERROR(IF(Loan_Not_Paid*Values_Entered,Payment_Number,""), "")</f>
        <v>228</v>
      </c>
      <c r="C240" s="3">
        <f>IFERROR(IF(Loan_Not_Paid*Values_Entered,Payment_Date,""), "")</f>
        <v>52291</v>
      </c>
      <c r="D240" s="6">
        <f>IFERROR(IF(Loan_Not_Paid*Values_Entered,Beginning_Balance,""), "")</f>
        <v>310979.70589603297</v>
      </c>
      <c r="E240" s="6">
        <f>IFERROR(IF(Loan_Not_Paid*Values_Entered,Monthly_Payment,""), "")</f>
        <v>3286.7537221634116</v>
      </c>
      <c r="F240" s="6">
        <f>IFERROR(IF(Loan_Not_Paid*Values_Entered,Principal,""), "")</f>
        <v>1602.2803152265865</v>
      </c>
      <c r="G240" s="6">
        <f>IFERROR(IF(Loan_Not_Paid*Values_Entered,Interest,""), "")</f>
        <v>1684.4734069368251</v>
      </c>
      <c r="H240" s="6">
        <f>IFERROR(IF(Loan_Not_Paid*Values_Entered,Ending_Balance,""), "")</f>
        <v>309377.42558080656</v>
      </c>
    </row>
    <row r="241" spans="2:8" x14ac:dyDescent="0.15">
      <c r="B241" s="5">
        <f>IFERROR(IF(Loan_Not_Paid*Values_Entered,Payment_Number,""), "")</f>
        <v>229</v>
      </c>
      <c r="C241" s="3">
        <f>IFERROR(IF(Loan_Not_Paid*Values_Entered,Payment_Date,""), "")</f>
        <v>52322</v>
      </c>
      <c r="D241" s="6">
        <f>IFERROR(IF(Loan_Not_Paid*Values_Entered,Beginning_Balance,""), "")</f>
        <v>309377.42558080656</v>
      </c>
      <c r="E241" s="6">
        <f>IFERROR(IF(Loan_Not_Paid*Values_Entered,Monthly_Payment,""), "")</f>
        <v>3286.7537221634116</v>
      </c>
      <c r="F241" s="6">
        <f>IFERROR(IF(Loan_Not_Paid*Values_Entered,Principal,""), "")</f>
        <v>1610.9593336007308</v>
      </c>
      <c r="G241" s="6">
        <f>IFERROR(IF(Loan_Not_Paid*Values_Entered,Interest,""), "")</f>
        <v>1675.7943885626808</v>
      </c>
      <c r="H241" s="6">
        <f>IFERROR(IF(Loan_Not_Paid*Values_Entered,Ending_Balance,""), "")</f>
        <v>307766.46624720609</v>
      </c>
    </row>
    <row r="242" spans="2:8" x14ac:dyDescent="0.15">
      <c r="B242" s="5">
        <f>IFERROR(IF(Loan_Not_Paid*Values_Entered,Payment_Number,""), "")</f>
        <v>230</v>
      </c>
      <c r="C242" s="3">
        <f>IFERROR(IF(Loan_Not_Paid*Values_Entered,Payment_Date,""), "")</f>
        <v>52352</v>
      </c>
      <c r="D242" s="6">
        <f>IFERROR(IF(Loan_Not_Paid*Values_Entered,Beginning_Balance,""), "")</f>
        <v>307766.46624720609</v>
      </c>
      <c r="E242" s="6">
        <f>IFERROR(IF(Loan_Not_Paid*Values_Entered,Monthly_Payment,""), "")</f>
        <v>3286.7537221634116</v>
      </c>
      <c r="F242" s="6">
        <f>IFERROR(IF(Loan_Not_Paid*Values_Entered,Principal,""), "")</f>
        <v>1619.6853633244011</v>
      </c>
      <c r="G242" s="6">
        <f>IFERROR(IF(Loan_Not_Paid*Values_Entered,Interest,""), "")</f>
        <v>1667.0683588390107</v>
      </c>
      <c r="H242" s="6">
        <f>IFERROR(IF(Loan_Not_Paid*Values_Entered,Ending_Balance,""), "")</f>
        <v>306146.78088388173</v>
      </c>
    </row>
    <row r="243" spans="2:8" x14ac:dyDescent="0.15">
      <c r="B243" s="5">
        <f>IFERROR(IF(Loan_Not_Paid*Values_Entered,Payment_Number,""), "")</f>
        <v>231</v>
      </c>
      <c r="C243" s="3">
        <f>IFERROR(IF(Loan_Not_Paid*Values_Entered,Payment_Date,""), "")</f>
        <v>52383</v>
      </c>
      <c r="D243" s="6">
        <f>IFERROR(IF(Loan_Not_Paid*Values_Entered,Beginning_Balance,""), "")</f>
        <v>306146.78088388173</v>
      </c>
      <c r="E243" s="6">
        <f>IFERROR(IF(Loan_Not_Paid*Values_Entered,Monthly_Payment,""), "")</f>
        <v>3286.7537221634116</v>
      </c>
      <c r="F243" s="6">
        <f>IFERROR(IF(Loan_Not_Paid*Values_Entered,Principal,""), "")</f>
        <v>1628.4586590424083</v>
      </c>
      <c r="G243" s="6">
        <f>IFERROR(IF(Loan_Not_Paid*Values_Entered,Interest,""), "")</f>
        <v>1658.2950631210033</v>
      </c>
      <c r="H243" s="6">
        <f>IFERROR(IF(Loan_Not_Paid*Values_Entered,Ending_Balance,""), "")</f>
        <v>304518.32222483912</v>
      </c>
    </row>
    <row r="244" spans="2:8" x14ac:dyDescent="0.15">
      <c r="B244" s="5">
        <f>IFERROR(IF(Loan_Not_Paid*Values_Entered,Payment_Number,""), "")</f>
        <v>232</v>
      </c>
      <c r="C244" s="3">
        <f>IFERROR(IF(Loan_Not_Paid*Values_Entered,Payment_Date,""), "")</f>
        <v>52413</v>
      </c>
      <c r="D244" s="6">
        <f>IFERROR(IF(Loan_Not_Paid*Values_Entered,Beginning_Balance,""), "")</f>
        <v>304518.32222483912</v>
      </c>
      <c r="E244" s="6">
        <f>IFERROR(IF(Loan_Not_Paid*Values_Entered,Monthly_Payment,""), "")</f>
        <v>3286.7537221634116</v>
      </c>
      <c r="F244" s="6">
        <f>IFERROR(IF(Loan_Not_Paid*Values_Entered,Principal,""), "")</f>
        <v>1637.2794767788882</v>
      </c>
      <c r="G244" s="6">
        <f>IFERROR(IF(Loan_Not_Paid*Values_Entered,Interest,""), "")</f>
        <v>1649.4742453845236</v>
      </c>
      <c r="H244" s="6">
        <f>IFERROR(IF(Loan_Not_Paid*Values_Entered,Ending_Balance,""), "")</f>
        <v>302881.04274806054</v>
      </c>
    </row>
    <row r="245" spans="2:8" x14ac:dyDescent="0.15">
      <c r="B245" s="5">
        <f>IFERROR(IF(Loan_Not_Paid*Values_Entered,Payment_Number,""), "")</f>
        <v>233</v>
      </c>
      <c r="C245" s="3">
        <f>IFERROR(IF(Loan_Not_Paid*Values_Entered,Payment_Date,""), "")</f>
        <v>52444</v>
      </c>
      <c r="D245" s="6">
        <f>IFERROR(IF(Loan_Not_Paid*Values_Entered,Beginning_Balance,""), "")</f>
        <v>302881.04274806054</v>
      </c>
      <c r="E245" s="6">
        <f>IFERROR(IF(Loan_Not_Paid*Values_Entered,Monthly_Payment,""), "")</f>
        <v>3286.7537221634116</v>
      </c>
      <c r="F245" s="6">
        <f>IFERROR(IF(Loan_Not_Paid*Values_Entered,Principal,""), "")</f>
        <v>1646.1480739447736</v>
      </c>
      <c r="G245" s="6">
        <f>IFERROR(IF(Loan_Not_Paid*Values_Entered,Interest,""), "")</f>
        <v>1640.605648218638</v>
      </c>
      <c r="H245" s="6">
        <f>IFERROR(IF(Loan_Not_Paid*Values_Entered,Ending_Balance,""), "")</f>
        <v>301234.89467411581</v>
      </c>
    </row>
    <row r="246" spans="2:8" x14ac:dyDescent="0.15">
      <c r="B246" s="5">
        <f>IFERROR(IF(Loan_Not_Paid*Values_Entered,Payment_Number,""), "")</f>
        <v>234</v>
      </c>
      <c r="C246" s="3">
        <f>IFERROR(IF(Loan_Not_Paid*Values_Entered,Payment_Date,""), "")</f>
        <v>52475</v>
      </c>
      <c r="D246" s="6">
        <f>IFERROR(IF(Loan_Not_Paid*Values_Entered,Beginning_Balance,""), "")</f>
        <v>301234.89467411581</v>
      </c>
      <c r="E246" s="6">
        <f>IFERROR(IF(Loan_Not_Paid*Values_Entered,Monthly_Payment,""), "")</f>
        <v>3286.7537221634116</v>
      </c>
      <c r="F246" s="6">
        <f>IFERROR(IF(Loan_Not_Paid*Values_Entered,Principal,""), "")</f>
        <v>1655.0647093453081</v>
      </c>
      <c r="G246" s="6">
        <f>IFERROR(IF(Loan_Not_Paid*Values_Entered,Interest,""), "")</f>
        <v>1631.6890128181035</v>
      </c>
      <c r="H246" s="6">
        <f>IFERROR(IF(Loan_Not_Paid*Values_Entered,Ending_Balance,""), "")</f>
        <v>299579.82996477047</v>
      </c>
    </row>
    <row r="247" spans="2:8" x14ac:dyDescent="0.15">
      <c r="B247" s="5">
        <f>IFERROR(IF(Loan_Not_Paid*Values_Entered,Payment_Number,""), "")</f>
        <v>235</v>
      </c>
      <c r="C247" s="3">
        <f>IFERROR(IF(Loan_Not_Paid*Values_Entered,Payment_Date,""), "")</f>
        <v>52505</v>
      </c>
      <c r="D247" s="6">
        <f>IFERROR(IF(Loan_Not_Paid*Values_Entered,Beginning_Balance,""), "")</f>
        <v>299579.82996477047</v>
      </c>
      <c r="E247" s="6">
        <f>IFERROR(IF(Loan_Not_Paid*Values_Entered,Monthly_Payment,""), "")</f>
        <v>3286.7537221634116</v>
      </c>
      <c r="F247" s="6">
        <f>IFERROR(IF(Loan_Not_Paid*Values_Entered,Principal,""), "")</f>
        <v>1664.029643187595</v>
      </c>
      <c r="G247" s="6">
        <f>IFERROR(IF(Loan_Not_Paid*Values_Entered,Interest,""), "")</f>
        <v>1622.7240789758168</v>
      </c>
      <c r="H247" s="6">
        <f>IFERROR(IF(Loan_Not_Paid*Values_Entered,Ending_Balance,""), "")</f>
        <v>297915.8003215827</v>
      </c>
    </row>
    <row r="248" spans="2:8" x14ac:dyDescent="0.15">
      <c r="B248" s="5">
        <f>IFERROR(IF(Loan_Not_Paid*Values_Entered,Payment_Number,""), "")</f>
        <v>236</v>
      </c>
      <c r="C248" s="3">
        <f>IFERROR(IF(Loan_Not_Paid*Values_Entered,Payment_Date,""), "")</f>
        <v>52536</v>
      </c>
      <c r="D248" s="6">
        <f>IFERROR(IF(Loan_Not_Paid*Values_Entered,Beginning_Balance,""), "")</f>
        <v>297915.8003215827</v>
      </c>
      <c r="E248" s="6">
        <f>IFERROR(IF(Loan_Not_Paid*Values_Entered,Monthly_Payment,""), "")</f>
        <v>3286.7537221634116</v>
      </c>
      <c r="F248" s="6">
        <f>IFERROR(IF(Loan_Not_Paid*Values_Entered,Principal,""), "")</f>
        <v>1673.0431370881947</v>
      </c>
      <c r="G248" s="6">
        <f>IFERROR(IF(Loan_Not_Paid*Values_Entered,Interest,""), "")</f>
        <v>1613.7105850752173</v>
      </c>
      <c r="H248" s="6">
        <f>IFERROR(IF(Loan_Not_Paid*Values_Entered,Ending_Balance,""), "")</f>
        <v>296242.75718449475</v>
      </c>
    </row>
    <row r="249" spans="2:8" x14ac:dyDescent="0.15">
      <c r="B249" s="5">
        <f>IFERROR(IF(Loan_Not_Paid*Values_Entered,Payment_Number,""), "")</f>
        <v>237</v>
      </c>
      <c r="C249" s="3">
        <f>IFERROR(IF(Loan_Not_Paid*Values_Entered,Payment_Date,""), "")</f>
        <v>52566</v>
      </c>
      <c r="D249" s="6">
        <f>IFERROR(IF(Loan_Not_Paid*Values_Entered,Beginning_Balance,""), "")</f>
        <v>296242.75718449475</v>
      </c>
      <c r="E249" s="6">
        <f>IFERROR(IF(Loan_Not_Paid*Values_Entered,Monthly_Payment,""), "")</f>
        <v>3286.7537221634116</v>
      </c>
      <c r="F249" s="6">
        <f>IFERROR(IF(Loan_Not_Paid*Values_Entered,Principal,""), "")</f>
        <v>1682.1054540807556</v>
      </c>
      <c r="G249" s="6">
        <f>IFERROR(IF(Loan_Not_Paid*Values_Entered,Interest,""), "")</f>
        <v>1604.6482680826559</v>
      </c>
      <c r="H249" s="6">
        <f>IFERROR(IF(Loan_Not_Paid*Values_Entered,Ending_Balance,""), "")</f>
        <v>294560.65173041401</v>
      </c>
    </row>
    <row r="250" spans="2:8" x14ac:dyDescent="0.15">
      <c r="B250" s="5">
        <f>IFERROR(IF(Loan_Not_Paid*Values_Entered,Payment_Number,""), "")</f>
        <v>238</v>
      </c>
      <c r="C250" s="3">
        <f>IFERROR(IF(Loan_Not_Paid*Values_Entered,Payment_Date,""), "")</f>
        <v>52597</v>
      </c>
      <c r="D250" s="6">
        <f>IFERROR(IF(Loan_Not_Paid*Values_Entered,Beginning_Balance,""), "")</f>
        <v>294560.65173041401</v>
      </c>
      <c r="E250" s="6">
        <f>IFERROR(IF(Loan_Not_Paid*Values_Entered,Monthly_Payment,""), "")</f>
        <v>3286.7537221634116</v>
      </c>
      <c r="F250" s="6">
        <f>IFERROR(IF(Loan_Not_Paid*Values_Entered,Principal,""), "")</f>
        <v>1691.216858623693</v>
      </c>
      <c r="G250" s="6">
        <f>IFERROR(IF(Loan_Not_Paid*Values_Entered,Interest,""), "")</f>
        <v>1595.536863539719</v>
      </c>
      <c r="H250" s="6">
        <f>IFERROR(IF(Loan_Not_Paid*Values_Entered,Ending_Balance,""), "")</f>
        <v>292869.43487179023</v>
      </c>
    </row>
    <row r="251" spans="2:8" x14ac:dyDescent="0.15">
      <c r="B251" s="5">
        <f>IFERROR(IF(Loan_Not_Paid*Values_Entered,Payment_Number,""), "")</f>
        <v>239</v>
      </c>
      <c r="C251" s="3">
        <f>IFERROR(IF(Loan_Not_Paid*Values_Entered,Payment_Date,""), "")</f>
        <v>52628</v>
      </c>
      <c r="D251" s="6">
        <f>IFERROR(IF(Loan_Not_Paid*Values_Entered,Beginning_Balance,""), "")</f>
        <v>292869.43487179023</v>
      </c>
      <c r="E251" s="6">
        <f>IFERROR(IF(Loan_Not_Paid*Values_Entered,Monthly_Payment,""), "")</f>
        <v>3286.7537221634116</v>
      </c>
      <c r="F251" s="6">
        <f>IFERROR(IF(Loan_Not_Paid*Values_Entered,Principal,""), "")</f>
        <v>1700.3776166079047</v>
      </c>
      <c r="G251" s="6">
        <f>IFERROR(IF(Loan_Not_Paid*Values_Entered,Interest,""), "")</f>
        <v>1586.3761055555069</v>
      </c>
      <c r="H251" s="6">
        <f>IFERROR(IF(Loan_Not_Paid*Values_Entered,Ending_Balance,""), "")</f>
        <v>291169.05725518242</v>
      </c>
    </row>
    <row r="252" spans="2:8" s="46" customFormat="1" x14ac:dyDescent="0.15">
      <c r="B252" s="43">
        <f>IFERROR(IF(Loan_Not_Paid*Values_Entered,Payment_Number,""), "")</f>
        <v>240</v>
      </c>
      <c r="C252" s="44">
        <f>IFERROR(IF(Loan_Not_Paid*Values_Entered,Payment_Date,""), "")</f>
        <v>52657</v>
      </c>
      <c r="D252" s="45">
        <f>IFERROR(IF(Loan_Not_Paid*Values_Entered,Beginning_Balance,""), "")</f>
        <v>291169.05725518242</v>
      </c>
      <c r="E252" s="45">
        <f>IFERROR(IF(Loan_Not_Paid*Values_Entered,Monthly_Payment,""), "")</f>
        <v>3286.7537221634116</v>
      </c>
      <c r="F252" s="45">
        <f>IFERROR(IF(Loan_Not_Paid*Values_Entered,Principal,""), "")</f>
        <v>1709.5879953645306</v>
      </c>
      <c r="G252" s="45">
        <f>IFERROR(IF(Loan_Not_Paid*Values_Entered,Interest,""), "")</f>
        <v>1577.1657267988812</v>
      </c>
      <c r="H252" s="45">
        <f>IFERROR(IF(Loan_Not_Paid*Values_Entered,Ending_Balance,""), "")</f>
        <v>289459.46925981785</v>
      </c>
    </row>
    <row r="253" spans="2:8" x14ac:dyDescent="0.15">
      <c r="B253" s="5">
        <f>IFERROR(IF(Loan_Not_Paid*Values_Entered,Payment_Number,""), "")</f>
        <v>241</v>
      </c>
      <c r="C253" s="3">
        <f>IFERROR(IF(Loan_Not_Paid*Values_Entered,Payment_Date,""), "")</f>
        <v>52688</v>
      </c>
      <c r="D253" s="6">
        <f>IFERROR(IF(Loan_Not_Paid*Values_Entered,Beginning_Balance,""), "")</f>
        <v>289459.46925981785</v>
      </c>
      <c r="E253" s="6">
        <f>IFERROR(IF(Loan_Not_Paid*Values_Entered,Monthly_Payment,""), "")</f>
        <v>3286.7537221634116</v>
      </c>
      <c r="F253" s="6">
        <f>IFERROR(IF(Loan_Not_Paid*Values_Entered,Principal,""), "")</f>
        <v>1718.8482636727556</v>
      </c>
      <c r="G253" s="6">
        <f>IFERROR(IF(Loan_Not_Paid*Values_Entered,Interest,""), "")</f>
        <v>1567.9054584906562</v>
      </c>
      <c r="H253" s="6">
        <f>IFERROR(IF(Loan_Not_Paid*Values_Entered,Ending_Balance,""), "")</f>
        <v>287740.6209961453</v>
      </c>
    </row>
    <row r="254" spans="2:8" x14ac:dyDescent="0.15">
      <c r="B254" s="5">
        <f>IFERROR(IF(Loan_Not_Paid*Values_Entered,Payment_Number,""), "")</f>
        <v>242</v>
      </c>
      <c r="C254" s="3">
        <f>IFERROR(IF(Loan_Not_Paid*Values_Entered,Payment_Date,""), "")</f>
        <v>52718</v>
      </c>
      <c r="D254" s="6">
        <f>IFERROR(IF(Loan_Not_Paid*Values_Entered,Beginning_Balance,""), "")</f>
        <v>287740.6209961453</v>
      </c>
      <c r="E254" s="6">
        <f>IFERROR(IF(Loan_Not_Paid*Values_Entered,Monthly_Payment,""), "")</f>
        <v>3286.7537221634116</v>
      </c>
      <c r="F254" s="6">
        <f>IFERROR(IF(Loan_Not_Paid*Values_Entered,Principal,""), "")</f>
        <v>1728.1586917676491</v>
      </c>
      <c r="G254" s="6">
        <f>IFERROR(IF(Loan_Not_Paid*Values_Entered,Interest,""), "")</f>
        <v>1558.5950303957623</v>
      </c>
      <c r="H254" s="6">
        <f>IFERROR(IF(Loan_Not_Paid*Values_Entered,Ending_Balance,""), "")</f>
        <v>286012.4623043777</v>
      </c>
    </row>
    <row r="255" spans="2:8" x14ac:dyDescent="0.15">
      <c r="B255" s="5">
        <f>IFERROR(IF(Loan_Not_Paid*Values_Entered,Payment_Number,""), "")</f>
        <v>243</v>
      </c>
      <c r="C255" s="3">
        <f>IFERROR(IF(Loan_Not_Paid*Values_Entered,Payment_Date,""), "")</f>
        <v>52749</v>
      </c>
      <c r="D255" s="6">
        <f>IFERROR(IF(Loan_Not_Paid*Values_Entered,Beginning_Balance,""), "")</f>
        <v>286012.4623043777</v>
      </c>
      <c r="E255" s="6">
        <f>IFERROR(IF(Loan_Not_Paid*Values_Entered,Monthly_Payment,""), "")</f>
        <v>3286.7537221634116</v>
      </c>
      <c r="F255" s="6">
        <f>IFERROR(IF(Loan_Not_Paid*Values_Entered,Principal,""), "")</f>
        <v>1737.5195513480573</v>
      </c>
      <c r="G255" s="6">
        <f>IFERROR(IF(Loan_Not_Paid*Values_Entered,Interest,""), "")</f>
        <v>1549.234170815354</v>
      </c>
      <c r="H255" s="6">
        <f>IFERROR(IF(Loan_Not_Paid*Values_Entered,Ending_Balance,""), "")</f>
        <v>284274.94275302952</v>
      </c>
    </row>
    <row r="256" spans="2:8" x14ac:dyDescent="0.15">
      <c r="B256" s="5">
        <f>IFERROR(IF(Loan_Not_Paid*Values_Entered,Payment_Number,""), "")</f>
        <v>244</v>
      </c>
      <c r="C256" s="3">
        <f>IFERROR(IF(Loan_Not_Paid*Values_Entered,Payment_Date,""), "")</f>
        <v>52779</v>
      </c>
      <c r="D256" s="6">
        <f>IFERROR(IF(Loan_Not_Paid*Values_Entered,Beginning_Balance,""), "")</f>
        <v>284274.94275302952</v>
      </c>
      <c r="E256" s="6">
        <f>IFERROR(IF(Loan_Not_Paid*Values_Entered,Monthly_Payment,""), "")</f>
        <v>3286.7537221634116</v>
      </c>
      <c r="F256" s="6">
        <f>IFERROR(IF(Loan_Not_Paid*Values_Entered,Principal,""), "")</f>
        <v>1746.9311155845264</v>
      </c>
      <c r="G256" s="6">
        <f>IFERROR(IF(Loan_Not_Paid*Values_Entered,Interest,""), "")</f>
        <v>1539.8226065788856</v>
      </c>
      <c r="H256" s="6">
        <f>IFERROR(IF(Loan_Not_Paid*Values_Entered,Ending_Balance,""), "")</f>
        <v>282528.01163744507</v>
      </c>
    </row>
    <row r="257" spans="2:8" x14ac:dyDescent="0.15">
      <c r="B257" s="5">
        <f>IFERROR(IF(Loan_Not_Paid*Values_Entered,Payment_Number,""), "")</f>
        <v>245</v>
      </c>
      <c r="C257" s="3">
        <f>IFERROR(IF(Loan_Not_Paid*Values_Entered,Payment_Date,""), "")</f>
        <v>52810</v>
      </c>
      <c r="D257" s="6">
        <f>IFERROR(IF(Loan_Not_Paid*Values_Entered,Beginning_Balance,""), "")</f>
        <v>282528.01163744507</v>
      </c>
      <c r="E257" s="6">
        <f>IFERROR(IF(Loan_Not_Paid*Values_Entered,Monthly_Payment,""), "")</f>
        <v>3286.7537221634116</v>
      </c>
      <c r="F257" s="6">
        <f>IFERROR(IF(Loan_Not_Paid*Values_Entered,Principal,""), "")</f>
        <v>1756.3936591272757</v>
      </c>
      <c r="G257" s="6">
        <f>IFERROR(IF(Loan_Not_Paid*Values_Entered,Interest,""), "")</f>
        <v>1530.3600630361359</v>
      </c>
      <c r="H257" s="6">
        <f>IFERROR(IF(Loan_Not_Paid*Values_Entered,Ending_Balance,""), "")</f>
        <v>280771.6179783179</v>
      </c>
    </row>
    <row r="258" spans="2:8" x14ac:dyDescent="0.15">
      <c r="B258" s="5">
        <f>IFERROR(IF(Loan_Not_Paid*Values_Entered,Payment_Number,""), "")</f>
        <v>246</v>
      </c>
      <c r="C258" s="3">
        <f>IFERROR(IF(Loan_Not_Paid*Values_Entered,Payment_Date,""), "")</f>
        <v>52841</v>
      </c>
      <c r="D258" s="6">
        <f>IFERROR(IF(Loan_Not_Paid*Values_Entered,Beginning_Balance,""), "")</f>
        <v>280771.6179783179</v>
      </c>
      <c r="E258" s="6">
        <f>IFERROR(IF(Loan_Not_Paid*Values_Entered,Monthly_Payment,""), "")</f>
        <v>3286.7537221634116</v>
      </c>
      <c r="F258" s="6">
        <f>IFERROR(IF(Loan_Not_Paid*Values_Entered,Principal,""), "")</f>
        <v>1765.9074581142152</v>
      </c>
      <c r="G258" s="6">
        <f>IFERROR(IF(Loan_Not_Paid*Values_Entered,Interest,""), "")</f>
        <v>1520.8462640491969</v>
      </c>
      <c r="H258" s="6">
        <f>IFERROR(IF(Loan_Not_Paid*Values_Entered,Ending_Balance,""), "")</f>
        <v>279005.71052020369</v>
      </c>
    </row>
    <row r="259" spans="2:8" x14ac:dyDescent="0.15">
      <c r="B259" s="5">
        <f>IFERROR(IF(Loan_Not_Paid*Values_Entered,Payment_Number,""), "")</f>
        <v>247</v>
      </c>
      <c r="C259" s="3">
        <f>IFERROR(IF(Loan_Not_Paid*Values_Entered,Payment_Date,""), "")</f>
        <v>52871</v>
      </c>
      <c r="D259" s="6">
        <f>IFERROR(IF(Loan_Not_Paid*Values_Entered,Beginning_Balance,""), "")</f>
        <v>279005.71052020369</v>
      </c>
      <c r="E259" s="6">
        <f>IFERROR(IF(Loan_Not_Paid*Values_Entered,Monthly_Payment,""), "")</f>
        <v>3286.7537221634116</v>
      </c>
      <c r="F259" s="6">
        <f>IFERROR(IF(Loan_Not_Paid*Values_Entered,Principal,""), "")</f>
        <v>1775.4727901790004</v>
      </c>
      <c r="G259" s="6">
        <f>IFERROR(IF(Loan_Not_Paid*Values_Entered,Interest,""), "")</f>
        <v>1511.2809319844114</v>
      </c>
      <c r="H259" s="6">
        <f>IFERROR(IF(Loan_Not_Paid*Values_Entered,Ending_Balance,""), "")</f>
        <v>277230.23773002485</v>
      </c>
    </row>
    <row r="260" spans="2:8" x14ac:dyDescent="0.15">
      <c r="B260" s="5">
        <f>IFERROR(IF(Loan_Not_Paid*Values_Entered,Payment_Number,""), "")</f>
        <v>248</v>
      </c>
      <c r="C260" s="3">
        <f>IFERROR(IF(Loan_Not_Paid*Values_Entered,Payment_Date,""), "")</f>
        <v>52902</v>
      </c>
      <c r="D260" s="6">
        <f>IFERROR(IF(Loan_Not_Paid*Values_Entered,Beginning_Balance,""), "")</f>
        <v>277230.23773002485</v>
      </c>
      <c r="E260" s="6">
        <f>IFERROR(IF(Loan_Not_Paid*Values_Entered,Monthly_Payment,""), "")</f>
        <v>3286.7537221634116</v>
      </c>
      <c r="F260" s="6">
        <f>IFERROR(IF(Loan_Not_Paid*Values_Entered,Principal,""), "")</f>
        <v>1785.0899344591367</v>
      </c>
      <c r="G260" s="6">
        <f>IFERROR(IF(Loan_Not_Paid*Values_Entered,Interest,""), "")</f>
        <v>1501.6637877042749</v>
      </c>
      <c r="H260" s="6">
        <f>IFERROR(IF(Loan_Not_Paid*Values_Entered,Ending_Balance,""), "")</f>
        <v>275445.14779556566</v>
      </c>
    </row>
    <row r="261" spans="2:8" x14ac:dyDescent="0.15">
      <c r="B261" s="5">
        <f>IFERROR(IF(Loan_Not_Paid*Values_Entered,Payment_Number,""), "")</f>
        <v>249</v>
      </c>
      <c r="C261" s="3">
        <f>IFERROR(IF(Loan_Not_Paid*Values_Entered,Payment_Date,""), "")</f>
        <v>52932</v>
      </c>
      <c r="D261" s="6">
        <f>IFERROR(IF(Loan_Not_Paid*Values_Entered,Beginning_Balance,""), "")</f>
        <v>275445.14779556566</v>
      </c>
      <c r="E261" s="6">
        <f>IFERROR(IF(Loan_Not_Paid*Values_Entered,Monthly_Payment,""), "")</f>
        <v>3286.7537221634116</v>
      </c>
      <c r="F261" s="6">
        <f>IFERROR(IF(Loan_Not_Paid*Values_Entered,Principal,""), "")</f>
        <v>1794.7591716041236</v>
      </c>
      <c r="G261" s="6">
        <f>IFERROR(IF(Loan_Not_Paid*Values_Entered,Interest,""), "")</f>
        <v>1491.994550559288</v>
      </c>
      <c r="H261" s="6">
        <f>IFERROR(IF(Loan_Not_Paid*Values_Entered,Ending_Balance,""), "")</f>
        <v>273650.38862396148</v>
      </c>
    </row>
    <row r="262" spans="2:8" x14ac:dyDescent="0.15">
      <c r="B262" s="5">
        <f>IFERROR(IF(Loan_Not_Paid*Values_Entered,Payment_Number,""), "")</f>
        <v>250</v>
      </c>
      <c r="C262" s="3">
        <f>IFERROR(IF(Loan_Not_Paid*Values_Entered,Payment_Date,""), "")</f>
        <v>52963</v>
      </c>
      <c r="D262" s="6">
        <f>IFERROR(IF(Loan_Not_Paid*Values_Entered,Beginning_Balance,""), "")</f>
        <v>273650.38862396148</v>
      </c>
      <c r="E262" s="6">
        <f>IFERROR(IF(Loan_Not_Paid*Values_Entered,Monthly_Payment,""), "")</f>
        <v>3286.7537221634116</v>
      </c>
      <c r="F262" s="6">
        <f>IFERROR(IF(Loan_Not_Paid*Values_Entered,Principal,""), "")</f>
        <v>1804.4807837836461</v>
      </c>
      <c r="G262" s="6">
        <f>IFERROR(IF(Loan_Not_Paid*Values_Entered,Interest,""), "")</f>
        <v>1482.2729383797659</v>
      </c>
      <c r="H262" s="6">
        <f>IFERROR(IF(Loan_Not_Paid*Values_Entered,Ending_Balance,""), "")</f>
        <v>271845.90784017812</v>
      </c>
    </row>
    <row r="263" spans="2:8" x14ac:dyDescent="0.15">
      <c r="B263" s="5">
        <f>IFERROR(IF(Loan_Not_Paid*Values_Entered,Payment_Number,""), "")</f>
        <v>251</v>
      </c>
      <c r="C263" s="3">
        <f>IFERROR(IF(Loan_Not_Paid*Values_Entered,Payment_Date,""), "")</f>
        <v>52994</v>
      </c>
      <c r="D263" s="6">
        <f>IFERROR(IF(Loan_Not_Paid*Values_Entered,Beginning_Balance,""), "")</f>
        <v>271845.90784017812</v>
      </c>
      <c r="E263" s="6">
        <f>IFERROR(IF(Loan_Not_Paid*Values_Entered,Monthly_Payment,""), "")</f>
        <v>3286.7537221634116</v>
      </c>
      <c r="F263" s="6">
        <f>IFERROR(IF(Loan_Not_Paid*Values_Entered,Principal,""), "")</f>
        <v>1814.2550546958075</v>
      </c>
      <c r="G263" s="6">
        <f>IFERROR(IF(Loan_Not_Paid*Values_Entered,Interest,""), "")</f>
        <v>1472.4986674676045</v>
      </c>
      <c r="H263" s="6">
        <f>IFERROR(IF(Loan_Not_Paid*Values_Entered,Ending_Balance,""), "")</f>
        <v>270031.65278548235</v>
      </c>
    </row>
    <row r="264" spans="2:8" x14ac:dyDescent="0.15">
      <c r="B264" s="5">
        <f>IFERROR(IF(Loan_Not_Paid*Values_Entered,Payment_Number,""), "")</f>
        <v>252</v>
      </c>
      <c r="C264" s="3">
        <f>IFERROR(IF(Loan_Not_Paid*Values_Entered,Payment_Date,""), "")</f>
        <v>53022</v>
      </c>
      <c r="D264" s="6">
        <f>IFERROR(IF(Loan_Not_Paid*Values_Entered,Beginning_Balance,""), "")</f>
        <v>270031.65278548235</v>
      </c>
      <c r="E264" s="6">
        <f>IFERROR(IF(Loan_Not_Paid*Values_Entered,Monthly_Payment,""), "")</f>
        <v>3286.7537221634116</v>
      </c>
      <c r="F264" s="6">
        <f>IFERROR(IF(Loan_Not_Paid*Values_Entered,Principal,""), "")</f>
        <v>1824.0822695754098</v>
      </c>
      <c r="G264" s="6">
        <f>IFERROR(IF(Loan_Not_Paid*Values_Entered,Interest,""), "")</f>
        <v>1462.671452588002</v>
      </c>
      <c r="H264" s="6">
        <f>IFERROR(IF(Loan_Not_Paid*Values_Entered,Ending_Balance,""), "")</f>
        <v>268207.5705159069</v>
      </c>
    </row>
    <row r="265" spans="2:8" x14ac:dyDescent="0.15">
      <c r="B265" s="5">
        <f>IFERROR(IF(Loan_Not_Paid*Values_Entered,Payment_Number,""), "")</f>
        <v>253</v>
      </c>
      <c r="C265" s="3">
        <f>IFERROR(IF(Loan_Not_Paid*Values_Entered,Payment_Date,""), "")</f>
        <v>53053</v>
      </c>
      <c r="D265" s="6">
        <f>IFERROR(IF(Loan_Not_Paid*Values_Entered,Beginning_Balance,""), "")</f>
        <v>268207.5705159069</v>
      </c>
      <c r="E265" s="6">
        <f>IFERROR(IF(Loan_Not_Paid*Values_Entered,Monthly_Payment,""), "")</f>
        <v>3286.7537221634116</v>
      </c>
      <c r="F265" s="6">
        <f>IFERROR(IF(Loan_Not_Paid*Values_Entered,Principal,""), "")</f>
        <v>1833.9627152022767</v>
      </c>
      <c r="G265" s="6">
        <f>IFERROR(IF(Loan_Not_Paid*Values_Entered,Interest,""), "")</f>
        <v>1452.7910069611353</v>
      </c>
      <c r="H265" s="6">
        <f>IFERROR(IF(Loan_Not_Paid*Values_Entered,Ending_Balance,""), "")</f>
        <v>266373.60780070489</v>
      </c>
    </row>
    <row r="266" spans="2:8" x14ac:dyDescent="0.15">
      <c r="B266" s="5">
        <f>IFERROR(IF(Loan_Not_Paid*Values_Entered,Payment_Number,""), "")</f>
        <v>254</v>
      </c>
      <c r="C266" s="3">
        <f>IFERROR(IF(Loan_Not_Paid*Values_Entered,Payment_Date,""), "")</f>
        <v>53083</v>
      </c>
      <c r="D266" s="6">
        <f>IFERROR(IF(Loan_Not_Paid*Values_Entered,Beginning_Balance,""), "")</f>
        <v>266373.60780070489</v>
      </c>
      <c r="E266" s="6">
        <f>IFERROR(IF(Loan_Not_Paid*Values_Entered,Monthly_Payment,""), "")</f>
        <v>3286.7537221634116</v>
      </c>
      <c r="F266" s="6">
        <f>IFERROR(IF(Loan_Not_Paid*Values_Entered,Principal,""), "")</f>
        <v>1843.8966799096222</v>
      </c>
      <c r="G266" s="6">
        <f>IFERROR(IF(Loan_Not_Paid*Values_Entered,Interest,""), "")</f>
        <v>1442.8570422537896</v>
      </c>
      <c r="H266" s="6">
        <f>IFERROR(IF(Loan_Not_Paid*Values_Entered,Ending_Balance,""), "")</f>
        <v>264529.71112079523</v>
      </c>
    </row>
    <row r="267" spans="2:8" x14ac:dyDescent="0.15">
      <c r="B267" s="5">
        <f>IFERROR(IF(Loan_Not_Paid*Values_Entered,Payment_Number,""), "")</f>
        <v>255</v>
      </c>
      <c r="C267" s="3">
        <f>IFERROR(IF(Loan_Not_Paid*Values_Entered,Payment_Date,""), "")</f>
        <v>53114</v>
      </c>
      <c r="D267" s="6">
        <f>IFERROR(IF(Loan_Not_Paid*Values_Entered,Beginning_Balance,""), "")</f>
        <v>264529.71112079523</v>
      </c>
      <c r="E267" s="6">
        <f>IFERROR(IF(Loan_Not_Paid*Values_Entered,Monthly_Payment,""), "")</f>
        <v>3286.7537221634116</v>
      </c>
      <c r="F267" s="6">
        <f>IFERROR(IF(Loan_Not_Paid*Values_Entered,Principal,""), "")</f>
        <v>1853.8844535924661</v>
      </c>
      <c r="G267" s="6">
        <f>IFERROR(IF(Loan_Not_Paid*Values_Entered,Interest,""), "")</f>
        <v>1432.8692685709455</v>
      </c>
      <c r="H267" s="6">
        <f>IFERROR(IF(Loan_Not_Paid*Values_Entered,Ending_Balance,""), "")</f>
        <v>262675.82666720287</v>
      </c>
    </row>
    <row r="268" spans="2:8" x14ac:dyDescent="0.15">
      <c r="B268" s="5">
        <f>IFERROR(IF(Loan_Not_Paid*Values_Entered,Payment_Number,""), "")</f>
        <v>256</v>
      </c>
      <c r="C268" s="3">
        <f>IFERROR(IF(Loan_Not_Paid*Values_Entered,Payment_Date,""), "")</f>
        <v>53144</v>
      </c>
      <c r="D268" s="6">
        <f>IFERROR(IF(Loan_Not_Paid*Values_Entered,Beginning_Balance,""), "")</f>
        <v>262675.82666720287</v>
      </c>
      <c r="E268" s="6">
        <f>IFERROR(IF(Loan_Not_Paid*Values_Entered,Monthly_Payment,""), "")</f>
        <v>3286.7537221634116</v>
      </c>
      <c r="F268" s="6">
        <f>IFERROR(IF(Loan_Not_Paid*Values_Entered,Principal,""), "")</f>
        <v>1863.9263277160917</v>
      </c>
      <c r="G268" s="6">
        <f>IFERROR(IF(Loan_Not_Paid*Values_Entered,Interest,""), "")</f>
        <v>1422.8273944473199</v>
      </c>
      <c r="H268" s="6">
        <f>IFERROR(IF(Loan_Not_Paid*Values_Entered,Ending_Balance,""), "")</f>
        <v>260811.90033948654</v>
      </c>
    </row>
    <row r="269" spans="2:8" x14ac:dyDescent="0.15">
      <c r="B269" s="5">
        <f>IFERROR(IF(Loan_Not_Paid*Values_Entered,Payment_Number,""), "")</f>
        <v>257</v>
      </c>
      <c r="C269" s="3">
        <f>IFERROR(IF(Loan_Not_Paid*Values_Entered,Payment_Date,""), "")</f>
        <v>53175</v>
      </c>
      <c r="D269" s="6">
        <f>IFERROR(IF(Loan_Not_Paid*Values_Entered,Beginning_Balance,""), "")</f>
        <v>260811.90033948654</v>
      </c>
      <c r="E269" s="6">
        <f>IFERROR(IF(Loan_Not_Paid*Values_Entered,Monthly_Payment,""), "")</f>
        <v>3286.7537221634116</v>
      </c>
      <c r="F269" s="6">
        <f>IFERROR(IF(Loan_Not_Paid*Values_Entered,Principal,""), "")</f>
        <v>1874.022595324554</v>
      </c>
      <c r="G269" s="6">
        <f>IFERROR(IF(Loan_Not_Paid*Values_Entered,Interest,""), "")</f>
        <v>1412.7311268388576</v>
      </c>
      <c r="H269" s="6">
        <f>IFERROR(IF(Loan_Not_Paid*Values_Entered,Ending_Balance,""), "")</f>
        <v>258937.87774416199</v>
      </c>
    </row>
    <row r="270" spans="2:8" x14ac:dyDescent="0.15">
      <c r="B270" s="5">
        <f>IFERROR(IF(Loan_Not_Paid*Values_Entered,Payment_Number,""), "")</f>
        <v>258</v>
      </c>
      <c r="C270" s="3">
        <f>IFERROR(IF(Loan_Not_Paid*Values_Entered,Payment_Date,""), "")</f>
        <v>53206</v>
      </c>
      <c r="D270" s="6">
        <f>IFERROR(IF(Loan_Not_Paid*Values_Entered,Beginning_Balance,""), "")</f>
        <v>258937.87774416199</v>
      </c>
      <c r="E270" s="6">
        <f>IFERROR(IF(Loan_Not_Paid*Values_Entered,Monthly_Payment,""), "")</f>
        <v>3286.7537221634116</v>
      </c>
      <c r="F270" s="6">
        <f>IFERROR(IF(Loan_Not_Paid*Values_Entered,Principal,""), "")</f>
        <v>1884.173551049229</v>
      </c>
      <c r="G270" s="6">
        <f>IFERROR(IF(Loan_Not_Paid*Values_Entered,Interest,""), "")</f>
        <v>1402.580171114183</v>
      </c>
      <c r="H270" s="6">
        <f>IFERROR(IF(Loan_Not_Paid*Values_Entered,Ending_Balance,""), "")</f>
        <v>257053.70419311267</v>
      </c>
    </row>
    <row r="271" spans="2:8" x14ac:dyDescent="0.15">
      <c r="B271" s="5">
        <f>IFERROR(IF(Loan_Not_Paid*Values_Entered,Payment_Number,""), "")</f>
        <v>259</v>
      </c>
      <c r="C271" s="3">
        <f>IFERROR(IF(Loan_Not_Paid*Values_Entered,Payment_Date,""), "")</f>
        <v>53236</v>
      </c>
      <c r="D271" s="6">
        <f>IFERROR(IF(Loan_Not_Paid*Values_Entered,Beginning_Balance,""), "")</f>
        <v>257053.70419311267</v>
      </c>
      <c r="E271" s="6">
        <f>IFERROR(IF(Loan_Not_Paid*Values_Entered,Monthly_Payment,""), "")</f>
        <v>3286.7537221634116</v>
      </c>
      <c r="F271" s="6">
        <f>IFERROR(IF(Loan_Not_Paid*Values_Entered,Principal,""), "")</f>
        <v>1894.379491117412</v>
      </c>
      <c r="G271" s="6">
        <f>IFERROR(IF(Loan_Not_Paid*Values_Entered,Interest,""), "")</f>
        <v>1392.3742310459997</v>
      </c>
      <c r="H271" s="6">
        <f>IFERROR(IF(Loan_Not_Paid*Values_Entered,Ending_Balance,""), "")</f>
        <v>255159.32470199536</v>
      </c>
    </row>
    <row r="272" spans="2:8" x14ac:dyDescent="0.15">
      <c r="B272" s="5">
        <f>IFERROR(IF(Loan_Not_Paid*Values_Entered,Payment_Number,""), "")</f>
        <v>260</v>
      </c>
      <c r="C272" s="3">
        <f>IFERROR(IF(Loan_Not_Paid*Values_Entered,Payment_Date,""), "")</f>
        <v>53267</v>
      </c>
      <c r="D272" s="6">
        <f>IFERROR(IF(Loan_Not_Paid*Values_Entered,Beginning_Balance,""), "")</f>
        <v>255159.32470199536</v>
      </c>
      <c r="E272" s="6">
        <f>IFERROR(IF(Loan_Not_Paid*Values_Entered,Monthly_Payment,""), "")</f>
        <v>3286.7537221634116</v>
      </c>
      <c r="F272" s="6">
        <f>IFERROR(IF(Loan_Not_Paid*Values_Entered,Principal,""), "")</f>
        <v>1904.6407133609646</v>
      </c>
      <c r="G272" s="6">
        <f>IFERROR(IF(Loan_Not_Paid*Values_Entered,Interest,""), "")</f>
        <v>1382.1130088024468</v>
      </c>
      <c r="H272" s="6">
        <f>IFERROR(IF(Loan_Not_Paid*Values_Entered,Ending_Balance,""), "")</f>
        <v>253254.68398863496</v>
      </c>
    </row>
    <row r="273" spans="2:8" x14ac:dyDescent="0.15">
      <c r="B273" s="5">
        <f>IFERROR(IF(Loan_Not_Paid*Values_Entered,Payment_Number,""), "")</f>
        <v>261</v>
      </c>
      <c r="C273" s="3">
        <f>IFERROR(IF(Loan_Not_Paid*Values_Entered,Payment_Date,""), "")</f>
        <v>53297</v>
      </c>
      <c r="D273" s="6">
        <f>IFERROR(IF(Loan_Not_Paid*Values_Entered,Beginning_Balance,""), "")</f>
        <v>253254.68398863496</v>
      </c>
      <c r="E273" s="6">
        <f>IFERROR(IF(Loan_Not_Paid*Values_Entered,Monthly_Payment,""), "")</f>
        <v>3286.7537221634116</v>
      </c>
      <c r="F273" s="6">
        <f>IFERROR(IF(Loan_Not_Paid*Values_Entered,Principal,""), "")</f>
        <v>1914.9575172250031</v>
      </c>
      <c r="G273" s="6">
        <f>IFERROR(IF(Loan_Not_Paid*Values_Entered,Interest,""), "")</f>
        <v>1371.7962049384084</v>
      </c>
      <c r="H273" s="6">
        <f>IFERROR(IF(Loan_Not_Paid*Values_Entered,Ending_Balance,""), "")</f>
        <v>251339.72647140967</v>
      </c>
    </row>
    <row r="274" spans="2:8" x14ac:dyDescent="0.15">
      <c r="B274" s="5">
        <f>IFERROR(IF(Loan_Not_Paid*Values_Entered,Payment_Number,""), "")</f>
        <v>262</v>
      </c>
      <c r="C274" s="3">
        <f>IFERROR(IF(Loan_Not_Paid*Values_Entered,Payment_Date,""), "")</f>
        <v>53328</v>
      </c>
      <c r="D274" s="6">
        <f>IFERROR(IF(Loan_Not_Paid*Values_Entered,Beginning_Balance,""), "")</f>
        <v>251339.72647140967</v>
      </c>
      <c r="E274" s="6">
        <f>IFERROR(IF(Loan_Not_Paid*Values_Entered,Monthly_Payment,""), "")</f>
        <v>3286.7537221634116</v>
      </c>
      <c r="F274" s="6">
        <f>IFERROR(IF(Loan_Not_Paid*Values_Entered,Principal,""), "")</f>
        <v>1925.3302037766389</v>
      </c>
      <c r="G274" s="6">
        <f>IFERROR(IF(Loan_Not_Paid*Values_Entered,Interest,""), "")</f>
        <v>1361.4235183867729</v>
      </c>
      <c r="H274" s="6">
        <f>IFERROR(IF(Loan_Not_Paid*Values_Entered,Ending_Balance,""), "")</f>
        <v>249414.39626763319</v>
      </c>
    </row>
    <row r="275" spans="2:8" x14ac:dyDescent="0.15">
      <c r="B275" s="5">
        <f>IFERROR(IF(Loan_Not_Paid*Values_Entered,Payment_Number,""), "")</f>
        <v>263</v>
      </c>
      <c r="C275" s="3">
        <f>IFERROR(IF(Loan_Not_Paid*Values_Entered,Payment_Date,""), "")</f>
        <v>53359</v>
      </c>
      <c r="D275" s="6">
        <f>IFERROR(IF(Loan_Not_Paid*Values_Entered,Beginning_Balance,""), "")</f>
        <v>249414.39626763319</v>
      </c>
      <c r="E275" s="6">
        <f>IFERROR(IF(Loan_Not_Paid*Values_Entered,Monthly_Payment,""), "")</f>
        <v>3286.7537221634116</v>
      </c>
      <c r="F275" s="6">
        <f>IFERROR(IF(Loan_Not_Paid*Values_Entered,Principal,""), "")</f>
        <v>1935.7590757137625</v>
      </c>
      <c r="G275" s="6">
        <f>IFERROR(IF(Loan_Not_Paid*Values_Entered,Interest,""), "")</f>
        <v>1350.9946464496495</v>
      </c>
      <c r="H275" s="6">
        <f>IFERROR(IF(Loan_Not_Paid*Values_Entered,Ending_Balance,""), "")</f>
        <v>247478.63719191914</v>
      </c>
    </row>
    <row r="276" spans="2:8" x14ac:dyDescent="0.15">
      <c r="B276" s="5">
        <f>IFERROR(IF(Loan_Not_Paid*Values_Entered,Payment_Number,""), "")</f>
        <v>264</v>
      </c>
      <c r="C276" s="3">
        <f>IFERROR(IF(Loan_Not_Paid*Values_Entered,Payment_Date,""), "")</f>
        <v>53387</v>
      </c>
      <c r="D276" s="6">
        <f>IFERROR(IF(Loan_Not_Paid*Values_Entered,Beginning_Balance,""), "")</f>
        <v>247478.63719191914</v>
      </c>
      <c r="E276" s="6">
        <f>IFERROR(IF(Loan_Not_Paid*Values_Entered,Monthly_Payment,""), "")</f>
        <v>3286.7537221634116</v>
      </c>
      <c r="F276" s="6">
        <f>IFERROR(IF(Loan_Not_Paid*Values_Entered,Principal,""), "")</f>
        <v>1946.2444373738783</v>
      </c>
      <c r="G276" s="6">
        <f>IFERROR(IF(Loan_Not_Paid*Values_Entered,Interest,""), "")</f>
        <v>1340.5092847895335</v>
      </c>
      <c r="H276" s="6">
        <f>IFERROR(IF(Loan_Not_Paid*Values_Entered,Ending_Balance,""), "")</f>
        <v>245532.3927545459</v>
      </c>
    </row>
    <row r="277" spans="2:8" x14ac:dyDescent="0.15">
      <c r="B277" s="5">
        <f>IFERROR(IF(Loan_Not_Paid*Values_Entered,Payment_Number,""), "")</f>
        <v>265</v>
      </c>
      <c r="C277" s="3">
        <f>IFERROR(IF(Loan_Not_Paid*Values_Entered,Payment_Date,""), "")</f>
        <v>53418</v>
      </c>
      <c r="D277" s="6">
        <f>IFERROR(IF(Loan_Not_Paid*Values_Entered,Beginning_Balance,""), "")</f>
        <v>245532.3927545459</v>
      </c>
      <c r="E277" s="6">
        <f>IFERROR(IF(Loan_Not_Paid*Values_Entered,Monthly_Payment,""), "")</f>
        <v>3286.7537221634116</v>
      </c>
      <c r="F277" s="6">
        <f>IFERROR(IF(Loan_Not_Paid*Values_Entered,Principal,""), "")</f>
        <v>1956.7865947429868</v>
      </c>
      <c r="G277" s="6">
        <f>IFERROR(IF(Loan_Not_Paid*Values_Entered,Interest,""), "")</f>
        <v>1329.9671274204247</v>
      </c>
      <c r="H277" s="6">
        <f>IFERROR(IF(Loan_Not_Paid*Values_Entered,Ending_Balance,""), "")</f>
        <v>243575.60615980253</v>
      </c>
    </row>
    <row r="278" spans="2:8" x14ac:dyDescent="0.15">
      <c r="B278" s="5">
        <f>IFERROR(IF(Loan_Not_Paid*Values_Entered,Payment_Number,""), "")</f>
        <v>266</v>
      </c>
      <c r="C278" s="3">
        <f>IFERROR(IF(Loan_Not_Paid*Values_Entered,Payment_Date,""), "")</f>
        <v>53448</v>
      </c>
      <c r="D278" s="6">
        <f>IFERROR(IF(Loan_Not_Paid*Values_Entered,Beginning_Balance,""), "")</f>
        <v>243575.60615980253</v>
      </c>
      <c r="E278" s="6">
        <f>IFERROR(IF(Loan_Not_Paid*Values_Entered,Monthly_Payment,""), "")</f>
        <v>3286.7537221634116</v>
      </c>
      <c r="F278" s="6">
        <f>IFERROR(IF(Loan_Not_Paid*Values_Entered,Principal,""), "")</f>
        <v>1967.3858554645112</v>
      </c>
      <c r="G278" s="6">
        <f>IFERROR(IF(Loan_Not_Paid*Values_Entered,Interest,""), "")</f>
        <v>1319.3678666989003</v>
      </c>
      <c r="H278" s="6">
        <f>IFERROR(IF(Loan_Not_Paid*Values_Entered,Ending_Balance,""), "")</f>
        <v>241608.22030433803</v>
      </c>
    </row>
    <row r="279" spans="2:8" x14ac:dyDescent="0.15">
      <c r="B279" s="5">
        <f>IFERROR(IF(Loan_Not_Paid*Values_Entered,Payment_Number,""), "")</f>
        <v>267</v>
      </c>
      <c r="C279" s="3">
        <f>IFERROR(IF(Loan_Not_Paid*Values_Entered,Payment_Date,""), "")</f>
        <v>53479</v>
      </c>
      <c r="D279" s="6">
        <f>IFERROR(IF(Loan_Not_Paid*Values_Entered,Beginning_Balance,""), "")</f>
        <v>241608.22030433803</v>
      </c>
      <c r="E279" s="6">
        <f>IFERROR(IF(Loan_Not_Paid*Values_Entered,Monthly_Payment,""), "")</f>
        <v>3286.7537221634116</v>
      </c>
      <c r="F279" s="6">
        <f>IFERROR(IF(Loan_Not_Paid*Values_Entered,Principal,""), "")</f>
        <v>1978.0425288482777</v>
      </c>
      <c r="G279" s="6">
        <f>IFERROR(IF(Loan_Not_Paid*Values_Entered,Interest,""), "")</f>
        <v>1308.7111933151343</v>
      </c>
      <c r="H279" s="6">
        <f>IFERROR(IF(Loan_Not_Paid*Values_Entered,Ending_Balance,""), "")</f>
        <v>239630.17777548986</v>
      </c>
    </row>
    <row r="280" spans="2:8" x14ac:dyDescent="0.15">
      <c r="B280" s="5">
        <f>IFERROR(IF(Loan_Not_Paid*Values_Entered,Payment_Number,""), "")</f>
        <v>268</v>
      </c>
      <c r="C280" s="3">
        <f>IFERROR(IF(Loan_Not_Paid*Values_Entered,Payment_Date,""), "")</f>
        <v>53509</v>
      </c>
      <c r="D280" s="6">
        <f>IFERROR(IF(Loan_Not_Paid*Values_Entered,Beginning_Balance,""), "")</f>
        <v>239630.17777548986</v>
      </c>
      <c r="E280" s="6">
        <f>IFERROR(IF(Loan_Not_Paid*Values_Entered,Monthly_Payment,""), "")</f>
        <v>3286.7537221634116</v>
      </c>
      <c r="F280" s="6">
        <f>IFERROR(IF(Loan_Not_Paid*Values_Entered,Principal,""), "")</f>
        <v>1988.756925879539</v>
      </c>
      <c r="G280" s="6">
        <f>IFERROR(IF(Loan_Not_Paid*Values_Entered,Interest,""), "")</f>
        <v>1297.9967962838725</v>
      </c>
      <c r="H280" s="6">
        <f>IFERROR(IF(Loan_Not_Paid*Values_Entered,Ending_Balance,""), "")</f>
        <v>237641.42084961035</v>
      </c>
    </row>
    <row r="281" spans="2:8" x14ac:dyDescent="0.15">
      <c r="B281" s="5">
        <f>IFERROR(IF(Loan_Not_Paid*Values_Entered,Payment_Number,""), "")</f>
        <v>269</v>
      </c>
      <c r="C281" s="3">
        <f>IFERROR(IF(Loan_Not_Paid*Values_Entered,Payment_Date,""), "")</f>
        <v>53540</v>
      </c>
      <c r="D281" s="6">
        <f>IFERROR(IF(Loan_Not_Paid*Values_Entered,Beginning_Balance,""), "")</f>
        <v>237641.42084961035</v>
      </c>
      <c r="E281" s="6">
        <f>IFERROR(IF(Loan_Not_Paid*Values_Entered,Monthly_Payment,""), "")</f>
        <v>3286.7537221634116</v>
      </c>
      <c r="F281" s="6">
        <f>IFERROR(IF(Loan_Not_Paid*Values_Entered,Principal,""), "")</f>
        <v>1999.5293592280532</v>
      </c>
      <c r="G281" s="6">
        <f>IFERROR(IF(Loan_Not_Paid*Values_Entered,Interest,""), "")</f>
        <v>1287.2243629353586</v>
      </c>
      <c r="H281" s="6">
        <f>IFERROR(IF(Loan_Not_Paid*Values_Entered,Ending_Balance,""), "")</f>
        <v>235641.89149038261</v>
      </c>
    </row>
    <row r="282" spans="2:8" x14ac:dyDescent="0.15">
      <c r="B282" s="5">
        <f>IFERROR(IF(Loan_Not_Paid*Values_Entered,Payment_Number,""), "")</f>
        <v>270</v>
      </c>
      <c r="C282" s="3">
        <f>IFERROR(IF(Loan_Not_Paid*Values_Entered,Payment_Date,""), "")</f>
        <v>53571</v>
      </c>
      <c r="D282" s="6">
        <f>IFERROR(IF(Loan_Not_Paid*Values_Entered,Beginning_Balance,""), "")</f>
        <v>235641.89149038261</v>
      </c>
      <c r="E282" s="6">
        <f>IFERROR(IF(Loan_Not_Paid*Values_Entered,Monthly_Payment,""), "")</f>
        <v>3286.7537221634116</v>
      </c>
      <c r="F282" s="6">
        <f>IFERROR(IF(Loan_Not_Paid*Values_Entered,Principal,""), "")</f>
        <v>2010.3601432572052</v>
      </c>
      <c r="G282" s="6">
        <f>IFERROR(IF(Loan_Not_Paid*Values_Entered,Interest,""), "")</f>
        <v>1276.3935789062066</v>
      </c>
      <c r="H282" s="6">
        <f>IFERROR(IF(Loan_Not_Paid*Values_Entered,Ending_Balance,""), "")</f>
        <v>233631.53134712577</v>
      </c>
    </row>
    <row r="283" spans="2:8" x14ac:dyDescent="0.15">
      <c r="B283" s="5">
        <f>IFERROR(IF(Loan_Not_Paid*Values_Entered,Payment_Number,""), "")</f>
        <v>271</v>
      </c>
      <c r="C283" s="3">
        <f>IFERROR(IF(Loan_Not_Paid*Values_Entered,Payment_Date,""), "")</f>
        <v>53601</v>
      </c>
      <c r="D283" s="6">
        <f>IFERROR(IF(Loan_Not_Paid*Values_Entered,Beginning_Balance,""), "")</f>
        <v>233631.53134712577</v>
      </c>
      <c r="E283" s="6">
        <f>IFERROR(IF(Loan_Not_Paid*Values_Entered,Monthly_Payment,""), "")</f>
        <v>3286.7537221634116</v>
      </c>
      <c r="F283" s="6">
        <f>IFERROR(IF(Loan_Not_Paid*Values_Entered,Principal,""), "")</f>
        <v>2021.2495940331817</v>
      </c>
      <c r="G283" s="6">
        <f>IFERROR(IF(Loan_Not_Paid*Values_Entered,Interest,""), "")</f>
        <v>1265.5041281302301</v>
      </c>
      <c r="H283" s="6">
        <f>IFERROR(IF(Loan_Not_Paid*Values_Entered,Ending_Balance,""), "")</f>
        <v>231610.28175309207</v>
      </c>
    </row>
    <row r="284" spans="2:8" x14ac:dyDescent="0.15">
      <c r="B284" s="5">
        <f>IFERROR(IF(Loan_Not_Paid*Values_Entered,Payment_Number,""), "")</f>
        <v>272</v>
      </c>
      <c r="C284" s="3">
        <f>IFERROR(IF(Loan_Not_Paid*Values_Entered,Payment_Date,""), "")</f>
        <v>53632</v>
      </c>
      <c r="D284" s="6">
        <f>IFERROR(IF(Loan_Not_Paid*Values_Entered,Beginning_Balance,""), "")</f>
        <v>231610.28175309207</v>
      </c>
      <c r="E284" s="6">
        <f>IFERROR(IF(Loan_Not_Paid*Values_Entered,Monthly_Payment,""), "")</f>
        <v>3286.7537221634116</v>
      </c>
      <c r="F284" s="6">
        <f>IFERROR(IF(Loan_Not_Paid*Values_Entered,Principal,""), "")</f>
        <v>2032.1980293341949</v>
      </c>
      <c r="G284" s="6">
        <f>IFERROR(IF(Loan_Not_Paid*Values_Entered,Interest,""), "")</f>
        <v>1254.5556928292169</v>
      </c>
      <c r="H284" s="6">
        <f>IFERROR(IF(Loan_Not_Paid*Values_Entered,Ending_Balance,""), "")</f>
        <v>229578.08372375788</v>
      </c>
    </row>
    <row r="285" spans="2:8" x14ac:dyDescent="0.15">
      <c r="B285" s="5">
        <f>IFERROR(IF(Loan_Not_Paid*Values_Entered,Payment_Number,""), "")</f>
        <v>273</v>
      </c>
      <c r="C285" s="3">
        <f>IFERROR(IF(Loan_Not_Paid*Values_Entered,Payment_Date,""), "")</f>
        <v>53662</v>
      </c>
      <c r="D285" s="6">
        <f>IFERROR(IF(Loan_Not_Paid*Values_Entered,Beginning_Balance,""), "")</f>
        <v>229578.08372375788</v>
      </c>
      <c r="E285" s="6">
        <f>IFERROR(IF(Loan_Not_Paid*Values_Entered,Monthly_Payment,""), "")</f>
        <v>3286.7537221634116</v>
      </c>
      <c r="F285" s="6">
        <f>IFERROR(IF(Loan_Not_Paid*Values_Entered,Principal,""), "")</f>
        <v>2043.2057686597548</v>
      </c>
      <c r="G285" s="6">
        <f>IFERROR(IF(Loan_Not_Paid*Values_Entered,Interest,""), "")</f>
        <v>1243.5479535036568</v>
      </c>
      <c r="H285" s="6">
        <f>IFERROR(IF(Loan_Not_Paid*Values_Entered,Ending_Balance,""), "")</f>
        <v>227534.8779550984</v>
      </c>
    </row>
    <row r="286" spans="2:8" x14ac:dyDescent="0.15">
      <c r="B286" s="5">
        <f>IFERROR(IF(Loan_Not_Paid*Values_Entered,Payment_Number,""), "")</f>
        <v>274</v>
      </c>
      <c r="C286" s="3">
        <f>IFERROR(IF(Loan_Not_Paid*Values_Entered,Payment_Date,""), "")</f>
        <v>53693</v>
      </c>
      <c r="D286" s="6">
        <f>IFERROR(IF(Loan_Not_Paid*Values_Entered,Beginning_Balance,""), "")</f>
        <v>227534.8779550984</v>
      </c>
      <c r="E286" s="6">
        <f>IFERROR(IF(Loan_Not_Paid*Values_Entered,Monthly_Payment,""), "")</f>
        <v>3286.7537221634116</v>
      </c>
      <c r="F286" s="6">
        <f>IFERROR(IF(Loan_Not_Paid*Values_Entered,Principal,""), "")</f>
        <v>2054.2731332399953</v>
      </c>
      <c r="G286" s="6">
        <f>IFERROR(IF(Loan_Not_Paid*Values_Entered,Interest,""), "")</f>
        <v>1232.4805889234162</v>
      </c>
      <c r="H286" s="6">
        <f>IFERROR(IF(Loan_Not_Paid*Values_Entered,Ending_Balance,""), "")</f>
        <v>225480.60482185846</v>
      </c>
    </row>
    <row r="287" spans="2:8" x14ac:dyDescent="0.15">
      <c r="B287" s="5">
        <f>IFERROR(IF(Loan_Not_Paid*Values_Entered,Payment_Number,""), "")</f>
        <v>275</v>
      </c>
      <c r="C287" s="3">
        <f>IFERROR(IF(Loan_Not_Paid*Values_Entered,Payment_Date,""), "")</f>
        <v>53724</v>
      </c>
      <c r="D287" s="6">
        <f>IFERROR(IF(Loan_Not_Paid*Values_Entered,Beginning_Balance,""), "")</f>
        <v>225480.60482185846</v>
      </c>
      <c r="E287" s="6">
        <f>IFERROR(IF(Loan_Not_Paid*Values_Entered,Monthly_Payment,""), "")</f>
        <v>3286.7537221634116</v>
      </c>
      <c r="F287" s="6">
        <f>IFERROR(IF(Loan_Not_Paid*Values_Entered,Principal,""), "")</f>
        <v>2065.4004460450456</v>
      </c>
      <c r="G287" s="6">
        <f>IFERROR(IF(Loan_Not_Paid*Values_Entered,Interest,""), "")</f>
        <v>1221.3532761183665</v>
      </c>
      <c r="H287" s="6">
        <f>IFERROR(IF(Loan_Not_Paid*Values_Entered,Ending_Balance,""), "")</f>
        <v>223415.20437581348</v>
      </c>
    </row>
    <row r="288" spans="2:8" x14ac:dyDescent="0.15">
      <c r="B288" s="5">
        <f>IFERROR(IF(Loan_Not_Paid*Values_Entered,Payment_Number,""), "")</f>
        <v>276</v>
      </c>
      <c r="C288" s="3">
        <f>IFERROR(IF(Loan_Not_Paid*Values_Entered,Payment_Date,""), "")</f>
        <v>53752</v>
      </c>
      <c r="D288" s="6">
        <f>IFERROR(IF(Loan_Not_Paid*Values_Entered,Beginning_Balance,""), "")</f>
        <v>223415.20437581348</v>
      </c>
      <c r="E288" s="6">
        <f>IFERROR(IF(Loan_Not_Paid*Values_Entered,Monthly_Payment,""), "")</f>
        <v>3286.7537221634116</v>
      </c>
      <c r="F288" s="6">
        <f>IFERROR(IF(Loan_Not_Paid*Values_Entered,Principal,""), "")</f>
        <v>2076.5880317944561</v>
      </c>
      <c r="G288" s="6">
        <f>IFERROR(IF(Loan_Not_Paid*Values_Entered,Interest,""), "")</f>
        <v>1210.1656903689559</v>
      </c>
      <c r="H288" s="6">
        <f>IFERROR(IF(Loan_Not_Paid*Values_Entered,Ending_Balance,""), "")</f>
        <v>221338.61634401907</v>
      </c>
    </row>
    <row r="289" spans="2:8" x14ac:dyDescent="0.15">
      <c r="B289" s="5">
        <f>IFERROR(IF(Loan_Not_Paid*Values_Entered,Payment_Number,""), "")</f>
        <v>277</v>
      </c>
      <c r="C289" s="3">
        <f>IFERROR(IF(Loan_Not_Paid*Values_Entered,Payment_Date,""), "")</f>
        <v>53783</v>
      </c>
      <c r="D289" s="6">
        <f>IFERROR(IF(Loan_Not_Paid*Values_Entered,Beginning_Balance,""), "")</f>
        <v>221338.61634401907</v>
      </c>
      <c r="E289" s="6">
        <f>IFERROR(IF(Loan_Not_Paid*Values_Entered,Monthly_Payment,""), "")</f>
        <v>3286.7537221634116</v>
      </c>
      <c r="F289" s="6">
        <f>IFERROR(IF(Loan_Not_Paid*Values_Entered,Principal,""), "")</f>
        <v>2087.8362169666761</v>
      </c>
      <c r="G289" s="6">
        <f>IFERROR(IF(Loan_Not_Paid*Values_Entered,Interest,""), "")</f>
        <v>1198.9175051967359</v>
      </c>
      <c r="H289" s="6">
        <f>IFERROR(IF(Loan_Not_Paid*Values_Entered,Ending_Balance,""), "")</f>
        <v>219250.78012705222</v>
      </c>
    </row>
    <row r="290" spans="2:8" x14ac:dyDescent="0.15">
      <c r="B290" s="5">
        <f>IFERROR(IF(Loan_Not_Paid*Values_Entered,Payment_Number,""), "")</f>
        <v>278</v>
      </c>
      <c r="C290" s="3">
        <f>IFERROR(IF(Loan_Not_Paid*Values_Entered,Payment_Date,""), "")</f>
        <v>53813</v>
      </c>
      <c r="D290" s="6">
        <f>IFERROR(IF(Loan_Not_Paid*Values_Entered,Beginning_Balance,""), "")</f>
        <v>219250.78012705222</v>
      </c>
      <c r="E290" s="6">
        <f>IFERROR(IF(Loan_Not_Paid*Values_Entered,Monthly_Payment,""), "")</f>
        <v>3286.7537221634116</v>
      </c>
      <c r="F290" s="6">
        <f>IFERROR(IF(Loan_Not_Paid*Values_Entered,Principal,""), "")</f>
        <v>2099.1453298085789</v>
      </c>
      <c r="G290" s="6">
        <f>IFERROR(IF(Loan_Not_Paid*Values_Entered,Interest,""), "")</f>
        <v>1187.6083923548329</v>
      </c>
      <c r="H290" s="6">
        <f>IFERROR(IF(Loan_Not_Paid*Values_Entered,Ending_Balance,""), "")</f>
        <v>217151.63479724387</v>
      </c>
    </row>
    <row r="291" spans="2:8" x14ac:dyDescent="0.15">
      <c r="B291" s="5">
        <f>IFERROR(IF(Loan_Not_Paid*Values_Entered,Payment_Number,""), "")</f>
        <v>279</v>
      </c>
      <c r="C291" s="3">
        <f>IFERROR(IF(Loan_Not_Paid*Values_Entered,Payment_Date,""), "")</f>
        <v>53844</v>
      </c>
      <c r="D291" s="6">
        <f>IFERROR(IF(Loan_Not_Paid*Values_Entered,Beginning_Balance,""), "")</f>
        <v>217151.63479724387</v>
      </c>
      <c r="E291" s="6">
        <f>IFERROR(IF(Loan_Not_Paid*Values_Entered,Monthly_Payment,""), "")</f>
        <v>3286.7537221634116</v>
      </c>
      <c r="F291" s="6">
        <f>IFERROR(IF(Loan_Not_Paid*Values_Entered,Principal,""), "")</f>
        <v>2110.5157003450418</v>
      </c>
      <c r="G291" s="6">
        <f>IFERROR(IF(Loan_Not_Paid*Values_Entered,Interest,""), "")</f>
        <v>1176.2380218183698</v>
      </c>
      <c r="H291" s="6">
        <f>IFERROR(IF(Loan_Not_Paid*Values_Entered,Ending_Balance,""), "")</f>
        <v>215041.11909689894</v>
      </c>
    </row>
    <row r="292" spans="2:8" x14ac:dyDescent="0.15">
      <c r="B292" s="5">
        <f>IFERROR(IF(Loan_Not_Paid*Values_Entered,Payment_Number,""), "")</f>
        <v>280</v>
      </c>
      <c r="C292" s="3">
        <f>IFERROR(IF(Loan_Not_Paid*Values_Entered,Payment_Date,""), "")</f>
        <v>53874</v>
      </c>
      <c r="D292" s="6">
        <f>IFERROR(IF(Loan_Not_Paid*Values_Entered,Beginning_Balance,""), "")</f>
        <v>215041.11909689894</v>
      </c>
      <c r="E292" s="6">
        <f>IFERROR(IF(Loan_Not_Paid*Values_Entered,Monthly_Payment,""), "")</f>
        <v>3286.7537221634116</v>
      </c>
      <c r="F292" s="6">
        <f>IFERROR(IF(Loan_Not_Paid*Values_Entered,Principal,""), "")</f>
        <v>2121.9476603885773</v>
      </c>
      <c r="G292" s="6">
        <f>IFERROR(IF(Loan_Not_Paid*Values_Entered,Interest,""), "")</f>
        <v>1164.8060617748342</v>
      </c>
      <c r="H292" s="6">
        <f>IFERROR(IF(Loan_Not_Paid*Values_Entered,Ending_Balance,""), "")</f>
        <v>212919.17143651051</v>
      </c>
    </row>
    <row r="293" spans="2:8" x14ac:dyDescent="0.15">
      <c r="B293" s="5">
        <f>IFERROR(IF(Loan_Not_Paid*Values_Entered,Payment_Number,""), "")</f>
        <v>281</v>
      </c>
      <c r="C293" s="3">
        <f>IFERROR(IF(Loan_Not_Paid*Values_Entered,Payment_Date,""), "")</f>
        <v>53905</v>
      </c>
      <c r="D293" s="6">
        <f>IFERROR(IF(Loan_Not_Paid*Values_Entered,Beginning_Balance,""), "")</f>
        <v>212919.17143651051</v>
      </c>
      <c r="E293" s="6">
        <f>IFERROR(IF(Loan_Not_Paid*Values_Entered,Monthly_Payment,""), "")</f>
        <v>3286.7537221634116</v>
      </c>
      <c r="F293" s="6">
        <f>IFERROR(IF(Loan_Not_Paid*Values_Entered,Principal,""), "")</f>
        <v>2133.4415435490155</v>
      </c>
      <c r="G293" s="6">
        <f>IFERROR(IF(Loan_Not_Paid*Values_Entered,Interest,""), "")</f>
        <v>1153.3121786143961</v>
      </c>
      <c r="H293" s="6">
        <f>IFERROR(IF(Loan_Not_Paid*Values_Entered,Ending_Balance,""), "")</f>
        <v>210785.72989296122</v>
      </c>
    </row>
    <row r="294" spans="2:8" x14ac:dyDescent="0.15">
      <c r="B294" s="5">
        <f>IFERROR(IF(Loan_Not_Paid*Values_Entered,Payment_Number,""), "")</f>
        <v>282</v>
      </c>
      <c r="C294" s="3">
        <f>IFERROR(IF(Loan_Not_Paid*Values_Entered,Payment_Date,""), "")</f>
        <v>53936</v>
      </c>
      <c r="D294" s="6">
        <f>IFERROR(IF(Loan_Not_Paid*Values_Entered,Beginning_Balance,""), "")</f>
        <v>210785.72989296122</v>
      </c>
      <c r="E294" s="6">
        <f>IFERROR(IF(Loan_Not_Paid*Values_Entered,Monthly_Payment,""), "")</f>
        <v>3286.7537221634116</v>
      </c>
      <c r="F294" s="6">
        <f>IFERROR(IF(Loan_Not_Paid*Values_Entered,Principal,""), "")</f>
        <v>2144.9976852432396</v>
      </c>
      <c r="G294" s="6">
        <f>IFERROR(IF(Loan_Not_Paid*Values_Entered,Interest,""), "")</f>
        <v>1141.7560369201722</v>
      </c>
      <c r="H294" s="6">
        <f>IFERROR(IF(Loan_Not_Paid*Values_Entered,Ending_Balance,""), "")</f>
        <v>208640.73220771784</v>
      </c>
    </row>
    <row r="295" spans="2:8" x14ac:dyDescent="0.15">
      <c r="B295" s="5">
        <f>IFERROR(IF(Loan_Not_Paid*Values_Entered,Payment_Number,""), "")</f>
        <v>283</v>
      </c>
      <c r="C295" s="3">
        <f>IFERROR(IF(Loan_Not_Paid*Values_Entered,Payment_Date,""), "")</f>
        <v>53966</v>
      </c>
      <c r="D295" s="6">
        <f>IFERROR(IF(Loan_Not_Paid*Values_Entered,Beginning_Balance,""), "")</f>
        <v>208640.73220771784</v>
      </c>
      <c r="E295" s="6">
        <f>IFERROR(IF(Loan_Not_Paid*Values_Entered,Monthly_Payment,""), "")</f>
        <v>3286.7537221634116</v>
      </c>
      <c r="F295" s="6">
        <f>IFERROR(IF(Loan_Not_Paid*Values_Entered,Principal,""), "")</f>
        <v>2156.6164227049735</v>
      </c>
      <c r="G295" s="6">
        <f>IFERROR(IF(Loan_Not_Paid*Values_Entered,Interest,""), "")</f>
        <v>1130.1372994584378</v>
      </c>
      <c r="H295" s="6">
        <f>IFERROR(IF(Loan_Not_Paid*Values_Entered,Ending_Balance,""), "")</f>
        <v>206484.11578501342</v>
      </c>
    </row>
    <row r="296" spans="2:8" x14ac:dyDescent="0.15">
      <c r="B296" s="5">
        <f>IFERROR(IF(Loan_Not_Paid*Values_Entered,Payment_Number,""), "")</f>
        <v>284</v>
      </c>
      <c r="C296" s="3">
        <f>IFERROR(IF(Loan_Not_Paid*Values_Entered,Payment_Date,""), "")</f>
        <v>53997</v>
      </c>
      <c r="D296" s="6">
        <f>IFERROR(IF(Loan_Not_Paid*Values_Entered,Beginning_Balance,""), "")</f>
        <v>206484.11578501342</v>
      </c>
      <c r="E296" s="6">
        <f>IFERROR(IF(Loan_Not_Paid*Values_Entered,Monthly_Payment,""), "")</f>
        <v>3286.7537221634116</v>
      </c>
      <c r="F296" s="6">
        <f>IFERROR(IF(Loan_Not_Paid*Values_Entered,Principal,""), "")</f>
        <v>2168.2980949946254</v>
      </c>
      <c r="G296" s="6">
        <f>IFERROR(IF(Loan_Not_Paid*Values_Entered,Interest,""), "")</f>
        <v>1118.4556271687859</v>
      </c>
      <c r="H296" s="6">
        <f>IFERROR(IF(Loan_Not_Paid*Values_Entered,Ending_Balance,""), "")</f>
        <v>204315.81769001856</v>
      </c>
    </row>
    <row r="297" spans="2:8" x14ac:dyDescent="0.15">
      <c r="B297" s="5">
        <f>IFERROR(IF(Loan_Not_Paid*Values_Entered,Payment_Number,""), "")</f>
        <v>285</v>
      </c>
      <c r="C297" s="3">
        <f>IFERROR(IF(Loan_Not_Paid*Values_Entered,Payment_Date,""), "")</f>
        <v>54027</v>
      </c>
      <c r="D297" s="6">
        <f>IFERROR(IF(Loan_Not_Paid*Values_Entered,Beginning_Balance,""), "")</f>
        <v>204315.81769001856</v>
      </c>
      <c r="E297" s="6">
        <f>IFERROR(IF(Loan_Not_Paid*Values_Entered,Monthly_Payment,""), "")</f>
        <v>3286.7537221634116</v>
      </c>
      <c r="F297" s="6">
        <f>IFERROR(IF(Loan_Not_Paid*Values_Entered,Principal,""), "")</f>
        <v>2180.0430430091801</v>
      </c>
      <c r="G297" s="6">
        <f>IFERROR(IF(Loan_Not_Paid*Values_Entered,Interest,""), "")</f>
        <v>1106.7106791542317</v>
      </c>
      <c r="H297" s="6">
        <f>IFERROR(IF(Loan_Not_Paid*Values_Entered,Ending_Balance,""), "")</f>
        <v>202135.77464700956</v>
      </c>
    </row>
    <row r="298" spans="2:8" x14ac:dyDescent="0.15">
      <c r="B298" s="5">
        <f>IFERROR(IF(Loan_Not_Paid*Values_Entered,Payment_Number,""), "")</f>
        <v>286</v>
      </c>
      <c r="C298" s="3">
        <f>IFERROR(IF(Loan_Not_Paid*Values_Entered,Payment_Date,""), "")</f>
        <v>54058</v>
      </c>
      <c r="D298" s="6">
        <f>IFERROR(IF(Loan_Not_Paid*Values_Entered,Beginning_Balance,""), "")</f>
        <v>202135.77464700956</v>
      </c>
      <c r="E298" s="6">
        <f>IFERROR(IF(Loan_Not_Paid*Values_Entered,Monthly_Payment,""), "")</f>
        <v>3286.7537221634116</v>
      </c>
      <c r="F298" s="6">
        <f>IFERROR(IF(Loan_Not_Paid*Values_Entered,Principal,""), "")</f>
        <v>2191.8516094921461</v>
      </c>
      <c r="G298" s="6">
        <f>IFERROR(IF(Loan_Not_Paid*Values_Entered,Interest,""), "")</f>
        <v>1094.9021126712653</v>
      </c>
      <c r="H298" s="6">
        <f>IFERROR(IF(Loan_Not_Paid*Values_Entered,Ending_Balance,""), "")</f>
        <v>199943.92303751782</v>
      </c>
    </row>
    <row r="299" spans="2:8" x14ac:dyDescent="0.15">
      <c r="B299" s="5">
        <f>IFERROR(IF(Loan_Not_Paid*Values_Entered,Payment_Number,""), "")</f>
        <v>287</v>
      </c>
      <c r="C299" s="3">
        <f>IFERROR(IF(Loan_Not_Paid*Values_Entered,Payment_Date,""), "")</f>
        <v>54089</v>
      </c>
      <c r="D299" s="6">
        <f>IFERROR(IF(Loan_Not_Paid*Values_Entered,Beginning_Balance,""), "")</f>
        <v>199943.92303751782</v>
      </c>
      <c r="E299" s="6">
        <f>IFERROR(IF(Loan_Not_Paid*Values_Entered,Monthly_Payment,""), "")</f>
        <v>3286.7537221634116</v>
      </c>
      <c r="F299" s="6">
        <f>IFERROR(IF(Loan_Not_Paid*Values_Entered,Principal,""), "")</f>
        <v>2203.724139043562</v>
      </c>
      <c r="G299" s="6">
        <f>IFERROR(IF(Loan_Not_Paid*Values_Entered,Interest,""), "")</f>
        <v>1083.0295831198496</v>
      </c>
      <c r="H299" s="6">
        <f>IFERROR(IF(Loan_Not_Paid*Values_Entered,Ending_Balance,""), "")</f>
        <v>197740.19889847375</v>
      </c>
    </row>
    <row r="300" spans="2:8" x14ac:dyDescent="0.15">
      <c r="B300" s="5">
        <f>IFERROR(IF(Loan_Not_Paid*Values_Entered,Payment_Number,""), "")</f>
        <v>288</v>
      </c>
      <c r="C300" s="3">
        <f>IFERROR(IF(Loan_Not_Paid*Values_Entered,Payment_Date,""), "")</f>
        <v>54118</v>
      </c>
      <c r="D300" s="6">
        <f>IFERROR(IF(Loan_Not_Paid*Values_Entered,Beginning_Balance,""), "")</f>
        <v>197740.19889847375</v>
      </c>
      <c r="E300" s="6">
        <f>IFERROR(IF(Loan_Not_Paid*Values_Entered,Monthly_Payment,""), "")</f>
        <v>3286.7537221634116</v>
      </c>
      <c r="F300" s="6">
        <f>IFERROR(IF(Loan_Not_Paid*Values_Entered,Principal,""), "")</f>
        <v>2215.6609781300476</v>
      </c>
      <c r="G300" s="6">
        <f>IFERROR(IF(Loan_Not_Paid*Values_Entered,Interest,""), "")</f>
        <v>1071.0927440333635</v>
      </c>
      <c r="H300" s="6">
        <f>IFERROR(IF(Loan_Not_Paid*Values_Entered,Ending_Balance,""), "")</f>
        <v>195524.53792034416</v>
      </c>
    </row>
    <row r="301" spans="2:8" x14ac:dyDescent="0.15">
      <c r="B301" s="5">
        <f>IFERROR(IF(Loan_Not_Paid*Values_Entered,Payment_Number,""), "")</f>
        <v>289</v>
      </c>
      <c r="C301" s="3">
        <f>IFERROR(IF(Loan_Not_Paid*Values_Entered,Payment_Date,""), "")</f>
        <v>54149</v>
      </c>
      <c r="D301" s="6">
        <f>IFERROR(IF(Loan_Not_Paid*Values_Entered,Beginning_Balance,""), "")</f>
        <v>195524.53792034416</v>
      </c>
      <c r="E301" s="6">
        <f>IFERROR(IF(Loan_Not_Paid*Values_Entered,Monthly_Payment,""), "")</f>
        <v>3286.7537221634116</v>
      </c>
      <c r="F301" s="6">
        <f>IFERROR(IF(Loan_Not_Paid*Values_Entered,Principal,""), "")</f>
        <v>2227.662475094919</v>
      </c>
      <c r="G301" s="6">
        <f>IFERROR(IF(Loan_Not_Paid*Values_Entered,Interest,""), "")</f>
        <v>1059.0912470684925</v>
      </c>
      <c r="H301" s="6">
        <f>IFERROR(IF(Loan_Not_Paid*Values_Entered,Ending_Balance,""), "")</f>
        <v>193296.87544524949</v>
      </c>
    </row>
    <row r="302" spans="2:8" x14ac:dyDescent="0.15">
      <c r="B302" s="5">
        <f>IFERROR(IF(Loan_Not_Paid*Values_Entered,Payment_Number,""), "")</f>
        <v>290</v>
      </c>
      <c r="C302" s="3">
        <f>IFERROR(IF(Loan_Not_Paid*Values_Entered,Payment_Date,""), "")</f>
        <v>54179</v>
      </c>
      <c r="D302" s="6">
        <f>IFERROR(IF(Loan_Not_Paid*Values_Entered,Beginning_Balance,""), "")</f>
        <v>193296.87544524949</v>
      </c>
      <c r="E302" s="6">
        <f>IFERROR(IF(Loan_Not_Paid*Values_Entered,Monthly_Payment,""), "")</f>
        <v>3286.7537221634116</v>
      </c>
      <c r="F302" s="6">
        <f>IFERROR(IF(Loan_Not_Paid*Values_Entered,Principal,""), "")</f>
        <v>2239.7289801683501</v>
      </c>
      <c r="G302" s="6">
        <f>IFERROR(IF(Loan_Not_Paid*Values_Entered,Interest,""), "")</f>
        <v>1047.0247419950617</v>
      </c>
      <c r="H302" s="6">
        <f>IFERROR(IF(Loan_Not_Paid*Values_Entered,Ending_Balance,""), "")</f>
        <v>191057.14646508079</v>
      </c>
    </row>
    <row r="303" spans="2:8" x14ac:dyDescent="0.15">
      <c r="B303" s="5">
        <f>IFERROR(IF(Loan_Not_Paid*Values_Entered,Payment_Number,""), "")</f>
        <v>291</v>
      </c>
      <c r="C303" s="3">
        <f>IFERROR(IF(Loan_Not_Paid*Values_Entered,Payment_Date,""), "")</f>
        <v>54210</v>
      </c>
      <c r="D303" s="6">
        <f>IFERROR(IF(Loan_Not_Paid*Values_Entered,Beginning_Balance,""), "")</f>
        <v>191057.14646508079</v>
      </c>
      <c r="E303" s="6">
        <f>IFERROR(IF(Loan_Not_Paid*Values_Entered,Monthly_Payment,""), "")</f>
        <v>3286.7537221634116</v>
      </c>
      <c r="F303" s="6">
        <f>IFERROR(IF(Loan_Not_Paid*Values_Entered,Principal,""), "")</f>
        <v>2251.8608454775954</v>
      </c>
      <c r="G303" s="6">
        <f>IFERROR(IF(Loan_Not_Paid*Values_Entered,Interest,""), "")</f>
        <v>1034.8928766858166</v>
      </c>
      <c r="H303" s="6">
        <f>IFERROR(IF(Loan_Not_Paid*Values_Entered,Ending_Balance,""), "")</f>
        <v>188805.28561960347</v>
      </c>
    </row>
    <row r="304" spans="2:8" x14ac:dyDescent="0.15">
      <c r="B304" s="5">
        <f>IFERROR(IF(Loan_Not_Paid*Values_Entered,Payment_Number,""), "")</f>
        <v>292</v>
      </c>
      <c r="C304" s="3">
        <f>IFERROR(IF(Loan_Not_Paid*Values_Entered,Payment_Date,""), "")</f>
        <v>54240</v>
      </c>
      <c r="D304" s="6">
        <f>IFERROR(IF(Loan_Not_Paid*Values_Entered,Beginning_Balance,""), "")</f>
        <v>188805.28561960347</v>
      </c>
      <c r="E304" s="6">
        <f>IFERROR(IF(Loan_Not_Paid*Values_Entered,Monthly_Payment,""), "")</f>
        <v>3286.7537221634116</v>
      </c>
      <c r="F304" s="6">
        <f>IFERROR(IF(Loan_Not_Paid*Values_Entered,Principal,""), "")</f>
        <v>2264.0584250572651</v>
      </c>
      <c r="G304" s="6">
        <f>IFERROR(IF(Loan_Not_Paid*Values_Entered,Interest,""), "")</f>
        <v>1022.6952971061462</v>
      </c>
      <c r="H304" s="6">
        <f>IFERROR(IF(Loan_Not_Paid*Values_Entered,Ending_Balance,""), "")</f>
        <v>186541.22719454626</v>
      </c>
    </row>
    <row r="305" spans="2:8" x14ac:dyDescent="0.15">
      <c r="B305" s="5">
        <f>IFERROR(IF(Loan_Not_Paid*Values_Entered,Payment_Number,""), "")</f>
        <v>293</v>
      </c>
      <c r="C305" s="3">
        <f>IFERROR(IF(Loan_Not_Paid*Values_Entered,Payment_Date,""), "")</f>
        <v>54271</v>
      </c>
      <c r="D305" s="6">
        <f>IFERROR(IF(Loan_Not_Paid*Values_Entered,Beginning_Balance,""), "")</f>
        <v>186541.22719454626</v>
      </c>
      <c r="E305" s="6">
        <f>IFERROR(IF(Loan_Not_Paid*Values_Entered,Monthly_Payment,""), "")</f>
        <v>3286.7537221634116</v>
      </c>
      <c r="F305" s="6">
        <f>IFERROR(IF(Loan_Not_Paid*Values_Entered,Principal,""), "")</f>
        <v>2276.3220748596586</v>
      </c>
      <c r="G305" s="6">
        <f>IFERROR(IF(Loan_Not_Paid*Values_Entered,Interest,""), "")</f>
        <v>1010.4316473037527</v>
      </c>
      <c r="H305" s="6">
        <f>IFERROR(IF(Loan_Not_Paid*Values_Entered,Ending_Balance,""), "")</f>
        <v>184264.90511968685</v>
      </c>
    </row>
    <row r="306" spans="2:8" x14ac:dyDescent="0.15">
      <c r="B306" s="5">
        <f>IFERROR(IF(Loan_Not_Paid*Values_Entered,Payment_Number,""), "")</f>
        <v>294</v>
      </c>
      <c r="C306" s="3">
        <f>IFERROR(IF(Loan_Not_Paid*Values_Entered,Payment_Date,""), "")</f>
        <v>54302</v>
      </c>
      <c r="D306" s="6">
        <f>IFERROR(IF(Loan_Not_Paid*Values_Entered,Beginning_Balance,""), "")</f>
        <v>184264.90511968685</v>
      </c>
      <c r="E306" s="6">
        <f>IFERROR(IF(Loan_Not_Paid*Values_Entered,Monthly_Payment,""), "")</f>
        <v>3286.7537221634116</v>
      </c>
      <c r="F306" s="6">
        <f>IFERROR(IF(Loan_Not_Paid*Values_Entered,Principal,""), "")</f>
        <v>2288.6521527651489</v>
      </c>
      <c r="G306" s="6">
        <f>IFERROR(IF(Loan_Not_Paid*Values_Entered,Interest,""), "")</f>
        <v>998.10156939826288</v>
      </c>
      <c r="H306" s="6">
        <f>IFERROR(IF(Loan_Not_Paid*Values_Entered,Ending_Balance,""), "")</f>
        <v>181976.25296692131</v>
      </c>
    </row>
    <row r="307" spans="2:8" x14ac:dyDescent="0.15">
      <c r="B307" s="5">
        <f>IFERROR(IF(Loan_Not_Paid*Values_Entered,Payment_Number,""), "")</f>
        <v>295</v>
      </c>
      <c r="C307" s="3">
        <f>IFERROR(IF(Loan_Not_Paid*Values_Entered,Payment_Date,""), "")</f>
        <v>54332</v>
      </c>
      <c r="D307" s="6">
        <f>IFERROR(IF(Loan_Not_Paid*Values_Entered,Beginning_Balance,""), "")</f>
        <v>181976.25296692131</v>
      </c>
      <c r="E307" s="6">
        <f>IFERROR(IF(Loan_Not_Paid*Values_Entered,Monthly_Payment,""), "")</f>
        <v>3286.7537221634116</v>
      </c>
      <c r="F307" s="6">
        <f>IFERROR(IF(Loan_Not_Paid*Values_Entered,Principal,""), "")</f>
        <v>2301.0490185926265</v>
      </c>
      <c r="G307" s="6">
        <f>IFERROR(IF(Loan_Not_Paid*Values_Entered,Interest,""), "")</f>
        <v>985.70470357078489</v>
      </c>
      <c r="H307" s="6">
        <f>IFERROR(IF(Loan_Not_Paid*Values_Entered,Ending_Balance,""), "")</f>
        <v>179675.20394832874</v>
      </c>
    </row>
    <row r="308" spans="2:8" x14ac:dyDescent="0.15">
      <c r="B308" s="5">
        <f>IFERROR(IF(Loan_Not_Paid*Values_Entered,Payment_Number,""), "")</f>
        <v>296</v>
      </c>
      <c r="C308" s="3">
        <f>IFERROR(IF(Loan_Not_Paid*Values_Entered,Payment_Date,""), "")</f>
        <v>54363</v>
      </c>
      <c r="D308" s="6">
        <f>IFERROR(IF(Loan_Not_Paid*Values_Entered,Beginning_Balance,""), "")</f>
        <v>179675.20394832874</v>
      </c>
      <c r="E308" s="6">
        <f>IFERROR(IF(Loan_Not_Paid*Values_Entered,Monthly_Payment,""), "")</f>
        <v>3286.7537221634116</v>
      </c>
      <c r="F308" s="6">
        <f>IFERROR(IF(Loan_Not_Paid*Values_Entered,Principal,""), "")</f>
        <v>2313.5130341100034</v>
      </c>
      <c r="G308" s="6">
        <f>IFERROR(IF(Loan_Not_Paid*Values_Entered,Interest,""), "")</f>
        <v>973.24068805340823</v>
      </c>
      <c r="H308" s="6">
        <f>IFERROR(IF(Loan_Not_Paid*Values_Entered,Ending_Balance,""), "")</f>
        <v>177361.69091421878</v>
      </c>
    </row>
    <row r="309" spans="2:8" x14ac:dyDescent="0.15">
      <c r="B309" s="5">
        <f>IFERROR(IF(Loan_Not_Paid*Values_Entered,Payment_Number,""), "")</f>
        <v>297</v>
      </c>
      <c r="C309" s="3">
        <f>IFERROR(IF(Loan_Not_Paid*Values_Entered,Payment_Date,""), "")</f>
        <v>54393</v>
      </c>
      <c r="D309" s="6">
        <f>IFERROR(IF(Loan_Not_Paid*Values_Entered,Beginning_Balance,""), "")</f>
        <v>177361.69091421878</v>
      </c>
      <c r="E309" s="6">
        <f>IFERROR(IF(Loan_Not_Paid*Values_Entered,Monthly_Payment,""), "")</f>
        <v>3286.7537221634116</v>
      </c>
      <c r="F309" s="6">
        <f>IFERROR(IF(Loan_Not_Paid*Values_Entered,Principal,""), "")</f>
        <v>2326.0445630447662</v>
      </c>
      <c r="G309" s="6">
        <f>IFERROR(IF(Loan_Not_Paid*Values_Entered,Interest,""), "")</f>
        <v>960.70915911864586</v>
      </c>
      <c r="H309" s="6">
        <f>IFERROR(IF(Loan_Not_Paid*Values_Entered,Ending_Balance,""), "")</f>
        <v>175035.64635117445</v>
      </c>
    </row>
    <row r="310" spans="2:8" x14ac:dyDescent="0.15">
      <c r="B310" s="5">
        <f>IFERROR(IF(Loan_Not_Paid*Values_Entered,Payment_Number,""), "")</f>
        <v>298</v>
      </c>
      <c r="C310" s="3">
        <f>IFERROR(IF(Loan_Not_Paid*Values_Entered,Payment_Date,""), "")</f>
        <v>54424</v>
      </c>
      <c r="D310" s="6">
        <f>IFERROR(IF(Loan_Not_Paid*Values_Entered,Beginning_Balance,""), "")</f>
        <v>175035.64635117445</v>
      </c>
      <c r="E310" s="6">
        <f>IFERROR(IF(Loan_Not_Paid*Values_Entered,Monthly_Payment,""), "")</f>
        <v>3286.7537221634116</v>
      </c>
      <c r="F310" s="6">
        <f>IFERROR(IF(Loan_Not_Paid*Values_Entered,Principal,""), "")</f>
        <v>2338.6439710945915</v>
      </c>
      <c r="G310" s="6">
        <f>IFERROR(IF(Loan_Not_Paid*Values_Entered,Interest,""), "")</f>
        <v>948.10975106881983</v>
      </c>
      <c r="H310" s="6">
        <f>IFERROR(IF(Loan_Not_Paid*Values_Entered,Ending_Balance,""), "")</f>
        <v>172697.00238007959</v>
      </c>
    </row>
    <row r="311" spans="2:8" x14ac:dyDescent="0.15">
      <c r="B311" s="5">
        <f>IFERROR(IF(Loan_Not_Paid*Values_Entered,Payment_Number,""), "")</f>
        <v>299</v>
      </c>
      <c r="C311" s="3">
        <f>IFERROR(IF(Loan_Not_Paid*Values_Entered,Payment_Date,""), "")</f>
        <v>54455</v>
      </c>
      <c r="D311" s="6">
        <f>IFERROR(IF(Loan_Not_Paid*Values_Entered,Beginning_Balance,""), "")</f>
        <v>172697.00238007959</v>
      </c>
      <c r="E311" s="6">
        <f>IFERROR(IF(Loan_Not_Paid*Values_Entered,Monthly_Payment,""), "")</f>
        <v>3286.7537221634116</v>
      </c>
      <c r="F311" s="6">
        <f>IFERROR(IF(Loan_Not_Paid*Values_Entered,Principal,""), "")</f>
        <v>2351.3116259380208</v>
      </c>
      <c r="G311" s="6">
        <f>IFERROR(IF(Loan_Not_Paid*Values_Entered,Interest,""), "")</f>
        <v>935.44209622539097</v>
      </c>
      <c r="H311" s="6">
        <f>IFERROR(IF(Loan_Not_Paid*Values_Entered,Ending_Balance,""), "")</f>
        <v>170345.69075414166</v>
      </c>
    </row>
    <row r="312" spans="2:8" x14ac:dyDescent="0.15">
      <c r="B312" s="5">
        <f>IFERROR(IF(Loan_Not_Paid*Values_Entered,Payment_Number,""), "")</f>
        <v>300</v>
      </c>
      <c r="C312" s="3">
        <f>IFERROR(IF(Loan_Not_Paid*Values_Entered,Payment_Date,""), "")</f>
        <v>54483</v>
      </c>
      <c r="D312" s="6">
        <f>IFERROR(IF(Loan_Not_Paid*Values_Entered,Beginning_Balance,""), "")</f>
        <v>170345.69075414166</v>
      </c>
      <c r="E312" s="6">
        <f>IFERROR(IF(Loan_Not_Paid*Values_Entered,Monthly_Payment,""), "")</f>
        <v>3286.7537221634116</v>
      </c>
      <c r="F312" s="6">
        <f>IFERROR(IF(Loan_Not_Paid*Values_Entered,Principal,""), "")</f>
        <v>2364.0478972451851</v>
      </c>
      <c r="G312" s="6">
        <f>IFERROR(IF(Loan_Not_Paid*Values_Entered,Interest,""), "")</f>
        <v>922.70582491822654</v>
      </c>
      <c r="H312" s="6">
        <f>IFERROR(IF(Loan_Not_Paid*Values_Entered,Ending_Balance,""), "")</f>
        <v>167981.64285689685</v>
      </c>
    </row>
    <row r="313" spans="2:8" x14ac:dyDescent="0.15">
      <c r="B313" s="5">
        <f>IFERROR(IF(Loan_Not_Paid*Values_Entered,Payment_Number,""), "")</f>
        <v>301</v>
      </c>
      <c r="C313" s="3">
        <f>IFERROR(IF(Loan_Not_Paid*Values_Entered,Payment_Date,""), "")</f>
        <v>54514</v>
      </c>
      <c r="D313" s="6">
        <f>IFERROR(IF(Loan_Not_Paid*Values_Entered,Beginning_Balance,""), "")</f>
        <v>167981.64285689685</v>
      </c>
      <c r="E313" s="6">
        <f>IFERROR(IF(Loan_Not_Paid*Values_Entered,Monthly_Payment,""), "")</f>
        <v>3286.7537221634116</v>
      </c>
      <c r="F313" s="6">
        <f>IFERROR(IF(Loan_Not_Paid*Values_Entered,Principal,""), "")</f>
        <v>2376.8531566885968</v>
      </c>
      <c r="G313" s="6">
        <f>IFERROR(IF(Loan_Not_Paid*Values_Entered,Interest,""), "")</f>
        <v>909.90056547481515</v>
      </c>
      <c r="H313" s="6">
        <f>IFERROR(IF(Loan_Not_Paid*Values_Entered,Ending_Balance,""), "")</f>
        <v>165604.78970020823</v>
      </c>
    </row>
    <row r="314" spans="2:8" x14ac:dyDescent="0.15">
      <c r="B314" s="5">
        <f>IFERROR(IF(Loan_Not_Paid*Values_Entered,Payment_Number,""), "")</f>
        <v>302</v>
      </c>
      <c r="C314" s="3">
        <f>IFERROR(IF(Loan_Not_Paid*Values_Entered,Payment_Date,""), "")</f>
        <v>54544</v>
      </c>
      <c r="D314" s="6">
        <f>IFERROR(IF(Loan_Not_Paid*Values_Entered,Beginning_Balance,""), "")</f>
        <v>165604.78970020823</v>
      </c>
      <c r="E314" s="6">
        <f>IFERROR(IF(Loan_Not_Paid*Values_Entered,Monthly_Payment,""), "")</f>
        <v>3286.7537221634116</v>
      </c>
      <c r="F314" s="6">
        <f>IFERROR(IF(Loan_Not_Paid*Values_Entered,Principal,""), "")</f>
        <v>2389.7277779539932</v>
      </c>
      <c r="G314" s="6">
        <f>IFERROR(IF(Loan_Not_Paid*Values_Entered,Interest,""), "")</f>
        <v>897.02594420941875</v>
      </c>
      <c r="H314" s="6">
        <f>IFERROR(IF(Loan_Not_Paid*Values_Entered,Ending_Balance,""), "")</f>
        <v>163215.06192225404</v>
      </c>
    </row>
    <row r="315" spans="2:8" x14ac:dyDescent="0.15">
      <c r="B315" s="5">
        <f>IFERROR(IF(Loan_Not_Paid*Values_Entered,Payment_Number,""), "")</f>
        <v>303</v>
      </c>
      <c r="C315" s="3">
        <f>IFERROR(IF(Loan_Not_Paid*Values_Entered,Payment_Date,""), "")</f>
        <v>54575</v>
      </c>
      <c r="D315" s="6">
        <f>IFERROR(IF(Loan_Not_Paid*Values_Entered,Beginning_Balance,""), "")</f>
        <v>163215.06192225404</v>
      </c>
      <c r="E315" s="6">
        <f>IFERROR(IF(Loan_Not_Paid*Values_Entered,Monthly_Payment,""), "")</f>
        <v>3286.7537221634116</v>
      </c>
      <c r="F315" s="6">
        <f>IFERROR(IF(Loan_Not_Paid*Values_Entered,Principal,""), "")</f>
        <v>2402.6721367512441</v>
      </c>
      <c r="G315" s="6">
        <f>IFERROR(IF(Loan_Not_Paid*Values_Entered,Interest,""), "")</f>
        <v>884.08158541216778</v>
      </c>
      <c r="H315" s="6">
        <f>IFERROR(IF(Loan_Not_Paid*Values_Entered,Ending_Balance,""), "")</f>
        <v>160812.38978550304</v>
      </c>
    </row>
    <row r="316" spans="2:8" x14ac:dyDescent="0.15">
      <c r="B316" s="5">
        <f>IFERROR(IF(Loan_Not_Paid*Values_Entered,Payment_Number,""), "")</f>
        <v>304</v>
      </c>
      <c r="C316" s="3">
        <f>IFERROR(IF(Loan_Not_Paid*Values_Entered,Payment_Date,""), "")</f>
        <v>54605</v>
      </c>
      <c r="D316" s="6">
        <f>IFERROR(IF(Loan_Not_Paid*Values_Entered,Beginning_Balance,""), "")</f>
        <v>160812.38978550304</v>
      </c>
      <c r="E316" s="6">
        <f>IFERROR(IF(Loan_Not_Paid*Values_Entered,Monthly_Payment,""), "")</f>
        <v>3286.7537221634116</v>
      </c>
      <c r="F316" s="6">
        <f>IFERROR(IF(Loan_Not_Paid*Values_Entered,Principal,""), "")</f>
        <v>2415.686610825313</v>
      </c>
      <c r="G316" s="6">
        <f>IFERROR(IF(Loan_Not_Paid*Values_Entered,Interest,""), "")</f>
        <v>871.06711133809881</v>
      </c>
      <c r="H316" s="6">
        <f>IFERROR(IF(Loan_Not_Paid*Values_Entered,Ending_Balance,""), "")</f>
        <v>158396.70317467814</v>
      </c>
    </row>
    <row r="317" spans="2:8" x14ac:dyDescent="0.15">
      <c r="B317" s="5">
        <f>IFERROR(IF(Loan_Not_Paid*Values_Entered,Payment_Number,""), "")</f>
        <v>305</v>
      </c>
      <c r="C317" s="3">
        <f>IFERROR(IF(Loan_Not_Paid*Values_Entered,Payment_Date,""), "")</f>
        <v>54636</v>
      </c>
      <c r="D317" s="6">
        <f>IFERROR(IF(Loan_Not_Paid*Values_Entered,Beginning_Balance,""), "")</f>
        <v>158396.70317467814</v>
      </c>
      <c r="E317" s="6">
        <f>IFERROR(IF(Loan_Not_Paid*Values_Entered,Monthly_Payment,""), "")</f>
        <v>3286.7537221634116</v>
      </c>
      <c r="F317" s="6">
        <f>IFERROR(IF(Loan_Not_Paid*Values_Entered,Principal,""), "")</f>
        <v>2428.7715799672833</v>
      </c>
      <c r="G317" s="6">
        <f>IFERROR(IF(Loan_Not_Paid*Values_Entered,Interest,""), "")</f>
        <v>857.98214219612817</v>
      </c>
      <c r="H317" s="6">
        <f>IFERROR(IF(Loan_Not_Paid*Values_Entered,Ending_Balance,""), "")</f>
        <v>155967.93159471126</v>
      </c>
    </row>
    <row r="318" spans="2:8" x14ac:dyDescent="0.15">
      <c r="B318" s="5">
        <f>IFERROR(IF(Loan_Not_Paid*Values_Entered,Payment_Number,""), "")</f>
        <v>306</v>
      </c>
      <c r="C318" s="3">
        <f>IFERROR(IF(Loan_Not_Paid*Values_Entered,Payment_Date,""), "")</f>
        <v>54667</v>
      </c>
      <c r="D318" s="6">
        <f>IFERROR(IF(Loan_Not_Paid*Values_Entered,Beginning_Balance,""), "")</f>
        <v>155967.93159471126</v>
      </c>
      <c r="E318" s="6">
        <f>IFERROR(IF(Loan_Not_Paid*Values_Entered,Monthly_Payment,""), "")</f>
        <v>3286.7537221634116</v>
      </c>
      <c r="F318" s="6">
        <f>IFERROR(IF(Loan_Not_Paid*Values_Entered,Principal,""), "")</f>
        <v>2441.9274260254397</v>
      </c>
      <c r="G318" s="6">
        <f>IFERROR(IF(Loan_Not_Paid*Values_Entered,Interest,""), "")</f>
        <v>844.82629613797212</v>
      </c>
      <c r="H318" s="6">
        <f>IFERROR(IF(Loan_Not_Paid*Values_Entered,Ending_Balance,""), "")</f>
        <v>153526.00416868553</v>
      </c>
    </row>
    <row r="319" spans="2:8" x14ac:dyDescent="0.15">
      <c r="B319" s="5">
        <f>IFERROR(IF(Loan_Not_Paid*Values_Entered,Payment_Number,""), "")</f>
        <v>307</v>
      </c>
      <c r="C319" s="3">
        <f>IFERROR(IF(Loan_Not_Paid*Values_Entered,Payment_Date,""), "")</f>
        <v>54697</v>
      </c>
      <c r="D319" s="6">
        <f>IFERROR(IF(Loan_Not_Paid*Values_Entered,Beginning_Balance,""), "")</f>
        <v>153526.00416868553</v>
      </c>
      <c r="E319" s="6">
        <f>IFERROR(IF(Loan_Not_Paid*Values_Entered,Monthly_Payment,""), "")</f>
        <v>3286.7537221634116</v>
      </c>
      <c r="F319" s="6">
        <f>IFERROR(IF(Loan_Not_Paid*Values_Entered,Principal,""), "")</f>
        <v>2455.154532916411</v>
      </c>
      <c r="G319" s="6">
        <f>IFERROR(IF(Loan_Not_Paid*Values_Entered,Interest,""), "")</f>
        <v>831.59918924700094</v>
      </c>
      <c r="H319" s="6">
        <f>IFERROR(IF(Loan_Not_Paid*Values_Entered,Ending_Balance,""), "")</f>
        <v>151070.84963576868</v>
      </c>
    </row>
    <row r="320" spans="2:8" x14ac:dyDescent="0.15">
      <c r="B320" s="5">
        <f>IFERROR(IF(Loan_Not_Paid*Values_Entered,Payment_Number,""), "")</f>
        <v>308</v>
      </c>
      <c r="C320" s="3">
        <f>IFERROR(IF(Loan_Not_Paid*Values_Entered,Payment_Date,""), "")</f>
        <v>54728</v>
      </c>
      <c r="D320" s="6">
        <f>IFERROR(IF(Loan_Not_Paid*Values_Entered,Beginning_Balance,""), "")</f>
        <v>151070.84963576868</v>
      </c>
      <c r="E320" s="6">
        <f>IFERROR(IF(Loan_Not_Paid*Values_Entered,Monthly_Payment,""), "")</f>
        <v>3286.7537221634116</v>
      </c>
      <c r="F320" s="6">
        <f>IFERROR(IF(Loan_Not_Paid*Values_Entered,Principal,""), "")</f>
        <v>2468.4532866363743</v>
      </c>
      <c r="G320" s="6">
        <f>IFERROR(IF(Loan_Not_Paid*Values_Entered,Interest,""), "")</f>
        <v>818.30043552703683</v>
      </c>
      <c r="H320" s="6">
        <f>IFERROR(IF(Loan_Not_Paid*Values_Entered,Ending_Balance,""), "")</f>
        <v>148602.39634913253</v>
      </c>
    </row>
    <row r="321" spans="2:8" x14ac:dyDescent="0.15">
      <c r="B321" s="5">
        <f>IFERROR(IF(Loan_Not_Paid*Values_Entered,Payment_Number,""), "")</f>
        <v>309</v>
      </c>
      <c r="C321" s="3">
        <f>IFERROR(IF(Loan_Not_Paid*Values_Entered,Payment_Date,""), "")</f>
        <v>54758</v>
      </c>
      <c r="D321" s="6">
        <f>IFERROR(IF(Loan_Not_Paid*Values_Entered,Beginning_Balance,""), "")</f>
        <v>148602.39634913253</v>
      </c>
      <c r="E321" s="6">
        <f>IFERROR(IF(Loan_Not_Paid*Values_Entered,Monthly_Payment,""), "")</f>
        <v>3286.7537221634116</v>
      </c>
      <c r="F321" s="6">
        <f>IFERROR(IF(Loan_Not_Paid*Values_Entered,Principal,""), "")</f>
        <v>2481.8240752723218</v>
      </c>
      <c r="G321" s="6">
        <f>IFERROR(IF(Loan_Not_Paid*Values_Entered,Interest,""), "")</f>
        <v>804.92964689108999</v>
      </c>
      <c r="H321" s="6">
        <f>IFERROR(IF(Loan_Not_Paid*Values_Entered,Ending_Balance,""), "")</f>
        <v>146120.57227386069</v>
      </c>
    </row>
    <row r="322" spans="2:8" x14ac:dyDescent="0.15">
      <c r="B322" s="5">
        <f>IFERROR(IF(Loan_Not_Paid*Values_Entered,Payment_Number,""), "")</f>
        <v>310</v>
      </c>
      <c r="C322" s="3">
        <f>IFERROR(IF(Loan_Not_Paid*Values_Entered,Payment_Date,""), "")</f>
        <v>54789</v>
      </c>
      <c r="D322" s="6">
        <f>IFERROR(IF(Loan_Not_Paid*Values_Entered,Beginning_Balance,""), "")</f>
        <v>146120.57227386069</v>
      </c>
      <c r="E322" s="6">
        <f>IFERROR(IF(Loan_Not_Paid*Values_Entered,Monthly_Payment,""), "")</f>
        <v>3286.7537221634116</v>
      </c>
      <c r="F322" s="6">
        <f>IFERROR(IF(Loan_Not_Paid*Values_Entered,Principal,""), "")</f>
        <v>2495.2672890133804</v>
      </c>
      <c r="G322" s="6">
        <f>IFERROR(IF(Loan_Not_Paid*Values_Entered,Interest,""), "")</f>
        <v>791.48643315003164</v>
      </c>
      <c r="H322" s="6">
        <f>IFERROR(IF(Loan_Not_Paid*Values_Entered,Ending_Balance,""), "")</f>
        <v>143625.30498484662</v>
      </c>
    </row>
    <row r="323" spans="2:8" x14ac:dyDescent="0.15">
      <c r="B323" s="5">
        <f>IFERROR(IF(Loan_Not_Paid*Values_Entered,Payment_Number,""), "")</f>
        <v>311</v>
      </c>
      <c r="C323" s="3">
        <f>IFERROR(IF(Loan_Not_Paid*Values_Entered,Payment_Date,""), "")</f>
        <v>54820</v>
      </c>
      <c r="D323" s="6">
        <f>IFERROR(IF(Loan_Not_Paid*Values_Entered,Beginning_Balance,""), "")</f>
        <v>143625.30498484662</v>
      </c>
      <c r="E323" s="6">
        <f>IFERROR(IF(Loan_Not_Paid*Values_Entered,Monthly_Payment,""), "")</f>
        <v>3286.7537221634116</v>
      </c>
      <c r="F323" s="6">
        <f>IFERROR(IF(Loan_Not_Paid*Values_Entered,Principal,""), "")</f>
        <v>2508.7833201622025</v>
      </c>
      <c r="G323" s="6">
        <f>IFERROR(IF(Loan_Not_Paid*Values_Entered,Interest,""), "")</f>
        <v>777.97040200120921</v>
      </c>
      <c r="H323" s="6">
        <f>IFERROR(IF(Loan_Not_Paid*Values_Entered,Ending_Balance,""), "")</f>
        <v>141116.5216646851</v>
      </c>
    </row>
    <row r="324" spans="2:8" x14ac:dyDescent="0.15">
      <c r="B324" s="5">
        <f>IFERROR(IF(Loan_Not_Paid*Values_Entered,Payment_Number,""), "")</f>
        <v>312</v>
      </c>
      <c r="C324" s="3">
        <f>IFERROR(IF(Loan_Not_Paid*Values_Entered,Payment_Date,""), "")</f>
        <v>54848</v>
      </c>
      <c r="D324" s="6">
        <f>IFERROR(IF(Loan_Not_Paid*Values_Entered,Beginning_Balance,""), "")</f>
        <v>141116.5216646851</v>
      </c>
      <c r="E324" s="6">
        <f>IFERROR(IF(Loan_Not_Paid*Values_Entered,Monthly_Payment,""), "")</f>
        <v>3286.7537221634116</v>
      </c>
      <c r="F324" s="6">
        <f>IFERROR(IF(Loan_Not_Paid*Values_Entered,Principal,""), "")</f>
        <v>2522.3725631464144</v>
      </c>
      <c r="G324" s="6">
        <f>IFERROR(IF(Loan_Not_Paid*Values_Entered,Interest,""), "")</f>
        <v>764.381159016997</v>
      </c>
      <c r="H324" s="6">
        <f>IFERROR(IF(Loan_Not_Paid*Values_Entered,Ending_Balance,""), "")</f>
        <v>138594.14910153858</v>
      </c>
    </row>
    <row r="325" spans="2:8" x14ac:dyDescent="0.15">
      <c r="B325" s="5">
        <f>IFERROR(IF(Loan_Not_Paid*Values_Entered,Payment_Number,""), "")</f>
        <v>313</v>
      </c>
      <c r="C325" s="3">
        <f>IFERROR(IF(Loan_Not_Paid*Values_Entered,Payment_Date,""), "")</f>
        <v>54879</v>
      </c>
      <c r="D325" s="6">
        <f>IFERROR(IF(Loan_Not_Paid*Values_Entered,Beginning_Balance,""), "")</f>
        <v>138594.14910153858</v>
      </c>
      <c r="E325" s="6">
        <f>IFERROR(IF(Loan_Not_Paid*Values_Entered,Monthly_Payment,""), "")</f>
        <v>3286.7537221634116</v>
      </c>
      <c r="F325" s="6">
        <f>IFERROR(IF(Loan_Not_Paid*Values_Entered,Principal,""), "")</f>
        <v>2536.0354145301244</v>
      </c>
      <c r="G325" s="6">
        <f>IFERROR(IF(Loan_Not_Paid*Values_Entered,Interest,""), "")</f>
        <v>750.71830763328717</v>
      </c>
      <c r="H325" s="6">
        <f>IFERROR(IF(Loan_Not_Paid*Values_Entered,Ending_Balance,""), "")</f>
        <v>136058.11368700908</v>
      </c>
    </row>
    <row r="326" spans="2:8" x14ac:dyDescent="0.15">
      <c r="B326" s="5">
        <f>IFERROR(IF(Loan_Not_Paid*Values_Entered,Payment_Number,""), "")</f>
        <v>314</v>
      </c>
      <c r="C326" s="3">
        <f>IFERROR(IF(Loan_Not_Paid*Values_Entered,Payment_Date,""), "")</f>
        <v>54909</v>
      </c>
      <c r="D326" s="6">
        <f>IFERROR(IF(Loan_Not_Paid*Values_Entered,Beginning_Balance,""), "")</f>
        <v>136058.11368700908</v>
      </c>
      <c r="E326" s="6">
        <f>IFERROR(IF(Loan_Not_Paid*Values_Entered,Monthly_Payment,""), "")</f>
        <v>3286.7537221634116</v>
      </c>
      <c r="F326" s="6">
        <f>IFERROR(IF(Loan_Not_Paid*Values_Entered,Principal,""), "")</f>
        <v>2549.7722730254959</v>
      </c>
      <c r="G326" s="6">
        <f>IFERROR(IF(Loan_Not_Paid*Values_Entered,Interest,""), "")</f>
        <v>736.98144913791589</v>
      </c>
      <c r="H326" s="6">
        <f>IFERROR(IF(Loan_Not_Paid*Values_Entered,Ending_Balance,""), "")</f>
        <v>133508.34141398314</v>
      </c>
    </row>
    <row r="327" spans="2:8" x14ac:dyDescent="0.15">
      <c r="B327" s="5">
        <f>IFERROR(IF(Loan_Not_Paid*Values_Entered,Payment_Number,""), "")</f>
        <v>315</v>
      </c>
      <c r="C327" s="3">
        <f>IFERROR(IF(Loan_Not_Paid*Values_Entered,Payment_Date,""), "")</f>
        <v>54940</v>
      </c>
      <c r="D327" s="6">
        <f>IFERROR(IF(Loan_Not_Paid*Values_Entered,Beginning_Balance,""), "")</f>
        <v>133508.34141398314</v>
      </c>
      <c r="E327" s="6">
        <f>IFERROR(IF(Loan_Not_Paid*Values_Entered,Monthly_Payment,""), "")</f>
        <v>3286.7537221634116</v>
      </c>
      <c r="F327" s="6">
        <f>IFERROR(IF(Loan_Not_Paid*Values_Entered,Principal,""), "")</f>
        <v>2563.5835395043841</v>
      </c>
      <c r="G327" s="6">
        <f>IFERROR(IF(Loan_Not_Paid*Values_Entered,Interest,""), "")</f>
        <v>723.17018265902777</v>
      </c>
      <c r="H327" s="6">
        <f>IFERROR(IF(Loan_Not_Paid*Values_Entered,Ending_Balance,""), "")</f>
        <v>130944.75787447859</v>
      </c>
    </row>
    <row r="328" spans="2:8" x14ac:dyDescent="0.15">
      <c r="B328" s="5">
        <f>IFERROR(IF(Loan_Not_Paid*Values_Entered,Payment_Number,""), "")</f>
        <v>316</v>
      </c>
      <c r="C328" s="3">
        <f>IFERROR(IF(Loan_Not_Paid*Values_Entered,Payment_Date,""), "")</f>
        <v>54970</v>
      </c>
      <c r="D328" s="6">
        <f>IFERROR(IF(Loan_Not_Paid*Values_Entered,Beginning_Balance,""), "")</f>
        <v>130944.75787447859</v>
      </c>
      <c r="E328" s="6">
        <f>IFERROR(IF(Loan_Not_Paid*Values_Entered,Monthly_Payment,""), "")</f>
        <v>3286.7537221634116</v>
      </c>
      <c r="F328" s="6">
        <f>IFERROR(IF(Loan_Not_Paid*Values_Entered,Principal,""), "")</f>
        <v>2577.4696170100328</v>
      </c>
      <c r="G328" s="6">
        <f>IFERROR(IF(Loan_Not_Paid*Values_Entered,Interest,""), "")</f>
        <v>709.28410515337896</v>
      </c>
      <c r="H328" s="6">
        <f>IFERROR(IF(Loan_Not_Paid*Values_Entered,Ending_Balance,""), "")</f>
        <v>128367.28825746942</v>
      </c>
    </row>
    <row r="329" spans="2:8" x14ac:dyDescent="0.15">
      <c r="B329" s="5">
        <f>IFERROR(IF(Loan_Not_Paid*Values_Entered,Payment_Number,""), "")</f>
        <v>317</v>
      </c>
      <c r="C329" s="3">
        <f>IFERROR(IF(Loan_Not_Paid*Values_Entered,Payment_Date,""), "")</f>
        <v>55001</v>
      </c>
      <c r="D329" s="6">
        <f>IFERROR(IF(Loan_Not_Paid*Values_Entered,Beginning_Balance,""), "")</f>
        <v>128367.28825746942</v>
      </c>
      <c r="E329" s="6">
        <f>IFERROR(IF(Loan_Not_Paid*Values_Entered,Monthly_Payment,""), "")</f>
        <v>3286.7537221634116</v>
      </c>
      <c r="F329" s="6">
        <f>IFERROR(IF(Loan_Not_Paid*Values_Entered,Principal,""), "")</f>
        <v>2591.4309107688368</v>
      </c>
      <c r="G329" s="6">
        <f>IFERROR(IF(Loan_Not_Paid*Values_Entered,Interest,""), "")</f>
        <v>695.32281139457473</v>
      </c>
      <c r="H329" s="6">
        <f>IFERROR(IF(Loan_Not_Paid*Values_Entered,Ending_Balance,""), "")</f>
        <v>125775.8573467005</v>
      </c>
    </row>
    <row r="330" spans="2:8" x14ac:dyDescent="0.15">
      <c r="B330" s="5">
        <f>IFERROR(IF(Loan_Not_Paid*Values_Entered,Payment_Number,""), "")</f>
        <v>318</v>
      </c>
      <c r="C330" s="3">
        <f>IFERROR(IF(Loan_Not_Paid*Values_Entered,Payment_Date,""), "")</f>
        <v>55032</v>
      </c>
      <c r="D330" s="6">
        <f>IFERROR(IF(Loan_Not_Paid*Values_Entered,Beginning_Balance,""), "")</f>
        <v>125775.8573467005</v>
      </c>
      <c r="E330" s="6">
        <f>IFERROR(IF(Loan_Not_Paid*Values_Entered,Monthly_Payment,""), "")</f>
        <v>3286.7537221634116</v>
      </c>
      <c r="F330" s="6">
        <f>IFERROR(IF(Loan_Not_Paid*Values_Entered,Principal,""), "")</f>
        <v>2605.4678282021682</v>
      </c>
      <c r="G330" s="6">
        <f>IFERROR(IF(Loan_Not_Paid*Values_Entered,Interest,""), "")</f>
        <v>681.28589396124346</v>
      </c>
      <c r="H330" s="6">
        <f>IFERROR(IF(Loan_Not_Paid*Values_Entered,Ending_Balance,""), "")</f>
        <v>123170.38951849844</v>
      </c>
    </row>
    <row r="331" spans="2:8" x14ac:dyDescent="0.15">
      <c r="B331" s="5">
        <f>IFERROR(IF(Loan_Not_Paid*Values_Entered,Payment_Number,""), "")</f>
        <v>319</v>
      </c>
      <c r="C331" s="3">
        <f>IFERROR(IF(Loan_Not_Paid*Values_Entered,Payment_Date,""), "")</f>
        <v>55062</v>
      </c>
      <c r="D331" s="6">
        <f>IFERROR(IF(Loan_Not_Paid*Values_Entered,Beginning_Balance,""), "")</f>
        <v>123170.38951849844</v>
      </c>
      <c r="E331" s="6">
        <f>IFERROR(IF(Loan_Not_Paid*Values_Entered,Monthly_Payment,""), "")</f>
        <v>3286.7537221634116</v>
      </c>
      <c r="F331" s="6">
        <f>IFERROR(IF(Loan_Not_Paid*Values_Entered,Principal,""), "")</f>
        <v>2619.5807789382634</v>
      </c>
      <c r="G331" s="6">
        <f>IFERROR(IF(Loan_Not_Paid*Values_Entered,Interest,""), "")</f>
        <v>667.17294322514829</v>
      </c>
      <c r="H331" s="6">
        <f>IFERROR(IF(Loan_Not_Paid*Values_Entered,Ending_Balance,""), "")</f>
        <v>120550.80873955972</v>
      </c>
    </row>
    <row r="332" spans="2:8" x14ac:dyDescent="0.15">
      <c r="B332" s="5">
        <f>IFERROR(IF(Loan_Not_Paid*Values_Entered,Payment_Number,""), "")</f>
        <v>320</v>
      </c>
      <c r="C332" s="3">
        <f>IFERROR(IF(Loan_Not_Paid*Values_Entered,Payment_Date,""), "")</f>
        <v>55093</v>
      </c>
      <c r="D332" s="6">
        <f>IFERROR(IF(Loan_Not_Paid*Values_Entered,Beginning_Balance,""), "")</f>
        <v>120550.80873955972</v>
      </c>
      <c r="E332" s="6">
        <f>IFERROR(IF(Loan_Not_Paid*Values_Entered,Monthly_Payment,""), "")</f>
        <v>3286.7537221634116</v>
      </c>
      <c r="F332" s="6">
        <f>IFERROR(IF(Loan_Not_Paid*Values_Entered,Principal,""), "")</f>
        <v>2633.7701748241789</v>
      </c>
      <c r="G332" s="6">
        <f>IFERROR(IF(Loan_Not_Paid*Values_Entered,Interest,""), "")</f>
        <v>652.98354733923281</v>
      </c>
      <c r="H332" s="6">
        <f>IFERROR(IF(Loan_Not_Paid*Values_Entered,Ending_Balance,""), "")</f>
        <v>117917.03856473602</v>
      </c>
    </row>
    <row r="333" spans="2:8" x14ac:dyDescent="0.15">
      <c r="B333" s="5">
        <f>IFERROR(IF(Loan_Not_Paid*Values_Entered,Payment_Number,""), "")</f>
        <v>321</v>
      </c>
      <c r="C333" s="3">
        <f>IFERROR(IF(Loan_Not_Paid*Values_Entered,Payment_Date,""), "")</f>
        <v>55123</v>
      </c>
      <c r="D333" s="6">
        <f>IFERROR(IF(Loan_Not_Paid*Values_Entered,Beginning_Balance,""), "")</f>
        <v>117917.03856473602</v>
      </c>
      <c r="E333" s="6">
        <f>IFERROR(IF(Loan_Not_Paid*Values_Entered,Monthly_Payment,""), "")</f>
        <v>3286.7537221634116</v>
      </c>
      <c r="F333" s="6">
        <f>IFERROR(IF(Loan_Not_Paid*Values_Entered,Principal,""), "")</f>
        <v>2648.0364299378098</v>
      </c>
      <c r="G333" s="6">
        <f>IFERROR(IF(Loan_Not_Paid*Values_Entered,Interest,""), "")</f>
        <v>638.7172922256018</v>
      </c>
      <c r="H333" s="6">
        <f>IFERROR(IF(Loan_Not_Paid*Values_Entered,Ending_Balance,""), "")</f>
        <v>115269.00213479763</v>
      </c>
    </row>
    <row r="334" spans="2:8" x14ac:dyDescent="0.15">
      <c r="B334" s="5">
        <f>IFERROR(IF(Loan_Not_Paid*Values_Entered,Payment_Number,""), "")</f>
        <v>322</v>
      </c>
      <c r="C334" s="3">
        <f>IFERROR(IF(Loan_Not_Paid*Values_Entered,Payment_Date,""), "")</f>
        <v>55154</v>
      </c>
      <c r="D334" s="6">
        <f>IFERROR(IF(Loan_Not_Paid*Values_Entered,Beginning_Balance,""), "")</f>
        <v>115269.00213479763</v>
      </c>
      <c r="E334" s="6">
        <f>IFERROR(IF(Loan_Not_Paid*Values_Entered,Monthly_Payment,""), "")</f>
        <v>3286.7537221634116</v>
      </c>
      <c r="F334" s="6">
        <f>IFERROR(IF(Loan_Not_Paid*Values_Entered,Principal,""), "")</f>
        <v>2662.3799605999729</v>
      </c>
      <c r="G334" s="6">
        <f>IFERROR(IF(Loan_Not_Paid*Values_Entered,Interest,""), "")</f>
        <v>624.37376156343862</v>
      </c>
      <c r="H334" s="6">
        <f>IFERROR(IF(Loan_Not_Paid*Values_Entered,Ending_Balance,""), "")</f>
        <v>112606.62217419827</v>
      </c>
    </row>
    <row r="335" spans="2:8" x14ac:dyDescent="0.15">
      <c r="B335" s="5">
        <f>IFERROR(IF(Loan_Not_Paid*Values_Entered,Payment_Number,""), "")</f>
        <v>323</v>
      </c>
      <c r="C335" s="3">
        <f>IFERROR(IF(Loan_Not_Paid*Values_Entered,Payment_Date,""), "")</f>
        <v>55185</v>
      </c>
      <c r="D335" s="6">
        <f>IFERROR(IF(Loan_Not_Paid*Values_Entered,Beginning_Balance,""), "")</f>
        <v>112606.62217419827</v>
      </c>
      <c r="E335" s="6">
        <f>IFERROR(IF(Loan_Not_Paid*Values_Entered,Monthly_Payment,""), "")</f>
        <v>3286.7537221634116</v>
      </c>
      <c r="F335" s="6">
        <f>IFERROR(IF(Loan_Not_Paid*Values_Entered,Principal,""), "")</f>
        <v>2676.801185386556</v>
      </c>
      <c r="G335" s="6">
        <f>IFERROR(IF(Loan_Not_Paid*Values_Entered,Interest,""), "")</f>
        <v>609.95253677685548</v>
      </c>
      <c r="H335" s="6">
        <f>IFERROR(IF(Loan_Not_Paid*Values_Entered,Ending_Balance,""), "")</f>
        <v>109929.82098881155</v>
      </c>
    </row>
    <row r="336" spans="2:8" x14ac:dyDescent="0.15">
      <c r="B336" s="5">
        <f>IFERROR(IF(Loan_Not_Paid*Values_Entered,Payment_Number,""), "")</f>
        <v>324</v>
      </c>
      <c r="C336" s="3">
        <f>IFERROR(IF(Loan_Not_Paid*Values_Entered,Payment_Date,""), "")</f>
        <v>55213</v>
      </c>
      <c r="D336" s="6">
        <f>IFERROR(IF(Loan_Not_Paid*Values_Entered,Beginning_Balance,""), "")</f>
        <v>109929.82098881155</v>
      </c>
      <c r="E336" s="6">
        <f>IFERROR(IF(Loan_Not_Paid*Values_Entered,Monthly_Payment,""), "")</f>
        <v>3286.7537221634116</v>
      </c>
      <c r="F336" s="6">
        <f>IFERROR(IF(Loan_Not_Paid*Values_Entered,Principal,""), "")</f>
        <v>2691.3005251407335</v>
      </c>
      <c r="G336" s="6">
        <f>IFERROR(IF(Loan_Not_Paid*Values_Entered,Interest,""), "")</f>
        <v>595.4531970226783</v>
      </c>
      <c r="H336" s="6">
        <f>IFERROR(IF(Loan_Not_Paid*Values_Entered,Ending_Balance,""), "")</f>
        <v>107238.52046367107</v>
      </c>
    </row>
    <row r="337" spans="2:8" x14ac:dyDescent="0.15">
      <c r="B337" s="5">
        <f>IFERROR(IF(Loan_Not_Paid*Values_Entered,Payment_Number,""), "")</f>
        <v>325</v>
      </c>
      <c r="C337" s="3">
        <f>IFERROR(IF(Loan_Not_Paid*Values_Entered,Payment_Date,""), "")</f>
        <v>55244</v>
      </c>
      <c r="D337" s="6">
        <f>IFERROR(IF(Loan_Not_Paid*Values_Entered,Beginning_Balance,""), "")</f>
        <v>107238.52046367107</v>
      </c>
      <c r="E337" s="6">
        <f>IFERROR(IF(Loan_Not_Paid*Values_Entered,Monthly_Payment,""), "")</f>
        <v>3286.7537221634116</v>
      </c>
      <c r="F337" s="6">
        <f>IFERROR(IF(Loan_Not_Paid*Values_Entered,Principal,""), "")</f>
        <v>2705.8784029852459</v>
      </c>
      <c r="G337" s="6">
        <f>IFERROR(IF(Loan_Not_Paid*Values_Entered,Interest,""), "")</f>
        <v>580.87531917816591</v>
      </c>
      <c r="H337" s="6">
        <f>IFERROR(IF(Loan_Not_Paid*Values_Entered,Ending_Balance,""), "")</f>
        <v>104532.64206068637</v>
      </c>
    </row>
    <row r="338" spans="2:8" x14ac:dyDescent="0.15">
      <c r="B338" s="5">
        <f>IFERROR(IF(Loan_Not_Paid*Values_Entered,Payment_Number,""), "")</f>
        <v>326</v>
      </c>
      <c r="C338" s="3">
        <f>IFERROR(IF(Loan_Not_Paid*Values_Entered,Payment_Date,""), "")</f>
        <v>55274</v>
      </c>
      <c r="D338" s="6">
        <f>IFERROR(IF(Loan_Not_Paid*Values_Entered,Beginning_Balance,""), "")</f>
        <v>104532.64206068637</v>
      </c>
      <c r="E338" s="6">
        <f>IFERROR(IF(Loan_Not_Paid*Values_Entered,Monthly_Payment,""), "")</f>
        <v>3286.7537221634116</v>
      </c>
      <c r="F338" s="6">
        <f>IFERROR(IF(Loan_Not_Paid*Values_Entered,Principal,""), "")</f>
        <v>2720.5352443347492</v>
      </c>
      <c r="G338" s="6">
        <f>IFERROR(IF(Loan_Not_Paid*Values_Entered,Interest,""), "")</f>
        <v>566.21847782866257</v>
      </c>
      <c r="H338" s="6">
        <f>IFERROR(IF(Loan_Not_Paid*Values_Entered,Ending_Balance,""), "")</f>
        <v>101812.10681635141</v>
      </c>
    </row>
    <row r="339" spans="2:8" x14ac:dyDescent="0.15">
      <c r="B339" s="5">
        <f>IFERROR(IF(Loan_Not_Paid*Values_Entered,Payment_Number,""), "")</f>
        <v>327</v>
      </c>
      <c r="C339" s="3">
        <f>IFERROR(IF(Loan_Not_Paid*Values_Entered,Payment_Date,""), "")</f>
        <v>55305</v>
      </c>
      <c r="D339" s="6">
        <f>IFERROR(IF(Loan_Not_Paid*Values_Entered,Beginning_Balance,""), "")</f>
        <v>101812.10681635141</v>
      </c>
      <c r="E339" s="6">
        <f>IFERROR(IF(Loan_Not_Paid*Values_Entered,Monthly_Payment,""), "")</f>
        <v>3286.7537221634116</v>
      </c>
      <c r="F339" s="6">
        <f>IFERROR(IF(Loan_Not_Paid*Values_Entered,Principal,""), "")</f>
        <v>2735.271476908229</v>
      </c>
      <c r="G339" s="6">
        <f>IFERROR(IF(Loan_Not_Paid*Values_Entered,Interest,""), "")</f>
        <v>551.48224525518265</v>
      </c>
      <c r="H339" s="6">
        <f>IFERROR(IF(Loan_Not_Paid*Values_Entered,Ending_Balance,""), "")</f>
        <v>99076.835339443292</v>
      </c>
    </row>
    <row r="340" spans="2:8" x14ac:dyDescent="0.15">
      <c r="B340" s="5">
        <f>IFERROR(IF(Loan_Not_Paid*Values_Entered,Payment_Number,""), "")</f>
        <v>328</v>
      </c>
      <c r="C340" s="3">
        <f>IFERROR(IF(Loan_Not_Paid*Values_Entered,Payment_Date,""), "")</f>
        <v>55335</v>
      </c>
      <c r="D340" s="6">
        <f>IFERROR(IF(Loan_Not_Paid*Values_Entered,Beginning_Balance,""), "")</f>
        <v>99076.835339443292</v>
      </c>
      <c r="E340" s="6">
        <f>IFERROR(IF(Loan_Not_Paid*Values_Entered,Monthly_Payment,""), "")</f>
        <v>3286.7537221634116</v>
      </c>
      <c r="F340" s="6">
        <f>IFERROR(IF(Loan_Not_Paid*Values_Entered,Principal,""), "")</f>
        <v>2750.0875307414822</v>
      </c>
      <c r="G340" s="6">
        <f>IFERROR(IF(Loan_Not_Paid*Values_Entered,Interest,""), "")</f>
        <v>536.66619142192985</v>
      </c>
      <c r="H340" s="6">
        <f>IFERROR(IF(Loan_Not_Paid*Values_Entered,Ending_Balance,""), "")</f>
        <v>96326.747808701824</v>
      </c>
    </row>
    <row r="341" spans="2:8" x14ac:dyDescent="0.15">
      <c r="B341" s="5">
        <f>IFERROR(IF(Loan_Not_Paid*Values_Entered,Payment_Number,""), "")</f>
        <v>329</v>
      </c>
      <c r="C341" s="3">
        <f>IFERROR(IF(Loan_Not_Paid*Values_Entered,Payment_Date,""), "")</f>
        <v>55366</v>
      </c>
      <c r="D341" s="6">
        <f>IFERROR(IF(Loan_Not_Paid*Values_Entered,Beginning_Balance,""), "")</f>
        <v>96326.747808701824</v>
      </c>
      <c r="E341" s="6">
        <f>IFERROR(IF(Loan_Not_Paid*Values_Entered,Monthly_Payment,""), "")</f>
        <v>3286.7537221634116</v>
      </c>
      <c r="F341" s="6">
        <f>IFERROR(IF(Loan_Not_Paid*Values_Entered,Principal,""), "")</f>
        <v>2764.9838381996651</v>
      </c>
      <c r="G341" s="6">
        <f>IFERROR(IF(Loan_Not_Paid*Values_Entered,Interest,""), "")</f>
        <v>521.76988396374679</v>
      </c>
      <c r="H341" s="6">
        <f>IFERROR(IF(Loan_Not_Paid*Values_Entered,Ending_Balance,""), "")</f>
        <v>93561.763970502187</v>
      </c>
    </row>
    <row r="342" spans="2:8" x14ac:dyDescent="0.15">
      <c r="B342" s="5">
        <f>IFERROR(IF(Loan_Not_Paid*Values_Entered,Payment_Number,""), "")</f>
        <v>330</v>
      </c>
      <c r="C342" s="3">
        <f>IFERROR(IF(Loan_Not_Paid*Values_Entered,Payment_Date,""), "")</f>
        <v>55397</v>
      </c>
      <c r="D342" s="6">
        <f>IFERROR(IF(Loan_Not_Paid*Values_Entered,Beginning_Balance,""), "")</f>
        <v>93561.763970502187</v>
      </c>
      <c r="E342" s="6">
        <f>IFERROR(IF(Loan_Not_Paid*Values_Entered,Monthly_Payment,""), "")</f>
        <v>3286.7537221634116</v>
      </c>
      <c r="F342" s="6">
        <f>IFERROR(IF(Loan_Not_Paid*Values_Entered,Principal,""), "")</f>
        <v>2779.9608339899132</v>
      </c>
      <c r="G342" s="6">
        <f>IFERROR(IF(Loan_Not_Paid*Values_Entered,Interest,""), "")</f>
        <v>506.79288817349857</v>
      </c>
      <c r="H342" s="6">
        <f>IFERROR(IF(Loan_Not_Paid*Values_Entered,Ending_Balance,""), "")</f>
        <v>90781.803136512171</v>
      </c>
    </row>
    <row r="343" spans="2:8" x14ac:dyDescent="0.15">
      <c r="B343" s="5">
        <f>IFERROR(IF(Loan_Not_Paid*Values_Entered,Payment_Number,""), "")</f>
        <v>331</v>
      </c>
      <c r="C343" s="3">
        <f>IFERROR(IF(Loan_Not_Paid*Values_Entered,Payment_Date,""), "")</f>
        <v>55427</v>
      </c>
      <c r="D343" s="6">
        <f>IFERROR(IF(Loan_Not_Paid*Values_Entered,Beginning_Balance,""), "")</f>
        <v>90781.803136512171</v>
      </c>
      <c r="E343" s="6">
        <f>IFERROR(IF(Loan_Not_Paid*Values_Entered,Monthly_Payment,""), "")</f>
        <v>3286.7537221634116</v>
      </c>
      <c r="F343" s="6">
        <f>IFERROR(IF(Loan_Not_Paid*Values_Entered,Principal,""), "")</f>
        <v>2795.018955174025</v>
      </c>
      <c r="G343" s="6">
        <f>IFERROR(IF(Loan_Not_Paid*Values_Entered,Interest,""), "")</f>
        <v>491.73476698938646</v>
      </c>
      <c r="H343" s="6">
        <f>IFERROR(IF(Loan_Not_Paid*Values_Entered,Ending_Balance,""), "")</f>
        <v>87986.784181338269</v>
      </c>
    </row>
    <row r="344" spans="2:8" x14ac:dyDescent="0.15">
      <c r="B344" s="5">
        <f>IFERROR(IF(Loan_Not_Paid*Values_Entered,Payment_Number,""), "")</f>
        <v>332</v>
      </c>
      <c r="C344" s="3">
        <f>IFERROR(IF(Loan_Not_Paid*Values_Entered,Payment_Date,""), "")</f>
        <v>55458</v>
      </c>
      <c r="D344" s="6">
        <f>IFERROR(IF(Loan_Not_Paid*Values_Entered,Beginning_Balance,""), "")</f>
        <v>87986.784181338269</v>
      </c>
      <c r="E344" s="6">
        <f>IFERROR(IF(Loan_Not_Paid*Values_Entered,Monthly_Payment,""), "")</f>
        <v>3286.7537221634116</v>
      </c>
      <c r="F344" s="6">
        <f>IFERROR(IF(Loan_Not_Paid*Values_Entered,Principal,""), "")</f>
        <v>2810.1586411812177</v>
      </c>
      <c r="G344" s="6">
        <f>IFERROR(IF(Loan_Not_Paid*Values_Entered,Interest,""), "")</f>
        <v>476.59508098219385</v>
      </c>
      <c r="H344" s="6">
        <f>IFERROR(IF(Loan_Not_Paid*Values_Entered,Ending_Balance,""), "")</f>
        <v>85176.625540157314</v>
      </c>
    </row>
    <row r="345" spans="2:8" x14ac:dyDescent="0.15">
      <c r="B345" s="5">
        <f>IFERROR(IF(Loan_Not_Paid*Values_Entered,Payment_Number,""), "")</f>
        <v>333</v>
      </c>
      <c r="C345" s="3">
        <f>IFERROR(IF(Loan_Not_Paid*Values_Entered,Payment_Date,""), "")</f>
        <v>55488</v>
      </c>
      <c r="D345" s="6">
        <f>IFERROR(IF(Loan_Not_Paid*Values_Entered,Beginning_Balance,""), "")</f>
        <v>85176.625540157314</v>
      </c>
      <c r="E345" s="6">
        <f>IFERROR(IF(Loan_Not_Paid*Values_Entered,Monthly_Payment,""), "")</f>
        <v>3286.7537221634116</v>
      </c>
      <c r="F345" s="6">
        <f>IFERROR(IF(Loan_Not_Paid*Values_Entered,Principal,""), "")</f>
        <v>2825.3803338209495</v>
      </c>
      <c r="G345" s="6">
        <f>IFERROR(IF(Loan_Not_Paid*Values_Entered,Interest,""), "")</f>
        <v>461.37338834246231</v>
      </c>
      <c r="H345" s="6">
        <f>IFERROR(IF(Loan_Not_Paid*Values_Entered,Ending_Balance,""), "")</f>
        <v>82351.245206336491</v>
      </c>
    </row>
    <row r="346" spans="2:8" x14ac:dyDescent="0.15">
      <c r="B346" s="5">
        <f>IFERROR(IF(Loan_Not_Paid*Values_Entered,Payment_Number,""), "")</f>
        <v>334</v>
      </c>
      <c r="C346" s="3">
        <f>IFERROR(IF(Loan_Not_Paid*Values_Entered,Payment_Date,""), "")</f>
        <v>55519</v>
      </c>
      <c r="D346" s="6">
        <f>IFERROR(IF(Loan_Not_Paid*Values_Entered,Beginning_Balance,""), "")</f>
        <v>82351.245206336491</v>
      </c>
      <c r="E346" s="6">
        <f>IFERROR(IF(Loan_Not_Paid*Values_Entered,Monthly_Payment,""), "")</f>
        <v>3286.7537221634116</v>
      </c>
      <c r="F346" s="6">
        <f>IFERROR(IF(Loan_Not_Paid*Values_Entered,Principal,""), "")</f>
        <v>2840.6844772958129</v>
      </c>
      <c r="G346" s="6">
        <f>IFERROR(IF(Loan_Not_Paid*Values_Entered,Interest,""), "")</f>
        <v>446.0692448675988</v>
      </c>
      <c r="H346" s="6">
        <f>IFERROR(IF(Loan_Not_Paid*Values_Entered,Ending_Balance,""), "")</f>
        <v>79510.560729040764</v>
      </c>
    </row>
    <row r="347" spans="2:8" x14ac:dyDescent="0.15">
      <c r="B347" s="5">
        <f>IFERROR(IF(Loan_Not_Paid*Values_Entered,Payment_Number,""), "")</f>
        <v>335</v>
      </c>
      <c r="C347" s="3">
        <f>IFERROR(IF(Loan_Not_Paid*Values_Entered,Payment_Date,""), "")</f>
        <v>55550</v>
      </c>
      <c r="D347" s="6">
        <f>IFERROR(IF(Loan_Not_Paid*Values_Entered,Beginning_Balance,""), "")</f>
        <v>79510.560729040764</v>
      </c>
      <c r="E347" s="6">
        <f>IFERROR(IF(Loan_Not_Paid*Values_Entered,Monthly_Payment,""), "")</f>
        <v>3286.7537221634116</v>
      </c>
      <c r="F347" s="6">
        <f>IFERROR(IF(Loan_Not_Paid*Values_Entered,Principal,""), "")</f>
        <v>2856.0715182144982</v>
      </c>
      <c r="G347" s="6">
        <f>IFERROR(IF(Loan_Not_Paid*Values_Entered,Interest,""), "")</f>
        <v>430.68220394891313</v>
      </c>
      <c r="H347" s="6">
        <f>IFERROR(IF(Loan_Not_Paid*Values_Entered,Ending_Balance,""), "")</f>
        <v>76654.489210826345</v>
      </c>
    </row>
    <row r="348" spans="2:8" x14ac:dyDescent="0.15">
      <c r="B348" s="5">
        <f>IFERROR(IF(Loan_Not_Paid*Values_Entered,Payment_Number,""), "")</f>
        <v>336</v>
      </c>
      <c r="C348" s="3">
        <f>IFERROR(IF(Loan_Not_Paid*Values_Entered,Payment_Date,""), "")</f>
        <v>55579</v>
      </c>
      <c r="D348" s="6">
        <f>IFERROR(IF(Loan_Not_Paid*Values_Entered,Beginning_Balance,""), "")</f>
        <v>76654.489210826345</v>
      </c>
      <c r="E348" s="6">
        <f>IFERROR(IF(Loan_Not_Paid*Values_Entered,Monthly_Payment,""), "")</f>
        <v>3286.7537221634116</v>
      </c>
      <c r="F348" s="6">
        <f>IFERROR(IF(Loan_Not_Paid*Values_Entered,Principal,""), "")</f>
        <v>2871.5419056048272</v>
      </c>
      <c r="G348" s="6">
        <f>IFERROR(IF(Loan_Not_Paid*Values_Entered,Interest,""), "")</f>
        <v>415.21181655858464</v>
      </c>
      <c r="H348" s="6">
        <f>IFERROR(IF(Loan_Not_Paid*Values_Entered,Ending_Balance,""), "")</f>
        <v>73782.947305221576</v>
      </c>
    </row>
    <row r="349" spans="2:8" x14ac:dyDescent="0.15">
      <c r="B349" s="5">
        <f>IFERROR(IF(Loan_Not_Paid*Values_Entered,Payment_Number,""), "")</f>
        <v>337</v>
      </c>
      <c r="C349" s="3">
        <f>IFERROR(IF(Loan_Not_Paid*Values_Entered,Payment_Date,""), "")</f>
        <v>55610</v>
      </c>
      <c r="D349" s="6">
        <f>IFERROR(IF(Loan_Not_Paid*Values_Entered,Beginning_Balance,""), "")</f>
        <v>73782.947305221576</v>
      </c>
      <c r="E349" s="6">
        <f>IFERROR(IF(Loan_Not_Paid*Values_Entered,Monthly_Payment,""), "")</f>
        <v>3286.7537221634116</v>
      </c>
      <c r="F349" s="6">
        <f>IFERROR(IF(Loan_Not_Paid*Values_Entered,Principal,""), "")</f>
        <v>2887.0960909268533</v>
      </c>
      <c r="G349" s="6">
        <f>IFERROR(IF(Loan_Not_Paid*Values_Entered,Interest,""), "")</f>
        <v>399.65763123655842</v>
      </c>
      <c r="H349" s="6">
        <f>IFERROR(IF(Loan_Not_Paid*Values_Entered,Ending_Balance,""), "")</f>
        <v>70895.851214294787</v>
      </c>
    </row>
    <row r="350" spans="2:8" x14ac:dyDescent="0.15">
      <c r="B350" s="5">
        <f>IFERROR(IF(Loan_Not_Paid*Values_Entered,Payment_Number,""), "")</f>
        <v>338</v>
      </c>
      <c r="C350" s="3">
        <f>IFERROR(IF(Loan_Not_Paid*Values_Entered,Payment_Date,""), "")</f>
        <v>55640</v>
      </c>
      <c r="D350" s="6">
        <f>IFERROR(IF(Loan_Not_Paid*Values_Entered,Beginning_Balance,""), "")</f>
        <v>70895.851214294787</v>
      </c>
      <c r="E350" s="6">
        <f>IFERROR(IF(Loan_Not_Paid*Values_Entered,Monthly_Payment,""), "")</f>
        <v>3286.7537221634116</v>
      </c>
      <c r="F350" s="6">
        <f>IFERROR(IF(Loan_Not_Paid*Values_Entered,Principal,""), "")</f>
        <v>2902.7345280860404</v>
      </c>
      <c r="G350" s="6">
        <f>IFERROR(IF(Loan_Not_Paid*Values_Entered,Interest,""), "")</f>
        <v>384.01919407737131</v>
      </c>
      <c r="H350" s="6">
        <f>IFERROR(IF(Loan_Not_Paid*Values_Entered,Ending_Balance,""), "")</f>
        <v>67993.116686208639</v>
      </c>
    </row>
    <row r="351" spans="2:8" x14ac:dyDescent="0.15">
      <c r="B351" s="5">
        <f>IFERROR(IF(Loan_Not_Paid*Values_Entered,Payment_Number,""), "")</f>
        <v>339</v>
      </c>
      <c r="C351" s="3">
        <f>IFERROR(IF(Loan_Not_Paid*Values_Entered,Payment_Date,""), "")</f>
        <v>55671</v>
      </c>
      <c r="D351" s="6">
        <f>IFERROR(IF(Loan_Not_Paid*Values_Entered,Beginning_Balance,""), "")</f>
        <v>67993.116686208639</v>
      </c>
      <c r="E351" s="6">
        <f>IFERROR(IF(Loan_Not_Paid*Values_Entered,Monthly_Payment,""), "")</f>
        <v>3286.7537221634116</v>
      </c>
      <c r="F351" s="6">
        <f>IFERROR(IF(Loan_Not_Paid*Values_Entered,Principal,""), "")</f>
        <v>2918.4576734465063</v>
      </c>
      <c r="G351" s="6">
        <f>IFERROR(IF(Loan_Not_Paid*Values_Entered,Interest,""), "")</f>
        <v>368.29604871690532</v>
      </c>
      <c r="H351" s="6">
        <f>IFERROR(IF(Loan_Not_Paid*Values_Entered,Ending_Balance,""), "")</f>
        <v>65074.659012762364</v>
      </c>
    </row>
    <row r="352" spans="2:8" x14ac:dyDescent="0.15">
      <c r="B352" s="5">
        <f>IFERROR(IF(Loan_Not_Paid*Values_Entered,Payment_Number,""), "")</f>
        <v>340</v>
      </c>
      <c r="C352" s="3">
        <f>IFERROR(IF(Loan_Not_Paid*Values_Entered,Payment_Date,""), "")</f>
        <v>55701</v>
      </c>
      <c r="D352" s="6">
        <f>IFERROR(IF(Loan_Not_Paid*Values_Entered,Beginning_Balance,""), "")</f>
        <v>65074.659012762364</v>
      </c>
      <c r="E352" s="6">
        <f>IFERROR(IF(Loan_Not_Paid*Values_Entered,Monthly_Payment,""), "")</f>
        <v>3286.7537221634116</v>
      </c>
      <c r="F352" s="6">
        <f>IFERROR(IF(Loan_Not_Paid*Values_Entered,Principal,""), "")</f>
        <v>2934.2659858443421</v>
      </c>
      <c r="G352" s="6">
        <f>IFERROR(IF(Loan_Not_Paid*Values_Entered,Interest,""), "")</f>
        <v>352.48773631907</v>
      </c>
      <c r="H352" s="6">
        <f>IFERROR(IF(Loan_Not_Paid*Values_Entered,Ending_Balance,""), "")</f>
        <v>62140.393026918173</v>
      </c>
    </row>
    <row r="353" spans="2:8" x14ac:dyDescent="0.15">
      <c r="B353" s="5">
        <f>IFERROR(IF(Loan_Not_Paid*Values_Entered,Payment_Number,""), "")</f>
        <v>341</v>
      </c>
      <c r="C353" s="3">
        <f>IFERROR(IF(Loan_Not_Paid*Values_Entered,Payment_Date,""), "")</f>
        <v>55732</v>
      </c>
      <c r="D353" s="6">
        <f>IFERROR(IF(Loan_Not_Paid*Values_Entered,Beginning_Balance,""), "")</f>
        <v>62140.393026918173</v>
      </c>
      <c r="E353" s="6">
        <f>IFERROR(IF(Loan_Not_Paid*Values_Entered,Monthly_Payment,""), "")</f>
        <v>3286.7537221634116</v>
      </c>
      <c r="F353" s="6">
        <f>IFERROR(IF(Loan_Not_Paid*Values_Entered,Principal,""), "")</f>
        <v>2950.159926600998</v>
      </c>
      <c r="G353" s="6">
        <f>IFERROR(IF(Loan_Not_Paid*Values_Entered,Interest,""), "")</f>
        <v>336.59379556241316</v>
      </c>
      <c r="H353" s="6">
        <f>IFERROR(IF(Loan_Not_Paid*Values_Entered,Ending_Balance,""), "")</f>
        <v>59190.233100317419</v>
      </c>
    </row>
    <row r="354" spans="2:8" x14ac:dyDescent="0.15">
      <c r="B354" s="5">
        <f>IFERROR(IF(Loan_Not_Paid*Values_Entered,Payment_Number,""), "")</f>
        <v>342</v>
      </c>
      <c r="C354" s="3">
        <f>IFERROR(IF(Loan_Not_Paid*Values_Entered,Payment_Date,""), "")</f>
        <v>55763</v>
      </c>
      <c r="D354" s="6">
        <f>IFERROR(IF(Loan_Not_Paid*Values_Entered,Beginning_Balance,""), "")</f>
        <v>59190.233100317419</v>
      </c>
      <c r="E354" s="6">
        <f>IFERROR(IF(Loan_Not_Paid*Values_Entered,Monthly_Payment,""), "")</f>
        <v>3286.7537221634116</v>
      </c>
      <c r="F354" s="6">
        <f>IFERROR(IF(Loan_Not_Paid*Values_Entered,Principal,""), "")</f>
        <v>2966.1399595367543</v>
      </c>
      <c r="G354" s="6">
        <f>IFERROR(IF(Loan_Not_Paid*Values_Entered,Interest,""), "")</f>
        <v>320.61376262665777</v>
      </c>
      <c r="H354" s="6">
        <f>IFERROR(IF(Loan_Not_Paid*Values_Entered,Ending_Balance,""), "")</f>
        <v>56224.093140780926</v>
      </c>
    </row>
    <row r="355" spans="2:8" x14ac:dyDescent="0.15">
      <c r="B355" s="5">
        <f>IFERROR(IF(Loan_Not_Paid*Values_Entered,Payment_Number,""), "")</f>
        <v>343</v>
      </c>
      <c r="C355" s="3">
        <f>IFERROR(IF(Loan_Not_Paid*Values_Entered,Payment_Date,""), "")</f>
        <v>55793</v>
      </c>
      <c r="D355" s="6">
        <f>IFERROR(IF(Loan_Not_Paid*Values_Entered,Beginning_Balance,""), "")</f>
        <v>56224.093140780926</v>
      </c>
      <c r="E355" s="6">
        <f>IFERROR(IF(Loan_Not_Paid*Values_Entered,Monthly_Payment,""), "")</f>
        <v>3286.7537221634116</v>
      </c>
      <c r="F355" s="6">
        <f>IFERROR(IF(Loan_Not_Paid*Values_Entered,Principal,""), "")</f>
        <v>2982.2065509842446</v>
      </c>
      <c r="G355" s="6">
        <f>IFERROR(IF(Loan_Not_Paid*Values_Entered,Interest,""), "")</f>
        <v>304.54717117916704</v>
      </c>
      <c r="H355" s="6">
        <f>IFERROR(IF(Loan_Not_Paid*Values_Entered,Ending_Balance,""), "")</f>
        <v>53241.886589796282</v>
      </c>
    </row>
    <row r="356" spans="2:8" x14ac:dyDescent="0.15">
      <c r="B356" s="5">
        <f>IFERROR(IF(Loan_Not_Paid*Values_Entered,Payment_Number,""), "")</f>
        <v>344</v>
      </c>
      <c r="C356" s="3">
        <f>IFERROR(IF(Loan_Not_Paid*Values_Entered,Payment_Date,""), "")</f>
        <v>55824</v>
      </c>
      <c r="D356" s="6">
        <f>IFERROR(IF(Loan_Not_Paid*Values_Entered,Beginning_Balance,""), "")</f>
        <v>53241.886589796282</v>
      </c>
      <c r="E356" s="6">
        <f>IFERROR(IF(Loan_Not_Paid*Values_Entered,Monthly_Payment,""), "")</f>
        <v>3286.7537221634116</v>
      </c>
      <c r="F356" s="6">
        <f>IFERROR(IF(Loan_Not_Paid*Values_Entered,Principal,""), "")</f>
        <v>2998.3601698020761</v>
      </c>
      <c r="G356" s="6">
        <f>IFERROR(IF(Loan_Not_Paid*Values_Entered,Interest,""), "")</f>
        <v>288.39355236133571</v>
      </c>
      <c r="H356" s="6">
        <f>IFERROR(IF(Loan_Not_Paid*Values_Entered,Ending_Balance,""), "")</f>
        <v>50243.526419994421</v>
      </c>
    </row>
    <row r="357" spans="2:8" x14ac:dyDescent="0.15">
      <c r="B357" s="5">
        <f>IFERROR(IF(Loan_Not_Paid*Values_Entered,Payment_Number,""), "")</f>
        <v>345</v>
      </c>
      <c r="C357" s="3">
        <f>IFERROR(IF(Loan_Not_Paid*Values_Entered,Payment_Date,""), "")</f>
        <v>55854</v>
      </c>
      <c r="D357" s="6">
        <f>IFERROR(IF(Loan_Not_Paid*Values_Entered,Beginning_Balance,""), "")</f>
        <v>50243.526419994421</v>
      </c>
      <c r="E357" s="6">
        <f>IFERROR(IF(Loan_Not_Paid*Values_Entered,Monthly_Payment,""), "")</f>
        <v>3286.7537221634116</v>
      </c>
      <c r="F357" s="6">
        <f>IFERROR(IF(Loan_Not_Paid*Values_Entered,Principal,""), "")</f>
        <v>3014.6012873885038</v>
      </c>
      <c r="G357" s="6">
        <f>IFERROR(IF(Loan_Not_Paid*Values_Entered,Interest,""), "")</f>
        <v>272.15243477490776</v>
      </c>
      <c r="H357" s="6">
        <f>IFERROR(IF(Loan_Not_Paid*Values_Entered,Ending_Balance,""), "")</f>
        <v>47228.925132606179</v>
      </c>
    </row>
    <row r="358" spans="2:8" x14ac:dyDescent="0.15">
      <c r="B358" s="5">
        <f>IFERROR(IF(Loan_Not_Paid*Values_Entered,Payment_Number,""), "")</f>
        <v>346</v>
      </c>
      <c r="C358" s="3">
        <f>IFERROR(IF(Loan_Not_Paid*Values_Entered,Payment_Date,""), "")</f>
        <v>55885</v>
      </c>
      <c r="D358" s="6">
        <f>IFERROR(IF(Loan_Not_Paid*Values_Entered,Beginning_Balance,""), "")</f>
        <v>47228.925132606179</v>
      </c>
      <c r="E358" s="6">
        <f>IFERROR(IF(Loan_Not_Paid*Values_Entered,Monthly_Payment,""), "")</f>
        <v>3286.7537221634116</v>
      </c>
      <c r="F358" s="6">
        <f>IFERROR(IF(Loan_Not_Paid*Values_Entered,Principal,""), "")</f>
        <v>3030.9303776951911</v>
      </c>
      <c r="G358" s="6">
        <f>IFERROR(IF(Loan_Not_Paid*Values_Entered,Interest,""), "")</f>
        <v>255.82334446822003</v>
      </c>
      <c r="H358" s="6">
        <f>IFERROR(IF(Loan_Not_Paid*Values_Entered,Ending_Balance,""), "")</f>
        <v>44197.994754910935</v>
      </c>
    </row>
    <row r="359" spans="2:8" x14ac:dyDescent="0.15">
      <c r="B359" s="5">
        <f>IFERROR(IF(Loan_Not_Paid*Values_Entered,Payment_Number,""), "")</f>
        <v>347</v>
      </c>
      <c r="C359" s="3">
        <f>IFERROR(IF(Loan_Not_Paid*Values_Entered,Payment_Date,""), "")</f>
        <v>55916</v>
      </c>
      <c r="D359" s="6">
        <f>IFERROR(IF(Loan_Not_Paid*Values_Entered,Beginning_Balance,""), "")</f>
        <v>44197.994754910935</v>
      </c>
      <c r="E359" s="6">
        <f>IFERROR(IF(Loan_Not_Paid*Values_Entered,Monthly_Payment,""), "")</f>
        <v>3286.7537221634116</v>
      </c>
      <c r="F359" s="6">
        <f>IFERROR(IF(Loan_Not_Paid*Values_Entered,Principal,""), "")</f>
        <v>3047.3479172410407</v>
      </c>
      <c r="G359" s="6">
        <f>IFERROR(IF(Loan_Not_Paid*Values_Entered,Interest,""), "")</f>
        <v>239.40580492237109</v>
      </c>
      <c r="H359" s="6">
        <f>IFERROR(IF(Loan_Not_Paid*Values_Entered,Ending_Balance,""), "")</f>
        <v>41150.64683766989</v>
      </c>
    </row>
    <row r="360" spans="2:8" x14ac:dyDescent="0.15">
      <c r="B360" s="5">
        <f>IFERROR(IF(Loan_Not_Paid*Values_Entered,Payment_Number,""), "")</f>
        <v>348</v>
      </c>
      <c r="C360" s="3">
        <f>IFERROR(IF(Loan_Not_Paid*Values_Entered,Payment_Date,""), "")</f>
        <v>55944</v>
      </c>
      <c r="D360" s="6">
        <f>IFERROR(IF(Loan_Not_Paid*Values_Entered,Beginning_Balance,""), "")</f>
        <v>41150.64683766989</v>
      </c>
      <c r="E360" s="6">
        <f>IFERROR(IF(Loan_Not_Paid*Values_Entered,Monthly_Payment,""), "")</f>
        <v>3286.7537221634116</v>
      </c>
      <c r="F360" s="6">
        <f>IFERROR(IF(Loan_Not_Paid*Values_Entered,Principal,""), "")</f>
        <v>3063.8543851260961</v>
      </c>
      <c r="G360" s="6">
        <f>IFERROR(IF(Loan_Not_Paid*Values_Entered,Interest,""), "")</f>
        <v>222.89933703731541</v>
      </c>
      <c r="H360" s="6">
        <f>IFERROR(IF(Loan_Not_Paid*Values_Entered,Ending_Balance,""), "")</f>
        <v>38086.792452543974</v>
      </c>
    </row>
    <row r="361" spans="2:8" x14ac:dyDescent="0.15">
      <c r="B361" s="5">
        <f>IFERROR(IF(Loan_Not_Paid*Values_Entered,Payment_Number,""), "")</f>
        <v>349</v>
      </c>
      <c r="C361" s="3">
        <f>IFERROR(IF(Loan_Not_Paid*Values_Entered,Payment_Date,""), "")</f>
        <v>55975</v>
      </c>
      <c r="D361" s="6">
        <f>IFERROR(IF(Loan_Not_Paid*Values_Entered,Beginning_Balance,""), "")</f>
        <v>38086.792452543974</v>
      </c>
      <c r="E361" s="6">
        <f>IFERROR(IF(Loan_Not_Paid*Values_Entered,Monthly_Payment,""), "")</f>
        <v>3286.7537221634116</v>
      </c>
      <c r="F361" s="6">
        <f>IFERROR(IF(Loan_Not_Paid*Values_Entered,Principal,""), "")</f>
        <v>3080.450263045529</v>
      </c>
      <c r="G361" s="6">
        <f>IFERROR(IF(Loan_Not_Paid*Values_Entered,Interest,""), "")</f>
        <v>206.3034591178824</v>
      </c>
      <c r="H361" s="6">
        <f>IFERROR(IF(Loan_Not_Paid*Values_Entered,Ending_Balance,""), "")</f>
        <v>35006.342189498246</v>
      </c>
    </row>
    <row r="362" spans="2:8" x14ac:dyDescent="0.15">
      <c r="B362" s="5">
        <f>IFERROR(IF(Loan_Not_Paid*Values_Entered,Payment_Number,""), "")</f>
        <v>350</v>
      </c>
      <c r="C362" s="3">
        <f>IFERROR(IF(Loan_Not_Paid*Values_Entered,Payment_Date,""), "")</f>
        <v>56005</v>
      </c>
      <c r="D362" s="6">
        <f>IFERROR(IF(Loan_Not_Paid*Values_Entered,Beginning_Balance,""), "")</f>
        <v>35006.342189498246</v>
      </c>
      <c r="E362" s="6">
        <f>IFERROR(IF(Loan_Not_Paid*Values_Entered,Monthly_Payment,""), "")</f>
        <v>3286.7537221634116</v>
      </c>
      <c r="F362" s="6">
        <f>IFERROR(IF(Loan_Not_Paid*Values_Entered,Principal,""), "")</f>
        <v>3097.1360353036926</v>
      </c>
      <c r="G362" s="6">
        <f>IFERROR(IF(Loan_Not_Paid*Values_Entered,Interest,""), "")</f>
        <v>189.6176868597191</v>
      </c>
      <c r="H362" s="6">
        <f>IFERROR(IF(Loan_Not_Paid*Values_Entered,Ending_Balance,""), "")</f>
        <v>31909.206154195126</v>
      </c>
    </row>
    <row r="363" spans="2:8" x14ac:dyDescent="0.15">
      <c r="B363" s="5">
        <f>IFERROR(IF(Loan_Not_Paid*Values_Entered,Payment_Number,""), "")</f>
        <v>351</v>
      </c>
      <c r="C363" s="3">
        <f>IFERROR(IF(Loan_Not_Paid*Values_Entered,Payment_Date,""), "")</f>
        <v>56036</v>
      </c>
      <c r="D363" s="6">
        <f>IFERROR(IF(Loan_Not_Paid*Values_Entered,Beginning_Balance,""), "")</f>
        <v>31909.206154195126</v>
      </c>
      <c r="E363" s="6">
        <f>IFERROR(IF(Loan_Not_Paid*Values_Entered,Monthly_Payment,""), "")</f>
        <v>3286.7537221634116</v>
      </c>
      <c r="F363" s="6">
        <f>IFERROR(IF(Loan_Not_Paid*Values_Entered,Principal,""), "")</f>
        <v>3113.9121888282543</v>
      </c>
      <c r="G363" s="6">
        <f>IFERROR(IF(Loan_Not_Paid*Values_Entered,Interest,""), "")</f>
        <v>172.84153333515746</v>
      </c>
      <c r="H363" s="6">
        <f>IFERROR(IF(Loan_Not_Paid*Values_Entered,Ending_Balance,""), "")</f>
        <v>28795.293965367135</v>
      </c>
    </row>
    <row r="364" spans="2:8" x14ac:dyDescent="0.15">
      <c r="B364" s="5">
        <f>IFERROR(IF(Loan_Not_Paid*Values_Entered,Payment_Number,""), "")</f>
        <v>352</v>
      </c>
      <c r="C364" s="3">
        <f>IFERROR(IF(Loan_Not_Paid*Values_Entered,Payment_Date,""), "")</f>
        <v>56066</v>
      </c>
      <c r="D364" s="6">
        <f>IFERROR(IF(Loan_Not_Paid*Values_Entered,Beginning_Balance,""), "")</f>
        <v>28795.293965367135</v>
      </c>
      <c r="E364" s="6">
        <f>IFERROR(IF(Loan_Not_Paid*Values_Entered,Monthly_Payment,""), "")</f>
        <v>3286.7537221634116</v>
      </c>
      <c r="F364" s="6">
        <f>IFERROR(IF(Loan_Not_Paid*Values_Entered,Principal,""), "")</f>
        <v>3130.7792131844071</v>
      </c>
      <c r="G364" s="6">
        <f>IFERROR(IF(Loan_Not_Paid*Values_Entered,Interest,""), "")</f>
        <v>155.97450897900438</v>
      </c>
      <c r="H364" s="6">
        <f>IFERROR(IF(Loan_Not_Paid*Values_Entered,Ending_Balance,""), "")</f>
        <v>25664.514752182644</v>
      </c>
    </row>
    <row r="365" spans="2:8" x14ac:dyDescent="0.15">
      <c r="B365" s="5">
        <f>IFERROR(IF(Loan_Not_Paid*Values_Entered,Payment_Number,""), "")</f>
        <v>353</v>
      </c>
      <c r="C365" s="3">
        <f>IFERROR(IF(Loan_Not_Paid*Values_Entered,Payment_Date,""), "")</f>
        <v>56097</v>
      </c>
      <c r="D365" s="6">
        <f>IFERROR(IF(Loan_Not_Paid*Values_Entered,Beginning_Balance,""), "")</f>
        <v>25664.514752182644</v>
      </c>
      <c r="E365" s="6">
        <f>IFERROR(IF(Loan_Not_Paid*Values_Entered,Monthly_Payment,""), "")</f>
        <v>3286.7537221634116</v>
      </c>
      <c r="F365" s="6">
        <f>IFERROR(IF(Loan_Not_Paid*Values_Entered,Principal,""), "")</f>
        <v>3147.7376005891565</v>
      </c>
      <c r="G365" s="6">
        <f>IFERROR(IF(Loan_Not_Paid*Values_Entered,Interest,""), "")</f>
        <v>139.01612157425555</v>
      </c>
      <c r="H365" s="6">
        <f>IFERROR(IF(Loan_Not_Paid*Values_Entered,Ending_Balance,""), "")</f>
        <v>22516.777151593473</v>
      </c>
    </row>
    <row r="366" spans="2:8" x14ac:dyDescent="0.15">
      <c r="B366" s="5">
        <f>IFERROR(IF(Loan_Not_Paid*Values_Entered,Payment_Number,""), "")</f>
        <v>354</v>
      </c>
      <c r="C366" s="3">
        <f>IFERROR(IF(Loan_Not_Paid*Values_Entered,Payment_Date,""), "")</f>
        <v>56128</v>
      </c>
      <c r="D366" s="6">
        <f>IFERROR(IF(Loan_Not_Paid*Values_Entered,Beginning_Balance,""), "")</f>
        <v>22516.777151593473</v>
      </c>
      <c r="E366" s="6">
        <f>IFERROR(IF(Loan_Not_Paid*Values_Entered,Monthly_Payment,""), "")</f>
        <v>3286.7537221634116</v>
      </c>
      <c r="F366" s="6">
        <f>IFERROR(IF(Loan_Not_Paid*Values_Entered,Principal,""), "")</f>
        <v>3164.7878459256804</v>
      </c>
      <c r="G366" s="6">
        <f>IFERROR(IF(Loan_Not_Paid*Values_Entered,Interest,""), "")</f>
        <v>121.96587623773092</v>
      </c>
      <c r="H366" s="6">
        <f>IFERROR(IF(Loan_Not_Paid*Values_Entered,Ending_Balance,""), "")</f>
        <v>19351.989305668045</v>
      </c>
    </row>
    <row r="367" spans="2:8" x14ac:dyDescent="0.15">
      <c r="B367" s="5">
        <f>IFERROR(IF(Loan_Not_Paid*Values_Entered,Payment_Number,""), "")</f>
        <v>355</v>
      </c>
      <c r="C367" s="3">
        <f>IFERROR(IF(Loan_Not_Paid*Values_Entered,Payment_Date,""), "")</f>
        <v>56158</v>
      </c>
      <c r="D367" s="6">
        <f>IFERROR(IF(Loan_Not_Paid*Values_Entered,Beginning_Balance,""), "")</f>
        <v>19351.989305668045</v>
      </c>
      <c r="E367" s="6">
        <f>IFERROR(IF(Loan_Not_Paid*Values_Entered,Monthly_Payment,""), "")</f>
        <v>3286.7537221634116</v>
      </c>
      <c r="F367" s="6">
        <f>IFERROR(IF(Loan_Not_Paid*Values_Entered,Principal,""), "")</f>
        <v>3181.9304467577786</v>
      </c>
      <c r="G367" s="6">
        <f>IFERROR(IF(Loan_Not_Paid*Values_Entered,Interest,""), "")</f>
        <v>104.82327540563348</v>
      </c>
      <c r="H367" s="6">
        <f>IFERROR(IF(Loan_Not_Paid*Values_Entered,Ending_Balance,""), "")</f>
        <v>16170.058858909644</v>
      </c>
    </row>
    <row r="368" spans="2:8" x14ac:dyDescent="0.15">
      <c r="B368" s="5">
        <f>IFERROR(IF(Loan_Not_Paid*Values_Entered,Payment_Number,""), "")</f>
        <v>356</v>
      </c>
      <c r="C368" s="3">
        <f>IFERROR(IF(Loan_Not_Paid*Values_Entered,Payment_Date,""), "")</f>
        <v>56189</v>
      </c>
      <c r="D368" s="6">
        <f>IFERROR(IF(Loan_Not_Paid*Values_Entered,Beginning_Balance,""), "")</f>
        <v>16170.058858909644</v>
      </c>
      <c r="E368" s="6">
        <f>IFERROR(IF(Loan_Not_Paid*Values_Entered,Monthly_Payment,""), "")</f>
        <v>3286.7537221634116</v>
      </c>
      <c r="F368" s="6">
        <f>IFERROR(IF(Loan_Not_Paid*Values_Entered,Principal,""), "")</f>
        <v>3199.1659033443825</v>
      </c>
      <c r="G368" s="6">
        <f>IFERROR(IF(Loan_Not_Paid*Values_Entered,Interest,""), "")</f>
        <v>87.58781881902884</v>
      </c>
      <c r="H368" s="6">
        <f>IFERROR(IF(Loan_Not_Paid*Values_Entered,Ending_Balance,""), "")</f>
        <v>12970.892955565359</v>
      </c>
    </row>
    <row r="369" spans="2:8" x14ac:dyDescent="0.15">
      <c r="B369" s="5">
        <f>IFERROR(IF(Loan_Not_Paid*Values_Entered,Payment_Number,""), "")</f>
        <v>357</v>
      </c>
      <c r="C369" s="3">
        <f>IFERROR(IF(Loan_Not_Paid*Values_Entered,Payment_Date,""), "")</f>
        <v>56219</v>
      </c>
      <c r="D369" s="6">
        <f>IFERROR(IF(Loan_Not_Paid*Values_Entered,Beginning_Balance,""), "")</f>
        <v>12970.892955565359</v>
      </c>
      <c r="E369" s="6">
        <f>IFERROR(IF(Loan_Not_Paid*Values_Entered,Monthly_Payment,""), "")</f>
        <v>3286.7537221634116</v>
      </c>
      <c r="F369" s="6">
        <f>IFERROR(IF(Loan_Not_Paid*Values_Entered,Principal,""), "")</f>
        <v>3216.4947186541649</v>
      </c>
      <c r="G369" s="6">
        <f>IFERROR(IF(Loan_Not_Paid*Values_Entered,Interest,""), "")</f>
        <v>70.259003509246767</v>
      </c>
      <c r="H369" s="6">
        <f>IFERROR(IF(Loan_Not_Paid*Values_Entered,Ending_Balance,""), "")</f>
        <v>9754.3982369122095</v>
      </c>
    </row>
    <row r="370" spans="2:8" x14ac:dyDescent="0.15">
      <c r="B370" s="5">
        <f>IFERROR(IF(Loan_Not_Paid*Values_Entered,Payment_Number,""), "")</f>
        <v>358</v>
      </c>
      <c r="C370" s="3">
        <f>IFERROR(IF(Loan_Not_Paid*Values_Entered,Payment_Date,""), "")</f>
        <v>56250</v>
      </c>
      <c r="D370" s="6">
        <f>IFERROR(IF(Loan_Not_Paid*Values_Entered,Beginning_Balance,""), "")</f>
        <v>9754.3982369122095</v>
      </c>
      <c r="E370" s="6">
        <f>IFERROR(IF(Loan_Not_Paid*Values_Entered,Monthly_Payment,""), "")</f>
        <v>3286.7537221634116</v>
      </c>
      <c r="F370" s="6">
        <f>IFERROR(IF(Loan_Not_Paid*Values_Entered,Principal,""), "")</f>
        <v>3233.9173983802084</v>
      </c>
      <c r="G370" s="6">
        <f>IFERROR(IF(Loan_Not_Paid*Values_Entered,Interest,""), "")</f>
        <v>52.836323783203369</v>
      </c>
      <c r="H370" s="6">
        <f>IFERROR(IF(Loan_Not_Paid*Values_Entered,Ending_Balance,""), "")</f>
        <v>6520.4808385316283</v>
      </c>
    </row>
    <row r="371" spans="2:8" x14ac:dyDescent="0.15">
      <c r="B371" s="5">
        <f>IFERROR(IF(Loan_Not_Paid*Values_Entered,Payment_Number,""), "")</f>
        <v>359</v>
      </c>
      <c r="C371" s="3">
        <f>IFERROR(IF(Loan_Not_Paid*Values_Entered,Payment_Date,""), "")</f>
        <v>56281</v>
      </c>
      <c r="D371" s="6">
        <f>IFERROR(IF(Loan_Not_Paid*Values_Entered,Beginning_Balance,""), "")</f>
        <v>6520.4808385316283</v>
      </c>
      <c r="E371" s="6">
        <f>IFERROR(IF(Loan_Not_Paid*Values_Entered,Monthly_Payment,""), "")</f>
        <v>3286.7537221634116</v>
      </c>
      <c r="F371" s="6">
        <f>IFERROR(IF(Loan_Not_Paid*Values_Entered,Principal,""), "")</f>
        <v>3251.4344509547682</v>
      </c>
      <c r="G371" s="6">
        <f>IFERROR(IF(Loan_Not_Paid*Values_Entered,Interest,""), "")</f>
        <v>35.319271208643912</v>
      </c>
      <c r="H371" s="6">
        <f>IFERROR(IF(Loan_Not_Paid*Values_Entered,Ending_Balance,""), "")</f>
        <v>3269.0463875774294</v>
      </c>
    </row>
    <row r="372" spans="2:8" x14ac:dyDescent="0.15">
      <c r="B372" s="5">
        <f>IFERROR(IF(Loan_Not_Paid*Values_Entered,Payment_Number,""), "")</f>
        <v>360</v>
      </c>
      <c r="C372" s="3">
        <f>IFERROR(IF(Loan_Not_Paid*Values_Entered,Payment_Date,""), "")</f>
        <v>56309</v>
      </c>
      <c r="D372" s="6">
        <f>IFERROR(IF(Loan_Not_Paid*Values_Entered,Beginning_Balance,""), "")</f>
        <v>3269.0463875774294</v>
      </c>
      <c r="E372" s="6">
        <f>IFERROR(IF(Loan_Not_Paid*Values_Entered,Monthly_Payment,""), "")</f>
        <v>3286.7537221634116</v>
      </c>
      <c r="F372" s="6">
        <f>IFERROR(IF(Loan_Not_Paid*Values_Entered,Principal,""), "")</f>
        <v>3269.0463875641058</v>
      </c>
      <c r="G372" s="6">
        <f>IFERROR(IF(Loan_Not_Paid*Values_Entered,Interest,""), "")</f>
        <v>17.707334599305579</v>
      </c>
      <c r="H372" s="6">
        <f>IFERROR(IF(Loan_Not_Paid*Values_Entered,Ending_Balance,""), "")</f>
        <v>1.3038516044616699E-8</v>
      </c>
    </row>
  </sheetData>
  <mergeCells count="10">
    <mergeCell ref="B11:D11"/>
    <mergeCell ref="B3:D3"/>
    <mergeCell ref="B4:D4"/>
    <mergeCell ref="B5:D5"/>
    <mergeCell ref="B6:D6"/>
    <mergeCell ref="O1:P1"/>
    <mergeCell ref="B2:E2"/>
    <mergeCell ref="B8:D8"/>
    <mergeCell ref="B9:D9"/>
    <mergeCell ref="B10:D10"/>
  </mergeCells>
  <phoneticPr fontId="0" type="noConversion"/>
  <conditionalFormatting sqref="B13:B372">
    <cfRule type="expression" dxfId="11" priority="7" stopIfTrue="1">
      <formula>NOT(Loan_Not_Paid)</formula>
    </cfRule>
    <cfRule type="expression" dxfId="10" priority="8" stopIfTrue="1">
      <formula>IF(ROW(B13)=Last_Row,TRUE,FALSE)</formula>
    </cfRule>
  </conditionalFormatting>
  <conditionalFormatting sqref="C13:G372">
    <cfRule type="expression" dxfId="9" priority="5" stopIfTrue="1">
      <formula>NOT(Loan_Not_Paid)</formula>
    </cfRule>
    <cfRule type="expression" dxfId="8" priority="6" stopIfTrue="1">
      <formula>IF(ROW(C13)=Last_Row,TRUE,FALSE)</formula>
    </cfRule>
  </conditionalFormatting>
  <conditionalFormatting sqref="H13:H372">
    <cfRule type="expression" dxfId="7" priority="9" stopIfTrue="1">
      <formula>NOT(Loan_Not_Paid)</formula>
    </cfRule>
    <cfRule type="expression" dxfId="6" priority="10" stopIfTrue="1">
      <formula>IF(ROW(H13)=Last_Row,TRUE,FALSE)</formula>
    </cfRule>
  </conditionalFormatting>
  <conditionalFormatting sqref="K10:M10">
    <cfRule type="cellIs" dxfId="5" priority="1" operator="lessThan">
      <formula>0</formula>
    </cfRule>
    <cfRule type="cellIs" dxfId="4" priority="2" operator="greaterThan">
      <formula>0</formula>
    </cfRule>
  </conditionalFormatting>
  <dataValidations count="26">
    <dataValidation allowBlank="1" showInputMessage="1" showErrorMessage="1" prompt="Create a loan repayment schedule using this Loan calculator and amortization worksheet. Total interest and total payments are automatically calculated" sqref="A1" xr:uid="{00000000-0002-0000-0000-000000000000}"/>
    <dataValidation allowBlank="1" showInputMessage="1" showErrorMessage="1" prompt="Title of this worksheet is in this cell. Enter Loan values in cells E3 through E6. Loan summary in cells E8 through E11 and Loan table are automatically updated" sqref="B1" xr:uid="{00000000-0002-0000-0000-000001000000}"/>
    <dataValidation allowBlank="1" showInputMessage="1" showErrorMessage="1" prompt="Enter Loan amount in cell at right" sqref="B3:D3" xr:uid="{00000000-0002-0000-0000-000002000000}"/>
    <dataValidation allowBlank="1" showInputMessage="1" showErrorMessage="1" prompt="Enter Loan amount in this cell" sqref="E3" xr:uid="{00000000-0002-0000-0000-000003000000}"/>
    <dataValidation allowBlank="1" showInputMessage="1" showErrorMessage="1" prompt="Enter Annual interest rate in cell at right" sqref="B4:D4" xr:uid="{00000000-0002-0000-0000-000004000000}"/>
    <dataValidation allowBlank="1" showInputMessage="1" showErrorMessage="1" prompt="Enter Loan period in years in cell at right" sqref="B5:D5" xr:uid="{00000000-0002-0000-0000-000005000000}"/>
    <dataValidation allowBlank="1" showInputMessage="1" showErrorMessage="1" prompt="Enter Loan period in years in this cell" sqref="E5" xr:uid="{00000000-0002-0000-0000-000006000000}"/>
    <dataValidation allowBlank="1" showInputMessage="1" showErrorMessage="1" prompt="Enter Start date of loan in cell at right" sqref="B6:D6" xr:uid="{00000000-0002-0000-0000-000007000000}"/>
    <dataValidation allowBlank="1" showInputMessage="1" showErrorMessage="1" prompt="Enter Start date of loan in this cell" sqref="E6" xr:uid="{00000000-0002-0000-0000-000008000000}"/>
    <dataValidation allowBlank="1" showInputMessage="1" showErrorMessage="1" prompt="Monthly payment is automatically calculated in cell at right" sqref="B8:D8" xr:uid="{00000000-0002-0000-0000-000009000000}"/>
    <dataValidation allowBlank="1" showInputMessage="1" showErrorMessage="1" prompt="Monthly payment is automatically calculated in this cell" sqref="E8 H7 K9:M9" xr:uid="{00000000-0002-0000-0000-00000A000000}"/>
    <dataValidation allowBlank="1" showInputMessage="1" showErrorMessage="1" prompt="Number of payments is automatically calculated in cell at right" sqref="B9:D9" xr:uid="{00000000-0002-0000-0000-00000B000000}"/>
    <dataValidation allowBlank="1" showInputMessage="1" showErrorMessage="1" prompt="Number of payments is automatically calculated in this cell" sqref="E9 H8" xr:uid="{00000000-0002-0000-0000-00000C000000}"/>
    <dataValidation allowBlank="1" showInputMessage="1" showErrorMessage="1" prompt="Total interest is automatically calculated in cell at right" sqref="B10:D10" xr:uid="{00000000-0002-0000-0000-00000D000000}"/>
    <dataValidation allowBlank="1" showInputMessage="1" showErrorMessage="1" prompt="Total interest is automatically calculated in this cell" sqref="E10 H9:H10" xr:uid="{00000000-0002-0000-0000-00000E000000}"/>
    <dataValidation allowBlank="1" showInputMessage="1" showErrorMessage="1" prompt="Total cost of loan is automatically calculated in cell at right" sqref="B11:D11" xr:uid="{00000000-0002-0000-0000-00000F000000}"/>
    <dataValidation allowBlank="1" showInputMessage="1" showErrorMessage="1" prompt="Total cost of loan is automatically calculated in this cell" sqref="E11 H11" xr:uid="{00000000-0002-0000-0000-000010000000}"/>
    <dataValidation allowBlank="1" showInputMessage="1" showErrorMessage="1" prompt="Enter values in cells E3 through E6 for each description in column B. Values in cells E8 through E11 are automatically calculated" sqref="B2" xr:uid="{00000000-0002-0000-0000-000011000000}"/>
    <dataValidation allowBlank="1" showInputMessage="1" showErrorMessage="1" prompt="Payment Number is automatically updated in this column under this heading" sqref="B12" xr:uid="{00000000-0002-0000-0000-000012000000}"/>
    <dataValidation allowBlank="1" showInputMessage="1" showErrorMessage="1" prompt="Payment Date is automatically updated in this column under this heading" sqref="C12" xr:uid="{00000000-0002-0000-0000-000013000000}"/>
    <dataValidation allowBlank="1" showInputMessage="1" showErrorMessage="1" prompt="Beginning Balance is automatically calculated in this column under this heading" sqref="D12" xr:uid="{00000000-0002-0000-0000-000014000000}"/>
    <dataValidation allowBlank="1" showInputMessage="1" showErrorMessage="1" prompt="Payment amount is automatically calculated in this column under this heading" sqref="E12" xr:uid="{00000000-0002-0000-0000-000015000000}"/>
    <dataValidation allowBlank="1" showInputMessage="1" showErrorMessage="1" prompt="Principal amount is automatically updated in this column under this heading" sqref="F12" xr:uid="{00000000-0002-0000-0000-000016000000}"/>
    <dataValidation allowBlank="1" showInputMessage="1" showErrorMessage="1" prompt="Interest amount is automatically updated in this column under this heading" sqref="G12" xr:uid="{00000000-0002-0000-0000-000017000000}"/>
    <dataValidation allowBlank="1" showInputMessage="1" showErrorMessage="1" prompt="Ending Balance is automatically updated in this column under this heading" sqref="H12" xr:uid="{00000000-0002-0000-0000-000018000000}"/>
    <dataValidation allowBlank="1" showInputMessage="1" showErrorMessage="1" prompt="Enter Annual interest rate in this cell" sqref="E4" xr:uid="{00000000-0002-0000-0000-000019000000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ignoredErrors>
    <ignoredError sqref="B13:B372 H13:H372 G13:G372 F13:F372 E14:E372 D13:D372 C13:C372" emptyCellReference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C638-3278-2A49-9870-EA4D173D52D9}">
  <dimension ref="A1:P15"/>
  <sheetViews>
    <sheetView zoomScale="240" zoomScaleNormal="240" workbookViewId="0">
      <selection activeCell="B1" sqref="B1"/>
    </sheetView>
  </sheetViews>
  <sheetFormatPr baseColWidth="10" defaultRowHeight="14" x14ac:dyDescent="0.15"/>
  <cols>
    <col min="1" max="1" width="18.6640625" bestFit="1" customWidth="1"/>
    <col min="2" max="2" width="14.5" bestFit="1" customWidth="1"/>
    <col min="3" max="3" width="11.83203125" bestFit="1" customWidth="1"/>
    <col min="4" max="5" width="12.83203125" bestFit="1" customWidth="1"/>
    <col min="8" max="9" width="11.83203125" bestFit="1" customWidth="1"/>
  </cols>
  <sheetData>
    <row r="1" spans="1:16" x14ac:dyDescent="0.15">
      <c r="A1" t="s">
        <v>66</v>
      </c>
      <c r="B1" s="40">
        <v>925000</v>
      </c>
      <c r="E1" t="s">
        <v>71</v>
      </c>
      <c r="G1" s="47" t="s">
        <v>72</v>
      </c>
      <c r="H1" s="47"/>
      <c r="I1" s="47"/>
      <c r="M1" t="s">
        <v>85</v>
      </c>
    </row>
    <row r="2" spans="1:16" x14ac:dyDescent="0.15">
      <c r="A2" t="s">
        <v>67</v>
      </c>
      <c r="B2" s="6">
        <f>B1*0.7</f>
        <v>647500</v>
      </c>
      <c r="D2" t="s">
        <v>69</v>
      </c>
      <c r="E2" t="s">
        <v>70</v>
      </c>
      <c r="G2" t="s">
        <v>73</v>
      </c>
      <c r="H2" t="s">
        <v>74</v>
      </c>
      <c r="I2" t="s">
        <v>75</v>
      </c>
      <c r="M2" t="s">
        <v>86</v>
      </c>
      <c r="N2">
        <v>950000</v>
      </c>
    </row>
    <row r="3" spans="1:16" x14ac:dyDescent="0.15">
      <c r="D3" s="28">
        <f>$B$6*0.5</f>
        <v>97125</v>
      </c>
      <c r="E3" s="28">
        <f>$B$6*0.5</f>
        <v>97125</v>
      </c>
      <c r="G3" s="28">
        <f>E3*(0.055/12)</f>
        <v>445.15625</v>
      </c>
      <c r="H3" s="28">
        <f>G3*6</f>
        <v>2670.9375</v>
      </c>
      <c r="I3" s="28">
        <f>G3*12</f>
        <v>5341.875</v>
      </c>
      <c r="M3" t="s">
        <v>87</v>
      </c>
      <c r="N3" s="16">
        <v>0.9</v>
      </c>
    </row>
    <row r="4" spans="1:16" x14ac:dyDescent="0.15">
      <c r="A4" t="s">
        <v>92</v>
      </c>
      <c r="B4" s="28">
        <f>B2*0.02</f>
        <v>12950</v>
      </c>
      <c r="M4" t="s">
        <v>88</v>
      </c>
      <c r="N4">
        <f>(N2*N3)-600000</f>
        <v>255000</v>
      </c>
    </row>
    <row r="5" spans="1:16" x14ac:dyDescent="0.15">
      <c r="A5" t="s">
        <v>83</v>
      </c>
      <c r="B5" s="28">
        <f>B2-B6</f>
        <v>453250</v>
      </c>
      <c r="D5" s="47" t="s">
        <v>78</v>
      </c>
      <c r="E5" s="47"/>
    </row>
    <row r="6" spans="1:16" x14ac:dyDescent="0.15">
      <c r="A6" t="s">
        <v>68</v>
      </c>
      <c r="B6" s="28">
        <f>B2*0.3</f>
        <v>194250</v>
      </c>
      <c r="D6" t="s">
        <v>80</v>
      </c>
      <c r="E6" t="s">
        <v>79</v>
      </c>
      <c r="M6" t="s">
        <v>89</v>
      </c>
      <c r="N6">
        <v>100000</v>
      </c>
      <c r="O6">
        <f>N6*1.2</f>
        <v>120000</v>
      </c>
      <c r="P6" s="33" t="s">
        <v>91</v>
      </c>
    </row>
    <row r="7" spans="1:16" x14ac:dyDescent="0.15">
      <c r="A7" t="s">
        <v>76</v>
      </c>
      <c r="B7" s="28">
        <f>B1*0.15</f>
        <v>138750</v>
      </c>
      <c r="D7" s="28">
        <f>B7*(0.055/12)</f>
        <v>635.9375</v>
      </c>
      <c r="E7" s="28">
        <f>D7/2</f>
        <v>317.96875</v>
      </c>
      <c r="G7" s="28">
        <f>E7</f>
        <v>317.96875</v>
      </c>
      <c r="H7" s="28">
        <f>G7*6</f>
        <v>1907.8125</v>
      </c>
      <c r="I7" s="28">
        <f>G7*12</f>
        <v>3815.625</v>
      </c>
      <c r="M7" t="s">
        <v>90</v>
      </c>
      <c r="N7">
        <f>N4-N6</f>
        <v>155000</v>
      </c>
    </row>
    <row r="8" spans="1:16" x14ac:dyDescent="0.15">
      <c r="A8" t="s">
        <v>77</v>
      </c>
      <c r="B8" s="28">
        <f>B1*0.05</f>
        <v>46250</v>
      </c>
    </row>
    <row r="9" spans="1:16" x14ac:dyDescent="0.15">
      <c r="D9" s="47" t="s">
        <v>81</v>
      </c>
      <c r="E9" s="47"/>
    </row>
    <row r="10" spans="1:16" x14ac:dyDescent="0.15">
      <c r="D10" t="s">
        <v>80</v>
      </c>
      <c r="E10" t="s">
        <v>79</v>
      </c>
    </row>
    <row r="11" spans="1:16" x14ac:dyDescent="0.15">
      <c r="D11" s="28">
        <f>B5*(0.09/12)</f>
        <v>3399.375</v>
      </c>
      <c r="E11" s="28">
        <f>D11/2</f>
        <v>1699.6875</v>
      </c>
      <c r="G11" s="28">
        <f>E11</f>
        <v>1699.6875</v>
      </c>
      <c r="H11" s="28">
        <f>G11*6</f>
        <v>10198.125</v>
      </c>
      <c r="I11" s="28">
        <f>G11*12</f>
        <v>20396.25</v>
      </c>
    </row>
    <row r="12" spans="1:16" x14ac:dyDescent="0.15">
      <c r="G12" s="41">
        <f>SUM(G3:G11)</f>
        <v>2462.8125</v>
      </c>
      <c r="H12" s="41">
        <f t="shared" ref="H12:I12" si="0">SUM(H3:H11)</f>
        <v>14776.875</v>
      </c>
      <c r="I12" s="41">
        <f t="shared" si="0"/>
        <v>29553.75</v>
      </c>
    </row>
    <row r="13" spans="1:16" x14ac:dyDescent="0.15">
      <c r="C13" t="s">
        <v>79</v>
      </c>
    </row>
    <row r="14" spans="1:16" ht="30" x14ac:dyDescent="0.15">
      <c r="A14" s="42" t="s">
        <v>82</v>
      </c>
      <c r="B14" s="28">
        <f>B1-B4-B5-B6-B7-B8</f>
        <v>79550</v>
      </c>
      <c r="C14" s="28">
        <f>B14/2</f>
        <v>39775</v>
      </c>
      <c r="H14" s="28">
        <f>C14-H12</f>
        <v>24998.125</v>
      </c>
      <c r="I14" s="28">
        <f>C14-I12</f>
        <v>10221.25</v>
      </c>
    </row>
    <row r="15" spans="1:16" x14ac:dyDescent="0.15">
      <c r="H15" t="s">
        <v>84</v>
      </c>
      <c r="I15" t="s">
        <v>84</v>
      </c>
    </row>
  </sheetData>
  <mergeCells count="3">
    <mergeCell ref="G1:I1"/>
    <mergeCell ref="D5:E5"/>
    <mergeCell ref="D9:E9"/>
  </mergeCells>
  <conditionalFormatting sqref="B7">
    <cfRule type="cellIs" dxfId="3" priority="1" operator="lessThan">
      <formula>150000</formula>
    </cfRule>
  </conditionalFormatting>
  <conditionalFormatting sqref="D3:E3">
    <cfRule type="cellIs" dxfId="2" priority="4" operator="lessThan">
      <formula>100000</formula>
    </cfRule>
  </conditionalFormatting>
  <conditionalFormatting sqref="H14:I14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7078-6000-DC44-BEFF-9487425B4DFC}">
  <dimension ref="A1:C24"/>
  <sheetViews>
    <sheetView zoomScale="90" zoomScaleNormal="90" workbookViewId="0">
      <selection activeCell="C1" sqref="C1:C24"/>
    </sheetView>
  </sheetViews>
  <sheetFormatPr baseColWidth="10" defaultRowHeight="14" x14ac:dyDescent="0.15"/>
  <cols>
    <col min="2" max="2" width="22.1640625" bestFit="1" customWidth="1"/>
  </cols>
  <sheetData>
    <row r="1" spans="1:3" ht="16" x14ac:dyDescent="0.2">
      <c r="A1" s="13" t="s">
        <v>57</v>
      </c>
      <c r="B1" s="17" t="s">
        <v>28</v>
      </c>
      <c r="C1" s="18">
        <v>-3300</v>
      </c>
    </row>
    <row r="2" spans="1:3" ht="16" x14ac:dyDescent="0.2">
      <c r="A2" s="13" t="s">
        <v>29</v>
      </c>
      <c r="B2" s="19" t="s">
        <v>29</v>
      </c>
      <c r="C2" s="19">
        <v>-661</v>
      </c>
    </row>
    <row r="3" spans="1:3" ht="16" x14ac:dyDescent="0.2">
      <c r="A3" s="26" t="s">
        <v>31</v>
      </c>
      <c r="B3" s="22" t="s">
        <v>39</v>
      </c>
      <c r="C3" s="19">
        <v>-50</v>
      </c>
    </row>
    <row r="4" spans="1:3" ht="16" x14ac:dyDescent="0.2">
      <c r="A4" s="26" t="s">
        <v>31</v>
      </c>
      <c r="B4" s="22" t="s">
        <v>40</v>
      </c>
      <c r="C4" s="19">
        <v>-400</v>
      </c>
    </row>
    <row r="5" spans="1:3" ht="16" x14ac:dyDescent="0.2">
      <c r="A5" s="26" t="s">
        <v>31</v>
      </c>
      <c r="B5" s="22" t="s">
        <v>41</v>
      </c>
      <c r="C5" s="19">
        <v>-60</v>
      </c>
    </row>
    <row r="6" spans="1:3" ht="16" x14ac:dyDescent="0.2">
      <c r="A6" s="26" t="s">
        <v>31</v>
      </c>
      <c r="B6" s="22" t="s">
        <v>42</v>
      </c>
      <c r="C6" s="19">
        <v>-250</v>
      </c>
    </row>
    <row r="7" spans="1:3" ht="16" x14ac:dyDescent="0.2">
      <c r="A7" s="26" t="s">
        <v>33</v>
      </c>
      <c r="B7" s="23" t="s">
        <v>44</v>
      </c>
      <c r="C7" s="19">
        <v>-100</v>
      </c>
    </row>
    <row r="8" spans="1:3" ht="16" x14ac:dyDescent="0.2">
      <c r="A8" s="26" t="s">
        <v>33</v>
      </c>
      <c r="B8" s="23" t="s">
        <v>45</v>
      </c>
      <c r="C8" s="19">
        <v>-240</v>
      </c>
    </row>
    <row r="9" spans="1:3" ht="16" x14ac:dyDescent="0.2">
      <c r="A9" s="26" t="s">
        <v>33</v>
      </c>
      <c r="B9" s="23" t="s">
        <v>46</v>
      </c>
      <c r="C9" s="19">
        <v>-560</v>
      </c>
    </row>
    <row r="10" spans="1:3" ht="16" x14ac:dyDescent="0.2">
      <c r="A10" s="26" t="s">
        <v>33</v>
      </c>
      <c r="B10" s="23" t="s">
        <v>47</v>
      </c>
      <c r="C10" s="19">
        <v>-480</v>
      </c>
    </row>
    <row r="11" spans="1:3" ht="16" x14ac:dyDescent="0.2">
      <c r="A11" s="26" t="s">
        <v>33</v>
      </c>
      <c r="B11" s="23" t="s">
        <v>48</v>
      </c>
      <c r="C11" s="19">
        <v>-300</v>
      </c>
    </row>
    <row r="12" spans="1:3" ht="16" x14ac:dyDescent="0.2">
      <c r="A12" s="26" t="s">
        <v>33</v>
      </c>
      <c r="B12" s="23" t="s">
        <v>49</v>
      </c>
      <c r="C12" s="19">
        <v>-400</v>
      </c>
    </row>
    <row r="13" spans="1:3" ht="15" customHeight="1" x14ac:dyDescent="0.2">
      <c r="A13" s="27" t="s">
        <v>43</v>
      </c>
      <c r="B13" s="24" t="s">
        <v>50</v>
      </c>
      <c r="C13" s="19">
        <v>-37</v>
      </c>
    </row>
    <row r="14" spans="1:3" ht="15" customHeight="1" x14ac:dyDescent="0.2">
      <c r="A14" s="27" t="s">
        <v>43</v>
      </c>
      <c r="B14" s="24" t="s">
        <v>51</v>
      </c>
      <c r="C14" s="19">
        <v>-16</v>
      </c>
    </row>
    <row r="15" spans="1:3" ht="34" x14ac:dyDescent="0.2">
      <c r="A15" s="27" t="s">
        <v>43</v>
      </c>
      <c r="B15" s="24" t="s">
        <v>52</v>
      </c>
      <c r="C15" s="19">
        <v>-600</v>
      </c>
    </row>
    <row r="16" spans="1:3" ht="34" x14ac:dyDescent="0.2">
      <c r="A16" s="27" t="s">
        <v>43</v>
      </c>
      <c r="B16" s="25" t="s">
        <v>53</v>
      </c>
      <c r="C16" s="19">
        <v>-50</v>
      </c>
    </row>
    <row r="17" spans="1:3" ht="34" x14ac:dyDescent="0.2">
      <c r="A17" s="27" t="s">
        <v>43</v>
      </c>
      <c r="B17" s="25" t="s">
        <v>54</v>
      </c>
      <c r="C17" s="19">
        <v>-14.99</v>
      </c>
    </row>
    <row r="18" spans="1:3" ht="16" x14ac:dyDescent="0.2">
      <c r="A18" s="26" t="s">
        <v>55</v>
      </c>
      <c r="B18" s="20" t="s">
        <v>38</v>
      </c>
      <c r="C18" s="21">
        <v>-1888.02</v>
      </c>
    </row>
    <row r="19" spans="1:3" ht="16" x14ac:dyDescent="0.2">
      <c r="A19" s="26" t="s">
        <v>55</v>
      </c>
      <c r="B19" s="19" t="s">
        <v>30</v>
      </c>
      <c r="C19" s="19">
        <v>-100</v>
      </c>
    </row>
    <row r="20" spans="1:3" ht="16" x14ac:dyDescent="0.2">
      <c r="A20" s="26" t="s">
        <v>56</v>
      </c>
      <c r="B20" s="19" t="s">
        <v>34</v>
      </c>
      <c r="C20" s="19">
        <v>-100</v>
      </c>
    </row>
    <row r="21" spans="1:3" ht="16" x14ac:dyDescent="0.2">
      <c r="A21" s="26" t="s">
        <v>56</v>
      </c>
      <c r="B21" s="19" t="s">
        <v>35</v>
      </c>
      <c r="C21" s="19">
        <v>-100</v>
      </c>
    </row>
    <row r="22" spans="1:3" ht="16" x14ac:dyDescent="0.2">
      <c r="A22" s="26" t="s">
        <v>56</v>
      </c>
      <c r="B22" s="19" t="s">
        <v>32</v>
      </c>
      <c r="C22" s="19">
        <v>-32.99</v>
      </c>
    </row>
    <row r="23" spans="1:3" ht="16" x14ac:dyDescent="0.2">
      <c r="A23" s="26" t="s">
        <v>56</v>
      </c>
      <c r="B23" s="19" t="s">
        <v>36</v>
      </c>
      <c r="C23" s="19">
        <v>-200</v>
      </c>
    </row>
    <row r="24" spans="1:3" ht="16" x14ac:dyDescent="0.2">
      <c r="A24" s="26" t="s">
        <v>56</v>
      </c>
      <c r="B24" s="19" t="s">
        <v>37</v>
      </c>
      <c r="C24" s="19">
        <v>-200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TM16400462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BuyRent Calculator</vt:lpstr>
      <vt:lpstr>Flip Calculator</vt:lpstr>
      <vt:lpstr>Income chart</vt:lpstr>
      <vt:lpstr>ColumnTitle1</vt:lpstr>
      <vt:lpstr>Full_Print</vt:lpstr>
      <vt:lpstr>Interest_Rate</vt:lpstr>
      <vt:lpstr>Loan_Amount</vt:lpstr>
      <vt:lpstr>Loan_Start</vt:lpstr>
      <vt:lpstr>Loan_Years</vt:lpstr>
      <vt:lpstr>Number_of_Payments</vt:lpstr>
      <vt:lpstr>'BuyRent Calculator'!Print_Titles</vt:lpstr>
      <vt:lpstr>RowTitleRegion1..E6</vt:lpstr>
      <vt:lpstr>RowTitleRegion2..E11</vt:lpstr>
      <vt:lpstr>Total_Cost</vt:lpstr>
      <vt:lpstr>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Vyente Ruffin</cp:lastModifiedBy>
  <dcterms:created xsi:type="dcterms:W3CDTF">2017-06-01T06:17:45Z</dcterms:created>
  <dcterms:modified xsi:type="dcterms:W3CDTF">2025-07-20T20:11:40Z</dcterms:modified>
</cp:coreProperties>
</file>