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38280" yWindow="-120" windowWidth="38640" windowHeight="21240" tabRatio="730"/>
  </bookViews>
  <sheets>
    <sheet name="ConfigTable" sheetId="18" r:id="rId1"/>
    <sheet name="Attendance" sheetId="35" r:id="rId2"/>
    <sheet name="WaveStage" sheetId="32" r:id="rId3"/>
    <sheet name="Localization" sheetId="29" r:id="rId4"/>
    <sheet name="StageInfo" sheetId="26" r:id="rId5"/>
    <sheet name="StageRewardInfo" sheetId="27" r:id="rId6"/>
    <sheet name="Level" sheetId="36" r:id="rId7"/>
    <sheet name="TutorialInfo" sheetId="33" r:id="rId8"/>
    <sheet name="Dialogue" sheetId="34" r:id="rId9"/>
    <sheet name="EnumTable" sheetId="17" r:id="rId10"/>
    <sheet name="ProjectileInfo" sheetId="24" r:id="rId11"/>
    <sheet name="Unitinfo" sheetId="23" r:id="rId12"/>
    <sheet name="UnitGradeInfo" sheetId="25" r:id="rId13"/>
    <sheet name="GachaList" sheetId="28" r:id="rId14"/>
    <sheet name="ref_Rarity" sheetId="40" r:id="rId15"/>
    <sheet name="ref_Unit_Balance" sheetId="37" r:id="rId16"/>
    <sheet name="ref_Stage_Balance" sheetId="38" r:id="rId17"/>
  </sheets>
  <definedNames>
    <definedName name="_xlnm._FilterDatabase" localSheetId="11" hidden="1">Unitinfo!$A$3:$M$79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7" l="1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E5" i="28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4" i="28"/>
  <c r="D5" i="28"/>
  <c r="D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51" i="28"/>
  <c r="D52" i="28"/>
  <c r="D53" i="28"/>
  <c r="D54" i="28"/>
  <c r="D55" i="28"/>
  <c r="D56" i="28"/>
  <c r="D57" i="28"/>
  <c r="D58" i="28"/>
  <c r="D59" i="28"/>
  <c r="D60" i="28"/>
  <c r="D61" i="28"/>
  <c r="D62" i="28"/>
  <c r="D63" i="28"/>
  <c r="D64" i="28"/>
  <c r="D65" i="28"/>
  <c r="D66" i="28"/>
  <c r="D67" i="28"/>
  <c r="D68" i="28"/>
  <c r="D69" i="28"/>
  <c r="D70" i="28"/>
  <c r="D71" i="28"/>
  <c r="D72" i="28"/>
  <c r="D73" i="28"/>
  <c r="D74" i="28"/>
  <c r="D75" i="28"/>
  <c r="D76" i="28"/>
  <c r="D77" i="28"/>
  <c r="D78" i="28"/>
  <c r="D79" i="28"/>
  <c r="D80" i="28"/>
  <c r="D81" i="28"/>
  <c r="D82" i="28"/>
  <c r="D83" i="28"/>
  <c r="D84" i="28"/>
  <c r="D85" i="28"/>
  <c r="D86" i="28"/>
  <c r="D87" i="28"/>
  <c r="D88" i="28"/>
  <c r="D89" i="28"/>
  <c r="D90" i="28"/>
  <c r="D91" i="28"/>
  <c r="D92" i="28"/>
  <c r="D93" i="28"/>
  <c r="D94" i="28"/>
  <c r="D95" i="28"/>
  <c r="D96" i="28"/>
  <c r="D4" i="28"/>
  <c r="C96" i="28"/>
  <c r="C95" i="28"/>
  <c r="C94" i="28"/>
  <c r="C93" i="28"/>
  <c r="C92" i="28"/>
  <c r="C91" i="28"/>
  <c r="C90" i="28"/>
  <c r="C89" i="28"/>
  <c r="C88" i="28"/>
  <c r="C87" i="28"/>
  <c r="C86" i="28"/>
  <c r="C85" i="28"/>
  <c r="C84" i="28"/>
  <c r="C83" i="28"/>
  <c r="C82" i="28"/>
  <c r="C81" i="28"/>
  <c r="C80" i="28"/>
  <c r="C79" i="28"/>
  <c r="C78" i="28"/>
  <c r="C77" i="28"/>
  <c r="C76" i="28"/>
  <c r="C75" i="28"/>
  <c r="C74" i="28"/>
  <c r="C73" i="28"/>
  <c r="C72" i="28"/>
  <c r="C71" i="28"/>
  <c r="C70" i="28"/>
  <c r="C69" i="28"/>
  <c r="C68" i="28"/>
  <c r="C67" i="28"/>
  <c r="C66" i="28"/>
  <c r="C65" i="28"/>
  <c r="C64" i="28"/>
  <c r="C63" i="28"/>
  <c r="C62" i="28"/>
  <c r="C61" i="28"/>
  <c r="C60" i="28"/>
  <c r="C59" i="28"/>
  <c r="C58" i="28"/>
  <c r="C57" i="28"/>
  <c r="C56" i="28"/>
  <c r="C55" i="28"/>
  <c r="C54" i="28"/>
  <c r="C53" i="28"/>
  <c r="C52" i="28"/>
  <c r="C51" i="28"/>
  <c r="C50" i="28"/>
  <c r="C49" i="28"/>
  <c r="C48" i="28"/>
  <c r="C47" i="28"/>
  <c r="C46" i="28"/>
  <c r="C45" i="28"/>
  <c r="C44" i="28"/>
  <c r="C43" i="28"/>
  <c r="C42" i="28"/>
  <c r="C41" i="28"/>
  <c r="C40" i="28"/>
  <c r="C39" i="28"/>
  <c r="C38" i="28"/>
  <c r="C37" i="28"/>
  <c r="C36" i="28"/>
  <c r="C35" i="28"/>
  <c r="C5" i="28"/>
  <c r="C6" i="28"/>
  <c r="C7" i="28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4" i="28"/>
  <c r="F29" i="24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H400" i="25" s="1"/>
  <c r="D67" i="23"/>
  <c r="H412" i="25" s="1"/>
  <c r="D68" i="23"/>
  <c r="H434" i="25" s="1"/>
  <c r="D69" i="23"/>
  <c r="H453" i="25" s="1"/>
  <c r="D70" i="23"/>
  <c r="D71" i="23"/>
  <c r="D72" i="23"/>
  <c r="D73" i="23"/>
  <c r="D74" i="23"/>
  <c r="D75" i="23"/>
  <c r="D76" i="23"/>
  <c r="D77" i="23"/>
  <c r="D78" i="23"/>
  <c r="H638" i="25" s="1"/>
  <c r="D79" i="23"/>
  <c r="H650" i="25" s="1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O35" i="25"/>
  <c r="O83" i="25"/>
  <c r="O131" i="25"/>
  <c r="O205" i="25"/>
  <c r="O323" i="25"/>
  <c r="O371" i="25"/>
  <c r="O443" i="25"/>
  <c r="O562" i="25"/>
  <c r="O589" i="25"/>
  <c r="O598" i="25"/>
  <c r="O601" i="25"/>
  <c r="O610" i="25"/>
  <c r="O622" i="25"/>
  <c r="O649" i="25"/>
  <c r="O658" i="25"/>
  <c r="N5" i="25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54" i="25"/>
  <c r="N55" i="25"/>
  <c r="N56" i="25"/>
  <c r="N57" i="25"/>
  <c r="N58" i="25"/>
  <c r="N59" i="25"/>
  <c r="N60" i="25"/>
  <c r="N61" i="25"/>
  <c r="N62" i="25"/>
  <c r="N63" i="25"/>
  <c r="N64" i="25"/>
  <c r="N65" i="25"/>
  <c r="N66" i="25"/>
  <c r="N67" i="25"/>
  <c r="N68" i="25"/>
  <c r="N69" i="25"/>
  <c r="N70" i="25"/>
  <c r="N71" i="25"/>
  <c r="N72" i="25"/>
  <c r="N73" i="25"/>
  <c r="N74" i="25"/>
  <c r="N75" i="25"/>
  <c r="N76" i="25"/>
  <c r="N77" i="25"/>
  <c r="N78" i="25"/>
  <c r="N79" i="25"/>
  <c r="N80" i="25"/>
  <c r="N81" i="25"/>
  <c r="N82" i="25"/>
  <c r="N83" i="25"/>
  <c r="N84" i="25"/>
  <c r="N85" i="25"/>
  <c r="N86" i="25"/>
  <c r="N87" i="25"/>
  <c r="N88" i="25"/>
  <c r="N89" i="25"/>
  <c r="N90" i="25"/>
  <c r="N91" i="25"/>
  <c r="N92" i="25"/>
  <c r="N93" i="25"/>
  <c r="N94" i="25"/>
  <c r="N95" i="25"/>
  <c r="N96" i="25"/>
  <c r="N97" i="25"/>
  <c r="N98" i="25"/>
  <c r="N99" i="25"/>
  <c r="N100" i="25"/>
  <c r="N101" i="25"/>
  <c r="N102" i="25"/>
  <c r="N103" i="25"/>
  <c r="N104" i="25"/>
  <c r="N105" i="25"/>
  <c r="N106" i="25"/>
  <c r="N107" i="25"/>
  <c r="N108" i="25"/>
  <c r="N109" i="25"/>
  <c r="N110" i="25"/>
  <c r="N111" i="25"/>
  <c r="N112" i="25"/>
  <c r="N113" i="25"/>
  <c r="N114" i="25"/>
  <c r="N115" i="25"/>
  <c r="N116" i="25"/>
  <c r="N117" i="25"/>
  <c r="N118" i="25"/>
  <c r="N119" i="25"/>
  <c r="N120" i="25"/>
  <c r="N121" i="25"/>
  <c r="N122" i="25"/>
  <c r="N123" i="25"/>
  <c r="N124" i="25"/>
  <c r="N125" i="25"/>
  <c r="N126" i="25"/>
  <c r="N127" i="25"/>
  <c r="N128" i="25"/>
  <c r="N129" i="25"/>
  <c r="N130" i="25"/>
  <c r="N131" i="25"/>
  <c r="N132" i="25"/>
  <c r="N133" i="25"/>
  <c r="N134" i="25"/>
  <c r="N135" i="25"/>
  <c r="N136" i="25"/>
  <c r="N137" i="25"/>
  <c r="N138" i="25"/>
  <c r="N139" i="25"/>
  <c r="N140" i="25"/>
  <c r="N141" i="25"/>
  <c r="N142" i="25"/>
  <c r="N143" i="25"/>
  <c r="N144" i="25"/>
  <c r="N145" i="25"/>
  <c r="N146" i="25"/>
  <c r="N147" i="25"/>
  <c r="N148" i="25"/>
  <c r="N149" i="25"/>
  <c r="N150" i="25"/>
  <c r="N151" i="25"/>
  <c r="N152" i="25"/>
  <c r="N153" i="25"/>
  <c r="N154" i="25"/>
  <c r="N155" i="25"/>
  <c r="N156" i="25"/>
  <c r="N157" i="25"/>
  <c r="N158" i="25"/>
  <c r="N159" i="25"/>
  <c r="N160" i="25"/>
  <c r="N161" i="25"/>
  <c r="N162" i="25"/>
  <c r="N163" i="25"/>
  <c r="N164" i="25"/>
  <c r="N165" i="25"/>
  <c r="N166" i="25"/>
  <c r="N167" i="25"/>
  <c r="N168" i="25"/>
  <c r="N169" i="25"/>
  <c r="N170" i="25"/>
  <c r="N171" i="25"/>
  <c r="N172" i="25"/>
  <c r="N173" i="25"/>
  <c r="N174" i="25"/>
  <c r="N175" i="25"/>
  <c r="N176" i="25"/>
  <c r="N177" i="25"/>
  <c r="N178" i="25"/>
  <c r="N179" i="25"/>
  <c r="N180" i="25"/>
  <c r="N181" i="25"/>
  <c r="N182" i="25"/>
  <c r="N183" i="25"/>
  <c r="N184" i="25"/>
  <c r="N185" i="25"/>
  <c r="N186" i="25"/>
  <c r="N187" i="25"/>
  <c r="N188" i="25"/>
  <c r="N189" i="25"/>
  <c r="N190" i="25"/>
  <c r="N191" i="25"/>
  <c r="N192" i="25"/>
  <c r="N193" i="25"/>
  <c r="N194" i="25"/>
  <c r="N195" i="25"/>
  <c r="N196" i="25"/>
  <c r="N197" i="25"/>
  <c r="N198" i="25"/>
  <c r="N199" i="25"/>
  <c r="N200" i="25"/>
  <c r="N201" i="25"/>
  <c r="N202" i="25"/>
  <c r="N203" i="25"/>
  <c r="N204" i="25"/>
  <c r="N205" i="25"/>
  <c r="N206" i="25"/>
  <c r="N207" i="25"/>
  <c r="N208" i="25"/>
  <c r="N209" i="25"/>
  <c r="N210" i="25"/>
  <c r="N211" i="25"/>
  <c r="N212" i="25"/>
  <c r="N213" i="25"/>
  <c r="N214" i="25"/>
  <c r="N215" i="25"/>
  <c r="N216" i="25"/>
  <c r="N217" i="25"/>
  <c r="N218" i="25"/>
  <c r="N219" i="25"/>
  <c r="N220" i="25"/>
  <c r="N221" i="25"/>
  <c r="N222" i="25"/>
  <c r="N223" i="25"/>
  <c r="N224" i="25"/>
  <c r="N225" i="25"/>
  <c r="N226" i="25"/>
  <c r="N227" i="25"/>
  <c r="N228" i="25"/>
  <c r="N229" i="25"/>
  <c r="N230" i="25"/>
  <c r="N231" i="25"/>
  <c r="N232" i="25"/>
  <c r="N233" i="25"/>
  <c r="N234" i="25"/>
  <c r="N235" i="25"/>
  <c r="N236" i="25"/>
  <c r="N237" i="25"/>
  <c r="N238" i="25"/>
  <c r="N239" i="25"/>
  <c r="N240" i="25"/>
  <c r="N241" i="25"/>
  <c r="N242" i="25"/>
  <c r="N243" i="25"/>
  <c r="N244" i="25"/>
  <c r="N245" i="25"/>
  <c r="N246" i="25"/>
  <c r="N247" i="25"/>
  <c r="N248" i="25"/>
  <c r="N249" i="25"/>
  <c r="N250" i="25"/>
  <c r="N251" i="25"/>
  <c r="N252" i="25"/>
  <c r="N253" i="25"/>
  <c r="N254" i="25"/>
  <c r="N255" i="25"/>
  <c r="N256" i="25"/>
  <c r="N257" i="25"/>
  <c r="N258" i="25"/>
  <c r="N259" i="25"/>
  <c r="N260" i="25"/>
  <c r="N261" i="25"/>
  <c r="N262" i="25"/>
  <c r="N263" i="25"/>
  <c r="N264" i="25"/>
  <c r="N265" i="25"/>
  <c r="N266" i="25"/>
  <c r="N267" i="25"/>
  <c r="N268" i="25"/>
  <c r="N269" i="25"/>
  <c r="N270" i="25"/>
  <c r="N271" i="25"/>
  <c r="N272" i="25"/>
  <c r="N273" i="25"/>
  <c r="N274" i="25"/>
  <c r="N275" i="25"/>
  <c r="N276" i="25"/>
  <c r="N277" i="25"/>
  <c r="N278" i="25"/>
  <c r="N279" i="25"/>
  <c r="N280" i="25"/>
  <c r="N281" i="25"/>
  <c r="N282" i="25"/>
  <c r="N283" i="25"/>
  <c r="N284" i="25"/>
  <c r="N285" i="25"/>
  <c r="N286" i="25"/>
  <c r="N287" i="25"/>
  <c r="N288" i="25"/>
  <c r="N289" i="25"/>
  <c r="N290" i="25"/>
  <c r="N291" i="25"/>
  <c r="N292" i="25"/>
  <c r="N293" i="25"/>
  <c r="N294" i="25"/>
  <c r="N295" i="25"/>
  <c r="N296" i="25"/>
  <c r="N297" i="25"/>
  <c r="N298" i="25"/>
  <c r="N299" i="25"/>
  <c r="N300" i="25"/>
  <c r="N301" i="25"/>
  <c r="N302" i="25"/>
  <c r="N303" i="25"/>
  <c r="N304" i="25"/>
  <c r="N305" i="25"/>
  <c r="N306" i="25"/>
  <c r="N307" i="25"/>
  <c r="N308" i="25"/>
  <c r="N309" i="25"/>
  <c r="N310" i="25"/>
  <c r="N311" i="25"/>
  <c r="N312" i="25"/>
  <c r="N313" i="25"/>
  <c r="N314" i="25"/>
  <c r="N315" i="25"/>
  <c r="N316" i="25"/>
  <c r="N317" i="25"/>
  <c r="N318" i="25"/>
  <c r="N319" i="25"/>
  <c r="N320" i="25"/>
  <c r="N321" i="25"/>
  <c r="N322" i="25"/>
  <c r="N323" i="25"/>
  <c r="N324" i="25"/>
  <c r="N325" i="25"/>
  <c r="N326" i="25"/>
  <c r="N327" i="25"/>
  <c r="N328" i="25"/>
  <c r="N329" i="25"/>
  <c r="N330" i="25"/>
  <c r="N331" i="25"/>
  <c r="N332" i="25"/>
  <c r="N333" i="25"/>
  <c r="N334" i="25"/>
  <c r="N335" i="25"/>
  <c r="N336" i="25"/>
  <c r="N337" i="25"/>
  <c r="N338" i="25"/>
  <c r="N339" i="25"/>
  <c r="N340" i="25"/>
  <c r="N341" i="25"/>
  <c r="N342" i="25"/>
  <c r="N343" i="25"/>
  <c r="N344" i="25"/>
  <c r="N345" i="25"/>
  <c r="N346" i="25"/>
  <c r="N347" i="25"/>
  <c r="N348" i="25"/>
  <c r="N349" i="25"/>
  <c r="N350" i="25"/>
  <c r="N351" i="25"/>
  <c r="N352" i="25"/>
  <c r="N353" i="25"/>
  <c r="N354" i="25"/>
  <c r="N355" i="25"/>
  <c r="N356" i="25"/>
  <c r="N357" i="25"/>
  <c r="N358" i="25"/>
  <c r="N359" i="25"/>
  <c r="N360" i="25"/>
  <c r="N361" i="25"/>
  <c r="N362" i="25"/>
  <c r="N363" i="25"/>
  <c r="N364" i="25"/>
  <c r="N365" i="25"/>
  <c r="N366" i="25"/>
  <c r="N367" i="25"/>
  <c r="N368" i="25"/>
  <c r="N369" i="25"/>
  <c r="N370" i="25"/>
  <c r="N371" i="25"/>
  <c r="N372" i="25"/>
  <c r="N373" i="25"/>
  <c r="N374" i="25"/>
  <c r="N375" i="25"/>
  <c r="N376" i="25"/>
  <c r="N377" i="25"/>
  <c r="N378" i="25"/>
  <c r="N379" i="25"/>
  <c r="N380" i="25"/>
  <c r="N381" i="25"/>
  <c r="N382" i="25"/>
  <c r="N383" i="25"/>
  <c r="N384" i="25"/>
  <c r="N385" i="25"/>
  <c r="N386" i="25"/>
  <c r="N387" i="25"/>
  <c r="N388" i="25"/>
  <c r="N389" i="25"/>
  <c r="N390" i="25"/>
  <c r="N391" i="25"/>
  <c r="N392" i="25"/>
  <c r="N393" i="25"/>
  <c r="N394" i="25"/>
  <c r="N395" i="25"/>
  <c r="N396" i="25"/>
  <c r="N397" i="25"/>
  <c r="N398" i="25"/>
  <c r="N399" i="25"/>
  <c r="N400" i="25"/>
  <c r="N401" i="25"/>
  <c r="N402" i="25"/>
  <c r="N403" i="25"/>
  <c r="N404" i="25"/>
  <c r="N405" i="25"/>
  <c r="N406" i="25"/>
  <c r="N407" i="25"/>
  <c r="N408" i="25"/>
  <c r="N409" i="25"/>
  <c r="N410" i="25"/>
  <c r="N411" i="25"/>
  <c r="N412" i="25"/>
  <c r="N413" i="25"/>
  <c r="N414" i="25"/>
  <c r="N415" i="25"/>
  <c r="N416" i="25"/>
  <c r="N417" i="25"/>
  <c r="N418" i="25"/>
  <c r="N419" i="25"/>
  <c r="N420" i="25"/>
  <c r="N421" i="25"/>
  <c r="N422" i="25"/>
  <c r="N423" i="25"/>
  <c r="N424" i="25"/>
  <c r="N425" i="25"/>
  <c r="N426" i="25"/>
  <c r="N427" i="25"/>
  <c r="N428" i="25"/>
  <c r="N429" i="25"/>
  <c r="N430" i="25"/>
  <c r="N431" i="25"/>
  <c r="N432" i="25"/>
  <c r="N433" i="25"/>
  <c r="N434" i="25"/>
  <c r="N435" i="25"/>
  <c r="N436" i="25"/>
  <c r="N437" i="25"/>
  <c r="N438" i="25"/>
  <c r="N439" i="25"/>
  <c r="N440" i="25"/>
  <c r="N441" i="25"/>
  <c r="N442" i="25"/>
  <c r="N443" i="25"/>
  <c r="N444" i="25"/>
  <c r="N445" i="25"/>
  <c r="N446" i="25"/>
  <c r="N447" i="25"/>
  <c r="N448" i="25"/>
  <c r="N449" i="25"/>
  <c r="N450" i="25"/>
  <c r="N451" i="25"/>
  <c r="N452" i="25"/>
  <c r="N453" i="25"/>
  <c r="N454" i="25"/>
  <c r="N455" i="25"/>
  <c r="N456" i="25"/>
  <c r="N457" i="25"/>
  <c r="N458" i="25"/>
  <c r="N459" i="25"/>
  <c r="N460" i="25"/>
  <c r="N461" i="25"/>
  <c r="N462" i="25"/>
  <c r="N463" i="25"/>
  <c r="N464" i="25"/>
  <c r="N465" i="25"/>
  <c r="N466" i="25"/>
  <c r="N467" i="25"/>
  <c r="N468" i="25"/>
  <c r="N469" i="25"/>
  <c r="N470" i="25"/>
  <c r="N471" i="25"/>
  <c r="N472" i="25"/>
  <c r="N473" i="25"/>
  <c r="N474" i="25"/>
  <c r="N475" i="25"/>
  <c r="N476" i="25"/>
  <c r="N477" i="25"/>
  <c r="N478" i="25"/>
  <c r="N479" i="25"/>
  <c r="N480" i="25"/>
  <c r="N481" i="25"/>
  <c r="N482" i="25"/>
  <c r="N483" i="25"/>
  <c r="N484" i="25"/>
  <c r="N485" i="25"/>
  <c r="N486" i="25"/>
  <c r="N487" i="25"/>
  <c r="N488" i="25"/>
  <c r="N489" i="25"/>
  <c r="N490" i="25"/>
  <c r="N491" i="25"/>
  <c r="N492" i="25"/>
  <c r="N493" i="25"/>
  <c r="N494" i="25"/>
  <c r="N495" i="25"/>
  <c r="N496" i="25"/>
  <c r="N497" i="25"/>
  <c r="N498" i="25"/>
  <c r="N499" i="25"/>
  <c r="N500" i="25"/>
  <c r="N501" i="25"/>
  <c r="N502" i="25"/>
  <c r="N503" i="25"/>
  <c r="N504" i="25"/>
  <c r="N505" i="25"/>
  <c r="N506" i="25"/>
  <c r="N507" i="25"/>
  <c r="N508" i="25"/>
  <c r="N509" i="25"/>
  <c r="N510" i="25"/>
  <c r="N511" i="25"/>
  <c r="N512" i="25"/>
  <c r="N513" i="25"/>
  <c r="N514" i="25"/>
  <c r="N515" i="25"/>
  <c r="N516" i="25"/>
  <c r="N517" i="25"/>
  <c r="N518" i="25"/>
  <c r="N519" i="25"/>
  <c r="N520" i="25"/>
  <c r="N521" i="25"/>
  <c r="N522" i="25"/>
  <c r="N523" i="25"/>
  <c r="N524" i="25"/>
  <c r="N525" i="25"/>
  <c r="N526" i="25"/>
  <c r="N527" i="25"/>
  <c r="N528" i="25"/>
  <c r="N529" i="25"/>
  <c r="N530" i="25"/>
  <c r="N531" i="25"/>
  <c r="N532" i="25"/>
  <c r="N533" i="25"/>
  <c r="N534" i="25"/>
  <c r="N535" i="25"/>
  <c r="N536" i="25"/>
  <c r="N537" i="25"/>
  <c r="N538" i="25"/>
  <c r="N539" i="25"/>
  <c r="N540" i="25"/>
  <c r="N541" i="25"/>
  <c r="N542" i="25"/>
  <c r="N543" i="25"/>
  <c r="N544" i="25"/>
  <c r="N545" i="25"/>
  <c r="N546" i="25"/>
  <c r="N547" i="25"/>
  <c r="N548" i="25"/>
  <c r="N549" i="25"/>
  <c r="N550" i="25"/>
  <c r="N551" i="25"/>
  <c r="N552" i="25"/>
  <c r="N553" i="25"/>
  <c r="N554" i="25"/>
  <c r="N555" i="25"/>
  <c r="N556" i="25"/>
  <c r="N557" i="25"/>
  <c r="N558" i="25"/>
  <c r="N559" i="25"/>
  <c r="N560" i="25"/>
  <c r="N561" i="25"/>
  <c r="N562" i="25"/>
  <c r="N563" i="25"/>
  <c r="N564" i="25"/>
  <c r="N565" i="25"/>
  <c r="N566" i="25"/>
  <c r="N567" i="25"/>
  <c r="N568" i="25"/>
  <c r="N569" i="25"/>
  <c r="N570" i="25"/>
  <c r="N571" i="25"/>
  <c r="N572" i="25"/>
  <c r="N573" i="25"/>
  <c r="N574" i="25"/>
  <c r="N575" i="25"/>
  <c r="N576" i="25"/>
  <c r="N577" i="25"/>
  <c r="N578" i="25"/>
  <c r="N579" i="25"/>
  <c r="N580" i="25"/>
  <c r="N581" i="25"/>
  <c r="N582" i="25"/>
  <c r="N583" i="25"/>
  <c r="N584" i="25"/>
  <c r="N585" i="25"/>
  <c r="N586" i="25"/>
  <c r="N587" i="25"/>
  <c r="N588" i="25"/>
  <c r="N589" i="25"/>
  <c r="N590" i="25"/>
  <c r="N591" i="25"/>
  <c r="N592" i="25"/>
  <c r="N593" i="25"/>
  <c r="N594" i="25"/>
  <c r="N595" i="25"/>
  <c r="N596" i="25"/>
  <c r="N597" i="25"/>
  <c r="N598" i="25"/>
  <c r="N599" i="25"/>
  <c r="N600" i="25"/>
  <c r="N601" i="25"/>
  <c r="N602" i="25"/>
  <c r="N603" i="25"/>
  <c r="N604" i="25"/>
  <c r="N605" i="25"/>
  <c r="N606" i="25"/>
  <c r="N607" i="25"/>
  <c r="N608" i="25"/>
  <c r="N609" i="25"/>
  <c r="N610" i="25"/>
  <c r="N611" i="25"/>
  <c r="N612" i="25"/>
  <c r="N613" i="25"/>
  <c r="N614" i="25"/>
  <c r="N615" i="25"/>
  <c r="N616" i="25"/>
  <c r="N617" i="25"/>
  <c r="N618" i="25"/>
  <c r="N619" i="25"/>
  <c r="N620" i="25"/>
  <c r="N621" i="25"/>
  <c r="N622" i="25"/>
  <c r="N623" i="25"/>
  <c r="N624" i="25"/>
  <c r="N625" i="25"/>
  <c r="N626" i="25"/>
  <c r="N627" i="25"/>
  <c r="N628" i="25"/>
  <c r="N629" i="25"/>
  <c r="N630" i="25"/>
  <c r="N631" i="25"/>
  <c r="N632" i="25"/>
  <c r="N633" i="25"/>
  <c r="N634" i="25"/>
  <c r="N635" i="25"/>
  <c r="N636" i="25"/>
  <c r="N637" i="25"/>
  <c r="N638" i="25"/>
  <c r="N639" i="25"/>
  <c r="N640" i="25"/>
  <c r="N641" i="25"/>
  <c r="N642" i="25"/>
  <c r="N643" i="25"/>
  <c r="N644" i="25"/>
  <c r="N645" i="25"/>
  <c r="N646" i="25"/>
  <c r="N647" i="25"/>
  <c r="N648" i="25"/>
  <c r="N649" i="25"/>
  <c r="N650" i="25"/>
  <c r="N651" i="25"/>
  <c r="N652" i="25"/>
  <c r="N653" i="25"/>
  <c r="N654" i="25"/>
  <c r="N655" i="25"/>
  <c r="N656" i="25"/>
  <c r="N657" i="25"/>
  <c r="N658" i="25"/>
  <c r="N659" i="25"/>
  <c r="N660" i="25"/>
  <c r="N661" i="25"/>
  <c r="N662" i="25"/>
  <c r="N663" i="25"/>
  <c r="N664" i="25"/>
  <c r="N665" i="25"/>
  <c r="N666" i="25"/>
  <c r="N667" i="25"/>
  <c r="N668" i="25"/>
  <c r="N4" i="25"/>
  <c r="M5" i="25"/>
  <c r="M6" i="25"/>
  <c r="M7" i="25"/>
  <c r="M8" i="25"/>
  <c r="M9" i="25"/>
  <c r="M10" i="25"/>
  <c r="M11" i="25"/>
  <c r="M12" i="25"/>
  <c r="M13" i="25"/>
  <c r="M14" i="25"/>
  <c r="M15" i="25"/>
  <c r="M16" i="25"/>
  <c r="M17" i="25"/>
  <c r="M18" i="25"/>
  <c r="M19" i="25"/>
  <c r="M20" i="25"/>
  <c r="M21" i="25"/>
  <c r="M22" i="25"/>
  <c r="M23" i="25"/>
  <c r="M24" i="25"/>
  <c r="M25" i="25"/>
  <c r="M26" i="25"/>
  <c r="M27" i="25"/>
  <c r="M28" i="25"/>
  <c r="M29" i="25"/>
  <c r="M30" i="25"/>
  <c r="M31" i="25"/>
  <c r="M32" i="25"/>
  <c r="M33" i="25"/>
  <c r="M34" i="25"/>
  <c r="M35" i="25"/>
  <c r="M36" i="25"/>
  <c r="M37" i="25"/>
  <c r="M38" i="25"/>
  <c r="M39" i="25"/>
  <c r="M40" i="25"/>
  <c r="M41" i="25"/>
  <c r="M42" i="25"/>
  <c r="M43" i="25"/>
  <c r="M44" i="25"/>
  <c r="M45" i="25"/>
  <c r="M46" i="25"/>
  <c r="M47" i="25"/>
  <c r="M48" i="25"/>
  <c r="M49" i="25"/>
  <c r="M50" i="25"/>
  <c r="M51" i="25"/>
  <c r="M52" i="25"/>
  <c r="M53" i="25"/>
  <c r="M54" i="25"/>
  <c r="M55" i="25"/>
  <c r="M56" i="25"/>
  <c r="M57" i="25"/>
  <c r="M58" i="25"/>
  <c r="M59" i="25"/>
  <c r="M60" i="25"/>
  <c r="M61" i="25"/>
  <c r="M62" i="25"/>
  <c r="M63" i="25"/>
  <c r="M64" i="25"/>
  <c r="M65" i="25"/>
  <c r="M66" i="25"/>
  <c r="M67" i="25"/>
  <c r="M68" i="25"/>
  <c r="M69" i="25"/>
  <c r="M70" i="25"/>
  <c r="M71" i="25"/>
  <c r="M72" i="25"/>
  <c r="M73" i="25"/>
  <c r="M74" i="25"/>
  <c r="M75" i="25"/>
  <c r="M76" i="25"/>
  <c r="M77" i="25"/>
  <c r="M78" i="25"/>
  <c r="M79" i="25"/>
  <c r="M80" i="25"/>
  <c r="M81" i="25"/>
  <c r="M82" i="25"/>
  <c r="M83" i="25"/>
  <c r="M84" i="25"/>
  <c r="M85" i="25"/>
  <c r="M86" i="25"/>
  <c r="M87" i="25"/>
  <c r="M88" i="25"/>
  <c r="M89" i="25"/>
  <c r="M90" i="25"/>
  <c r="M91" i="25"/>
  <c r="M92" i="25"/>
  <c r="M93" i="25"/>
  <c r="M94" i="25"/>
  <c r="M95" i="25"/>
  <c r="M96" i="25"/>
  <c r="M97" i="25"/>
  <c r="M98" i="25"/>
  <c r="M99" i="25"/>
  <c r="M100" i="25"/>
  <c r="M101" i="25"/>
  <c r="M102" i="25"/>
  <c r="M103" i="25"/>
  <c r="M104" i="25"/>
  <c r="M105" i="25"/>
  <c r="M106" i="25"/>
  <c r="M107" i="25"/>
  <c r="M108" i="25"/>
  <c r="M109" i="25"/>
  <c r="M110" i="25"/>
  <c r="M111" i="25"/>
  <c r="M112" i="25"/>
  <c r="M113" i="25"/>
  <c r="M114" i="25"/>
  <c r="M115" i="25"/>
  <c r="M116" i="25"/>
  <c r="M117" i="25"/>
  <c r="M118" i="25"/>
  <c r="M119" i="25"/>
  <c r="M120" i="25"/>
  <c r="M121" i="25"/>
  <c r="M122" i="25"/>
  <c r="M123" i="25"/>
  <c r="M124" i="25"/>
  <c r="M125" i="25"/>
  <c r="M126" i="25"/>
  <c r="M127" i="25"/>
  <c r="M128" i="25"/>
  <c r="M129" i="25"/>
  <c r="M130" i="25"/>
  <c r="M131" i="25"/>
  <c r="M132" i="25"/>
  <c r="M133" i="25"/>
  <c r="M134" i="25"/>
  <c r="M135" i="25"/>
  <c r="M136" i="25"/>
  <c r="M137" i="25"/>
  <c r="M138" i="25"/>
  <c r="M139" i="25"/>
  <c r="M140" i="25"/>
  <c r="M141" i="25"/>
  <c r="M142" i="25"/>
  <c r="M143" i="25"/>
  <c r="M144" i="25"/>
  <c r="M145" i="25"/>
  <c r="M146" i="25"/>
  <c r="M147" i="25"/>
  <c r="M148" i="25"/>
  <c r="M149" i="25"/>
  <c r="M150" i="25"/>
  <c r="M151" i="25"/>
  <c r="M152" i="25"/>
  <c r="M153" i="25"/>
  <c r="M154" i="25"/>
  <c r="M155" i="25"/>
  <c r="M156" i="25"/>
  <c r="M157" i="25"/>
  <c r="M158" i="25"/>
  <c r="M159" i="25"/>
  <c r="M160" i="25"/>
  <c r="M161" i="25"/>
  <c r="M162" i="25"/>
  <c r="M163" i="25"/>
  <c r="M164" i="25"/>
  <c r="M165" i="25"/>
  <c r="M166" i="25"/>
  <c r="M167" i="25"/>
  <c r="M168" i="25"/>
  <c r="M169" i="25"/>
  <c r="M170" i="25"/>
  <c r="M171" i="25"/>
  <c r="M172" i="25"/>
  <c r="M173" i="25"/>
  <c r="M174" i="25"/>
  <c r="M175" i="25"/>
  <c r="M176" i="25"/>
  <c r="M177" i="25"/>
  <c r="M178" i="25"/>
  <c r="M179" i="25"/>
  <c r="M180" i="25"/>
  <c r="M181" i="25"/>
  <c r="M182" i="25"/>
  <c r="M183" i="25"/>
  <c r="M184" i="25"/>
  <c r="M185" i="25"/>
  <c r="M186" i="25"/>
  <c r="M187" i="25"/>
  <c r="M188" i="25"/>
  <c r="M189" i="25"/>
  <c r="M190" i="25"/>
  <c r="M191" i="25"/>
  <c r="M192" i="25"/>
  <c r="M193" i="25"/>
  <c r="M194" i="25"/>
  <c r="M195" i="25"/>
  <c r="M196" i="25"/>
  <c r="M197" i="25"/>
  <c r="M198" i="25"/>
  <c r="M199" i="25"/>
  <c r="M200" i="25"/>
  <c r="M201" i="25"/>
  <c r="M202" i="25"/>
  <c r="M203" i="25"/>
  <c r="M204" i="25"/>
  <c r="M205" i="25"/>
  <c r="M206" i="25"/>
  <c r="M207" i="25"/>
  <c r="M208" i="25"/>
  <c r="M209" i="25"/>
  <c r="M210" i="25"/>
  <c r="M211" i="25"/>
  <c r="M212" i="25"/>
  <c r="M213" i="25"/>
  <c r="M214" i="25"/>
  <c r="M215" i="25"/>
  <c r="M216" i="25"/>
  <c r="M217" i="25"/>
  <c r="M218" i="25"/>
  <c r="M219" i="25"/>
  <c r="M220" i="25"/>
  <c r="M221" i="25"/>
  <c r="M222" i="25"/>
  <c r="M223" i="25"/>
  <c r="M224" i="25"/>
  <c r="M225" i="25"/>
  <c r="M226" i="25"/>
  <c r="M227" i="25"/>
  <c r="M228" i="25"/>
  <c r="M229" i="25"/>
  <c r="M230" i="25"/>
  <c r="M231" i="25"/>
  <c r="M232" i="25"/>
  <c r="M233" i="25"/>
  <c r="M234" i="25"/>
  <c r="M235" i="25"/>
  <c r="M236" i="25"/>
  <c r="M237" i="25"/>
  <c r="M238" i="25"/>
  <c r="M239" i="25"/>
  <c r="M240" i="25"/>
  <c r="M241" i="25"/>
  <c r="M242" i="25"/>
  <c r="M243" i="25"/>
  <c r="M244" i="25"/>
  <c r="M245" i="25"/>
  <c r="M246" i="25"/>
  <c r="M247" i="25"/>
  <c r="M248" i="25"/>
  <c r="M249" i="25"/>
  <c r="M250" i="25"/>
  <c r="M251" i="25"/>
  <c r="M252" i="25"/>
  <c r="M253" i="25"/>
  <c r="M254" i="25"/>
  <c r="M255" i="25"/>
  <c r="M256" i="25"/>
  <c r="M257" i="25"/>
  <c r="M258" i="25"/>
  <c r="M259" i="25"/>
  <c r="M260" i="25"/>
  <c r="M261" i="25"/>
  <c r="M262" i="25"/>
  <c r="M263" i="25"/>
  <c r="M264" i="25"/>
  <c r="M265" i="25"/>
  <c r="M266" i="25"/>
  <c r="M267" i="25"/>
  <c r="M268" i="25"/>
  <c r="M269" i="25"/>
  <c r="M270" i="25"/>
  <c r="M271" i="25"/>
  <c r="M272" i="25"/>
  <c r="M273" i="25"/>
  <c r="M274" i="25"/>
  <c r="M275" i="25"/>
  <c r="M276" i="25"/>
  <c r="M277" i="25"/>
  <c r="M278" i="25"/>
  <c r="M279" i="25"/>
  <c r="M280" i="25"/>
  <c r="M281" i="25"/>
  <c r="M282" i="25"/>
  <c r="M283" i="25"/>
  <c r="M284" i="25"/>
  <c r="M285" i="25"/>
  <c r="M286" i="25"/>
  <c r="M287" i="25"/>
  <c r="M288" i="25"/>
  <c r="M289" i="25"/>
  <c r="M290" i="25"/>
  <c r="M291" i="25"/>
  <c r="M292" i="25"/>
  <c r="M293" i="25"/>
  <c r="M294" i="25"/>
  <c r="M295" i="25"/>
  <c r="M296" i="25"/>
  <c r="M297" i="25"/>
  <c r="M298" i="25"/>
  <c r="M299" i="25"/>
  <c r="M300" i="25"/>
  <c r="M301" i="25"/>
  <c r="M302" i="25"/>
  <c r="M303" i="25"/>
  <c r="M304" i="25"/>
  <c r="M305" i="25"/>
  <c r="M306" i="25"/>
  <c r="M307" i="25"/>
  <c r="M308" i="25"/>
  <c r="M309" i="25"/>
  <c r="M310" i="25"/>
  <c r="M311" i="25"/>
  <c r="M312" i="25"/>
  <c r="M313" i="25"/>
  <c r="M314" i="25"/>
  <c r="M315" i="25"/>
  <c r="M316" i="25"/>
  <c r="M317" i="25"/>
  <c r="M318" i="25"/>
  <c r="M319" i="25"/>
  <c r="M320" i="25"/>
  <c r="M321" i="25"/>
  <c r="M322" i="25"/>
  <c r="M323" i="25"/>
  <c r="M324" i="25"/>
  <c r="M325" i="25"/>
  <c r="M326" i="25"/>
  <c r="M327" i="25"/>
  <c r="M328" i="25"/>
  <c r="M329" i="25"/>
  <c r="M330" i="25"/>
  <c r="M331" i="25"/>
  <c r="M332" i="25"/>
  <c r="M333" i="25"/>
  <c r="M334" i="25"/>
  <c r="M335" i="25"/>
  <c r="M336" i="25"/>
  <c r="M337" i="25"/>
  <c r="M338" i="25"/>
  <c r="M339" i="25"/>
  <c r="M340" i="25"/>
  <c r="M341" i="25"/>
  <c r="M342" i="25"/>
  <c r="M343" i="25"/>
  <c r="M344" i="25"/>
  <c r="M345" i="25"/>
  <c r="M346" i="25"/>
  <c r="M347" i="25"/>
  <c r="M348" i="25"/>
  <c r="M349" i="25"/>
  <c r="M350" i="25"/>
  <c r="M351" i="25"/>
  <c r="M352" i="25"/>
  <c r="M353" i="25"/>
  <c r="M354" i="25"/>
  <c r="M355" i="25"/>
  <c r="M356" i="25"/>
  <c r="M357" i="25"/>
  <c r="M358" i="25"/>
  <c r="M359" i="25"/>
  <c r="M360" i="25"/>
  <c r="M361" i="25"/>
  <c r="M362" i="25"/>
  <c r="M363" i="25"/>
  <c r="M364" i="25"/>
  <c r="M365" i="25"/>
  <c r="M366" i="25"/>
  <c r="M367" i="25"/>
  <c r="M368" i="25"/>
  <c r="M369" i="25"/>
  <c r="M370" i="25"/>
  <c r="M371" i="25"/>
  <c r="M372" i="25"/>
  <c r="M373" i="25"/>
  <c r="M374" i="25"/>
  <c r="M375" i="25"/>
  <c r="M376" i="25"/>
  <c r="M377" i="25"/>
  <c r="M378" i="25"/>
  <c r="M379" i="25"/>
  <c r="M380" i="25"/>
  <c r="M381" i="25"/>
  <c r="M382" i="25"/>
  <c r="M383" i="25"/>
  <c r="M384" i="25"/>
  <c r="M385" i="25"/>
  <c r="M386" i="25"/>
  <c r="M387" i="25"/>
  <c r="M388" i="25"/>
  <c r="M389" i="25"/>
  <c r="M390" i="25"/>
  <c r="M391" i="25"/>
  <c r="M392" i="25"/>
  <c r="M393" i="25"/>
  <c r="M394" i="25"/>
  <c r="M395" i="25"/>
  <c r="M396" i="25"/>
  <c r="M397" i="25"/>
  <c r="M398" i="25"/>
  <c r="M399" i="25"/>
  <c r="M400" i="25"/>
  <c r="M401" i="25"/>
  <c r="M402" i="25"/>
  <c r="M403" i="25"/>
  <c r="M404" i="25"/>
  <c r="M405" i="25"/>
  <c r="M406" i="25"/>
  <c r="M407" i="25"/>
  <c r="M408" i="25"/>
  <c r="M409" i="25"/>
  <c r="M410" i="25"/>
  <c r="M411" i="25"/>
  <c r="M412" i="25"/>
  <c r="M413" i="25"/>
  <c r="M414" i="25"/>
  <c r="M415" i="25"/>
  <c r="M416" i="25"/>
  <c r="M417" i="25"/>
  <c r="M418" i="25"/>
  <c r="M419" i="25"/>
  <c r="M420" i="25"/>
  <c r="M421" i="25"/>
  <c r="M422" i="25"/>
  <c r="M423" i="25"/>
  <c r="M424" i="25"/>
  <c r="M425" i="25"/>
  <c r="M426" i="25"/>
  <c r="M427" i="25"/>
  <c r="M428" i="25"/>
  <c r="M429" i="25"/>
  <c r="M430" i="25"/>
  <c r="M431" i="25"/>
  <c r="M432" i="25"/>
  <c r="M433" i="25"/>
  <c r="M434" i="25"/>
  <c r="M435" i="25"/>
  <c r="M436" i="25"/>
  <c r="M437" i="25"/>
  <c r="M438" i="25"/>
  <c r="M439" i="25"/>
  <c r="M440" i="25"/>
  <c r="M441" i="25"/>
  <c r="M442" i="25"/>
  <c r="M443" i="25"/>
  <c r="M444" i="25"/>
  <c r="M445" i="25"/>
  <c r="M446" i="25"/>
  <c r="M447" i="25"/>
  <c r="M448" i="25"/>
  <c r="M449" i="25"/>
  <c r="M450" i="25"/>
  <c r="M451" i="25"/>
  <c r="M452" i="25"/>
  <c r="M453" i="25"/>
  <c r="M454" i="25"/>
  <c r="M455" i="25"/>
  <c r="M456" i="25"/>
  <c r="M457" i="25"/>
  <c r="M458" i="25"/>
  <c r="M459" i="25"/>
  <c r="M460" i="25"/>
  <c r="M461" i="25"/>
  <c r="M462" i="25"/>
  <c r="M463" i="25"/>
  <c r="M464" i="25"/>
  <c r="M465" i="25"/>
  <c r="M466" i="25"/>
  <c r="M467" i="25"/>
  <c r="M468" i="25"/>
  <c r="M469" i="25"/>
  <c r="M470" i="25"/>
  <c r="M471" i="25"/>
  <c r="M472" i="25"/>
  <c r="M473" i="25"/>
  <c r="M474" i="25"/>
  <c r="M475" i="25"/>
  <c r="M476" i="25"/>
  <c r="M477" i="25"/>
  <c r="M478" i="25"/>
  <c r="M479" i="25"/>
  <c r="M480" i="25"/>
  <c r="M481" i="25"/>
  <c r="M482" i="25"/>
  <c r="M483" i="25"/>
  <c r="M484" i="25"/>
  <c r="M485" i="25"/>
  <c r="M486" i="25"/>
  <c r="M487" i="25"/>
  <c r="M488" i="25"/>
  <c r="M489" i="25"/>
  <c r="M490" i="25"/>
  <c r="M491" i="25"/>
  <c r="M492" i="25"/>
  <c r="M493" i="25"/>
  <c r="M494" i="25"/>
  <c r="M495" i="25"/>
  <c r="M496" i="25"/>
  <c r="M497" i="25"/>
  <c r="M498" i="25"/>
  <c r="M499" i="25"/>
  <c r="M500" i="25"/>
  <c r="M501" i="25"/>
  <c r="M502" i="25"/>
  <c r="M503" i="25"/>
  <c r="M504" i="25"/>
  <c r="M505" i="25"/>
  <c r="M506" i="25"/>
  <c r="M507" i="25"/>
  <c r="M508" i="25"/>
  <c r="M509" i="25"/>
  <c r="M510" i="25"/>
  <c r="M511" i="25"/>
  <c r="M512" i="25"/>
  <c r="M513" i="25"/>
  <c r="M514" i="25"/>
  <c r="M515" i="25"/>
  <c r="M516" i="25"/>
  <c r="M517" i="25"/>
  <c r="M518" i="25"/>
  <c r="M519" i="25"/>
  <c r="M520" i="25"/>
  <c r="M521" i="25"/>
  <c r="M522" i="25"/>
  <c r="M523" i="25"/>
  <c r="M524" i="25"/>
  <c r="M525" i="25"/>
  <c r="M526" i="25"/>
  <c r="M527" i="25"/>
  <c r="M528" i="25"/>
  <c r="M529" i="25"/>
  <c r="M530" i="25"/>
  <c r="M531" i="25"/>
  <c r="M532" i="25"/>
  <c r="M533" i="25"/>
  <c r="M534" i="25"/>
  <c r="M535" i="25"/>
  <c r="M536" i="25"/>
  <c r="M537" i="25"/>
  <c r="M538" i="25"/>
  <c r="M539" i="25"/>
  <c r="M540" i="25"/>
  <c r="M541" i="25"/>
  <c r="M542" i="25"/>
  <c r="M543" i="25"/>
  <c r="M544" i="25"/>
  <c r="M545" i="25"/>
  <c r="M546" i="25"/>
  <c r="M547" i="25"/>
  <c r="M548" i="25"/>
  <c r="M549" i="25"/>
  <c r="M550" i="25"/>
  <c r="M551" i="25"/>
  <c r="M552" i="25"/>
  <c r="M553" i="25"/>
  <c r="M554" i="25"/>
  <c r="M555" i="25"/>
  <c r="M556" i="25"/>
  <c r="M557" i="25"/>
  <c r="M558" i="25"/>
  <c r="M559" i="25"/>
  <c r="M560" i="25"/>
  <c r="M561" i="25"/>
  <c r="M562" i="25"/>
  <c r="M563" i="25"/>
  <c r="M564" i="25"/>
  <c r="M565" i="25"/>
  <c r="M566" i="25"/>
  <c r="M567" i="25"/>
  <c r="M568" i="25"/>
  <c r="M569" i="25"/>
  <c r="M570" i="25"/>
  <c r="M571" i="25"/>
  <c r="M572" i="25"/>
  <c r="M573" i="25"/>
  <c r="M574" i="25"/>
  <c r="M575" i="25"/>
  <c r="M576" i="25"/>
  <c r="M577" i="25"/>
  <c r="M578" i="25"/>
  <c r="M579" i="25"/>
  <c r="M580" i="25"/>
  <c r="M581" i="25"/>
  <c r="M582" i="25"/>
  <c r="M583" i="25"/>
  <c r="M584" i="25"/>
  <c r="M585" i="25"/>
  <c r="M586" i="25"/>
  <c r="M587" i="25"/>
  <c r="M588" i="25"/>
  <c r="M589" i="25"/>
  <c r="M590" i="25"/>
  <c r="M591" i="25"/>
  <c r="M592" i="25"/>
  <c r="M593" i="25"/>
  <c r="M594" i="25"/>
  <c r="M595" i="25"/>
  <c r="M596" i="25"/>
  <c r="M597" i="25"/>
  <c r="M598" i="25"/>
  <c r="M599" i="25"/>
  <c r="M600" i="25"/>
  <c r="M601" i="25"/>
  <c r="M602" i="25"/>
  <c r="M603" i="25"/>
  <c r="M604" i="25"/>
  <c r="M605" i="25"/>
  <c r="M606" i="25"/>
  <c r="M607" i="25"/>
  <c r="M608" i="25"/>
  <c r="M609" i="25"/>
  <c r="M610" i="25"/>
  <c r="M611" i="25"/>
  <c r="M612" i="25"/>
  <c r="M613" i="25"/>
  <c r="M614" i="25"/>
  <c r="M615" i="25"/>
  <c r="M616" i="25"/>
  <c r="M617" i="25"/>
  <c r="M618" i="25"/>
  <c r="M619" i="25"/>
  <c r="M620" i="25"/>
  <c r="M621" i="25"/>
  <c r="M622" i="25"/>
  <c r="M623" i="25"/>
  <c r="M624" i="25"/>
  <c r="M625" i="25"/>
  <c r="M626" i="25"/>
  <c r="M627" i="25"/>
  <c r="M628" i="25"/>
  <c r="M629" i="25"/>
  <c r="M630" i="25"/>
  <c r="M631" i="25"/>
  <c r="M632" i="25"/>
  <c r="M633" i="25"/>
  <c r="M634" i="25"/>
  <c r="M635" i="25"/>
  <c r="M636" i="25"/>
  <c r="M637" i="25"/>
  <c r="M638" i="25"/>
  <c r="M639" i="25"/>
  <c r="M640" i="25"/>
  <c r="M641" i="25"/>
  <c r="M642" i="25"/>
  <c r="M643" i="25"/>
  <c r="M644" i="25"/>
  <c r="M645" i="25"/>
  <c r="M646" i="25"/>
  <c r="M647" i="25"/>
  <c r="M648" i="25"/>
  <c r="M649" i="25"/>
  <c r="M650" i="25"/>
  <c r="M651" i="25"/>
  <c r="M652" i="25"/>
  <c r="M653" i="25"/>
  <c r="M654" i="25"/>
  <c r="M655" i="25"/>
  <c r="M656" i="25"/>
  <c r="M657" i="25"/>
  <c r="M658" i="25"/>
  <c r="M659" i="25"/>
  <c r="M660" i="25"/>
  <c r="M661" i="25"/>
  <c r="M662" i="25"/>
  <c r="M663" i="25"/>
  <c r="M664" i="25"/>
  <c r="M665" i="25"/>
  <c r="M666" i="25"/>
  <c r="M667" i="25"/>
  <c r="M668" i="25"/>
  <c r="M4" i="25"/>
  <c r="I76" i="23"/>
  <c r="O590" i="25" s="1"/>
  <c r="J76" i="23"/>
  <c r="K76" i="23"/>
  <c r="I77" i="23"/>
  <c r="O614" i="25" s="1"/>
  <c r="J77" i="23"/>
  <c r="K77" i="23"/>
  <c r="I78" i="23"/>
  <c r="O638" i="25" s="1"/>
  <c r="J78" i="23"/>
  <c r="K78" i="23"/>
  <c r="L78" i="23"/>
  <c r="C79" i="23"/>
  <c r="I79" i="23"/>
  <c r="O650" i="25" s="1"/>
  <c r="J79" i="23"/>
  <c r="K79" i="23"/>
  <c r="B77" i="23"/>
  <c r="L77" i="23" s="1"/>
  <c r="B78" i="23"/>
  <c r="B79" i="23"/>
  <c r="F30" i="24" s="1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F18" i="24" s="1"/>
  <c r="B59" i="23"/>
  <c r="F19" i="24" s="1"/>
  <c r="B60" i="23"/>
  <c r="F20" i="24" s="1"/>
  <c r="B61" i="23"/>
  <c r="B62" i="23"/>
  <c r="B63" i="23"/>
  <c r="F21" i="24" s="1"/>
  <c r="B64" i="23"/>
  <c r="B65" i="23"/>
  <c r="B66" i="23"/>
  <c r="B67" i="23"/>
  <c r="B68" i="23"/>
  <c r="B69" i="23"/>
  <c r="L69" i="23" s="1"/>
  <c r="B70" i="23"/>
  <c r="F23" i="24" s="1"/>
  <c r="B71" i="23"/>
  <c r="L71" i="23" s="1"/>
  <c r="B72" i="23"/>
  <c r="F24" i="24" s="1"/>
  <c r="B73" i="23"/>
  <c r="F25" i="24" s="1"/>
  <c r="B74" i="23"/>
  <c r="L74" i="23" s="1"/>
  <c r="B75" i="23"/>
  <c r="F27" i="24" s="1"/>
  <c r="B76" i="23"/>
  <c r="C76" i="23" s="1"/>
  <c r="B4" i="23"/>
  <c r="D520" i="25"/>
  <c r="F520" i="25" s="1"/>
  <c r="E520" i="25"/>
  <c r="H520" i="25"/>
  <c r="T520" i="25"/>
  <c r="U520" i="25"/>
  <c r="D521" i="25"/>
  <c r="G521" i="25" s="1"/>
  <c r="E521" i="25"/>
  <c r="H521" i="25"/>
  <c r="T521" i="25"/>
  <c r="U521" i="25"/>
  <c r="D522" i="25"/>
  <c r="G522" i="25" s="1"/>
  <c r="E522" i="25"/>
  <c r="F522" i="25"/>
  <c r="H522" i="25"/>
  <c r="T522" i="25"/>
  <c r="U522" i="25"/>
  <c r="D523" i="25"/>
  <c r="F523" i="25" s="1"/>
  <c r="E523" i="25"/>
  <c r="H523" i="25"/>
  <c r="T523" i="25"/>
  <c r="U523" i="25"/>
  <c r="D524" i="25"/>
  <c r="G524" i="25" s="1"/>
  <c r="E524" i="25"/>
  <c r="H524" i="25"/>
  <c r="T524" i="25"/>
  <c r="U524" i="25"/>
  <c r="D525" i="25"/>
  <c r="G525" i="25" s="1"/>
  <c r="E525" i="25"/>
  <c r="F525" i="25"/>
  <c r="H525" i="25"/>
  <c r="T525" i="25"/>
  <c r="U525" i="25"/>
  <c r="D526" i="25"/>
  <c r="F526" i="25" s="1"/>
  <c r="E526" i="25"/>
  <c r="H526" i="25"/>
  <c r="T526" i="25"/>
  <c r="U526" i="25"/>
  <c r="D527" i="25"/>
  <c r="G527" i="25" s="1"/>
  <c r="E527" i="25"/>
  <c r="H527" i="25"/>
  <c r="T527" i="25"/>
  <c r="U527" i="25"/>
  <c r="D528" i="25"/>
  <c r="F528" i="25" s="1"/>
  <c r="E528" i="25"/>
  <c r="H528" i="25"/>
  <c r="T528" i="25"/>
  <c r="U528" i="25"/>
  <c r="D529" i="25"/>
  <c r="F529" i="25" s="1"/>
  <c r="E529" i="25"/>
  <c r="H529" i="25"/>
  <c r="T529" i="25"/>
  <c r="U529" i="25"/>
  <c r="D530" i="25"/>
  <c r="G530" i="25" s="1"/>
  <c r="E530" i="25"/>
  <c r="H530" i="25"/>
  <c r="T530" i="25"/>
  <c r="U530" i="25"/>
  <c r="D531" i="25"/>
  <c r="F531" i="25" s="1"/>
  <c r="E531" i="25"/>
  <c r="H531" i="25"/>
  <c r="T531" i="25"/>
  <c r="U531" i="25"/>
  <c r="D532" i="25"/>
  <c r="F532" i="25" s="1"/>
  <c r="E532" i="25"/>
  <c r="H532" i="25"/>
  <c r="T532" i="25"/>
  <c r="U532" i="25"/>
  <c r="D533" i="25"/>
  <c r="G533" i="25" s="1"/>
  <c r="E533" i="25"/>
  <c r="H533" i="25"/>
  <c r="T533" i="25"/>
  <c r="U533" i="25"/>
  <c r="D534" i="25"/>
  <c r="F534" i="25" s="1"/>
  <c r="E534" i="25"/>
  <c r="H534" i="25"/>
  <c r="T534" i="25"/>
  <c r="U534" i="25"/>
  <c r="D535" i="25"/>
  <c r="F535" i="25" s="1"/>
  <c r="E535" i="25"/>
  <c r="H535" i="25"/>
  <c r="T535" i="25"/>
  <c r="U535" i="25"/>
  <c r="D536" i="25"/>
  <c r="G536" i="25" s="1"/>
  <c r="E536" i="25"/>
  <c r="H536" i="25"/>
  <c r="T536" i="25"/>
  <c r="U536" i="25"/>
  <c r="D537" i="25"/>
  <c r="F537" i="25" s="1"/>
  <c r="E537" i="25"/>
  <c r="H537" i="25"/>
  <c r="T537" i="25"/>
  <c r="U537" i="25"/>
  <c r="D538" i="25"/>
  <c r="F538" i="25" s="1"/>
  <c r="E538" i="25"/>
  <c r="H538" i="25"/>
  <c r="T538" i="25"/>
  <c r="U538" i="25"/>
  <c r="D539" i="25"/>
  <c r="G539" i="25" s="1"/>
  <c r="E539" i="25"/>
  <c r="H539" i="25"/>
  <c r="T539" i="25"/>
  <c r="U539" i="25"/>
  <c r="D540" i="25"/>
  <c r="F540" i="25" s="1"/>
  <c r="E540" i="25"/>
  <c r="H540" i="25"/>
  <c r="T540" i="25"/>
  <c r="U540" i="25"/>
  <c r="D541" i="25"/>
  <c r="F541" i="25" s="1"/>
  <c r="E541" i="25"/>
  <c r="H541" i="25"/>
  <c r="T541" i="25"/>
  <c r="U541" i="25"/>
  <c r="D542" i="25"/>
  <c r="G542" i="25" s="1"/>
  <c r="E542" i="25"/>
  <c r="H542" i="25"/>
  <c r="T542" i="25"/>
  <c r="U542" i="25"/>
  <c r="D543" i="25"/>
  <c r="F543" i="25" s="1"/>
  <c r="E543" i="25"/>
  <c r="H543" i="25"/>
  <c r="T543" i="25"/>
  <c r="U543" i="25"/>
  <c r="D544" i="25"/>
  <c r="F544" i="25" s="1"/>
  <c r="E544" i="25"/>
  <c r="H544" i="25"/>
  <c r="T544" i="25"/>
  <c r="U544" i="25"/>
  <c r="D545" i="25"/>
  <c r="G545" i="25" s="1"/>
  <c r="E545" i="25"/>
  <c r="H545" i="25"/>
  <c r="T545" i="25"/>
  <c r="U545" i="25"/>
  <c r="D546" i="25"/>
  <c r="F546" i="25" s="1"/>
  <c r="E546" i="25"/>
  <c r="H546" i="25"/>
  <c r="T546" i="25"/>
  <c r="U546" i="25"/>
  <c r="D547" i="25"/>
  <c r="F547" i="25" s="1"/>
  <c r="E547" i="25"/>
  <c r="H547" i="25"/>
  <c r="T547" i="25"/>
  <c r="U547" i="25"/>
  <c r="D548" i="25"/>
  <c r="G548" i="25" s="1"/>
  <c r="E548" i="25"/>
  <c r="H548" i="25"/>
  <c r="T548" i="25"/>
  <c r="U548" i="25"/>
  <c r="D549" i="25"/>
  <c r="F549" i="25" s="1"/>
  <c r="E549" i="25"/>
  <c r="H549" i="25"/>
  <c r="T549" i="25"/>
  <c r="U549" i="25"/>
  <c r="D550" i="25"/>
  <c r="F550" i="25" s="1"/>
  <c r="E550" i="25"/>
  <c r="H550" i="25"/>
  <c r="T550" i="25"/>
  <c r="U550" i="25"/>
  <c r="D551" i="25"/>
  <c r="G551" i="25" s="1"/>
  <c r="E551" i="25"/>
  <c r="H551" i="25"/>
  <c r="T551" i="25"/>
  <c r="U551" i="25"/>
  <c r="D552" i="25"/>
  <c r="F552" i="25" s="1"/>
  <c r="E552" i="25"/>
  <c r="H552" i="25"/>
  <c r="T552" i="25"/>
  <c r="U552" i="25"/>
  <c r="D553" i="25"/>
  <c r="F553" i="25" s="1"/>
  <c r="E553" i="25"/>
  <c r="H553" i="25"/>
  <c r="T553" i="25"/>
  <c r="U553" i="25"/>
  <c r="D554" i="25"/>
  <c r="G554" i="25" s="1"/>
  <c r="E554" i="25"/>
  <c r="H554" i="25"/>
  <c r="T554" i="25"/>
  <c r="U554" i="25"/>
  <c r="D555" i="25"/>
  <c r="F555" i="25" s="1"/>
  <c r="E555" i="25"/>
  <c r="H555" i="25"/>
  <c r="T555" i="25"/>
  <c r="U555" i="25"/>
  <c r="D556" i="25"/>
  <c r="F556" i="25" s="1"/>
  <c r="E556" i="25"/>
  <c r="H556" i="25"/>
  <c r="T556" i="25"/>
  <c r="U556" i="25"/>
  <c r="D557" i="25"/>
  <c r="G557" i="25" s="1"/>
  <c r="E557" i="25"/>
  <c r="H557" i="25"/>
  <c r="T557" i="25"/>
  <c r="U557" i="25"/>
  <c r="D558" i="25"/>
  <c r="F558" i="25" s="1"/>
  <c r="E558" i="25"/>
  <c r="H558" i="25"/>
  <c r="T558" i="25"/>
  <c r="U558" i="25"/>
  <c r="D559" i="25"/>
  <c r="F559" i="25" s="1"/>
  <c r="E559" i="25"/>
  <c r="H559" i="25"/>
  <c r="T559" i="25"/>
  <c r="U559" i="25"/>
  <c r="D560" i="25"/>
  <c r="G560" i="25" s="1"/>
  <c r="E560" i="25"/>
  <c r="H560" i="25"/>
  <c r="T560" i="25"/>
  <c r="U560" i="25"/>
  <c r="D561" i="25"/>
  <c r="F561" i="25" s="1"/>
  <c r="E561" i="25"/>
  <c r="H561" i="25"/>
  <c r="T561" i="25"/>
  <c r="U561" i="25"/>
  <c r="D562" i="25"/>
  <c r="F562" i="25" s="1"/>
  <c r="E562" i="25"/>
  <c r="H562" i="25"/>
  <c r="T562" i="25"/>
  <c r="U562" i="25"/>
  <c r="D563" i="25"/>
  <c r="G563" i="25" s="1"/>
  <c r="E563" i="25"/>
  <c r="H563" i="25"/>
  <c r="T563" i="25"/>
  <c r="U563" i="25"/>
  <c r="D564" i="25"/>
  <c r="F564" i="25" s="1"/>
  <c r="E564" i="25"/>
  <c r="H564" i="25"/>
  <c r="T564" i="25"/>
  <c r="U564" i="25"/>
  <c r="D565" i="25"/>
  <c r="F565" i="25" s="1"/>
  <c r="E565" i="25"/>
  <c r="H565" i="25"/>
  <c r="T565" i="25"/>
  <c r="U565" i="25"/>
  <c r="D566" i="25"/>
  <c r="G566" i="25" s="1"/>
  <c r="E566" i="25"/>
  <c r="H566" i="25"/>
  <c r="T566" i="25"/>
  <c r="U566" i="25"/>
  <c r="D567" i="25"/>
  <c r="F567" i="25" s="1"/>
  <c r="E567" i="25"/>
  <c r="H567" i="25"/>
  <c r="T567" i="25"/>
  <c r="U567" i="25"/>
  <c r="D568" i="25"/>
  <c r="F568" i="25" s="1"/>
  <c r="E568" i="25"/>
  <c r="H568" i="25"/>
  <c r="T568" i="25"/>
  <c r="U568" i="25"/>
  <c r="D569" i="25"/>
  <c r="G569" i="25" s="1"/>
  <c r="E569" i="25"/>
  <c r="H569" i="25"/>
  <c r="T569" i="25"/>
  <c r="U569" i="25"/>
  <c r="D570" i="25"/>
  <c r="F570" i="25" s="1"/>
  <c r="E570" i="25"/>
  <c r="H570" i="25"/>
  <c r="T570" i="25"/>
  <c r="U570" i="25"/>
  <c r="D571" i="25"/>
  <c r="F571" i="25" s="1"/>
  <c r="E571" i="25"/>
  <c r="H571" i="25"/>
  <c r="T571" i="25"/>
  <c r="U571" i="25"/>
  <c r="D572" i="25"/>
  <c r="G572" i="25" s="1"/>
  <c r="E572" i="25"/>
  <c r="H572" i="25"/>
  <c r="T572" i="25"/>
  <c r="U572" i="25"/>
  <c r="D573" i="25"/>
  <c r="F573" i="25" s="1"/>
  <c r="E573" i="25"/>
  <c r="H573" i="25"/>
  <c r="T573" i="25"/>
  <c r="U573" i="25"/>
  <c r="D574" i="25"/>
  <c r="F574" i="25" s="1"/>
  <c r="E574" i="25"/>
  <c r="H574" i="25"/>
  <c r="T574" i="25"/>
  <c r="U574" i="25"/>
  <c r="D575" i="25"/>
  <c r="G575" i="25" s="1"/>
  <c r="E575" i="25"/>
  <c r="H575" i="25"/>
  <c r="T575" i="25"/>
  <c r="U575" i="25"/>
  <c r="D576" i="25"/>
  <c r="F576" i="25" s="1"/>
  <c r="E576" i="25"/>
  <c r="H576" i="25"/>
  <c r="T576" i="25"/>
  <c r="U576" i="25"/>
  <c r="D577" i="25"/>
  <c r="F577" i="25" s="1"/>
  <c r="E577" i="25"/>
  <c r="H577" i="25"/>
  <c r="T577" i="25"/>
  <c r="U577" i="25"/>
  <c r="D578" i="25"/>
  <c r="G578" i="25" s="1"/>
  <c r="E578" i="25"/>
  <c r="H578" i="25"/>
  <c r="T578" i="25"/>
  <c r="U578" i="25"/>
  <c r="D579" i="25"/>
  <c r="F579" i="25" s="1"/>
  <c r="E579" i="25"/>
  <c r="H579" i="25"/>
  <c r="T579" i="25"/>
  <c r="U579" i="25"/>
  <c r="D580" i="25"/>
  <c r="F580" i="25" s="1"/>
  <c r="E580" i="25"/>
  <c r="H580" i="25"/>
  <c r="T580" i="25"/>
  <c r="U580" i="25"/>
  <c r="D581" i="25"/>
  <c r="G581" i="25" s="1"/>
  <c r="E581" i="25"/>
  <c r="H581" i="25"/>
  <c r="T581" i="25"/>
  <c r="U581" i="25"/>
  <c r="D582" i="25"/>
  <c r="F582" i="25" s="1"/>
  <c r="E582" i="25"/>
  <c r="H582" i="25"/>
  <c r="T582" i="25"/>
  <c r="U582" i="25"/>
  <c r="D583" i="25"/>
  <c r="F583" i="25" s="1"/>
  <c r="E583" i="25"/>
  <c r="H583" i="25"/>
  <c r="T583" i="25"/>
  <c r="U583" i="25"/>
  <c r="D584" i="25"/>
  <c r="G584" i="25" s="1"/>
  <c r="E584" i="25"/>
  <c r="H584" i="25"/>
  <c r="T584" i="25"/>
  <c r="U584" i="25"/>
  <c r="D585" i="25"/>
  <c r="F585" i="25" s="1"/>
  <c r="E585" i="25"/>
  <c r="H585" i="25"/>
  <c r="T585" i="25"/>
  <c r="U585" i="25"/>
  <c r="D586" i="25"/>
  <c r="F586" i="25" s="1"/>
  <c r="E586" i="25"/>
  <c r="H586" i="25"/>
  <c r="T586" i="25"/>
  <c r="U586" i="25"/>
  <c r="D587" i="25"/>
  <c r="G587" i="25" s="1"/>
  <c r="E587" i="25"/>
  <c r="H587" i="25"/>
  <c r="T587" i="25"/>
  <c r="U587" i="25"/>
  <c r="D588" i="25"/>
  <c r="F588" i="25" s="1"/>
  <c r="E588" i="25"/>
  <c r="H588" i="25"/>
  <c r="T588" i="25"/>
  <c r="U588" i="25"/>
  <c r="D589" i="25"/>
  <c r="F589" i="25" s="1"/>
  <c r="E589" i="25"/>
  <c r="H589" i="25"/>
  <c r="T589" i="25"/>
  <c r="U589" i="25"/>
  <c r="D590" i="25"/>
  <c r="G590" i="25" s="1"/>
  <c r="E590" i="25"/>
  <c r="H590" i="25"/>
  <c r="T590" i="25"/>
  <c r="U590" i="25"/>
  <c r="D591" i="25"/>
  <c r="F591" i="25" s="1"/>
  <c r="E591" i="25"/>
  <c r="H591" i="25"/>
  <c r="T591" i="25"/>
  <c r="U591" i="25"/>
  <c r="D592" i="25"/>
  <c r="F592" i="25" s="1"/>
  <c r="E592" i="25"/>
  <c r="H592" i="25"/>
  <c r="T592" i="25"/>
  <c r="U592" i="25"/>
  <c r="D593" i="25"/>
  <c r="G593" i="25" s="1"/>
  <c r="E593" i="25"/>
  <c r="H593" i="25"/>
  <c r="T593" i="25"/>
  <c r="U593" i="25"/>
  <c r="D594" i="25"/>
  <c r="F594" i="25" s="1"/>
  <c r="E594" i="25"/>
  <c r="H594" i="25"/>
  <c r="T594" i="25"/>
  <c r="U594" i="25"/>
  <c r="D595" i="25"/>
  <c r="F595" i="25" s="1"/>
  <c r="E595" i="25"/>
  <c r="H595" i="25"/>
  <c r="T595" i="25"/>
  <c r="U595" i="25"/>
  <c r="D596" i="25"/>
  <c r="G596" i="25" s="1"/>
  <c r="E596" i="25"/>
  <c r="H596" i="25"/>
  <c r="T596" i="25"/>
  <c r="U596" i="25"/>
  <c r="D597" i="25"/>
  <c r="F597" i="25" s="1"/>
  <c r="E597" i="25"/>
  <c r="H597" i="25"/>
  <c r="T597" i="25"/>
  <c r="U597" i="25"/>
  <c r="D598" i="25"/>
  <c r="F598" i="25" s="1"/>
  <c r="E598" i="25"/>
  <c r="H598" i="25"/>
  <c r="T598" i="25"/>
  <c r="U598" i="25"/>
  <c r="D599" i="25"/>
  <c r="G599" i="25" s="1"/>
  <c r="E599" i="25"/>
  <c r="H599" i="25"/>
  <c r="T599" i="25"/>
  <c r="U599" i="25"/>
  <c r="D600" i="25"/>
  <c r="F600" i="25" s="1"/>
  <c r="E600" i="25"/>
  <c r="H600" i="25"/>
  <c r="T600" i="25"/>
  <c r="U600" i="25"/>
  <c r="D601" i="25"/>
  <c r="F601" i="25" s="1"/>
  <c r="E601" i="25"/>
  <c r="H601" i="25"/>
  <c r="T601" i="25"/>
  <c r="U601" i="25"/>
  <c r="D602" i="25"/>
  <c r="G602" i="25" s="1"/>
  <c r="E602" i="25"/>
  <c r="H602" i="25"/>
  <c r="T602" i="25"/>
  <c r="U602" i="25"/>
  <c r="D603" i="25"/>
  <c r="F603" i="25" s="1"/>
  <c r="E603" i="25"/>
  <c r="H603" i="25"/>
  <c r="T603" i="25"/>
  <c r="U603" i="25"/>
  <c r="D604" i="25"/>
  <c r="F604" i="25" s="1"/>
  <c r="E604" i="25"/>
  <c r="H604" i="25"/>
  <c r="T604" i="25"/>
  <c r="U604" i="25"/>
  <c r="D605" i="25"/>
  <c r="G605" i="25" s="1"/>
  <c r="E605" i="25"/>
  <c r="H605" i="25"/>
  <c r="T605" i="25"/>
  <c r="U605" i="25"/>
  <c r="D606" i="25"/>
  <c r="F606" i="25" s="1"/>
  <c r="E606" i="25"/>
  <c r="H606" i="25"/>
  <c r="T606" i="25"/>
  <c r="U606" i="25"/>
  <c r="D607" i="25"/>
  <c r="F607" i="25" s="1"/>
  <c r="E607" i="25"/>
  <c r="H607" i="25"/>
  <c r="T607" i="25"/>
  <c r="U607" i="25"/>
  <c r="D608" i="25"/>
  <c r="G608" i="25" s="1"/>
  <c r="E608" i="25"/>
  <c r="H608" i="25"/>
  <c r="T608" i="25"/>
  <c r="U608" i="25"/>
  <c r="D609" i="25"/>
  <c r="F609" i="25" s="1"/>
  <c r="E609" i="25"/>
  <c r="H609" i="25"/>
  <c r="T609" i="25"/>
  <c r="U609" i="25"/>
  <c r="D610" i="25"/>
  <c r="F610" i="25" s="1"/>
  <c r="E610" i="25"/>
  <c r="H610" i="25"/>
  <c r="T610" i="25"/>
  <c r="U610" i="25"/>
  <c r="D611" i="25"/>
  <c r="G611" i="25" s="1"/>
  <c r="E611" i="25"/>
  <c r="H611" i="25"/>
  <c r="T611" i="25"/>
  <c r="U611" i="25"/>
  <c r="D612" i="25"/>
  <c r="F612" i="25" s="1"/>
  <c r="E612" i="25"/>
  <c r="H612" i="25"/>
  <c r="T612" i="25"/>
  <c r="U612" i="25"/>
  <c r="D613" i="25"/>
  <c r="F613" i="25" s="1"/>
  <c r="E613" i="25"/>
  <c r="H613" i="25"/>
  <c r="T613" i="25"/>
  <c r="U613" i="25"/>
  <c r="D614" i="25"/>
  <c r="G614" i="25" s="1"/>
  <c r="E614" i="25"/>
  <c r="H614" i="25"/>
  <c r="T614" i="25"/>
  <c r="U614" i="25"/>
  <c r="D615" i="25"/>
  <c r="F615" i="25" s="1"/>
  <c r="E615" i="25"/>
  <c r="H615" i="25"/>
  <c r="T615" i="25"/>
  <c r="U615" i="25"/>
  <c r="D616" i="25"/>
  <c r="F616" i="25" s="1"/>
  <c r="E616" i="25"/>
  <c r="H616" i="25"/>
  <c r="T616" i="25"/>
  <c r="U616" i="25"/>
  <c r="D617" i="25"/>
  <c r="F617" i="25" s="1"/>
  <c r="E617" i="25"/>
  <c r="H617" i="25"/>
  <c r="T617" i="25"/>
  <c r="U617" i="25"/>
  <c r="D618" i="25"/>
  <c r="F618" i="25" s="1"/>
  <c r="E618" i="25"/>
  <c r="H618" i="25"/>
  <c r="T618" i="25"/>
  <c r="U618" i="25"/>
  <c r="D619" i="25"/>
  <c r="F619" i="25" s="1"/>
  <c r="E619" i="25"/>
  <c r="H619" i="25"/>
  <c r="T619" i="25"/>
  <c r="U619" i="25"/>
  <c r="D620" i="25"/>
  <c r="G620" i="25" s="1"/>
  <c r="E620" i="25"/>
  <c r="H620" i="25"/>
  <c r="T620" i="25"/>
  <c r="U620" i="25"/>
  <c r="D621" i="25"/>
  <c r="F621" i="25" s="1"/>
  <c r="E621" i="25"/>
  <c r="H621" i="25"/>
  <c r="T621" i="25"/>
  <c r="U621" i="25"/>
  <c r="D622" i="25"/>
  <c r="F622" i="25" s="1"/>
  <c r="E622" i="25"/>
  <c r="H622" i="25"/>
  <c r="T622" i="25"/>
  <c r="U622" i="25"/>
  <c r="D623" i="25"/>
  <c r="G623" i="25" s="1"/>
  <c r="E623" i="25"/>
  <c r="H623" i="25"/>
  <c r="T623" i="25"/>
  <c r="U623" i="25"/>
  <c r="D624" i="25"/>
  <c r="F624" i="25" s="1"/>
  <c r="E624" i="25"/>
  <c r="H624" i="25"/>
  <c r="T624" i="25"/>
  <c r="U624" i="25"/>
  <c r="D625" i="25"/>
  <c r="F625" i="25" s="1"/>
  <c r="E625" i="25"/>
  <c r="H625" i="25"/>
  <c r="T625" i="25"/>
  <c r="U625" i="25"/>
  <c r="D626" i="25"/>
  <c r="G626" i="25" s="1"/>
  <c r="E626" i="25"/>
  <c r="H626" i="25"/>
  <c r="T626" i="25"/>
  <c r="U626" i="25"/>
  <c r="D627" i="25"/>
  <c r="F627" i="25" s="1"/>
  <c r="E627" i="25"/>
  <c r="H627" i="25"/>
  <c r="T627" i="25"/>
  <c r="U627" i="25"/>
  <c r="D628" i="25"/>
  <c r="F628" i="25" s="1"/>
  <c r="E628" i="25"/>
  <c r="H628" i="25"/>
  <c r="T628" i="25"/>
  <c r="U628" i="25"/>
  <c r="D629" i="25"/>
  <c r="G629" i="25" s="1"/>
  <c r="E629" i="25"/>
  <c r="T629" i="25"/>
  <c r="U629" i="25"/>
  <c r="D630" i="25"/>
  <c r="F630" i="25" s="1"/>
  <c r="E630" i="25"/>
  <c r="H630" i="25"/>
  <c r="T630" i="25"/>
  <c r="U630" i="25"/>
  <c r="D631" i="25"/>
  <c r="F631" i="25" s="1"/>
  <c r="E631" i="25"/>
  <c r="T631" i="25"/>
  <c r="U631" i="25"/>
  <c r="D632" i="25"/>
  <c r="F632" i="25" s="1"/>
  <c r="E632" i="25"/>
  <c r="T632" i="25"/>
  <c r="U632" i="25"/>
  <c r="D633" i="25"/>
  <c r="F633" i="25" s="1"/>
  <c r="E633" i="25"/>
  <c r="H633" i="25"/>
  <c r="T633" i="25"/>
  <c r="U633" i="25"/>
  <c r="D634" i="25"/>
  <c r="G634" i="25" s="1"/>
  <c r="E634" i="25"/>
  <c r="T634" i="25"/>
  <c r="U634" i="25"/>
  <c r="D635" i="25"/>
  <c r="G635" i="25" s="1"/>
  <c r="E635" i="25"/>
  <c r="H635" i="25"/>
  <c r="T635" i="25"/>
  <c r="U635" i="25"/>
  <c r="D636" i="25"/>
  <c r="F636" i="25" s="1"/>
  <c r="E636" i="25"/>
  <c r="T636" i="25"/>
  <c r="U636" i="25"/>
  <c r="D637" i="25"/>
  <c r="F637" i="25" s="1"/>
  <c r="E637" i="25"/>
  <c r="T637" i="25"/>
  <c r="U637" i="25"/>
  <c r="D638" i="25"/>
  <c r="G638" i="25" s="1"/>
  <c r="E638" i="25"/>
  <c r="T638" i="25"/>
  <c r="U638" i="25"/>
  <c r="D639" i="25"/>
  <c r="F639" i="25" s="1"/>
  <c r="E639" i="25"/>
  <c r="T639" i="25"/>
  <c r="U639" i="25"/>
  <c r="D640" i="25"/>
  <c r="F640" i="25" s="1"/>
  <c r="E640" i="25"/>
  <c r="T640" i="25"/>
  <c r="U640" i="25"/>
  <c r="D641" i="25"/>
  <c r="G641" i="25" s="1"/>
  <c r="E641" i="25"/>
  <c r="T641" i="25"/>
  <c r="U641" i="25"/>
  <c r="D642" i="25"/>
  <c r="F642" i="25" s="1"/>
  <c r="E642" i="25"/>
  <c r="H642" i="25"/>
  <c r="T642" i="25"/>
  <c r="U642" i="25"/>
  <c r="D643" i="25"/>
  <c r="F643" i="25" s="1"/>
  <c r="E643" i="25"/>
  <c r="T643" i="25"/>
  <c r="U643" i="25"/>
  <c r="D644" i="25"/>
  <c r="F644" i="25" s="1"/>
  <c r="E644" i="25"/>
  <c r="T644" i="25"/>
  <c r="U644" i="25"/>
  <c r="D645" i="25"/>
  <c r="F645" i="25" s="1"/>
  <c r="E645" i="25"/>
  <c r="H645" i="25"/>
  <c r="T645" i="25"/>
  <c r="U645" i="25"/>
  <c r="D646" i="25"/>
  <c r="F646" i="25" s="1"/>
  <c r="E646" i="25"/>
  <c r="T646" i="25"/>
  <c r="U646" i="25"/>
  <c r="D647" i="25"/>
  <c r="G647" i="25" s="1"/>
  <c r="E647" i="25"/>
  <c r="H647" i="25"/>
  <c r="T647" i="25"/>
  <c r="U647" i="25"/>
  <c r="D648" i="25"/>
  <c r="F648" i="25" s="1"/>
  <c r="E648" i="25"/>
  <c r="T648" i="25"/>
  <c r="U648" i="25"/>
  <c r="D649" i="25"/>
  <c r="F649" i="25" s="1"/>
  <c r="E649" i="25"/>
  <c r="T649" i="25"/>
  <c r="U649" i="25"/>
  <c r="D650" i="25"/>
  <c r="F650" i="25" s="1"/>
  <c r="E650" i="25"/>
  <c r="T650" i="25"/>
  <c r="U650" i="25"/>
  <c r="D651" i="25"/>
  <c r="F651" i="25" s="1"/>
  <c r="E651" i="25"/>
  <c r="T651" i="25"/>
  <c r="U651" i="25"/>
  <c r="D652" i="25"/>
  <c r="F652" i="25" s="1"/>
  <c r="E652" i="25"/>
  <c r="T652" i="25"/>
  <c r="U652" i="25"/>
  <c r="D653" i="25"/>
  <c r="F653" i="25" s="1"/>
  <c r="E653" i="25"/>
  <c r="T653" i="25"/>
  <c r="U653" i="25"/>
  <c r="D654" i="25"/>
  <c r="F654" i="25" s="1"/>
  <c r="E654" i="25"/>
  <c r="T654" i="25"/>
  <c r="U654" i="25"/>
  <c r="D655" i="25"/>
  <c r="F655" i="25" s="1"/>
  <c r="E655" i="25"/>
  <c r="T655" i="25"/>
  <c r="U655" i="25"/>
  <c r="D656" i="25"/>
  <c r="G656" i="25" s="1"/>
  <c r="E656" i="25"/>
  <c r="T656" i="25"/>
  <c r="U656" i="25"/>
  <c r="D657" i="25"/>
  <c r="F657" i="25" s="1"/>
  <c r="E657" i="25"/>
  <c r="H657" i="25"/>
  <c r="T657" i="25"/>
  <c r="U657" i="25"/>
  <c r="D658" i="25"/>
  <c r="F658" i="25" s="1"/>
  <c r="E658" i="25"/>
  <c r="T658" i="25"/>
  <c r="U658" i="25"/>
  <c r="D659" i="25"/>
  <c r="F659" i="25" s="1"/>
  <c r="E659" i="25"/>
  <c r="H659" i="25"/>
  <c r="T659" i="25"/>
  <c r="U659" i="25"/>
  <c r="D660" i="25"/>
  <c r="F660" i="25" s="1"/>
  <c r="E660" i="25"/>
  <c r="T660" i="25"/>
  <c r="U660" i="25"/>
  <c r="D661" i="25"/>
  <c r="F661" i="25" s="1"/>
  <c r="E661" i="25"/>
  <c r="T661" i="25"/>
  <c r="U661" i="25"/>
  <c r="D662" i="25"/>
  <c r="G662" i="25" s="1"/>
  <c r="E662" i="25"/>
  <c r="T662" i="25"/>
  <c r="U662" i="25"/>
  <c r="D663" i="25"/>
  <c r="F663" i="25" s="1"/>
  <c r="E663" i="25"/>
  <c r="T663" i="25"/>
  <c r="U663" i="25"/>
  <c r="D664" i="25"/>
  <c r="G664" i="25" s="1"/>
  <c r="E664" i="25"/>
  <c r="T664" i="25"/>
  <c r="U664" i="25"/>
  <c r="D665" i="25"/>
  <c r="F665" i="25" s="1"/>
  <c r="E665" i="25"/>
  <c r="T665" i="25"/>
  <c r="U665" i="25"/>
  <c r="D666" i="25"/>
  <c r="F666" i="25" s="1"/>
  <c r="E666" i="25"/>
  <c r="T666" i="25"/>
  <c r="U666" i="25"/>
  <c r="D667" i="25"/>
  <c r="G667" i="25" s="1"/>
  <c r="E667" i="25"/>
  <c r="T667" i="25"/>
  <c r="U667" i="25"/>
  <c r="D668" i="25"/>
  <c r="G668" i="25" s="1"/>
  <c r="E668" i="25"/>
  <c r="T668" i="25"/>
  <c r="U668" i="25"/>
  <c r="D369" i="25"/>
  <c r="F369" i="25" s="1"/>
  <c r="E369" i="25"/>
  <c r="H369" i="25"/>
  <c r="T369" i="25"/>
  <c r="U369" i="25"/>
  <c r="D370" i="25"/>
  <c r="G370" i="25" s="1"/>
  <c r="E370" i="25"/>
  <c r="F370" i="25"/>
  <c r="H370" i="25"/>
  <c r="T370" i="25"/>
  <c r="U370" i="25"/>
  <c r="D371" i="25"/>
  <c r="F371" i="25" s="1"/>
  <c r="E371" i="25"/>
  <c r="H371" i="25"/>
  <c r="T371" i="25"/>
  <c r="U371" i="25"/>
  <c r="D372" i="25"/>
  <c r="F372" i="25" s="1"/>
  <c r="E372" i="25"/>
  <c r="H372" i="25"/>
  <c r="T372" i="25"/>
  <c r="U372" i="25"/>
  <c r="D373" i="25"/>
  <c r="G373" i="25" s="1"/>
  <c r="E373" i="25"/>
  <c r="F373" i="25"/>
  <c r="H373" i="25"/>
  <c r="T373" i="25"/>
  <c r="U373" i="25"/>
  <c r="D374" i="25"/>
  <c r="F374" i="25" s="1"/>
  <c r="E374" i="25"/>
  <c r="H374" i="25"/>
  <c r="T374" i="25"/>
  <c r="U374" i="25"/>
  <c r="D375" i="25"/>
  <c r="F375" i="25" s="1"/>
  <c r="E375" i="25"/>
  <c r="H375" i="25"/>
  <c r="T375" i="25"/>
  <c r="U375" i="25"/>
  <c r="D376" i="25"/>
  <c r="G376" i="25" s="1"/>
  <c r="E376" i="25"/>
  <c r="H376" i="25"/>
  <c r="T376" i="25"/>
  <c r="U376" i="25"/>
  <c r="D377" i="25"/>
  <c r="F377" i="25" s="1"/>
  <c r="E377" i="25"/>
  <c r="H377" i="25"/>
  <c r="T377" i="25"/>
  <c r="U377" i="25"/>
  <c r="D378" i="25"/>
  <c r="F378" i="25" s="1"/>
  <c r="E378" i="25"/>
  <c r="H378" i="25"/>
  <c r="T378" i="25"/>
  <c r="U378" i="25"/>
  <c r="D379" i="25"/>
  <c r="G379" i="25" s="1"/>
  <c r="E379" i="25"/>
  <c r="H379" i="25"/>
  <c r="T379" i="25"/>
  <c r="U379" i="25"/>
  <c r="D380" i="25"/>
  <c r="F380" i="25" s="1"/>
  <c r="E380" i="25"/>
  <c r="H380" i="25"/>
  <c r="T380" i="25"/>
  <c r="U380" i="25"/>
  <c r="D381" i="25"/>
  <c r="F381" i="25" s="1"/>
  <c r="E381" i="25"/>
  <c r="H381" i="25"/>
  <c r="T381" i="25"/>
  <c r="U381" i="25"/>
  <c r="D382" i="25"/>
  <c r="G382" i="25" s="1"/>
  <c r="E382" i="25"/>
  <c r="H382" i="25"/>
  <c r="T382" i="25"/>
  <c r="U382" i="25"/>
  <c r="D383" i="25"/>
  <c r="F383" i="25" s="1"/>
  <c r="E383" i="25"/>
  <c r="H383" i="25"/>
  <c r="T383" i="25"/>
  <c r="U383" i="25"/>
  <c r="D384" i="25"/>
  <c r="F384" i="25" s="1"/>
  <c r="E384" i="25"/>
  <c r="H384" i="25"/>
  <c r="T384" i="25"/>
  <c r="U384" i="25"/>
  <c r="D385" i="25"/>
  <c r="G385" i="25" s="1"/>
  <c r="E385" i="25"/>
  <c r="H385" i="25"/>
  <c r="T385" i="25"/>
  <c r="U385" i="25"/>
  <c r="D386" i="25"/>
  <c r="F386" i="25" s="1"/>
  <c r="E386" i="25"/>
  <c r="H386" i="25"/>
  <c r="T386" i="25"/>
  <c r="U386" i="25"/>
  <c r="D387" i="25"/>
  <c r="F387" i="25" s="1"/>
  <c r="E387" i="25"/>
  <c r="H387" i="25"/>
  <c r="T387" i="25"/>
  <c r="U387" i="25"/>
  <c r="D388" i="25"/>
  <c r="G388" i="25" s="1"/>
  <c r="E388" i="25"/>
  <c r="H388" i="25"/>
  <c r="T388" i="25"/>
  <c r="U388" i="25"/>
  <c r="D389" i="25"/>
  <c r="F389" i="25" s="1"/>
  <c r="E389" i="25"/>
  <c r="T389" i="25"/>
  <c r="U389" i="25"/>
  <c r="D390" i="25"/>
  <c r="F390" i="25" s="1"/>
  <c r="E390" i="25"/>
  <c r="T390" i="25"/>
  <c r="U390" i="25"/>
  <c r="D391" i="25"/>
  <c r="G391" i="25" s="1"/>
  <c r="E391" i="25"/>
  <c r="T391" i="25"/>
  <c r="U391" i="25"/>
  <c r="D392" i="25"/>
  <c r="F392" i="25" s="1"/>
  <c r="E392" i="25"/>
  <c r="H392" i="25"/>
  <c r="T392" i="25"/>
  <c r="U392" i="25"/>
  <c r="D393" i="25"/>
  <c r="F393" i="25" s="1"/>
  <c r="E393" i="25"/>
  <c r="T393" i="25"/>
  <c r="U393" i="25"/>
  <c r="D394" i="25"/>
  <c r="G394" i="25" s="1"/>
  <c r="E394" i="25"/>
  <c r="T394" i="25"/>
  <c r="U394" i="25"/>
  <c r="D395" i="25"/>
  <c r="F395" i="25" s="1"/>
  <c r="E395" i="25"/>
  <c r="H395" i="25"/>
  <c r="T395" i="25"/>
  <c r="U395" i="25"/>
  <c r="D396" i="25"/>
  <c r="F396" i="25" s="1"/>
  <c r="E396" i="25"/>
  <c r="T396" i="25"/>
  <c r="U396" i="25"/>
  <c r="D397" i="25"/>
  <c r="G397" i="25" s="1"/>
  <c r="E397" i="25"/>
  <c r="H397" i="25"/>
  <c r="T397" i="25"/>
  <c r="U397" i="25"/>
  <c r="D398" i="25"/>
  <c r="F398" i="25" s="1"/>
  <c r="E398" i="25"/>
  <c r="T398" i="25"/>
  <c r="U398" i="25"/>
  <c r="D399" i="25"/>
  <c r="F399" i="25" s="1"/>
  <c r="E399" i="25"/>
  <c r="T399" i="25"/>
  <c r="U399" i="25"/>
  <c r="D400" i="25"/>
  <c r="G400" i="25" s="1"/>
  <c r="E400" i="25"/>
  <c r="T400" i="25"/>
  <c r="U400" i="25"/>
  <c r="D401" i="25"/>
  <c r="F401" i="25" s="1"/>
  <c r="E401" i="25"/>
  <c r="T401" i="25"/>
  <c r="U401" i="25"/>
  <c r="D402" i="25"/>
  <c r="F402" i="25" s="1"/>
  <c r="E402" i="25"/>
  <c r="T402" i="25"/>
  <c r="U402" i="25"/>
  <c r="D403" i="25"/>
  <c r="G403" i="25" s="1"/>
  <c r="E403" i="25"/>
  <c r="T403" i="25"/>
  <c r="U403" i="25"/>
  <c r="D404" i="25"/>
  <c r="F404" i="25" s="1"/>
  <c r="E404" i="25"/>
  <c r="H404" i="25"/>
  <c r="T404" i="25"/>
  <c r="U404" i="25"/>
  <c r="D405" i="25"/>
  <c r="F405" i="25" s="1"/>
  <c r="E405" i="25"/>
  <c r="T405" i="25"/>
  <c r="U405" i="25"/>
  <c r="D406" i="25"/>
  <c r="G406" i="25" s="1"/>
  <c r="E406" i="25"/>
  <c r="T406" i="25"/>
  <c r="U406" i="25"/>
  <c r="D407" i="25"/>
  <c r="F407" i="25" s="1"/>
  <c r="E407" i="25"/>
  <c r="H407" i="25"/>
  <c r="T407" i="25"/>
  <c r="U407" i="25"/>
  <c r="D408" i="25"/>
  <c r="F408" i="25" s="1"/>
  <c r="E408" i="25"/>
  <c r="T408" i="25"/>
  <c r="U408" i="25"/>
  <c r="D409" i="25"/>
  <c r="G409" i="25" s="1"/>
  <c r="E409" i="25"/>
  <c r="H409" i="25"/>
  <c r="T409" i="25"/>
  <c r="U409" i="25"/>
  <c r="D410" i="25"/>
  <c r="F410" i="25" s="1"/>
  <c r="E410" i="25"/>
  <c r="T410" i="25"/>
  <c r="U410" i="25"/>
  <c r="D411" i="25"/>
  <c r="F411" i="25" s="1"/>
  <c r="E411" i="25"/>
  <c r="T411" i="25"/>
  <c r="U411" i="25"/>
  <c r="D412" i="25"/>
  <c r="G412" i="25" s="1"/>
  <c r="E412" i="25"/>
  <c r="T412" i="25"/>
  <c r="U412" i="25"/>
  <c r="D413" i="25"/>
  <c r="F413" i="25" s="1"/>
  <c r="E413" i="25"/>
  <c r="T413" i="25"/>
  <c r="U413" i="25"/>
  <c r="D414" i="25"/>
  <c r="F414" i="25" s="1"/>
  <c r="E414" i="25"/>
  <c r="T414" i="25"/>
  <c r="U414" i="25"/>
  <c r="D415" i="25"/>
  <c r="G415" i="25" s="1"/>
  <c r="E415" i="25"/>
  <c r="T415" i="25"/>
  <c r="U415" i="25"/>
  <c r="D416" i="25"/>
  <c r="F416" i="25" s="1"/>
  <c r="E416" i="25"/>
  <c r="T416" i="25"/>
  <c r="U416" i="25"/>
  <c r="D417" i="25"/>
  <c r="F417" i="25" s="1"/>
  <c r="E417" i="25"/>
  <c r="T417" i="25"/>
  <c r="U417" i="25"/>
  <c r="D418" i="25"/>
  <c r="G418" i="25" s="1"/>
  <c r="E418" i="25"/>
  <c r="T418" i="25"/>
  <c r="U418" i="25"/>
  <c r="D419" i="25"/>
  <c r="F419" i="25" s="1"/>
  <c r="E419" i="25"/>
  <c r="H419" i="25"/>
  <c r="T419" i="25"/>
  <c r="U419" i="25"/>
  <c r="D420" i="25"/>
  <c r="F420" i="25" s="1"/>
  <c r="E420" i="25"/>
  <c r="T420" i="25"/>
  <c r="U420" i="25"/>
  <c r="D421" i="25"/>
  <c r="G421" i="25" s="1"/>
  <c r="E421" i="25"/>
  <c r="H421" i="25"/>
  <c r="T421" i="25"/>
  <c r="U421" i="25"/>
  <c r="D422" i="25"/>
  <c r="F422" i="25" s="1"/>
  <c r="E422" i="25"/>
  <c r="T422" i="25"/>
  <c r="U422" i="25"/>
  <c r="D423" i="25"/>
  <c r="F423" i="25" s="1"/>
  <c r="E423" i="25"/>
  <c r="T423" i="25"/>
  <c r="U423" i="25"/>
  <c r="D424" i="25"/>
  <c r="G424" i="25" s="1"/>
  <c r="E424" i="25"/>
  <c r="T424" i="25"/>
  <c r="U424" i="25"/>
  <c r="D425" i="25"/>
  <c r="F425" i="25" s="1"/>
  <c r="E425" i="25"/>
  <c r="T425" i="25"/>
  <c r="U425" i="25"/>
  <c r="D426" i="25"/>
  <c r="F426" i="25" s="1"/>
  <c r="E426" i="25"/>
  <c r="T426" i="25"/>
  <c r="U426" i="25"/>
  <c r="D427" i="25"/>
  <c r="G427" i="25" s="1"/>
  <c r="E427" i="25"/>
  <c r="T427" i="25"/>
  <c r="U427" i="25"/>
  <c r="D428" i="25"/>
  <c r="F428" i="25" s="1"/>
  <c r="E428" i="25"/>
  <c r="T428" i="25"/>
  <c r="U428" i="25"/>
  <c r="D429" i="25"/>
  <c r="F429" i="25" s="1"/>
  <c r="E429" i="25"/>
  <c r="H429" i="25"/>
  <c r="T429" i="25"/>
  <c r="U429" i="25"/>
  <c r="D430" i="25"/>
  <c r="G430" i="25" s="1"/>
  <c r="E430" i="25"/>
  <c r="T430" i="25"/>
  <c r="U430" i="25"/>
  <c r="D431" i="25"/>
  <c r="F431" i="25" s="1"/>
  <c r="E431" i="25"/>
  <c r="T431" i="25"/>
  <c r="U431" i="25"/>
  <c r="D432" i="25"/>
  <c r="F432" i="25" s="1"/>
  <c r="E432" i="25"/>
  <c r="T432" i="25"/>
  <c r="U432" i="25"/>
  <c r="D433" i="25"/>
  <c r="G433" i="25" s="1"/>
  <c r="E433" i="25"/>
  <c r="T433" i="25"/>
  <c r="U433" i="25"/>
  <c r="D434" i="25"/>
  <c r="F434" i="25" s="1"/>
  <c r="E434" i="25"/>
  <c r="T434" i="25"/>
  <c r="U434" i="25"/>
  <c r="D435" i="25"/>
  <c r="F435" i="25" s="1"/>
  <c r="E435" i="25"/>
  <c r="T435" i="25"/>
  <c r="U435" i="25"/>
  <c r="D436" i="25"/>
  <c r="G436" i="25" s="1"/>
  <c r="E436" i="25"/>
  <c r="T436" i="25"/>
  <c r="U436" i="25"/>
  <c r="D437" i="25"/>
  <c r="F437" i="25" s="1"/>
  <c r="E437" i="25"/>
  <c r="T437" i="25"/>
  <c r="U437" i="25"/>
  <c r="D438" i="25"/>
  <c r="F438" i="25" s="1"/>
  <c r="E438" i="25"/>
  <c r="T438" i="25"/>
  <c r="U438" i="25"/>
  <c r="D439" i="25"/>
  <c r="G439" i="25" s="1"/>
  <c r="E439" i="25"/>
  <c r="T439" i="25"/>
  <c r="U439" i="25"/>
  <c r="D440" i="25"/>
  <c r="F440" i="25" s="1"/>
  <c r="E440" i="25"/>
  <c r="T440" i="25"/>
  <c r="U440" i="25"/>
  <c r="D441" i="25"/>
  <c r="F441" i="25" s="1"/>
  <c r="E441" i="25"/>
  <c r="T441" i="25"/>
  <c r="U441" i="25"/>
  <c r="D442" i="25"/>
  <c r="G442" i="25" s="1"/>
  <c r="E442" i="25"/>
  <c r="T442" i="25"/>
  <c r="U442" i="25"/>
  <c r="D443" i="25"/>
  <c r="F443" i="25" s="1"/>
  <c r="E443" i="25"/>
  <c r="T443" i="25"/>
  <c r="U443" i="25"/>
  <c r="D444" i="25"/>
  <c r="F444" i="25" s="1"/>
  <c r="E444" i="25"/>
  <c r="T444" i="25"/>
  <c r="U444" i="25"/>
  <c r="D445" i="25"/>
  <c r="G445" i="25" s="1"/>
  <c r="E445" i="25"/>
  <c r="T445" i="25"/>
  <c r="U445" i="25"/>
  <c r="D446" i="25"/>
  <c r="F446" i="25" s="1"/>
  <c r="E446" i="25"/>
  <c r="T446" i="25"/>
  <c r="U446" i="25"/>
  <c r="D447" i="25"/>
  <c r="F447" i="25" s="1"/>
  <c r="E447" i="25"/>
  <c r="T447" i="25"/>
  <c r="U447" i="25"/>
  <c r="D448" i="25"/>
  <c r="G448" i="25" s="1"/>
  <c r="E448" i="25"/>
  <c r="T448" i="25"/>
  <c r="U448" i="25"/>
  <c r="D449" i="25"/>
  <c r="F449" i="25" s="1"/>
  <c r="E449" i="25"/>
  <c r="T449" i="25"/>
  <c r="U449" i="25"/>
  <c r="D450" i="25"/>
  <c r="F450" i="25" s="1"/>
  <c r="E450" i="25"/>
  <c r="T450" i="25"/>
  <c r="U450" i="25"/>
  <c r="D451" i="25"/>
  <c r="G451" i="25" s="1"/>
  <c r="E451" i="25"/>
  <c r="T451" i="25"/>
  <c r="U451" i="25"/>
  <c r="D452" i="25"/>
  <c r="F452" i="25" s="1"/>
  <c r="E452" i="25"/>
  <c r="T452" i="25"/>
  <c r="U452" i="25"/>
  <c r="D453" i="25"/>
  <c r="F453" i="25" s="1"/>
  <c r="E453" i="25"/>
  <c r="T453" i="25"/>
  <c r="U453" i="25"/>
  <c r="D454" i="25"/>
  <c r="G454" i="25" s="1"/>
  <c r="E454" i="25"/>
  <c r="T454" i="25"/>
  <c r="U454" i="25"/>
  <c r="D455" i="25"/>
  <c r="F455" i="25" s="1"/>
  <c r="E455" i="25"/>
  <c r="T455" i="25"/>
  <c r="U455" i="25"/>
  <c r="D456" i="25"/>
  <c r="F456" i="25" s="1"/>
  <c r="E456" i="25"/>
  <c r="T456" i="25"/>
  <c r="U456" i="25"/>
  <c r="D457" i="25"/>
  <c r="G457" i="25" s="1"/>
  <c r="E457" i="25"/>
  <c r="T457" i="25"/>
  <c r="U457" i="25"/>
  <c r="D458" i="25"/>
  <c r="F458" i="25" s="1"/>
  <c r="E458" i="25"/>
  <c r="T458" i="25"/>
  <c r="U458" i="25"/>
  <c r="D459" i="25"/>
  <c r="F459" i="25" s="1"/>
  <c r="E459" i="25"/>
  <c r="T459" i="25"/>
  <c r="U459" i="25"/>
  <c r="D460" i="25"/>
  <c r="G460" i="25" s="1"/>
  <c r="E460" i="25"/>
  <c r="T460" i="25"/>
  <c r="U460" i="25"/>
  <c r="D461" i="25"/>
  <c r="F461" i="25" s="1"/>
  <c r="E461" i="25"/>
  <c r="T461" i="25"/>
  <c r="U461" i="25"/>
  <c r="D462" i="25"/>
  <c r="F462" i="25" s="1"/>
  <c r="E462" i="25"/>
  <c r="T462" i="25"/>
  <c r="U462" i="25"/>
  <c r="D463" i="25"/>
  <c r="G463" i="25" s="1"/>
  <c r="E463" i="25"/>
  <c r="T463" i="25"/>
  <c r="U463" i="25"/>
  <c r="D464" i="25"/>
  <c r="F464" i="25" s="1"/>
  <c r="E464" i="25"/>
  <c r="T464" i="25"/>
  <c r="U464" i="25"/>
  <c r="D465" i="25"/>
  <c r="F465" i="25" s="1"/>
  <c r="E465" i="25"/>
  <c r="T465" i="25"/>
  <c r="U465" i="25"/>
  <c r="D466" i="25"/>
  <c r="G466" i="25" s="1"/>
  <c r="E466" i="25"/>
  <c r="T466" i="25"/>
  <c r="U466" i="25"/>
  <c r="D467" i="25"/>
  <c r="F467" i="25" s="1"/>
  <c r="E467" i="25"/>
  <c r="T467" i="25"/>
  <c r="U467" i="25"/>
  <c r="D468" i="25"/>
  <c r="F468" i="25" s="1"/>
  <c r="E468" i="25"/>
  <c r="T468" i="25"/>
  <c r="U468" i="25"/>
  <c r="D469" i="25"/>
  <c r="G469" i="25" s="1"/>
  <c r="E469" i="25"/>
  <c r="H469" i="25"/>
  <c r="T469" i="25"/>
  <c r="U469" i="25"/>
  <c r="D470" i="25"/>
  <c r="F470" i="25" s="1"/>
  <c r="E470" i="25"/>
  <c r="H470" i="25"/>
  <c r="T470" i="25"/>
  <c r="U470" i="25"/>
  <c r="D471" i="25"/>
  <c r="F471" i="25" s="1"/>
  <c r="E471" i="25"/>
  <c r="H471" i="25"/>
  <c r="T471" i="25"/>
  <c r="U471" i="25"/>
  <c r="D472" i="25"/>
  <c r="G472" i="25" s="1"/>
  <c r="E472" i="25"/>
  <c r="H472" i="25"/>
  <c r="T472" i="25"/>
  <c r="U472" i="25"/>
  <c r="D473" i="25"/>
  <c r="F473" i="25" s="1"/>
  <c r="E473" i="25"/>
  <c r="H473" i="25"/>
  <c r="T473" i="25"/>
  <c r="U473" i="25"/>
  <c r="D474" i="25"/>
  <c r="F474" i="25" s="1"/>
  <c r="E474" i="25"/>
  <c r="H474" i="25"/>
  <c r="T474" i="25"/>
  <c r="U474" i="25"/>
  <c r="D475" i="25"/>
  <c r="G475" i="25" s="1"/>
  <c r="E475" i="25"/>
  <c r="H475" i="25"/>
  <c r="T475" i="25"/>
  <c r="U475" i="25"/>
  <c r="D476" i="25"/>
  <c r="F476" i="25" s="1"/>
  <c r="E476" i="25"/>
  <c r="H476" i="25"/>
  <c r="T476" i="25"/>
  <c r="U476" i="25"/>
  <c r="D477" i="25"/>
  <c r="F477" i="25" s="1"/>
  <c r="E477" i="25"/>
  <c r="H477" i="25"/>
  <c r="T477" i="25"/>
  <c r="U477" i="25"/>
  <c r="D478" i="25"/>
  <c r="G478" i="25" s="1"/>
  <c r="E478" i="25"/>
  <c r="H478" i="25"/>
  <c r="T478" i="25"/>
  <c r="U478" i="25"/>
  <c r="D479" i="25"/>
  <c r="F479" i="25" s="1"/>
  <c r="E479" i="25"/>
  <c r="H479" i="25"/>
  <c r="T479" i="25"/>
  <c r="U479" i="25"/>
  <c r="D480" i="25"/>
  <c r="F480" i="25" s="1"/>
  <c r="E480" i="25"/>
  <c r="H480" i="25"/>
  <c r="T480" i="25"/>
  <c r="U480" i="25"/>
  <c r="D481" i="25"/>
  <c r="G481" i="25" s="1"/>
  <c r="E481" i="25"/>
  <c r="H481" i="25"/>
  <c r="T481" i="25"/>
  <c r="U481" i="25"/>
  <c r="D482" i="25"/>
  <c r="F482" i="25" s="1"/>
  <c r="E482" i="25"/>
  <c r="H482" i="25"/>
  <c r="T482" i="25"/>
  <c r="U482" i="25"/>
  <c r="D483" i="25"/>
  <c r="F483" i="25" s="1"/>
  <c r="E483" i="25"/>
  <c r="H483" i="25"/>
  <c r="T483" i="25"/>
  <c r="U483" i="25"/>
  <c r="D484" i="25"/>
  <c r="G484" i="25" s="1"/>
  <c r="E484" i="25"/>
  <c r="H484" i="25"/>
  <c r="T484" i="25"/>
  <c r="U484" i="25"/>
  <c r="D485" i="25"/>
  <c r="F485" i="25" s="1"/>
  <c r="E485" i="25"/>
  <c r="H485" i="25"/>
  <c r="T485" i="25"/>
  <c r="U485" i="25"/>
  <c r="D486" i="25"/>
  <c r="F486" i="25" s="1"/>
  <c r="E486" i="25"/>
  <c r="H486" i="25"/>
  <c r="T486" i="25"/>
  <c r="U486" i="25"/>
  <c r="D487" i="25"/>
  <c r="G487" i="25" s="1"/>
  <c r="E487" i="25"/>
  <c r="H487" i="25"/>
  <c r="T487" i="25"/>
  <c r="U487" i="25"/>
  <c r="D488" i="25"/>
  <c r="F488" i="25" s="1"/>
  <c r="E488" i="25"/>
  <c r="H488" i="25"/>
  <c r="T488" i="25"/>
  <c r="U488" i="25"/>
  <c r="D489" i="25"/>
  <c r="F489" i="25" s="1"/>
  <c r="E489" i="25"/>
  <c r="H489" i="25"/>
  <c r="T489" i="25"/>
  <c r="U489" i="25"/>
  <c r="D490" i="25"/>
  <c r="G490" i="25" s="1"/>
  <c r="E490" i="25"/>
  <c r="H490" i="25"/>
  <c r="T490" i="25"/>
  <c r="U490" i="25"/>
  <c r="D491" i="25"/>
  <c r="G491" i="25" s="1"/>
  <c r="E491" i="25"/>
  <c r="H491" i="25"/>
  <c r="T491" i="25"/>
  <c r="U491" i="25"/>
  <c r="D492" i="25"/>
  <c r="F492" i="25" s="1"/>
  <c r="E492" i="25"/>
  <c r="H492" i="25"/>
  <c r="T492" i="25"/>
  <c r="U492" i="25"/>
  <c r="D493" i="25"/>
  <c r="G493" i="25" s="1"/>
  <c r="E493" i="25"/>
  <c r="H493" i="25"/>
  <c r="T493" i="25"/>
  <c r="U493" i="25"/>
  <c r="D494" i="25"/>
  <c r="F494" i="25" s="1"/>
  <c r="E494" i="25"/>
  <c r="H494" i="25"/>
  <c r="T494" i="25"/>
  <c r="U494" i="25"/>
  <c r="D495" i="25"/>
  <c r="F495" i="25" s="1"/>
  <c r="E495" i="25"/>
  <c r="H495" i="25"/>
  <c r="T495" i="25"/>
  <c r="U495" i="25"/>
  <c r="D496" i="25"/>
  <c r="G496" i="25" s="1"/>
  <c r="E496" i="25"/>
  <c r="H496" i="25"/>
  <c r="T496" i="25"/>
  <c r="U496" i="25"/>
  <c r="D497" i="25"/>
  <c r="F497" i="25" s="1"/>
  <c r="E497" i="25"/>
  <c r="H497" i="25"/>
  <c r="T497" i="25"/>
  <c r="U497" i="25"/>
  <c r="D498" i="25"/>
  <c r="F498" i="25" s="1"/>
  <c r="E498" i="25"/>
  <c r="H498" i="25"/>
  <c r="T498" i="25"/>
  <c r="U498" i="25"/>
  <c r="D499" i="25"/>
  <c r="G499" i="25" s="1"/>
  <c r="E499" i="25"/>
  <c r="H499" i="25"/>
  <c r="T499" i="25"/>
  <c r="U499" i="25"/>
  <c r="D500" i="25"/>
  <c r="F500" i="25" s="1"/>
  <c r="E500" i="25"/>
  <c r="H500" i="25"/>
  <c r="T500" i="25"/>
  <c r="U500" i="25"/>
  <c r="D501" i="25"/>
  <c r="F501" i="25" s="1"/>
  <c r="E501" i="25"/>
  <c r="H501" i="25"/>
  <c r="T501" i="25"/>
  <c r="U501" i="25"/>
  <c r="D502" i="25"/>
  <c r="G502" i="25" s="1"/>
  <c r="E502" i="25"/>
  <c r="H502" i="25"/>
  <c r="T502" i="25"/>
  <c r="U502" i="25"/>
  <c r="D503" i="25"/>
  <c r="G503" i="25" s="1"/>
  <c r="E503" i="25"/>
  <c r="H503" i="25"/>
  <c r="T503" i="25"/>
  <c r="U503" i="25"/>
  <c r="D504" i="25"/>
  <c r="F504" i="25" s="1"/>
  <c r="E504" i="25"/>
  <c r="H504" i="25"/>
  <c r="T504" i="25"/>
  <c r="U504" i="25"/>
  <c r="D505" i="25"/>
  <c r="G505" i="25" s="1"/>
  <c r="E505" i="25"/>
  <c r="H505" i="25"/>
  <c r="T505" i="25"/>
  <c r="U505" i="25"/>
  <c r="D506" i="25"/>
  <c r="F506" i="25" s="1"/>
  <c r="E506" i="25"/>
  <c r="H506" i="25"/>
  <c r="T506" i="25"/>
  <c r="U506" i="25"/>
  <c r="D507" i="25"/>
  <c r="G507" i="25" s="1"/>
  <c r="E507" i="25"/>
  <c r="H507" i="25"/>
  <c r="T507" i="25"/>
  <c r="U507" i="25"/>
  <c r="D508" i="25"/>
  <c r="G508" i="25" s="1"/>
  <c r="E508" i="25"/>
  <c r="H508" i="25"/>
  <c r="T508" i="25"/>
  <c r="U508" i="25"/>
  <c r="D509" i="25"/>
  <c r="F509" i="25" s="1"/>
  <c r="E509" i="25"/>
  <c r="H509" i="25"/>
  <c r="T509" i="25"/>
  <c r="U509" i="25"/>
  <c r="D510" i="25"/>
  <c r="F510" i="25" s="1"/>
  <c r="E510" i="25"/>
  <c r="H510" i="25"/>
  <c r="T510" i="25"/>
  <c r="U510" i="25"/>
  <c r="D511" i="25"/>
  <c r="G511" i="25" s="1"/>
  <c r="E511" i="25"/>
  <c r="H511" i="25"/>
  <c r="T511" i="25"/>
  <c r="U511" i="25"/>
  <c r="D512" i="25"/>
  <c r="G512" i="25" s="1"/>
  <c r="E512" i="25"/>
  <c r="H512" i="25"/>
  <c r="T512" i="25"/>
  <c r="U512" i="25"/>
  <c r="D513" i="25"/>
  <c r="F513" i="25" s="1"/>
  <c r="E513" i="25"/>
  <c r="H513" i="25"/>
  <c r="T513" i="25"/>
  <c r="U513" i="25"/>
  <c r="D514" i="25"/>
  <c r="G514" i="25" s="1"/>
  <c r="E514" i="25"/>
  <c r="H514" i="25"/>
  <c r="T514" i="25"/>
  <c r="U514" i="25"/>
  <c r="D515" i="25"/>
  <c r="F515" i="25" s="1"/>
  <c r="E515" i="25"/>
  <c r="H515" i="25"/>
  <c r="T515" i="25"/>
  <c r="U515" i="25"/>
  <c r="D516" i="25"/>
  <c r="G516" i="25" s="1"/>
  <c r="E516" i="25"/>
  <c r="H516" i="25"/>
  <c r="T516" i="25"/>
  <c r="U516" i="25"/>
  <c r="D517" i="25"/>
  <c r="G517" i="25" s="1"/>
  <c r="E517" i="25"/>
  <c r="H517" i="25"/>
  <c r="T517" i="25"/>
  <c r="U517" i="25"/>
  <c r="D518" i="25"/>
  <c r="F518" i="25" s="1"/>
  <c r="E518" i="25"/>
  <c r="H518" i="25"/>
  <c r="T518" i="25"/>
  <c r="U518" i="25"/>
  <c r="D519" i="25"/>
  <c r="G519" i="25" s="1"/>
  <c r="E519" i="25"/>
  <c r="H519" i="25"/>
  <c r="T519" i="25"/>
  <c r="U519" i="25"/>
  <c r="A605" i="25"/>
  <c r="B605" i="25" s="1"/>
  <c r="A606" i="25"/>
  <c r="B606" i="25" s="1"/>
  <c r="A607" i="25"/>
  <c r="B607" i="25"/>
  <c r="A608" i="25"/>
  <c r="B608" i="25"/>
  <c r="A609" i="25"/>
  <c r="B609" i="25"/>
  <c r="A610" i="25"/>
  <c r="A611" i="25" s="1"/>
  <c r="B610" i="25"/>
  <c r="A342" i="25"/>
  <c r="B342" i="25" s="1"/>
  <c r="A343" i="25"/>
  <c r="B343" i="25"/>
  <c r="A344" i="25"/>
  <c r="B344" i="25"/>
  <c r="A345" i="25"/>
  <c r="B345" i="25"/>
  <c r="A346" i="25"/>
  <c r="B346" i="25"/>
  <c r="A347" i="25"/>
  <c r="A348" i="25" s="1"/>
  <c r="B347" i="25"/>
  <c r="A330" i="25"/>
  <c r="B330" i="25" s="1"/>
  <c r="A331" i="25"/>
  <c r="A332" i="25" s="1"/>
  <c r="B331" i="25"/>
  <c r="D320" i="25"/>
  <c r="F320" i="25" s="1"/>
  <c r="E320" i="25"/>
  <c r="H320" i="25"/>
  <c r="T320" i="25"/>
  <c r="U320" i="25"/>
  <c r="D321" i="25"/>
  <c r="G321" i="25" s="1"/>
  <c r="E321" i="25"/>
  <c r="F321" i="25"/>
  <c r="H321" i="25"/>
  <c r="T321" i="25"/>
  <c r="U321" i="25"/>
  <c r="D322" i="25"/>
  <c r="F322" i="25" s="1"/>
  <c r="E322" i="25"/>
  <c r="H322" i="25"/>
  <c r="T322" i="25"/>
  <c r="U322" i="25"/>
  <c r="D323" i="25"/>
  <c r="F323" i="25" s="1"/>
  <c r="E323" i="25"/>
  <c r="H323" i="25"/>
  <c r="T323" i="25"/>
  <c r="U323" i="25"/>
  <c r="D324" i="25"/>
  <c r="G324" i="25" s="1"/>
  <c r="E324" i="25"/>
  <c r="F324" i="25"/>
  <c r="H324" i="25"/>
  <c r="T324" i="25"/>
  <c r="U324" i="25"/>
  <c r="D325" i="25"/>
  <c r="F325" i="25" s="1"/>
  <c r="E325" i="25"/>
  <c r="H325" i="25"/>
  <c r="T325" i="25"/>
  <c r="U325" i="25"/>
  <c r="D326" i="25"/>
  <c r="F326" i="25" s="1"/>
  <c r="E326" i="25"/>
  <c r="H326" i="25"/>
  <c r="T326" i="25"/>
  <c r="U326" i="25"/>
  <c r="D327" i="25"/>
  <c r="G327" i="25" s="1"/>
  <c r="E327" i="25"/>
  <c r="H327" i="25"/>
  <c r="T327" i="25"/>
  <c r="U327" i="25"/>
  <c r="D328" i="25"/>
  <c r="F328" i="25" s="1"/>
  <c r="E328" i="25"/>
  <c r="H328" i="25"/>
  <c r="T328" i="25"/>
  <c r="U328" i="25"/>
  <c r="D329" i="25"/>
  <c r="F329" i="25" s="1"/>
  <c r="E329" i="25"/>
  <c r="H329" i="25"/>
  <c r="T329" i="25"/>
  <c r="U329" i="25"/>
  <c r="A92" i="25"/>
  <c r="B92" i="25" s="1"/>
  <c r="A93" i="25"/>
  <c r="A94" i="25" s="1"/>
  <c r="D68" i="25"/>
  <c r="F68" i="25" s="1"/>
  <c r="E68" i="25"/>
  <c r="H68" i="25"/>
  <c r="T68" i="25"/>
  <c r="U68" i="25"/>
  <c r="D69" i="25"/>
  <c r="G69" i="25" s="1"/>
  <c r="E69" i="25"/>
  <c r="F69" i="25"/>
  <c r="H69" i="25"/>
  <c r="T69" i="25"/>
  <c r="U69" i="25"/>
  <c r="D70" i="25"/>
  <c r="F70" i="25" s="1"/>
  <c r="E70" i="25"/>
  <c r="G70" i="25"/>
  <c r="H70" i="25"/>
  <c r="T70" i="25"/>
  <c r="U70" i="25"/>
  <c r="D71" i="25"/>
  <c r="F71" i="25" s="1"/>
  <c r="E71" i="25"/>
  <c r="H71" i="25"/>
  <c r="T71" i="25"/>
  <c r="U71" i="25"/>
  <c r="D72" i="25"/>
  <c r="G72" i="25" s="1"/>
  <c r="E72" i="25"/>
  <c r="F72" i="25"/>
  <c r="H72" i="25"/>
  <c r="T72" i="25"/>
  <c r="U72" i="25"/>
  <c r="D73" i="25"/>
  <c r="F73" i="25" s="1"/>
  <c r="E73" i="25"/>
  <c r="G73" i="25"/>
  <c r="H73" i="25"/>
  <c r="T73" i="25"/>
  <c r="U73" i="25"/>
  <c r="D74" i="25"/>
  <c r="F74" i="25" s="1"/>
  <c r="E74" i="25"/>
  <c r="H74" i="25"/>
  <c r="T74" i="25"/>
  <c r="U74" i="25"/>
  <c r="D75" i="25"/>
  <c r="G75" i="25" s="1"/>
  <c r="E75" i="25"/>
  <c r="F75" i="25"/>
  <c r="H75" i="25"/>
  <c r="T75" i="25"/>
  <c r="U75" i="25"/>
  <c r="D76" i="25"/>
  <c r="F76" i="25" s="1"/>
  <c r="E76" i="25"/>
  <c r="G76" i="25"/>
  <c r="H76" i="25"/>
  <c r="T76" i="25"/>
  <c r="U76" i="25"/>
  <c r="D77" i="25"/>
  <c r="F77" i="25" s="1"/>
  <c r="E77" i="25"/>
  <c r="H77" i="25"/>
  <c r="T77" i="25"/>
  <c r="U77" i="25"/>
  <c r="D78" i="25"/>
  <c r="G78" i="25" s="1"/>
  <c r="E78" i="25"/>
  <c r="F78" i="25"/>
  <c r="H78" i="25"/>
  <c r="T78" i="25"/>
  <c r="U78" i="25"/>
  <c r="D79" i="25"/>
  <c r="F79" i="25" s="1"/>
  <c r="E79" i="25"/>
  <c r="G79" i="25"/>
  <c r="H79" i="25"/>
  <c r="T79" i="25"/>
  <c r="U79" i="25"/>
  <c r="D80" i="25"/>
  <c r="F80" i="25" s="1"/>
  <c r="E80" i="25"/>
  <c r="H80" i="25"/>
  <c r="T80" i="25"/>
  <c r="U80" i="25"/>
  <c r="D81" i="25"/>
  <c r="G81" i="25" s="1"/>
  <c r="E81" i="25"/>
  <c r="F81" i="25"/>
  <c r="H81" i="25"/>
  <c r="T81" i="25"/>
  <c r="U81" i="25"/>
  <c r="D82" i="25"/>
  <c r="F82" i="25" s="1"/>
  <c r="E82" i="25"/>
  <c r="H82" i="25"/>
  <c r="T82" i="25"/>
  <c r="U82" i="25"/>
  <c r="D83" i="25"/>
  <c r="F83" i="25" s="1"/>
  <c r="E83" i="25"/>
  <c r="H83" i="25"/>
  <c r="T83" i="25"/>
  <c r="U83" i="25"/>
  <c r="D84" i="25"/>
  <c r="G84" i="25" s="1"/>
  <c r="E84" i="25"/>
  <c r="F84" i="25"/>
  <c r="H84" i="25"/>
  <c r="T84" i="25"/>
  <c r="U84" i="25"/>
  <c r="D85" i="25"/>
  <c r="F85" i="25" s="1"/>
  <c r="E85" i="25"/>
  <c r="H85" i="25"/>
  <c r="T85" i="25"/>
  <c r="U85" i="25"/>
  <c r="D86" i="25"/>
  <c r="F86" i="25" s="1"/>
  <c r="E86" i="25"/>
  <c r="H86" i="25"/>
  <c r="T86" i="25"/>
  <c r="U86" i="25"/>
  <c r="D87" i="25"/>
  <c r="G87" i="25" s="1"/>
  <c r="E87" i="25"/>
  <c r="F87" i="25"/>
  <c r="H87" i="25"/>
  <c r="T87" i="25"/>
  <c r="U87" i="25"/>
  <c r="D88" i="25"/>
  <c r="F88" i="25" s="1"/>
  <c r="E88" i="25"/>
  <c r="H88" i="25"/>
  <c r="T88" i="25"/>
  <c r="U88" i="25"/>
  <c r="D89" i="25"/>
  <c r="F89" i="25" s="1"/>
  <c r="E89" i="25"/>
  <c r="H89" i="25"/>
  <c r="T89" i="25"/>
  <c r="U89" i="25"/>
  <c r="D90" i="25"/>
  <c r="G90" i="25" s="1"/>
  <c r="E90" i="25"/>
  <c r="F90" i="25"/>
  <c r="H90" i="25"/>
  <c r="T90" i="25"/>
  <c r="U90" i="25"/>
  <c r="D91" i="25"/>
  <c r="F91" i="25" s="1"/>
  <c r="E91" i="25"/>
  <c r="H91" i="25"/>
  <c r="T91" i="25"/>
  <c r="U91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50" i="25"/>
  <c r="B51" i="25"/>
  <c r="B52" i="25"/>
  <c r="B53" i="25"/>
  <c r="B54" i="25"/>
  <c r="B55" i="25"/>
  <c r="B56" i="25"/>
  <c r="B57" i="25"/>
  <c r="B58" i="25"/>
  <c r="I58" i="25" s="1"/>
  <c r="B59" i="25"/>
  <c r="U59" i="25" s="1"/>
  <c r="B60" i="25"/>
  <c r="T60" i="25" s="1"/>
  <c r="B61" i="25"/>
  <c r="H61" i="25" s="1"/>
  <c r="B62" i="25"/>
  <c r="B63" i="25"/>
  <c r="B64" i="25"/>
  <c r="B65" i="25"/>
  <c r="B66" i="25"/>
  <c r="B67" i="25"/>
  <c r="B68" i="25"/>
  <c r="B49" i="25"/>
  <c r="T62" i="25"/>
  <c r="U62" i="25"/>
  <c r="T63" i="25"/>
  <c r="U63" i="25"/>
  <c r="T64" i="25"/>
  <c r="U64" i="25"/>
  <c r="T65" i="25"/>
  <c r="U65" i="25"/>
  <c r="T66" i="25"/>
  <c r="U66" i="25"/>
  <c r="T67" i="25"/>
  <c r="U67" i="25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9" i="25"/>
  <c r="U50" i="25"/>
  <c r="U51" i="25"/>
  <c r="U52" i="25"/>
  <c r="U53" i="25"/>
  <c r="U54" i="25"/>
  <c r="U55" i="25"/>
  <c r="U56" i="25"/>
  <c r="U57" i="25"/>
  <c r="U5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T49" i="25"/>
  <c r="T50" i="25"/>
  <c r="T51" i="25"/>
  <c r="T52" i="25"/>
  <c r="T53" i="25"/>
  <c r="T54" i="25"/>
  <c r="T55" i="25"/>
  <c r="T56" i="25"/>
  <c r="T57" i="25"/>
  <c r="I49" i="25"/>
  <c r="J49" i="25"/>
  <c r="L49" i="25"/>
  <c r="I50" i="25"/>
  <c r="J50" i="25"/>
  <c r="L50" i="25"/>
  <c r="I51" i="25"/>
  <c r="J51" i="25"/>
  <c r="L51" i="25"/>
  <c r="I52" i="25"/>
  <c r="J52" i="25"/>
  <c r="L52" i="25"/>
  <c r="I53" i="25"/>
  <c r="J53" i="25"/>
  <c r="L53" i="25"/>
  <c r="I54" i="25"/>
  <c r="J54" i="25"/>
  <c r="L54" i="25"/>
  <c r="I55" i="25"/>
  <c r="J55" i="25"/>
  <c r="L55" i="25"/>
  <c r="I56" i="25"/>
  <c r="J56" i="25"/>
  <c r="L56" i="25"/>
  <c r="I57" i="25"/>
  <c r="J57" i="25"/>
  <c r="L57" i="25"/>
  <c r="G6" i="40"/>
  <c r="G7" i="40"/>
  <c r="G8" i="40"/>
  <c r="G5" i="40"/>
  <c r="C22" i="40"/>
  <c r="D22" i="40"/>
  <c r="E22" i="40"/>
  <c r="F22" i="40"/>
  <c r="C23" i="40"/>
  <c r="D23" i="40"/>
  <c r="E23" i="40"/>
  <c r="F23" i="40"/>
  <c r="C24" i="40"/>
  <c r="D24" i="40"/>
  <c r="E24" i="40"/>
  <c r="F24" i="40"/>
  <c r="C25" i="40"/>
  <c r="D25" i="40"/>
  <c r="E25" i="40"/>
  <c r="F25" i="40"/>
  <c r="C26" i="40"/>
  <c r="D26" i="40"/>
  <c r="E26" i="40"/>
  <c r="F26" i="40"/>
  <c r="C27" i="40"/>
  <c r="D27" i="40"/>
  <c r="E27" i="40"/>
  <c r="F27" i="40"/>
  <c r="C28" i="40"/>
  <c r="D28" i="40"/>
  <c r="E28" i="40"/>
  <c r="F28" i="40"/>
  <c r="C29" i="40"/>
  <c r="D29" i="40"/>
  <c r="E29" i="40"/>
  <c r="F29" i="40"/>
  <c r="C30" i="40"/>
  <c r="D30" i="40"/>
  <c r="E30" i="40"/>
  <c r="F30" i="40"/>
  <c r="C31" i="40"/>
  <c r="D31" i="40"/>
  <c r="E31" i="40"/>
  <c r="F31" i="40"/>
  <c r="C32" i="40"/>
  <c r="D32" i="40"/>
  <c r="E32" i="40"/>
  <c r="F32" i="40"/>
  <c r="C33" i="40"/>
  <c r="D33" i="40"/>
  <c r="E33" i="40"/>
  <c r="F33" i="40"/>
  <c r="C34" i="40"/>
  <c r="D34" i="40"/>
  <c r="E34" i="40"/>
  <c r="F34" i="40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8" i="25"/>
  <c r="L4" i="25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G16" i="25" s="1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G28" i="25" s="1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G40" i="25" s="1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19" i="25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J4" i="25"/>
  <c r="I5" i="25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" i="25"/>
  <c r="G5" i="25"/>
  <c r="G6" i="25"/>
  <c r="G7" i="25"/>
  <c r="G8" i="25"/>
  <c r="G9" i="25"/>
  <c r="G10" i="25"/>
  <c r="G11" i="25"/>
  <c r="G12" i="25"/>
  <c r="G13" i="25"/>
  <c r="G14" i="25"/>
  <c r="G15" i="25"/>
  <c r="G17" i="25"/>
  <c r="G18" i="25"/>
  <c r="G19" i="25"/>
  <c r="G20" i="25"/>
  <c r="G21" i="25"/>
  <c r="G22" i="25"/>
  <c r="G23" i="25"/>
  <c r="G24" i="25"/>
  <c r="G25" i="25"/>
  <c r="G26" i="25"/>
  <c r="G27" i="25"/>
  <c r="G29" i="25"/>
  <c r="G30" i="25"/>
  <c r="G31" i="25"/>
  <c r="G32" i="25"/>
  <c r="G33" i="25"/>
  <c r="G34" i="25"/>
  <c r="G35" i="25"/>
  <c r="G36" i="25"/>
  <c r="G37" i="25"/>
  <c r="G38" i="25"/>
  <c r="G39" i="25"/>
  <c r="G41" i="25"/>
  <c r="G42" i="25"/>
  <c r="G43" i="25"/>
  <c r="G44" i="25"/>
  <c r="G45" i="25"/>
  <c r="G46" i="25"/>
  <c r="G47" i="25"/>
  <c r="F4" i="25"/>
  <c r="F5" i="25"/>
  <c r="F6" i="25"/>
  <c r="F7" i="25"/>
  <c r="F8" i="25"/>
  <c r="F9" i="25"/>
  <c r="F10" i="25"/>
  <c r="F11" i="25"/>
  <c r="F12" i="25"/>
  <c r="F13" i="25"/>
  <c r="F14" i="25"/>
  <c r="F15" i="25"/>
  <c r="F16" i="25"/>
  <c r="F17" i="25"/>
  <c r="F18" i="25"/>
  <c r="F19" i="25"/>
  <c r="F20" i="25"/>
  <c r="F21" i="25"/>
  <c r="F22" i="25"/>
  <c r="F23" i="25"/>
  <c r="F24" i="25"/>
  <c r="F25" i="25"/>
  <c r="F26" i="25"/>
  <c r="F27" i="25"/>
  <c r="F28" i="25"/>
  <c r="F29" i="25"/>
  <c r="F30" i="25"/>
  <c r="F31" i="25"/>
  <c r="F32" i="25"/>
  <c r="F33" i="25"/>
  <c r="F34" i="25"/>
  <c r="F35" i="25"/>
  <c r="F36" i="25"/>
  <c r="F37" i="25"/>
  <c r="F38" i="25"/>
  <c r="F39" i="25"/>
  <c r="F40" i="25"/>
  <c r="F41" i="25"/>
  <c r="F42" i="25"/>
  <c r="F43" i="25"/>
  <c r="F44" i="25"/>
  <c r="F45" i="25"/>
  <c r="F46" i="25"/>
  <c r="F47" i="25"/>
  <c r="H60" i="25"/>
  <c r="H62" i="25"/>
  <c r="H63" i="25"/>
  <c r="H64" i="25"/>
  <c r="H65" i="25"/>
  <c r="H66" i="25"/>
  <c r="H67" i="25"/>
  <c r="H59" i="25"/>
  <c r="H51" i="25"/>
  <c r="H52" i="25"/>
  <c r="H53" i="25"/>
  <c r="H54" i="25"/>
  <c r="H55" i="25"/>
  <c r="H56" i="25"/>
  <c r="H57" i="25"/>
  <c r="H58" i="25"/>
  <c r="H50" i="25"/>
  <c r="F106" i="37"/>
  <c r="G106" i="37" s="1"/>
  <c r="E48" i="25" s="1"/>
  <c r="L106" i="37"/>
  <c r="T106" i="37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G32" i="37" s="1"/>
  <c r="F33" i="37"/>
  <c r="G33" i="37" s="1"/>
  <c r="F34" i="37"/>
  <c r="G34" i="37" s="1"/>
  <c r="F35" i="37"/>
  <c r="G35" i="37" s="1"/>
  <c r="F36" i="37"/>
  <c r="G36" i="37" s="1"/>
  <c r="F37" i="37"/>
  <c r="G37" i="37" s="1"/>
  <c r="F38" i="37"/>
  <c r="G38" i="37" s="1"/>
  <c r="F39" i="37"/>
  <c r="G39" i="37" s="1"/>
  <c r="F40" i="37"/>
  <c r="G40" i="37" s="1"/>
  <c r="F41" i="37"/>
  <c r="V41" i="37" s="1"/>
  <c r="F42" i="37"/>
  <c r="G42" i="37" s="1"/>
  <c r="F43" i="37"/>
  <c r="V43" i="37" s="1"/>
  <c r="F44" i="37"/>
  <c r="G44" i="37" s="1"/>
  <c r="F45" i="37"/>
  <c r="G45" i="37" s="1"/>
  <c r="F46" i="37"/>
  <c r="G46" i="37" s="1"/>
  <c r="F47" i="37"/>
  <c r="G47" i="37" s="1"/>
  <c r="F48" i="37"/>
  <c r="G48" i="37" s="1"/>
  <c r="F49" i="37"/>
  <c r="G49" i="37" s="1"/>
  <c r="F50" i="37"/>
  <c r="G50" i="37" s="1"/>
  <c r="F51" i="37"/>
  <c r="G51" i="37" s="1"/>
  <c r="F52" i="37"/>
  <c r="G52" i="37" s="1"/>
  <c r="F53" i="37"/>
  <c r="V53" i="37" s="1"/>
  <c r="F54" i="37"/>
  <c r="G54" i="37" s="1"/>
  <c r="F55" i="37"/>
  <c r="V55" i="37" s="1"/>
  <c r="F56" i="37"/>
  <c r="G56" i="37" s="1"/>
  <c r="F57" i="37"/>
  <c r="G57" i="37" s="1"/>
  <c r="F58" i="37"/>
  <c r="G58" i="37" s="1"/>
  <c r="F59" i="37"/>
  <c r="G59" i="37" s="1"/>
  <c r="F60" i="37"/>
  <c r="G60" i="37" s="1"/>
  <c r="F61" i="37"/>
  <c r="G61" i="37" s="1"/>
  <c r="F62" i="37"/>
  <c r="G62" i="37" s="1"/>
  <c r="F63" i="37"/>
  <c r="G63" i="37" s="1"/>
  <c r="E36" i="25" s="1"/>
  <c r="F64" i="37"/>
  <c r="G64" i="37" s="1"/>
  <c r="E37" i="25" s="1"/>
  <c r="F65" i="37"/>
  <c r="G65" i="37" s="1"/>
  <c r="F66" i="37"/>
  <c r="G66" i="37" s="1"/>
  <c r="E39" i="25" s="1"/>
  <c r="F67" i="37"/>
  <c r="V67" i="37" s="1"/>
  <c r="F68" i="37"/>
  <c r="G68" i="37" s="1"/>
  <c r="E41" i="25" s="1"/>
  <c r="F69" i="37"/>
  <c r="G69" i="37" s="1"/>
  <c r="E42" i="25" s="1"/>
  <c r="F70" i="37"/>
  <c r="G70" i="37" s="1"/>
  <c r="E43" i="25" s="1"/>
  <c r="F71" i="37"/>
  <c r="G71" i="37" s="1"/>
  <c r="F72" i="37"/>
  <c r="G72" i="37" s="1"/>
  <c r="F73" i="37"/>
  <c r="G73" i="37" s="1"/>
  <c r="F74" i="37"/>
  <c r="G74" i="37" s="1"/>
  <c r="F75" i="37"/>
  <c r="G75" i="37" s="1"/>
  <c r="F76" i="37"/>
  <c r="G76" i="37" s="1"/>
  <c r="F77" i="37"/>
  <c r="V77" i="37" s="1"/>
  <c r="F78" i="37"/>
  <c r="G78" i="37" s="1"/>
  <c r="F79" i="37"/>
  <c r="V79" i="37" s="1"/>
  <c r="F80" i="37"/>
  <c r="G80" i="37" s="1"/>
  <c r="F81" i="37"/>
  <c r="G81" i="37" s="1"/>
  <c r="F82" i="37"/>
  <c r="G82" i="37" s="1"/>
  <c r="F83" i="37"/>
  <c r="G83" i="37" s="1"/>
  <c r="F84" i="37"/>
  <c r="G84" i="37" s="1"/>
  <c r="F85" i="37"/>
  <c r="G85" i="37" s="1"/>
  <c r="F86" i="37"/>
  <c r="V86" i="37" s="1"/>
  <c r="F87" i="37"/>
  <c r="G87" i="37" s="1"/>
  <c r="F88" i="37"/>
  <c r="G88" i="37" s="1"/>
  <c r="F89" i="37"/>
  <c r="V89" i="37" s="1"/>
  <c r="F90" i="37"/>
  <c r="G90" i="37" s="1"/>
  <c r="F91" i="37"/>
  <c r="V91" i="37" s="1"/>
  <c r="F92" i="37"/>
  <c r="G92" i="37" s="1"/>
  <c r="F93" i="37"/>
  <c r="G93" i="37" s="1"/>
  <c r="F94" i="37"/>
  <c r="G94" i="37" s="1"/>
  <c r="F95" i="37"/>
  <c r="G95" i="37" s="1"/>
  <c r="F96" i="37"/>
  <c r="G96" i="37" s="1"/>
  <c r="F97" i="37"/>
  <c r="G97" i="37" s="1"/>
  <c r="F98" i="37"/>
  <c r="G98" i="37" s="1"/>
  <c r="F99" i="37"/>
  <c r="G99" i="37" s="1"/>
  <c r="F100" i="37"/>
  <c r="G100" i="37" s="1"/>
  <c r="F101" i="37"/>
  <c r="G101" i="37" s="1"/>
  <c r="F102" i="37"/>
  <c r="G102" i="37" s="1"/>
  <c r="F103" i="37"/>
  <c r="V103" i="37" s="1"/>
  <c r="F104" i="37"/>
  <c r="G104" i="37" s="1"/>
  <c r="F105" i="37"/>
  <c r="G105" i="37" s="1"/>
  <c r="F31" i="37"/>
  <c r="G31" i="37" s="1"/>
  <c r="V44" i="37"/>
  <c r="V46" i="37"/>
  <c r="V47" i="37"/>
  <c r="V48" i="37"/>
  <c r="V56" i="37"/>
  <c r="V58" i="37"/>
  <c r="V59" i="37"/>
  <c r="V60" i="37"/>
  <c r="V61" i="37"/>
  <c r="V70" i="37"/>
  <c r="V71" i="37"/>
  <c r="V72" i="37"/>
  <c r="V76" i="37"/>
  <c r="V80" i="37"/>
  <c r="V82" i="37"/>
  <c r="V83" i="37"/>
  <c r="V84" i="37"/>
  <c r="V85" i="37"/>
  <c r="V92" i="37"/>
  <c r="V94" i="37"/>
  <c r="V95" i="37"/>
  <c r="V96" i="37"/>
  <c r="V104" i="37"/>
  <c r="V32" i="37"/>
  <c r="V34" i="37"/>
  <c r="V35" i="37"/>
  <c r="V36" i="37"/>
  <c r="V37" i="37"/>
  <c r="V40" i="37"/>
  <c r="V31" i="37"/>
  <c r="L9" i="38"/>
  <c r="O9" i="38" s="1"/>
  <c r="L10" i="38"/>
  <c r="O10" i="38" s="1"/>
  <c r="L11" i="38"/>
  <c r="N11" i="38" s="1"/>
  <c r="L12" i="38"/>
  <c r="O12" i="38" s="1"/>
  <c r="L13" i="38"/>
  <c r="O13" i="38" s="1"/>
  <c r="L8" i="38"/>
  <c r="O8" i="38" s="1"/>
  <c r="L102" i="37"/>
  <c r="T102" i="37"/>
  <c r="L103" i="37"/>
  <c r="T103" i="37"/>
  <c r="L104" i="37"/>
  <c r="T104" i="37"/>
  <c r="L105" i="37"/>
  <c r="T105" i="37"/>
  <c r="F5" i="40"/>
  <c r="F6" i="40"/>
  <c r="F7" i="40"/>
  <c r="F8" i="40"/>
  <c r="L65" i="37"/>
  <c r="T65" i="37"/>
  <c r="L66" i="37"/>
  <c r="T66" i="37"/>
  <c r="L67" i="37"/>
  <c r="T67" i="37"/>
  <c r="L68" i="37"/>
  <c r="T68" i="37"/>
  <c r="L69" i="37"/>
  <c r="T69" i="37"/>
  <c r="L70" i="37"/>
  <c r="T70" i="37"/>
  <c r="L71" i="37"/>
  <c r="T71" i="37"/>
  <c r="L72" i="37"/>
  <c r="T72" i="37"/>
  <c r="L73" i="37"/>
  <c r="T73" i="37"/>
  <c r="L74" i="37"/>
  <c r="T74" i="37"/>
  <c r="T64" i="37"/>
  <c r="L64" i="37"/>
  <c r="T63" i="37"/>
  <c r="L63" i="37"/>
  <c r="D5" i="25"/>
  <c r="C75" i="23"/>
  <c r="C570" i="25" s="1"/>
  <c r="C73" i="23"/>
  <c r="C530" i="25" s="1"/>
  <c r="C72" i="23"/>
  <c r="C520" i="25" s="1"/>
  <c r="C70" i="23"/>
  <c r="C470" i="25" s="1"/>
  <c r="C65" i="23"/>
  <c r="C372" i="25" s="1"/>
  <c r="C64" i="23"/>
  <c r="C63" i="23"/>
  <c r="C329" i="25" s="1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O50" i="25" s="1"/>
  <c r="I50" i="23"/>
  <c r="O74" i="25" s="1"/>
  <c r="I51" i="23"/>
  <c r="O98" i="25" s="1"/>
  <c r="I52" i="23"/>
  <c r="O110" i="25" s="1"/>
  <c r="I53" i="23"/>
  <c r="O134" i="25" s="1"/>
  <c r="I54" i="23"/>
  <c r="O158" i="25" s="1"/>
  <c r="I55" i="23"/>
  <c r="O170" i="25" s="1"/>
  <c r="I56" i="23"/>
  <c r="O194" i="25" s="1"/>
  <c r="I57" i="23"/>
  <c r="O218" i="25" s="1"/>
  <c r="I58" i="23"/>
  <c r="O230" i="25" s="1"/>
  <c r="I59" i="23"/>
  <c r="O254" i="25" s="1"/>
  <c r="I60" i="23"/>
  <c r="O278" i="25" s="1"/>
  <c r="I61" i="23"/>
  <c r="O290" i="25" s="1"/>
  <c r="I62" i="23"/>
  <c r="O314" i="25" s="1"/>
  <c r="I63" i="23"/>
  <c r="O338" i="25" s="1"/>
  <c r="I64" i="23"/>
  <c r="O350" i="25" s="1"/>
  <c r="I65" i="23"/>
  <c r="O374" i="25" s="1"/>
  <c r="I66" i="23"/>
  <c r="O398" i="25" s="1"/>
  <c r="I67" i="23"/>
  <c r="O410" i="25" s="1"/>
  <c r="I68" i="23"/>
  <c r="O434" i="25" s="1"/>
  <c r="I69" i="23"/>
  <c r="O458" i="25" s="1"/>
  <c r="I70" i="23"/>
  <c r="O470" i="25" s="1"/>
  <c r="I71" i="23"/>
  <c r="O494" i="25" s="1"/>
  <c r="I72" i="23"/>
  <c r="O518" i="25" s="1"/>
  <c r="I73" i="23"/>
  <c r="O530" i="25" s="1"/>
  <c r="I74" i="23"/>
  <c r="O554" i="25" s="1"/>
  <c r="I75" i="23"/>
  <c r="O578" i="25" s="1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2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A57" i="25"/>
  <c r="A58" i="25"/>
  <c r="A59" i="25"/>
  <c r="A60" i="25"/>
  <c r="A61" i="25"/>
  <c r="A62" i="25"/>
  <c r="A63" i="25" s="1"/>
  <c r="A50" i="25"/>
  <c r="A51" i="25" s="1"/>
  <c r="A52" i="25" s="1"/>
  <c r="A53" i="25" s="1"/>
  <c r="A54" i="25" s="1"/>
  <c r="A55" i="25" s="1"/>
  <c r="A56" i="25" s="1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O553" i="25" l="1"/>
  <c r="O505" i="25"/>
  <c r="O442" i="25"/>
  <c r="O370" i="25"/>
  <c r="O322" i="25"/>
  <c r="O274" i="25"/>
  <c r="O203" i="25"/>
  <c r="O130" i="25"/>
  <c r="O82" i="25"/>
  <c r="F28" i="24"/>
  <c r="O647" i="25"/>
  <c r="O599" i="25"/>
  <c r="O551" i="25"/>
  <c r="O503" i="25"/>
  <c r="O433" i="25"/>
  <c r="O361" i="25"/>
  <c r="O313" i="25"/>
  <c r="O265" i="25"/>
  <c r="O202" i="25"/>
  <c r="O121" i="25"/>
  <c r="O73" i="25"/>
  <c r="O646" i="25"/>
  <c r="O550" i="25"/>
  <c r="O502" i="25"/>
  <c r="O431" i="25"/>
  <c r="O359" i="25"/>
  <c r="O311" i="25"/>
  <c r="O263" i="25"/>
  <c r="O193" i="25"/>
  <c r="O119" i="25"/>
  <c r="O71" i="25"/>
  <c r="F26" i="24"/>
  <c r="O637" i="25"/>
  <c r="O541" i="25"/>
  <c r="O493" i="25"/>
  <c r="O430" i="25"/>
  <c r="O358" i="25"/>
  <c r="O310" i="25"/>
  <c r="O262" i="25"/>
  <c r="O191" i="25"/>
  <c r="O118" i="25"/>
  <c r="O70" i="25"/>
  <c r="O635" i="25"/>
  <c r="O587" i="25"/>
  <c r="O539" i="25"/>
  <c r="O491" i="25"/>
  <c r="O407" i="25"/>
  <c r="O349" i="25"/>
  <c r="O301" i="25"/>
  <c r="O253" i="25"/>
  <c r="O190" i="25"/>
  <c r="O109" i="25"/>
  <c r="O61" i="25"/>
  <c r="O275" i="25"/>
  <c r="O634" i="25"/>
  <c r="O586" i="25"/>
  <c r="O538" i="25"/>
  <c r="O490" i="25"/>
  <c r="O397" i="25"/>
  <c r="O347" i="25"/>
  <c r="O299" i="25"/>
  <c r="O251" i="25"/>
  <c r="O167" i="25"/>
  <c r="O107" i="25"/>
  <c r="O59" i="25"/>
  <c r="O514" i="25"/>
  <c r="O625" i="25"/>
  <c r="O577" i="25"/>
  <c r="O529" i="25"/>
  <c r="O481" i="25"/>
  <c r="O395" i="25"/>
  <c r="O346" i="25"/>
  <c r="O298" i="25"/>
  <c r="O250" i="25"/>
  <c r="O155" i="25"/>
  <c r="O106" i="25"/>
  <c r="O58" i="25"/>
  <c r="F22" i="24"/>
  <c r="L79" i="23"/>
  <c r="C77" i="23"/>
  <c r="O623" i="25"/>
  <c r="O575" i="25"/>
  <c r="O527" i="25"/>
  <c r="O479" i="25"/>
  <c r="O385" i="25"/>
  <c r="O337" i="25"/>
  <c r="O289" i="25"/>
  <c r="O241" i="25"/>
  <c r="O145" i="25"/>
  <c r="O97" i="25"/>
  <c r="O49" i="25"/>
  <c r="O574" i="25"/>
  <c r="O526" i="25"/>
  <c r="O478" i="25"/>
  <c r="O383" i="25"/>
  <c r="O335" i="25"/>
  <c r="O287" i="25"/>
  <c r="O239" i="25"/>
  <c r="O143" i="25"/>
  <c r="O95" i="25"/>
  <c r="O661" i="25"/>
  <c r="O613" i="25"/>
  <c r="O565" i="25"/>
  <c r="O517" i="25"/>
  <c r="O469" i="25"/>
  <c r="O382" i="25"/>
  <c r="O334" i="25"/>
  <c r="O286" i="25"/>
  <c r="O238" i="25"/>
  <c r="O142" i="25"/>
  <c r="O94" i="25"/>
  <c r="H441" i="25"/>
  <c r="O659" i="25"/>
  <c r="O611" i="25"/>
  <c r="O563" i="25"/>
  <c r="O515" i="25"/>
  <c r="O445" i="25"/>
  <c r="O373" i="25"/>
  <c r="O325" i="25"/>
  <c r="O277" i="25"/>
  <c r="O229" i="25"/>
  <c r="O133" i="25"/>
  <c r="O85" i="25"/>
  <c r="H448" i="25"/>
  <c r="H436" i="25"/>
  <c r="C68" i="23"/>
  <c r="C429" i="25" s="1"/>
  <c r="H443" i="25"/>
  <c r="H431" i="25"/>
  <c r="H438" i="25"/>
  <c r="H445" i="25"/>
  <c r="H433" i="25"/>
  <c r="H440" i="25"/>
  <c r="H447" i="25"/>
  <c r="H435" i="25"/>
  <c r="H442" i="25"/>
  <c r="H430" i="25"/>
  <c r="H437" i="25"/>
  <c r="H444" i="25"/>
  <c r="H432" i="25"/>
  <c r="H439" i="25"/>
  <c r="H446" i="25"/>
  <c r="O409" i="25"/>
  <c r="O217" i="25"/>
  <c r="O169" i="25"/>
  <c r="O457" i="25"/>
  <c r="O421" i="25"/>
  <c r="O181" i="25"/>
  <c r="O157" i="25"/>
  <c r="C71" i="23"/>
  <c r="C490" i="25" s="1"/>
  <c r="H426" i="25"/>
  <c r="H414" i="25"/>
  <c r="H402" i="25"/>
  <c r="H390" i="25"/>
  <c r="H664" i="25"/>
  <c r="H652" i="25"/>
  <c r="H640" i="25"/>
  <c r="L76" i="23"/>
  <c r="O660" i="25"/>
  <c r="O648" i="25"/>
  <c r="O636" i="25"/>
  <c r="O624" i="25"/>
  <c r="O612" i="25"/>
  <c r="O600" i="25"/>
  <c r="O588" i="25"/>
  <c r="O576" i="25"/>
  <c r="O564" i="25"/>
  <c r="O552" i="25"/>
  <c r="O540" i="25"/>
  <c r="O528" i="25"/>
  <c r="O516" i="25"/>
  <c r="O504" i="25"/>
  <c r="O492" i="25"/>
  <c r="O480" i="25"/>
  <c r="O468" i="25"/>
  <c r="O456" i="25"/>
  <c r="O444" i="25"/>
  <c r="O432" i="25"/>
  <c r="O420" i="25"/>
  <c r="O408" i="25"/>
  <c r="O396" i="25"/>
  <c r="O384" i="25"/>
  <c r="O372" i="25"/>
  <c r="O360" i="25"/>
  <c r="O348" i="25"/>
  <c r="O336" i="25"/>
  <c r="O324" i="25"/>
  <c r="O312" i="25"/>
  <c r="O300" i="25"/>
  <c r="O288" i="25"/>
  <c r="O276" i="25"/>
  <c r="O264" i="25"/>
  <c r="O252" i="25"/>
  <c r="O240" i="25"/>
  <c r="O228" i="25"/>
  <c r="O216" i="25"/>
  <c r="O204" i="25"/>
  <c r="O192" i="25"/>
  <c r="O180" i="25"/>
  <c r="O168" i="25"/>
  <c r="O156" i="25"/>
  <c r="O144" i="25"/>
  <c r="O132" i="25"/>
  <c r="O120" i="25"/>
  <c r="O108" i="25"/>
  <c r="O96" i="25"/>
  <c r="O84" i="25"/>
  <c r="O72" i="25"/>
  <c r="O60" i="25"/>
  <c r="O454" i="25"/>
  <c r="O166" i="25"/>
  <c r="H423" i="25"/>
  <c r="H411" i="25"/>
  <c r="H399" i="25"/>
  <c r="H661" i="25"/>
  <c r="H649" i="25"/>
  <c r="H637" i="25"/>
  <c r="O657" i="25"/>
  <c r="O645" i="25"/>
  <c r="O633" i="25"/>
  <c r="O621" i="25"/>
  <c r="O609" i="25"/>
  <c r="O597" i="25"/>
  <c r="O585" i="25"/>
  <c r="O573" i="25"/>
  <c r="O561" i="25"/>
  <c r="O549" i="25"/>
  <c r="O537" i="25"/>
  <c r="O525" i="25"/>
  <c r="O513" i="25"/>
  <c r="O501" i="25"/>
  <c r="O489" i="25"/>
  <c r="O477" i="25"/>
  <c r="O465" i="25"/>
  <c r="O453" i="25"/>
  <c r="O441" i="25"/>
  <c r="O429" i="25"/>
  <c r="O417" i="25"/>
  <c r="O405" i="25"/>
  <c r="O393" i="25"/>
  <c r="O381" i="25"/>
  <c r="O369" i="25"/>
  <c r="O357" i="25"/>
  <c r="O345" i="25"/>
  <c r="O333" i="25"/>
  <c r="O321" i="25"/>
  <c r="O309" i="25"/>
  <c r="O297" i="25"/>
  <c r="O285" i="25"/>
  <c r="O273" i="25"/>
  <c r="O261" i="25"/>
  <c r="O249" i="25"/>
  <c r="O237" i="25"/>
  <c r="O225" i="25"/>
  <c r="O213" i="25"/>
  <c r="O201" i="25"/>
  <c r="O189" i="25"/>
  <c r="O177" i="25"/>
  <c r="O165" i="25"/>
  <c r="O153" i="25"/>
  <c r="O141" i="25"/>
  <c r="O129" i="25"/>
  <c r="O117" i="25"/>
  <c r="O105" i="25"/>
  <c r="O93" i="25"/>
  <c r="O81" i="25"/>
  <c r="O69" i="25"/>
  <c r="O57" i="25"/>
  <c r="O419" i="25"/>
  <c r="O227" i="25"/>
  <c r="H418" i="25"/>
  <c r="H406" i="25"/>
  <c r="H394" i="25"/>
  <c r="H668" i="25"/>
  <c r="H656" i="25"/>
  <c r="H644" i="25"/>
  <c r="H632" i="25"/>
  <c r="O668" i="25"/>
  <c r="O656" i="25"/>
  <c r="O644" i="25"/>
  <c r="O632" i="25"/>
  <c r="O620" i="25"/>
  <c r="O608" i="25"/>
  <c r="O596" i="25"/>
  <c r="O584" i="25"/>
  <c r="O572" i="25"/>
  <c r="O560" i="25"/>
  <c r="O548" i="25"/>
  <c r="O536" i="25"/>
  <c r="O524" i="25"/>
  <c r="O512" i="25"/>
  <c r="O500" i="25"/>
  <c r="O488" i="25"/>
  <c r="O476" i="25"/>
  <c r="O464" i="25"/>
  <c r="O452" i="25"/>
  <c r="O440" i="25"/>
  <c r="O428" i="25"/>
  <c r="O416" i="25"/>
  <c r="O404" i="25"/>
  <c r="O392" i="25"/>
  <c r="O380" i="25"/>
  <c r="O368" i="25"/>
  <c r="O356" i="25"/>
  <c r="O344" i="25"/>
  <c r="O332" i="25"/>
  <c r="O320" i="25"/>
  <c r="O308" i="25"/>
  <c r="O296" i="25"/>
  <c r="O284" i="25"/>
  <c r="O272" i="25"/>
  <c r="O260" i="25"/>
  <c r="O248" i="25"/>
  <c r="O236" i="25"/>
  <c r="O224" i="25"/>
  <c r="O212" i="25"/>
  <c r="O200" i="25"/>
  <c r="O188" i="25"/>
  <c r="O176" i="25"/>
  <c r="O164" i="25"/>
  <c r="O152" i="25"/>
  <c r="O140" i="25"/>
  <c r="O128" i="25"/>
  <c r="O116" i="25"/>
  <c r="O104" i="25"/>
  <c r="O92" i="25"/>
  <c r="O80" i="25"/>
  <c r="O68" i="25"/>
  <c r="O56" i="25"/>
  <c r="H666" i="25"/>
  <c r="O418" i="25"/>
  <c r="H425" i="25"/>
  <c r="H413" i="25"/>
  <c r="H401" i="25"/>
  <c r="H389" i="25"/>
  <c r="H663" i="25"/>
  <c r="H651" i="25"/>
  <c r="H639" i="25"/>
  <c r="O667" i="25"/>
  <c r="O655" i="25"/>
  <c r="O643" i="25"/>
  <c r="O631" i="25"/>
  <c r="O619" i="25"/>
  <c r="O607" i="25"/>
  <c r="O595" i="25"/>
  <c r="O583" i="25"/>
  <c r="O571" i="25"/>
  <c r="O559" i="25"/>
  <c r="O547" i="25"/>
  <c r="O535" i="25"/>
  <c r="O523" i="25"/>
  <c r="O511" i="25"/>
  <c r="O499" i="25"/>
  <c r="O487" i="25"/>
  <c r="O475" i="25"/>
  <c r="O463" i="25"/>
  <c r="O451" i="25"/>
  <c r="O439" i="25"/>
  <c r="O427" i="25"/>
  <c r="O415" i="25"/>
  <c r="O403" i="25"/>
  <c r="O391" i="25"/>
  <c r="O379" i="25"/>
  <c r="O367" i="25"/>
  <c r="O355" i="25"/>
  <c r="O343" i="25"/>
  <c r="O331" i="25"/>
  <c r="O319" i="25"/>
  <c r="O307" i="25"/>
  <c r="O295" i="25"/>
  <c r="O283" i="25"/>
  <c r="O271" i="25"/>
  <c r="O259" i="25"/>
  <c r="O247" i="25"/>
  <c r="O235" i="25"/>
  <c r="O223" i="25"/>
  <c r="O211" i="25"/>
  <c r="O199" i="25"/>
  <c r="O187" i="25"/>
  <c r="O175" i="25"/>
  <c r="O163" i="25"/>
  <c r="O151" i="25"/>
  <c r="O139" i="25"/>
  <c r="O127" i="25"/>
  <c r="O115" i="25"/>
  <c r="O103" i="25"/>
  <c r="O91" i="25"/>
  <c r="O79" i="25"/>
  <c r="O67" i="25"/>
  <c r="O55" i="25"/>
  <c r="H428" i="25"/>
  <c r="O214" i="25"/>
  <c r="H420" i="25"/>
  <c r="H408" i="25"/>
  <c r="H396" i="25"/>
  <c r="H658" i="25"/>
  <c r="H646" i="25"/>
  <c r="H634" i="25"/>
  <c r="C78" i="23"/>
  <c r="O666" i="25"/>
  <c r="O654" i="25"/>
  <c r="O642" i="25"/>
  <c r="O630" i="25"/>
  <c r="O618" i="25"/>
  <c r="O606" i="25"/>
  <c r="O594" i="25"/>
  <c r="O582" i="25"/>
  <c r="O570" i="25"/>
  <c r="O558" i="25"/>
  <c r="O546" i="25"/>
  <c r="O534" i="25"/>
  <c r="O522" i="25"/>
  <c r="O510" i="25"/>
  <c r="O498" i="25"/>
  <c r="O486" i="25"/>
  <c r="O474" i="25"/>
  <c r="O462" i="25"/>
  <c r="O450" i="25"/>
  <c r="O438" i="25"/>
  <c r="O426" i="25"/>
  <c r="O414" i="25"/>
  <c r="O402" i="25"/>
  <c r="O390" i="25"/>
  <c r="O378" i="25"/>
  <c r="O366" i="25"/>
  <c r="O354" i="25"/>
  <c r="O342" i="25"/>
  <c r="O330" i="25"/>
  <c r="O318" i="25"/>
  <c r="O306" i="25"/>
  <c r="O294" i="25"/>
  <c r="O282" i="25"/>
  <c r="O270" i="25"/>
  <c r="O258" i="25"/>
  <c r="O246" i="25"/>
  <c r="O234" i="25"/>
  <c r="O222" i="25"/>
  <c r="O210" i="25"/>
  <c r="O198" i="25"/>
  <c r="O186" i="25"/>
  <c r="O174" i="25"/>
  <c r="O162" i="25"/>
  <c r="O150" i="25"/>
  <c r="O138" i="25"/>
  <c r="O126" i="25"/>
  <c r="O114" i="25"/>
  <c r="O102" i="25"/>
  <c r="O90" i="25"/>
  <c r="O78" i="25"/>
  <c r="O66" i="25"/>
  <c r="O54" i="25"/>
  <c r="O455" i="25"/>
  <c r="O179" i="25"/>
  <c r="O406" i="25"/>
  <c r="O226" i="25"/>
  <c r="O154" i="25"/>
  <c r="H427" i="25"/>
  <c r="H415" i="25"/>
  <c r="H403" i="25"/>
  <c r="H391" i="25"/>
  <c r="H665" i="25"/>
  <c r="H653" i="25"/>
  <c r="H641" i="25"/>
  <c r="H629" i="25"/>
  <c r="O665" i="25"/>
  <c r="O653" i="25"/>
  <c r="O641" i="25"/>
  <c r="O629" i="25"/>
  <c r="O617" i="25"/>
  <c r="O605" i="25"/>
  <c r="O593" i="25"/>
  <c r="O581" i="25"/>
  <c r="O569" i="25"/>
  <c r="O557" i="25"/>
  <c r="O545" i="25"/>
  <c r="O533" i="25"/>
  <c r="O521" i="25"/>
  <c r="O509" i="25"/>
  <c r="O497" i="25"/>
  <c r="O485" i="25"/>
  <c r="O473" i="25"/>
  <c r="O461" i="25"/>
  <c r="O449" i="25"/>
  <c r="O437" i="25"/>
  <c r="O425" i="25"/>
  <c r="O413" i="25"/>
  <c r="O401" i="25"/>
  <c r="O389" i="25"/>
  <c r="O377" i="25"/>
  <c r="O365" i="25"/>
  <c r="O353" i="25"/>
  <c r="O341" i="25"/>
  <c r="O329" i="25"/>
  <c r="O317" i="25"/>
  <c r="O305" i="25"/>
  <c r="O293" i="25"/>
  <c r="O281" i="25"/>
  <c r="O269" i="25"/>
  <c r="O257" i="25"/>
  <c r="O245" i="25"/>
  <c r="O233" i="25"/>
  <c r="O221" i="25"/>
  <c r="O209" i="25"/>
  <c r="O197" i="25"/>
  <c r="O185" i="25"/>
  <c r="O173" i="25"/>
  <c r="O161" i="25"/>
  <c r="O149" i="25"/>
  <c r="O137" i="25"/>
  <c r="O125" i="25"/>
  <c r="O113" i="25"/>
  <c r="O101" i="25"/>
  <c r="O89" i="25"/>
  <c r="O77" i="25"/>
  <c r="O65" i="25"/>
  <c r="O53" i="25"/>
  <c r="O215" i="25"/>
  <c r="O394" i="25"/>
  <c r="O178" i="25"/>
  <c r="L68" i="23"/>
  <c r="C66" i="23"/>
  <c r="C390" i="25" s="1"/>
  <c r="H422" i="25"/>
  <c r="H410" i="25"/>
  <c r="H398" i="25"/>
  <c r="H660" i="25"/>
  <c r="H648" i="25"/>
  <c r="H636" i="25"/>
  <c r="O664" i="25"/>
  <c r="O652" i="25"/>
  <c r="O640" i="25"/>
  <c r="O628" i="25"/>
  <c r="O616" i="25"/>
  <c r="O604" i="25"/>
  <c r="O592" i="25"/>
  <c r="O580" i="25"/>
  <c r="O568" i="25"/>
  <c r="O556" i="25"/>
  <c r="O544" i="25"/>
  <c r="O532" i="25"/>
  <c r="O520" i="25"/>
  <c r="O508" i="25"/>
  <c r="O496" i="25"/>
  <c r="O484" i="25"/>
  <c r="O472" i="25"/>
  <c r="O460" i="25"/>
  <c r="O448" i="25"/>
  <c r="O436" i="25"/>
  <c r="O424" i="25"/>
  <c r="O412" i="25"/>
  <c r="O400" i="25"/>
  <c r="O388" i="25"/>
  <c r="O376" i="25"/>
  <c r="O364" i="25"/>
  <c r="O352" i="25"/>
  <c r="O340" i="25"/>
  <c r="O328" i="25"/>
  <c r="O316" i="25"/>
  <c r="O304" i="25"/>
  <c r="O292" i="25"/>
  <c r="O280" i="25"/>
  <c r="O268" i="25"/>
  <c r="O256" i="25"/>
  <c r="O244" i="25"/>
  <c r="O232" i="25"/>
  <c r="O220" i="25"/>
  <c r="O208" i="25"/>
  <c r="O196" i="25"/>
  <c r="O184" i="25"/>
  <c r="O172" i="25"/>
  <c r="O160" i="25"/>
  <c r="O148" i="25"/>
  <c r="O136" i="25"/>
  <c r="O124" i="25"/>
  <c r="O112" i="25"/>
  <c r="O100" i="25"/>
  <c r="O88" i="25"/>
  <c r="O76" i="25"/>
  <c r="O64" i="25"/>
  <c r="O52" i="25"/>
  <c r="H654" i="25"/>
  <c r="C67" i="23"/>
  <c r="C410" i="25" s="1"/>
  <c r="H460" i="25"/>
  <c r="H417" i="25"/>
  <c r="H405" i="25"/>
  <c r="H393" i="25"/>
  <c r="H667" i="25"/>
  <c r="H655" i="25"/>
  <c r="H643" i="25"/>
  <c r="H631" i="25"/>
  <c r="O663" i="25"/>
  <c r="O651" i="25"/>
  <c r="O639" i="25"/>
  <c r="O627" i="25"/>
  <c r="O615" i="25"/>
  <c r="O603" i="25"/>
  <c r="O591" i="25"/>
  <c r="O579" i="25"/>
  <c r="O567" i="25"/>
  <c r="O555" i="25"/>
  <c r="O543" i="25"/>
  <c r="O531" i="25"/>
  <c r="O519" i="25"/>
  <c r="O507" i="25"/>
  <c r="O495" i="25"/>
  <c r="O483" i="25"/>
  <c r="O471" i="25"/>
  <c r="O459" i="25"/>
  <c r="O447" i="25"/>
  <c r="O435" i="25"/>
  <c r="O423" i="25"/>
  <c r="O411" i="25"/>
  <c r="O399" i="25"/>
  <c r="O387" i="25"/>
  <c r="O375" i="25"/>
  <c r="O363" i="25"/>
  <c r="O351" i="25"/>
  <c r="O339" i="25"/>
  <c r="O327" i="25"/>
  <c r="O315" i="25"/>
  <c r="O303" i="25"/>
  <c r="O291" i="25"/>
  <c r="O279" i="25"/>
  <c r="O267" i="25"/>
  <c r="O255" i="25"/>
  <c r="O243" i="25"/>
  <c r="O231" i="25"/>
  <c r="O219" i="25"/>
  <c r="O207" i="25"/>
  <c r="O195" i="25"/>
  <c r="O183" i="25"/>
  <c r="O171" i="25"/>
  <c r="O159" i="25"/>
  <c r="O147" i="25"/>
  <c r="O135" i="25"/>
  <c r="O123" i="25"/>
  <c r="O111" i="25"/>
  <c r="O99" i="25"/>
  <c r="O87" i="25"/>
  <c r="O75" i="25"/>
  <c r="O63" i="25"/>
  <c r="O51" i="25"/>
  <c r="O467" i="25"/>
  <c r="H416" i="25"/>
  <c r="O466" i="25"/>
  <c r="H424" i="25"/>
  <c r="H662" i="25"/>
  <c r="O662" i="25"/>
  <c r="O626" i="25"/>
  <c r="O602" i="25"/>
  <c r="O566" i="25"/>
  <c r="O542" i="25"/>
  <c r="O506" i="25"/>
  <c r="O482" i="25"/>
  <c r="O446" i="25"/>
  <c r="O422" i="25"/>
  <c r="O386" i="25"/>
  <c r="O362" i="25"/>
  <c r="O326" i="25"/>
  <c r="O302" i="25"/>
  <c r="O266" i="25"/>
  <c r="O242" i="25"/>
  <c r="O206" i="25"/>
  <c r="O182" i="25"/>
  <c r="O146" i="25"/>
  <c r="O122" i="25"/>
  <c r="O86" i="25"/>
  <c r="O62" i="25"/>
  <c r="H467" i="25"/>
  <c r="H455" i="25"/>
  <c r="C369" i="25"/>
  <c r="H462" i="25"/>
  <c r="H450" i="25"/>
  <c r="H457" i="25"/>
  <c r="C448" i="25"/>
  <c r="C446" i="25"/>
  <c r="C444" i="25"/>
  <c r="C442" i="25"/>
  <c r="C440" i="25"/>
  <c r="C438" i="25"/>
  <c r="C436" i="25"/>
  <c r="C434" i="25"/>
  <c r="C432" i="25"/>
  <c r="C430" i="25"/>
  <c r="H464" i="25"/>
  <c r="H452" i="25"/>
  <c r="C527" i="25"/>
  <c r="C515" i="25"/>
  <c r="C513" i="25"/>
  <c r="C511" i="25"/>
  <c r="C509" i="25"/>
  <c r="C507" i="25"/>
  <c r="C505" i="25"/>
  <c r="C503" i="25"/>
  <c r="C501" i="25"/>
  <c r="C499" i="25"/>
  <c r="C497" i="25"/>
  <c r="C495" i="25"/>
  <c r="C493" i="25"/>
  <c r="C491" i="25"/>
  <c r="C489" i="25"/>
  <c r="C487" i="25"/>
  <c r="C485" i="25"/>
  <c r="C483" i="25"/>
  <c r="C481" i="25"/>
  <c r="C479" i="25"/>
  <c r="C477" i="25"/>
  <c r="C475" i="25"/>
  <c r="C473" i="25"/>
  <c r="C471" i="25"/>
  <c r="C469" i="25"/>
  <c r="H459" i="25"/>
  <c r="C69" i="23"/>
  <c r="C450" i="25" s="1"/>
  <c r="C517" i="25"/>
  <c r="H466" i="25"/>
  <c r="H454" i="25"/>
  <c r="C519" i="25"/>
  <c r="H461" i="25"/>
  <c r="H449" i="25"/>
  <c r="C370" i="25"/>
  <c r="H468" i="25"/>
  <c r="H456" i="25"/>
  <c r="H463" i="25"/>
  <c r="H451" i="25"/>
  <c r="C447" i="25"/>
  <c r="C445" i="25"/>
  <c r="C443" i="25"/>
  <c r="C441" i="25"/>
  <c r="C439" i="25"/>
  <c r="C437" i="25"/>
  <c r="C435" i="25"/>
  <c r="C433" i="25"/>
  <c r="C431" i="25"/>
  <c r="H458" i="25"/>
  <c r="C518" i="25"/>
  <c r="C516" i="25"/>
  <c r="C514" i="25"/>
  <c r="C512" i="25"/>
  <c r="C510" i="25"/>
  <c r="C508" i="25"/>
  <c r="C506" i="25"/>
  <c r="C504" i="25"/>
  <c r="C502" i="25"/>
  <c r="C500" i="25"/>
  <c r="C498" i="25"/>
  <c r="C496" i="25"/>
  <c r="C494" i="25"/>
  <c r="C492" i="25"/>
  <c r="C488" i="25"/>
  <c r="C486" i="25"/>
  <c r="C484" i="25"/>
  <c r="C482" i="25"/>
  <c r="C480" i="25"/>
  <c r="C478" i="25"/>
  <c r="C476" i="25"/>
  <c r="C474" i="25"/>
  <c r="C472" i="25"/>
  <c r="H465" i="25"/>
  <c r="C629" i="25"/>
  <c r="C631" i="25"/>
  <c r="C633" i="25"/>
  <c r="C635" i="25"/>
  <c r="C637" i="25"/>
  <c r="C639" i="25"/>
  <c r="C641" i="25"/>
  <c r="C643" i="25"/>
  <c r="C645" i="25"/>
  <c r="C647" i="25"/>
  <c r="C630" i="25"/>
  <c r="C632" i="25"/>
  <c r="C634" i="25"/>
  <c r="C636" i="25"/>
  <c r="C638" i="25"/>
  <c r="C640" i="25"/>
  <c r="C642" i="25"/>
  <c r="C644" i="25"/>
  <c r="C646" i="25"/>
  <c r="C648" i="25"/>
  <c r="C609" i="25"/>
  <c r="C611" i="25"/>
  <c r="C613" i="25"/>
  <c r="C615" i="25"/>
  <c r="C617" i="25"/>
  <c r="C619" i="25"/>
  <c r="C621" i="25"/>
  <c r="C623" i="25"/>
  <c r="C625" i="25"/>
  <c r="C627" i="25"/>
  <c r="C610" i="25"/>
  <c r="C612" i="25"/>
  <c r="C614" i="25"/>
  <c r="C616" i="25"/>
  <c r="C618" i="25"/>
  <c r="C620" i="25"/>
  <c r="C622" i="25"/>
  <c r="C624" i="25"/>
  <c r="C626" i="25"/>
  <c r="C628" i="25"/>
  <c r="C649" i="25"/>
  <c r="C651" i="25"/>
  <c r="C653" i="25"/>
  <c r="C655" i="25"/>
  <c r="C657" i="25"/>
  <c r="C659" i="25"/>
  <c r="C661" i="25"/>
  <c r="C663" i="25"/>
  <c r="C665" i="25"/>
  <c r="C667" i="25"/>
  <c r="C650" i="25"/>
  <c r="C652" i="25"/>
  <c r="C654" i="25"/>
  <c r="C656" i="25"/>
  <c r="C658" i="25"/>
  <c r="C660" i="25"/>
  <c r="C662" i="25"/>
  <c r="C664" i="25"/>
  <c r="C666" i="25"/>
  <c r="C668" i="25"/>
  <c r="C593" i="25"/>
  <c r="C595" i="25"/>
  <c r="C597" i="25"/>
  <c r="C599" i="25"/>
  <c r="C601" i="25"/>
  <c r="C603" i="25"/>
  <c r="C605" i="25"/>
  <c r="C607" i="25"/>
  <c r="C591" i="25"/>
  <c r="C589" i="25"/>
  <c r="C590" i="25"/>
  <c r="C594" i="25"/>
  <c r="C596" i="25"/>
  <c r="C598" i="25"/>
  <c r="C600" i="25"/>
  <c r="C602" i="25"/>
  <c r="C604" i="25"/>
  <c r="C606" i="25"/>
  <c r="C608" i="25"/>
  <c r="C465" i="25"/>
  <c r="C461" i="25"/>
  <c r="C457" i="25"/>
  <c r="C453" i="25"/>
  <c r="C449" i="25"/>
  <c r="C427" i="25"/>
  <c r="C425" i="25"/>
  <c r="C423" i="25"/>
  <c r="C421" i="25"/>
  <c r="C419" i="25"/>
  <c r="C417" i="25"/>
  <c r="C415" i="25"/>
  <c r="C413" i="25"/>
  <c r="C411" i="25"/>
  <c r="C409" i="25"/>
  <c r="C407" i="25"/>
  <c r="C405" i="25"/>
  <c r="C403" i="25"/>
  <c r="C401" i="25"/>
  <c r="C399" i="25"/>
  <c r="C397" i="25"/>
  <c r="C395" i="25"/>
  <c r="C393" i="25"/>
  <c r="C391" i="25"/>
  <c r="C389" i="25"/>
  <c r="C387" i="25"/>
  <c r="C385" i="25"/>
  <c r="C383" i="25"/>
  <c r="C381" i="25"/>
  <c r="C379" i="25"/>
  <c r="C377" i="25"/>
  <c r="C375" i="25"/>
  <c r="C467" i="25"/>
  <c r="C463" i="25"/>
  <c r="C459" i="25"/>
  <c r="C455" i="25"/>
  <c r="C451" i="25"/>
  <c r="C74" i="23"/>
  <c r="C373" i="25"/>
  <c r="C371" i="25"/>
  <c r="C583" i="25"/>
  <c r="C577" i="25"/>
  <c r="C569" i="25"/>
  <c r="C545" i="25"/>
  <c r="C541" i="25"/>
  <c r="C535" i="25"/>
  <c r="C531" i="25"/>
  <c r="C525" i="25"/>
  <c r="C523" i="25"/>
  <c r="C585" i="25"/>
  <c r="C579" i="25"/>
  <c r="C573" i="25"/>
  <c r="C543" i="25"/>
  <c r="C539" i="25"/>
  <c r="C533" i="25"/>
  <c r="C529" i="25"/>
  <c r="C521" i="25"/>
  <c r="C587" i="25"/>
  <c r="C581" i="25"/>
  <c r="C575" i="25"/>
  <c r="C571" i="25"/>
  <c r="C547" i="25"/>
  <c r="C537" i="25"/>
  <c r="C466" i="25"/>
  <c r="C462" i="25"/>
  <c r="C458" i="25"/>
  <c r="C454" i="25"/>
  <c r="C452" i="25"/>
  <c r="C428" i="25"/>
  <c r="C426" i="25"/>
  <c r="C424" i="25"/>
  <c r="C422" i="25"/>
  <c r="C420" i="25"/>
  <c r="C418" i="25"/>
  <c r="C416" i="25"/>
  <c r="C414" i="25"/>
  <c r="C412" i="25"/>
  <c r="C408" i="25"/>
  <c r="C406" i="25"/>
  <c r="C404" i="25"/>
  <c r="C402" i="25"/>
  <c r="C400" i="25"/>
  <c r="C398" i="25"/>
  <c r="C396" i="25"/>
  <c r="C394" i="25"/>
  <c r="C392" i="25"/>
  <c r="C388" i="25"/>
  <c r="C386" i="25"/>
  <c r="C384" i="25"/>
  <c r="C382" i="25"/>
  <c r="C380" i="25"/>
  <c r="C378" i="25"/>
  <c r="C376" i="25"/>
  <c r="C374" i="25"/>
  <c r="C468" i="25"/>
  <c r="C464" i="25"/>
  <c r="C460" i="25"/>
  <c r="C456" i="25"/>
  <c r="C331" i="25"/>
  <c r="C592" i="25"/>
  <c r="C588" i="25"/>
  <c r="C586" i="25"/>
  <c r="C584" i="25"/>
  <c r="C582" i="25"/>
  <c r="C580" i="25"/>
  <c r="C578" i="25"/>
  <c r="C576" i="25"/>
  <c r="C574" i="25"/>
  <c r="C572" i="25"/>
  <c r="C548" i="25"/>
  <c r="C546" i="25"/>
  <c r="C544" i="25"/>
  <c r="C542" i="25"/>
  <c r="C540" i="25"/>
  <c r="C538" i="25"/>
  <c r="C536" i="25"/>
  <c r="C534" i="25"/>
  <c r="C532" i="25"/>
  <c r="C528" i="25"/>
  <c r="C526" i="25"/>
  <c r="C524" i="25"/>
  <c r="C522" i="25"/>
  <c r="G665" i="25"/>
  <c r="G659" i="25"/>
  <c r="G653" i="25"/>
  <c r="G650" i="25"/>
  <c r="G644" i="25"/>
  <c r="G632" i="25"/>
  <c r="G617" i="25"/>
  <c r="F668" i="25"/>
  <c r="F662" i="25"/>
  <c r="F656" i="25"/>
  <c r="F647" i="25"/>
  <c r="F641" i="25"/>
  <c r="F638" i="25"/>
  <c r="F635" i="25"/>
  <c r="F629" i="25"/>
  <c r="F626" i="25"/>
  <c r="F623" i="25"/>
  <c r="F620" i="25"/>
  <c r="F614" i="25"/>
  <c r="F611" i="25"/>
  <c r="F608" i="25"/>
  <c r="F605" i="25"/>
  <c r="F602" i="25"/>
  <c r="F599" i="25"/>
  <c r="F596" i="25"/>
  <c r="F593" i="25"/>
  <c r="F590" i="25"/>
  <c r="F587" i="25"/>
  <c r="F584" i="25"/>
  <c r="F581" i="25"/>
  <c r="F578" i="25"/>
  <c r="F575" i="25"/>
  <c r="F572" i="25"/>
  <c r="F569" i="25"/>
  <c r="F566" i="25"/>
  <c r="F563" i="25"/>
  <c r="F560" i="25"/>
  <c r="F557" i="25"/>
  <c r="F554" i="25"/>
  <c r="F551" i="25"/>
  <c r="F548" i="25"/>
  <c r="F545" i="25"/>
  <c r="F542" i="25"/>
  <c r="F539" i="25"/>
  <c r="F536" i="25"/>
  <c r="F533" i="25"/>
  <c r="F530" i="25"/>
  <c r="F527" i="25"/>
  <c r="F524" i="25"/>
  <c r="F521" i="25"/>
  <c r="G666" i="25"/>
  <c r="G663" i="25"/>
  <c r="G660" i="25"/>
  <c r="G657" i="25"/>
  <c r="G654" i="25"/>
  <c r="G651" i="25"/>
  <c r="G648" i="25"/>
  <c r="G645" i="25"/>
  <c r="G642" i="25"/>
  <c r="G639" i="25"/>
  <c r="G636" i="25"/>
  <c r="G633" i="25"/>
  <c r="G630" i="25"/>
  <c r="G627" i="25"/>
  <c r="G624" i="25"/>
  <c r="G621" i="25"/>
  <c r="G618" i="25"/>
  <c r="G615" i="25"/>
  <c r="G612" i="25"/>
  <c r="G609" i="25"/>
  <c r="G606" i="25"/>
  <c r="G603" i="25"/>
  <c r="G600" i="25"/>
  <c r="G597" i="25"/>
  <c r="G594" i="25"/>
  <c r="G591" i="25"/>
  <c r="G588" i="25"/>
  <c r="G585" i="25"/>
  <c r="G582" i="25"/>
  <c r="G579" i="25"/>
  <c r="G576" i="25"/>
  <c r="G573" i="25"/>
  <c r="G570" i="25"/>
  <c r="G567" i="25"/>
  <c r="G564" i="25"/>
  <c r="G561" i="25"/>
  <c r="G558" i="25"/>
  <c r="G555" i="25"/>
  <c r="G552" i="25"/>
  <c r="G549" i="25"/>
  <c r="G546" i="25"/>
  <c r="G543" i="25"/>
  <c r="G540" i="25"/>
  <c r="G537" i="25"/>
  <c r="G534" i="25"/>
  <c r="G531" i="25"/>
  <c r="G528" i="25"/>
  <c r="G661" i="25"/>
  <c r="G658" i="25"/>
  <c r="G649" i="25"/>
  <c r="G646" i="25"/>
  <c r="G637" i="25"/>
  <c r="G631" i="25"/>
  <c r="G628" i="25"/>
  <c r="G625" i="25"/>
  <c r="G622" i="25"/>
  <c r="G619" i="25"/>
  <c r="G616" i="25"/>
  <c r="G613" i="25"/>
  <c r="G610" i="25"/>
  <c r="G607" i="25"/>
  <c r="G604" i="25"/>
  <c r="G601" i="25"/>
  <c r="G598" i="25"/>
  <c r="G595" i="25"/>
  <c r="G592" i="25"/>
  <c r="G589" i="25"/>
  <c r="G586" i="25"/>
  <c r="G583" i="25"/>
  <c r="G580" i="25"/>
  <c r="G577" i="25"/>
  <c r="G574" i="25"/>
  <c r="G571" i="25"/>
  <c r="G568" i="25"/>
  <c r="G565" i="25"/>
  <c r="G562" i="25"/>
  <c r="G559" i="25"/>
  <c r="G556" i="25"/>
  <c r="G553" i="25"/>
  <c r="G550" i="25"/>
  <c r="G547" i="25"/>
  <c r="G544" i="25"/>
  <c r="G541" i="25"/>
  <c r="G538" i="25"/>
  <c r="G535" i="25"/>
  <c r="G532" i="25"/>
  <c r="G529" i="25"/>
  <c r="G526" i="25"/>
  <c r="G523" i="25"/>
  <c r="G520" i="25"/>
  <c r="G655" i="25"/>
  <c r="G652" i="25"/>
  <c r="G643" i="25"/>
  <c r="G640" i="25"/>
  <c r="F667" i="25"/>
  <c r="F664" i="25"/>
  <c r="F634" i="25"/>
  <c r="F517" i="25"/>
  <c r="F514" i="25"/>
  <c r="F511" i="25"/>
  <c r="F508" i="25"/>
  <c r="F505" i="25"/>
  <c r="F502" i="25"/>
  <c r="F499" i="25"/>
  <c r="F496" i="25"/>
  <c r="F493" i="25"/>
  <c r="F490" i="25"/>
  <c r="F487" i="25"/>
  <c r="F484" i="25"/>
  <c r="F481" i="25"/>
  <c r="F478" i="25"/>
  <c r="F475" i="25"/>
  <c r="F472" i="25"/>
  <c r="F469" i="25"/>
  <c r="F466" i="25"/>
  <c r="F463" i="25"/>
  <c r="F460" i="25"/>
  <c r="F457" i="25"/>
  <c r="F454" i="25"/>
  <c r="F451" i="25"/>
  <c r="F448" i="25"/>
  <c r="F445" i="25"/>
  <c r="F442" i="25"/>
  <c r="F439" i="25"/>
  <c r="F436" i="25"/>
  <c r="F433" i="25"/>
  <c r="F430" i="25"/>
  <c r="F427" i="25"/>
  <c r="F424" i="25"/>
  <c r="F421" i="25"/>
  <c r="F418" i="25"/>
  <c r="F415" i="25"/>
  <c r="F412" i="25"/>
  <c r="F409" i="25"/>
  <c r="F406" i="25"/>
  <c r="F403" i="25"/>
  <c r="F400" i="25"/>
  <c r="F397" i="25"/>
  <c r="F394" i="25"/>
  <c r="F391" i="25"/>
  <c r="F388" i="25"/>
  <c r="F385" i="25"/>
  <c r="F382" i="25"/>
  <c r="F379" i="25"/>
  <c r="F376" i="25"/>
  <c r="G497" i="25"/>
  <c r="G494" i="25"/>
  <c r="G485" i="25"/>
  <c r="G479" i="25"/>
  <c r="G476" i="25"/>
  <c r="G470" i="25"/>
  <c r="G461" i="25"/>
  <c r="G458" i="25"/>
  <c r="G455" i="25"/>
  <c r="G449" i="25"/>
  <c r="G446" i="25"/>
  <c r="G443" i="25"/>
  <c r="G440" i="25"/>
  <c r="G437" i="25"/>
  <c r="G434" i="25"/>
  <c r="G431" i="25"/>
  <c r="G428" i="25"/>
  <c r="G425" i="25"/>
  <c r="G422" i="25"/>
  <c r="G419" i="25"/>
  <c r="G416" i="25"/>
  <c r="G413" i="25"/>
  <c r="G410" i="25"/>
  <c r="G407" i="25"/>
  <c r="G404" i="25"/>
  <c r="G401" i="25"/>
  <c r="G398" i="25"/>
  <c r="G395" i="25"/>
  <c r="G392" i="25"/>
  <c r="G389" i="25"/>
  <c r="G386" i="25"/>
  <c r="G383" i="25"/>
  <c r="G380" i="25"/>
  <c r="G377" i="25"/>
  <c r="G374" i="25"/>
  <c r="G371" i="25"/>
  <c r="G518" i="25"/>
  <c r="G515" i="25"/>
  <c r="G509" i="25"/>
  <c r="G506" i="25"/>
  <c r="G500" i="25"/>
  <c r="G488" i="25"/>
  <c r="G482" i="25"/>
  <c r="G473" i="25"/>
  <c r="G467" i="25"/>
  <c r="G464" i="25"/>
  <c r="G452" i="25"/>
  <c r="F512" i="25"/>
  <c r="F503" i="25"/>
  <c r="F491" i="25"/>
  <c r="G513" i="25"/>
  <c r="G510" i="25"/>
  <c r="G504" i="25"/>
  <c r="G501" i="25"/>
  <c r="G495" i="25"/>
  <c r="G492" i="25"/>
  <c r="G486" i="25"/>
  <c r="G483" i="25"/>
  <c r="G480" i="25"/>
  <c r="G477" i="25"/>
  <c r="G474" i="25"/>
  <c r="G471" i="25"/>
  <c r="G468" i="25"/>
  <c r="G465" i="25"/>
  <c r="G462" i="25"/>
  <c r="G459" i="25"/>
  <c r="G456" i="25"/>
  <c r="G453" i="25"/>
  <c r="G450" i="25"/>
  <c r="G447" i="25"/>
  <c r="G444" i="25"/>
  <c r="G441" i="25"/>
  <c r="G438" i="25"/>
  <c r="G435" i="25"/>
  <c r="G432" i="25"/>
  <c r="G429" i="25"/>
  <c r="G426" i="25"/>
  <c r="G423" i="25"/>
  <c r="G420" i="25"/>
  <c r="G417" i="25"/>
  <c r="G414" i="25"/>
  <c r="G411" i="25"/>
  <c r="G408" i="25"/>
  <c r="G405" i="25"/>
  <c r="G402" i="25"/>
  <c r="G399" i="25"/>
  <c r="G396" i="25"/>
  <c r="G393" i="25"/>
  <c r="G390" i="25"/>
  <c r="G387" i="25"/>
  <c r="G384" i="25"/>
  <c r="G381" i="25"/>
  <c r="G378" i="25"/>
  <c r="G375" i="25"/>
  <c r="G372" i="25"/>
  <c r="G369" i="25"/>
  <c r="G498" i="25"/>
  <c r="G489" i="25"/>
  <c r="F519" i="25"/>
  <c r="F516" i="25"/>
  <c r="F507" i="25"/>
  <c r="B611" i="25"/>
  <c r="A612" i="25"/>
  <c r="B348" i="25"/>
  <c r="A349" i="25"/>
  <c r="A333" i="25"/>
  <c r="B332" i="25"/>
  <c r="C330" i="25"/>
  <c r="D330" i="25"/>
  <c r="F330" i="25" s="1"/>
  <c r="E330" i="25"/>
  <c r="H330" i="25"/>
  <c r="T330" i="25"/>
  <c r="U330" i="25"/>
  <c r="U331" i="25"/>
  <c r="T331" i="25"/>
  <c r="H331" i="25"/>
  <c r="E331" i="25"/>
  <c r="D331" i="25"/>
  <c r="G331" i="25" s="1"/>
  <c r="F327" i="25"/>
  <c r="G328" i="25"/>
  <c r="G325" i="25"/>
  <c r="G322" i="25"/>
  <c r="G329" i="25"/>
  <c r="G326" i="25"/>
  <c r="G323" i="25"/>
  <c r="G320" i="25"/>
  <c r="B93" i="25"/>
  <c r="A95" i="25"/>
  <c r="B94" i="25"/>
  <c r="D92" i="25"/>
  <c r="F92" i="25" s="1"/>
  <c r="E92" i="25"/>
  <c r="H92" i="25"/>
  <c r="T92" i="25"/>
  <c r="U92" i="25"/>
  <c r="G91" i="25"/>
  <c r="G88" i="25"/>
  <c r="G85" i="25"/>
  <c r="G82" i="25"/>
  <c r="G89" i="25"/>
  <c r="G86" i="25"/>
  <c r="G83" i="25"/>
  <c r="G80" i="25"/>
  <c r="G77" i="25"/>
  <c r="G74" i="25"/>
  <c r="G71" i="25"/>
  <c r="G68" i="25"/>
  <c r="T61" i="25"/>
  <c r="U60" i="25"/>
  <c r="U61" i="25"/>
  <c r="T58" i="25"/>
  <c r="L58" i="25"/>
  <c r="J58" i="25"/>
  <c r="V106" i="37"/>
  <c r="F48" i="25" s="1"/>
  <c r="R106" i="37"/>
  <c r="R11" i="38"/>
  <c r="Q12" i="38"/>
  <c r="Q13" i="38"/>
  <c r="V88" i="37"/>
  <c r="V52" i="37"/>
  <c r="V100" i="37"/>
  <c r="V42" i="37"/>
  <c r="V54" i="37"/>
  <c r="V78" i="37"/>
  <c r="V97" i="37"/>
  <c r="V49" i="37"/>
  <c r="R73" i="37"/>
  <c r="H73" i="37" s="1"/>
  <c r="V75" i="37"/>
  <c r="Q8" i="38" s="1"/>
  <c r="V51" i="37"/>
  <c r="V39" i="37"/>
  <c r="V38" i="37"/>
  <c r="V101" i="37"/>
  <c r="V99" i="37"/>
  <c r="Q10" i="38" s="1"/>
  <c r="V87" i="37"/>
  <c r="V57" i="37"/>
  <c r="G89" i="37"/>
  <c r="G77" i="37"/>
  <c r="G53" i="37"/>
  <c r="V33" i="37"/>
  <c r="G43" i="37"/>
  <c r="G41" i="37"/>
  <c r="V45" i="37"/>
  <c r="V81" i="37"/>
  <c r="V98" i="37"/>
  <c r="Q9" i="38" s="1"/>
  <c r="V50" i="37"/>
  <c r="G103" i="37"/>
  <c r="G91" i="37"/>
  <c r="G79" i="37"/>
  <c r="G67" i="37"/>
  <c r="E40" i="25" s="1"/>
  <c r="G55" i="37"/>
  <c r="V74" i="37"/>
  <c r="G86" i="37"/>
  <c r="E38" i="25"/>
  <c r="E44" i="25"/>
  <c r="E47" i="25"/>
  <c r="E45" i="25"/>
  <c r="V102" i="37"/>
  <c r="V90" i="37"/>
  <c r="V66" i="37"/>
  <c r="V65" i="37"/>
  <c r="V64" i="37"/>
  <c r="V63" i="37"/>
  <c r="V62" i="37"/>
  <c r="V73" i="37"/>
  <c r="V105" i="37"/>
  <c r="V93" i="37"/>
  <c r="V69" i="37"/>
  <c r="V68" i="37"/>
  <c r="R63" i="37"/>
  <c r="H63" i="37" s="1"/>
  <c r="R103" i="37"/>
  <c r="H103" i="37" s="1"/>
  <c r="R105" i="37"/>
  <c r="H105" i="37" s="1"/>
  <c r="E46" i="25"/>
  <c r="R74" i="37"/>
  <c r="H74" i="37" s="1"/>
  <c r="R72" i="37"/>
  <c r="H72" i="37" s="1"/>
  <c r="R70" i="37"/>
  <c r="H70" i="37" s="1"/>
  <c r="R68" i="37"/>
  <c r="H68" i="37" s="1"/>
  <c r="R66" i="37"/>
  <c r="H66" i="37" s="1"/>
  <c r="R64" i="37"/>
  <c r="H64" i="37" s="1"/>
  <c r="R71" i="37"/>
  <c r="H71" i="37" s="1"/>
  <c r="R69" i="37"/>
  <c r="H69" i="37" s="1"/>
  <c r="R67" i="37"/>
  <c r="H67" i="37" s="1"/>
  <c r="R65" i="37"/>
  <c r="H65" i="37" s="1"/>
  <c r="N9" i="38"/>
  <c r="R9" i="38" s="1"/>
  <c r="N12" i="38"/>
  <c r="R12" i="38" s="1"/>
  <c r="N13" i="38"/>
  <c r="N10" i="38"/>
  <c r="R10" i="38" s="1"/>
  <c r="O11" i="38"/>
  <c r="Q11" i="38" s="1"/>
  <c r="N8" i="38"/>
  <c r="R8" i="38" s="1"/>
  <c r="R102" i="37"/>
  <c r="H102" i="37" s="1"/>
  <c r="R104" i="37"/>
  <c r="H104" i="37" s="1"/>
  <c r="R93" i="37"/>
  <c r="H93" i="37" s="1"/>
  <c r="L75" i="23"/>
  <c r="A64" i="25"/>
  <c r="D54" i="25"/>
  <c r="D52" i="25"/>
  <c r="D59" i="25"/>
  <c r="F59" i="25" s="1"/>
  <c r="D53" i="25"/>
  <c r="D50" i="25"/>
  <c r="D58" i="25"/>
  <c r="D63" i="25"/>
  <c r="F63" i="25" s="1"/>
  <c r="D57" i="25"/>
  <c r="D62" i="25"/>
  <c r="F62" i="25" s="1"/>
  <c r="D56" i="25"/>
  <c r="D61" i="25"/>
  <c r="F61" i="25" s="1"/>
  <c r="D51" i="25"/>
  <c r="D49" i="25"/>
  <c r="D55" i="25"/>
  <c r="D60" i="25"/>
  <c r="F60" i="25" s="1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L75" i="37"/>
  <c r="L76" i="37"/>
  <c r="T32" i="37"/>
  <c r="T33" i="37"/>
  <c r="T34" i="37"/>
  <c r="T35" i="37"/>
  <c r="T36" i="37"/>
  <c r="T37" i="37"/>
  <c r="T38" i="37"/>
  <c r="T39" i="37"/>
  <c r="T40" i="37"/>
  <c r="T41" i="37"/>
  <c r="T42" i="37"/>
  <c r="T43" i="37"/>
  <c r="T44" i="37"/>
  <c r="T45" i="37"/>
  <c r="T46" i="37"/>
  <c r="T47" i="37"/>
  <c r="T48" i="37"/>
  <c r="T49" i="37"/>
  <c r="T50" i="37"/>
  <c r="T51" i="37"/>
  <c r="T52" i="37"/>
  <c r="T53" i="37"/>
  <c r="T54" i="37"/>
  <c r="T55" i="37"/>
  <c r="T56" i="37"/>
  <c r="T57" i="37"/>
  <c r="T58" i="37"/>
  <c r="T59" i="37"/>
  <c r="T60" i="37"/>
  <c r="T61" i="37"/>
  <c r="T62" i="37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L32" i="37"/>
  <c r="L33" i="37"/>
  <c r="L34" i="37"/>
  <c r="L35" i="37"/>
  <c r="L36" i="37"/>
  <c r="L37" i="37"/>
  <c r="L38" i="37"/>
  <c r="L39" i="37"/>
  <c r="L40" i="37"/>
  <c r="L41" i="37"/>
  <c r="L42" i="37"/>
  <c r="L43" i="37"/>
  <c r="L44" i="37"/>
  <c r="L45" i="37"/>
  <c r="L46" i="37"/>
  <c r="L47" i="37"/>
  <c r="L48" i="37"/>
  <c r="L49" i="37"/>
  <c r="L50" i="37"/>
  <c r="L51" i="37"/>
  <c r="L52" i="37"/>
  <c r="L53" i="37"/>
  <c r="L54" i="37"/>
  <c r="L55" i="37"/>
  <c r="L56" i="37"/>
  <c r="L57" i="37"/>
  <c r="L58" i="37"/>
  <c r="L59" i="37"/>
  <c r="L60" i="37"/>
  <c r="L61" i="37"/>
  <c r="L62" i="37"/>
  <c r="L77" i="37"/>
  <c r="L78" i="37"/>
  <c r="L79" i="37"/>
  <c r="L80" i="37"/>
  <c r="L81" i="37"/>
  <c r="L82" i="37"/>
  <c r="L83" i="37"/>
  <c r="L84" i="37"/>
  <c r="L85" i="37"/>
  <c r="L86" i="37"/>
  <c r="L87" i="37"/>
  <c r="L88" i="37"/>
  <c r="L89" i="37"/>
  <c r="L90" i="37"/>
  <c r="L91" i="37"/>
  <c r="L92" i="37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C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4" i="24"/>
  <c r="H106" i="37" l="1"/>
  <c r="G48" i="25"/>
  <c r="C550" i="25"/>
  <c r="C552" i="25"/>
  <c r="C554" i="25"/>
  <c r="C556" i="25"/>
  <c r="C558" i="25"/>
  <c r="C560" i="25"/>
  <c r="C562" i="25"/>
  <c r="C564" i="25"/>
  <c r="C566" i="25"/>
  <c r="C568" i="25"/>
  <c r="C553" i="25"/>
  <c r="C559" i="25"/>
  <c r="C565" i="25"/>
  <c r="C549" i="25"/>
  <c r="C555" i="25"/>
  <c r="C561" i="25"/>
  <c r="C567" i="25"/>
  <c r="C551" i="25"/>
  <c r="C557" i="25"/>
  <c r="C563" i="25"/>
  <c r="B612" i="25"/>
  <c r="A613" i="25"/>
  <c r="B349" i="25"/>
  <c r="A350" i="25"/>
  <c r="G330" i="25"/>
  <c r="F331" i="25"/>
  <c r="E332" i="25"/>
  <c r="H332" i="25"/>
  <c r="T332" i="25"/>
  <c r="U332" i="25"/>
  <c r="D332" i="25"/>
  <c r="F332" i="25" s="1"/>
  <c r="C332" i="25"/>
  <c r="A334" i="25"/>
  <c r="B333" i="25"/>
  <c r="G92" i="25"/>
  <c r="E94" i="25"/>
  <c r="H94" i="25"/>
  <c r="T94" i="25"/>
  <c r="U94" i="25"/>
  <c r="D94" i="25"/>
  <c r="F94" i="25" s="1"/>
  <c r="A96" i="25"/>
  <c r="B95" i="25"/>
  <c r="D93" i="25"/>
  <c r="F93" i="25" s="1"/>
  <c r="E93" i="25"/>
  <c r="H93" i="25"/>
  <c r="T93" i="25"/>
  <c r="U93" i="25"/>
  <c r="G51" i="25"/>
  <c r="F51" i="25"/>
  <c r="F57" i="25"/>
  <c r="G57" i="25"/>
  <c r="F58" i="25"/>
  <c r="G58" i="25"/>
  <c r="F56" i="25"/>
  <c r="G56" i="25"/>
  <c r="G50" i="25"/>
  <c r="F50" i="25"/>
  <c r="F53" i="25"/>
  <c r="G53" i="25"/>
  <c r="F55" i="25"/>
  <c r="G55" i="25"/>
  <c r="G52" i="25"/>
  <c r="F52" i="25"/>
  <c r="G49" i="25"/>
  <c r="F49" i="25"/>
  <c r="G54" i="25"/>
  <c r="F54" i="25"/>
  <c r="R13" i="38"/>
  <c r="R14" i="38" s="1"/>
  <c r="R95" i="37"/>
  <c r="H95" i="37" s="1"/>
  <c r="C6" i="40"/>
  <c r="R96" i="37"/>
  <c r="H96" i="37" s="1"/>
  <c r="R36" i="37"/>
  <c r="E33" i="25"/>
  <c r="E21" i="25"/>
  <c r="R42" i="37"/>
  <c r="H78" i="38" s="1"/>
  <c r="R44" i="37"/>
  <c r="C7" i="40"/>
  <c r="R62" i="37"/>
  <c r="H120" i="38" s="1"/>
  <c r="R38" i="37"/>
  <c r="H38" i="37" s="1"/>
  <c r="R49" i="37"/>
  <c r="H49" i="37" s="1"/>
  <c r="G95" i="38"/>
  <c r="R94" i="37"/>
  <c r="H94" i="37" s="1"/>
  <c r="R58" i="37"/>
  <c r="H128" i="38" s="1"/>
  <c r="E18" i="25"/>
  <c r="G126" i="38"/>
  <c r="R56" i="37"/>
  <c r="H56" i="37" s="1"/>
  <c r="R50" i="37"/>
  <c r="H50" i="37" s="1"/>
  <c r="R61" i="37"/>
  <c r="H61" i="37" s="1"/>
  <c r="G125" i="38"/>
  <c r="R55" i="37"/>
  <c r="H55" i="37" s="1"/>
  <c r="G37" i="38"/>
  <c r="R92" i="37"/>
  <c r="H92" i="37" s="1"/>
  <c r="R88" i="37"/>
  <c r="H88" i="37" s="1"/>
  <c r="R91" i="37"/>
  <c r="R87" i="37"/>
  <c r="H87" i="37" s="1"/>
  <c r="R86" i="37"/>
  <c r="H86" i="37" s="1"/>
  <c r="R85" i="37"/>
  <c r="P12" i="38" s="1"/>
  <c r="R84" i="37"/>
  <c r="P11" i="38" s="1"/>
  <c r="R83" i="37"/>
  <c r="D64" i="25"/>
  <c r="F64" i="25" s="1"/>
  <c r="A65" i="25"/>
  <c r="F15" i="40"/>
  <c r="R59" i="37"/>
  <c r="R47" i="37"/>
  <c r="H94" i="38" s="1"/>
  <c r="R35" i="37"/>
  <c r="H55" i="38" s="1"/>
  <c r="R37" i="37"/>
  <c r="H53" i="38" s="1"/>
  <c r="R31" i="37"/>
  <c r="G4" i="25" s="1"/>
  <c r="R60" i="37"/>
  <c r="R48" i="37"/>
  <c r="R43" i="37"/>
  <c r="H43" i="37" s="1"/>
  <c r="R57" i="37"/>
  <c r="H105" i="38" s="1"/>
  <c r="R33" i="37"/>
  <c r="H75" i="38" s="1"/>
  <c r="R34" i="37"/>
  <c r="H48" i="38" s="1"/>
  <c r="R32" i="37"/>
  <c r="R54" i="37"/>
  <c r="H54" i="37" s="1"/>
  <c r="R53" i="37"/>
  <c r="H114" i="38" s="1"/>
  <c r="R41" i="37"/>
  <c r="H66" i="38" s="1"/>
  <c r="R52" i="37"/>
  <c r="R40" i="37"/>
  <c r="R46" i="37"/>
  <c r="H63" i="38" s="1"/>
  <c r="R51" i="37"/>
  <c r="H51" i="37" s="1"/>
  <c r="R39" i="37"/>
  <c r="H93" i="38" s="1"/>
  <c r="R45" i="37"/>
  <c r="G71" i="38"/>
  <c r="G90" i="38"/>
  <c r="G88" i="38"/>
  <c r="G61" i="38"/>
  <c r="F21" i="40"/>
  <c r="F20" i="40"/>
  <c r="F19" i="40"/>
  <c r="F18" i="40"/>
  <c r="F17" i="40"/>
  <c r="F16" i="40"/>
  <c r="R75" i="37"/>
  <c r="P8" i="38" s="1"/>
  <c r="R76" i="37"/>
  <c r="D21" i="40"/>
  <c r="C16" i="40"/>
  <c r="D16" i="40"/>
  <c r="D15" i="40"/>
  <c r="D19" i="40"/>
  <c r="D18" i="40"/>
  <c r="D17" i="40"/>
  <c r="D20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B613" i="25" l="1"/>
  <c r="A614" i="25"/>
  <c r="B350" i="25"/>
  <c r="A351" i="25"/>
  <c r="G332" i="25"/>
  <c r="H333" i="25"/>
  <c r="T333" i="25"/>
  <c r="U333" i="25"/>
  <c r="C333" i="25"/>
  <c r="D333" i="25"/>
  <c r="G333" i="25" s="1"/>
  <c r="E333" i="25"/>
  <c r="A335" i="25"/>
  <c r="B334" i="25"/>
  <c r="H95" i="25"/>
  <c r="T95" i="25"/>
  <c r="U95" i="25"/>
  <c r="D95" i="25"/>
  <c r="G95" i="25" s="1"/>
  <c r="E95" i="25"/>
  <c r="A97" i="25"/>
  <c r="B96" i="25"/>
  <c r="G93" i="25"/>
  <c r="G94" i="25"/>
  <c r="G59" i="25"/>
  <c r="G60" i="25"/>
  <c r="G61" i="25"/>
  <c r="G62" i="25"/>
  <c r="G63" i="25"/>
  <c r="G64" i="25"/>
  <c r="H91" i="37"/>
  <c r="P13" i="38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E16" i="25"/>
  <c r="C38" i="38"/>
  <c r="E5" i="25"/>
  <c r="E18" i="40"/>
  <c r="C91" i="38"/>
  <c r="E17" i="25"/>
  <c r="C131" i="38"/>
  <c r="E28" i="25"/>
  <c r="C125" i="38"/>
  <c r="E34" i="25"/>
  <c r="R100" i="37"/>
  <c r="H100" i="37" s="1"/>
  <c r="C122" i="38"/>
  <c r="E24" i="25"/>
  <c r="C127" i="38"/>
  <c r="E29" i="25"/>
  <c r="C100" i="38"/>
  <c r="E25" i="25"/>
  <c r="E20" i="40"/>
  <c r="R101" i="37"/>
  <c r="H101" i="37" s="1"/>
  <c r="C132" i="38"/>
  <c r="E32" i="25"/>
  <c r="C53" i="38"/>
  <c r="E10" i="25"/>
  <c r="C47" i="38"/>
  <c r="E11" i="25"/>
  <c r="C85" i="38"/>
  <c r="E14" i="25"/>
  <c r="E19" i="40"/>
  <c r="C95" i="38"/>
  <c r="E22" i="25"/>
  <c r="C78" i="38"/>
  <c r="E15" i="25"/>
  <c r="C103" i="38"/>
  <c r="E27" i="25"/>
  <c r="C46" i="38"/>
  <c r="E8" i="25"/>
  <c r="C130" i="38"/>
  <c r="E35" i="25"/>
  <c r="C93" i="38"/>
  <c r="E12" i="25"/>
  <c r="C123" i="38"/>
  <c r="E31" i="25"/>
  <c r="C137" i="38"/>
  <c r="E20" i="25"/>
  <c r="C92" i="38"/>
  <c r="E19" i="25"/>
  <c r="H69" i="38"/>
  <c r="R99" i="37"/>
  <c r="P10" i="38" s="1"/>
  <c r="R98" i="37"/>
  <c r="P9" i="38" s="1"/>
  <c r="C34" i="38"/>
  <c r="E6" i="25"/>
  <c r="C59" i="38"/>
  <c r="E7" i="25"/>
  <c r="C44" i="38"/>
  <c r="E4" i="25"/>
  <c r="C135" i="38"/>
  <c r="E23" i="25"/>
  <c r="C45" i="38"/>
  <c r="E9" i="25"/>
  <c r="C117" i="38"/>
  <c r="E30" i="25"/>
  <c r="E21" i="40"/>
  <c r="C133" i="38"/>
  <c r="E26" i="25"/>
  <c r="C64" i="38"/>
  <c r="E13" i="25"/>
  <c r="H50" i="38"/>
  <c r="H111" i="38"/>
  <c r="R97" i="37"/>
  <c r="H97" i="37" s="1"/>
  <c r="R82" i="37"/>
  <c r="H82" i="37" s="1"/>
  <c r="R89" i="37"/>
  <c r="H89" i="37" s="1"/>
  <c r="R77" i="37"/>
  <c r="H77" i="37" s="1"/>
  <c r="R78" i="37"/>
  <c r="H78" i="37" s="1"/>
  <c r="R79" i="37"/>
  <c r="H79" i="37" s="1"/>
  <c r="R80" i="37"/>
  <c r="H80" i="37" s="1"/>
  <c r="R81" i="37"/>
  <c r="H81" i="37" s="1"/>
  <c r="D65" i="25"/>
  <c r="F65" i="25" s="1"/>
  <c r="A66" i="25"/>
  <c r="H122" i="38"/>
  <c r="H33" i="38"/>
  <c r="H56" i="38"/>
  <c r="H41" i="38"/>
  <c r="H98" i="38"/>
  <c r="H59" i="38"/>
  <c r="H74" i="38"/>
  <c r="H28" i="38"/>
  <c r="H34" i="37"/>
  <c r="R90" i="37"/>
  <c r="H90" i="37" s="1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B614" i="25" l="1"/>
  <c r="A615" i="25"/>
  <c r="B351" i="25"/>
  <c r="A352" i="25"/>
  <c r="T334" i="25"/>
  <c r="U334" i="25"/>
  <c r="C334" i="25"/>
  <c r="D334" i="25"/>
  <c r="F334" i="25" s="1"/>
  <c r="E334" i="25"/>
  <c r="H334" i="25"/>
  <c r="A336" i="25"/>
  <c r="B335" i="25"/>
  <c r="F333" i="25"/>
  <c r="T96" i="25"/>
  <c r="U96" i="25"/>
  <c r="D96" i="25"/>
  <c r="F96" i="25" s="1"/>
  <c r="E96" i="25"/>
  <c r="H96" i="25"/>
  <c r="A98" i="25"/>
  <c r="B97" i="25"/>
  <c r="F95" i="25"/>
  <c r="G65" i="25"/>
  <c r="G4" i="38"/>
  <c r="N11" i="37"/>
  <c r="H98" i="37"/>
  <c r="H99" i="37"/>
  <c r="Q14" i="38"/>
  <c r="C7" i="38"/>
  <c r="E64" i="25"/>
  <c r="E65" i="25"/>
  <c r="E66" i="25"/>
  <c r="E67" i="25"/>
  <c r="E59" i="25"/>
  <c r="E60" i="25"/>
  <c r="E61" i="25"/>
  <c r="E62" i="25"/>
  <c r="E63" i="25"/>
  <c r="E56" i="25"/>
  <c r="E57" i="25"/>
  <c r="E55" i="25"/>
  <c r="E58" i="25"/>
  <c r="E50" i="25"/>
  <c r="E49" i="25"/>
  <c r="E51" i="25"/>
  <c r="E52" i="25"/>
  <c r="E53" i="25"/>
  <c r="E54" i="25"/>
  <c r="H18" i="38"/>
  <c r="H11" i="38"/>
  <c r="D66" i="25"/>
  <c r="A67" i="25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B615" i="25" l="1"/>
  <c r="A616" i="25"/>
  <c r="B352" i="25"/>
  <c r="A353" i="25"/>
  <c r="B336" i="25"/>
  <c r="A337" i="25"/>
  <c r="C335" i="25"/>
  <c r="D335" i="25"/>
  <c r="G335" i="25" s="1"/>
  <c r="U335" i="25"/>
  <c r="E335" i="25"/>
  <c r="H335" i="25"/>
  <c r="T335" i="25"/>
  <c r="G334" i="25"/>
  <c r="G96" i="25"/>
  <c r="B98" i="25"/>
  <c r="A99" i="25"/>
  <c r="D97" i="25"/>
  <c r="F97" i="25" s="1"/>
  <c r="E97" i="25"/>
  <c r="H97" i="25"/>
  <c r="T97" i="25"/>
  <c r="U97" i="25"/>
  <c r="F66" i="25"/>
  <c r="G66" i="25"/>
  <c r="P14" i="38"/>
  <c r="I12" i="38" s="1"/>
  <c r="M11" i="37"/>
  <c r="M16" i="37" s="1"/>
  <c r="M10" i="37"/>
  <c r="N12" i="37" s="1"/>
  <c r="N10" i="37"/>
  <c r="M12" i="37" s="1"/>
  <c r="D67" i="25"/>
  <c r="A68" i="25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49" i="25"/>
  <c r="H36" i="25"/>
  <c r="H37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A617" i="25" l="1"/>
  <c r="B616" i="25"/>
  <c r="A354" i="25"/>
  <c r="B353" i="25"/>
  <c r="F335" i="25"/>
  <c r="B337" i="25"/>
  <c r="A338" i="25"/>
  <c r="C336" i="25"/>
  <c r="D336" i="25"/>
  <c r="G336" i="25" s="1"/>
  <c r="E336" i="25"/>
  <c r="H336" i="25"/>
  <c r="T336" i="25"/>
  <c r="U336" i="25"/>
  <c r="G97" i="25"/>
  <c r="A100" i="25"/>
  <c r="B99" i="25"/>
  <c r="D98" i="25"/>
  <c r="F98" i="25" s="1"/>
  <c r="E98" i="25"/>
  <c r="H98" i="25"/>
  <c r="T98" i="25"/>
  <c r="U98" i="25"/>
  <c r="F67" i="25"/>
  <c r="G67" i="25"/>
  <c r="I5" i="38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A69" i="25"/>
  <c r="L46" i="23"/>
  <c r="B617" i="25" l="1"/>
  <c r="A618" i="25"/>
  <c r="B354" i="25"/>
  <c r="A355" i="25"/>
  <c r="F336" i="25"/>
  <c r="A339" i="25"/>
  <c r="B338" i="25"/>
  <c r="C337" i="25"/>
  <c r="D337" i="25"/>
  <c r="G337" i="25" s="1"/>
  <c r="E337" i="25"/>
  <c r="H337" i="25"/>
  <c r="T337" i="25"/>
  <c r="U337" i="25"/>
  <c r="G98" i="25"/>
  <c r="D99" i="25"/>
  <c r="G99" i="25" s="1"/>
  <c r="E99" i="25"/>
  <c r="H99" i="25"/>
  <c r="T99" i="25"/>
  <c r="U99" i="25"/>
  <c r="A101" i="25"/>
  <c r="B100" i="25"/>
  <c r="A70" i="25"/>
  <c r="T44" i="25"/>
  <c r="T45" i="25"/>
  <c r="T46" i="25"/>
  <c r="C45" i="23"/>
  <c r="C45" i="25" s="1"/>
  <c r="J45" i="23"/>
  <c r="K45" i="23"/>
  <c r="L45" i="23"/>
  <c r="C46" i="23"/>
  <c r="C46" i="25" s="1"/>
  <c r="J46" i="23"/>
  <c r="K46" i="23"/>
  <c r="B618" i="25" l="1"/>
  <c r="A619" i="25"/>
  <c r="B355" i="25"/>
  <c r="A356" i="25"/>
  <c r="F337" i="25"/>
  <c r="E338" i="25"/>
  <c r="H338" i="25"/>
  <c r="D338" i="25"/>
  <c r="F338" i="25" s="1"/>
  <c r="T338" i="25"/>
  <c r="U338" i="25"/>
  <c r="C338" i="25"/>
  <c r="A340" i="25"/>
  <c r="B339" i="25"/>
  <c r="A102" i="25"/>
  <c r="B101" i="25"/>
  <c r="F99" i="25"/>
  <c r="E100" i="25"/>
  <c r="H100" i="25"/>
  <c r="T100" i="25"/>
  <c r="U100" i="25"/>
  <c r="D100" i="25"/>
  <c r="G100" i="25" s="1"/>
  <c r="A71" i="25"/>
  <c r="C44" i="23"/>
  <c r="C44" i="25" s="1"/>
  <c r="J44" i="23"/>
  <c r="K44" i="23"/>
  <c r="L44" i="23"/>
  <c r="B619" i="25" l="1"/>
  <c r="A620" i="25"/>
  <c r="B356" i="25"/>
  <c r="A357" i="25"/>
  <c r="H339" i="25"/>
  <c r="T339" i="25"/>
  <c r="U339" i="25"/>
  <c r="C339" i="25"/>
  <c r="D339" i="25"/>
  <c r="G339" i="25" s="1"/>
  <c r="E339" i="25"/>
  <c r="G338" i="25"/>
  <c r="A341" i="25"/>
  <c r="B340" i="25"/>
  <c r="F100" i="25"/>
  <c r="H101" i="25"/>
  <c r="T101" i="25"/>
  <c r="U101" i="25"/>
  <c r="D101" i="25"/>
  <c r="G101" i="25" s="1"/>
  <c r="E101" i="25"/>
  <c r="A103" i="25"/>
  <c r="B102" i="25"/>
  <c r="A72" i="25"/>
  <c r="T43" i="25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7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C323" i="25" l="1"/>
  <c r="C325" i="25"/>
  <c r="C327" i="25"/>
  <c r="C320" i="25"/>
  <c r="C322" i="25"/>
  <c r="C324" i="25"/>
  <c r="C326" i="25"/>
  <c r="C328" i="25"/>
  <c r="C321" i="25"/>
  <c r="B620" i="25"/>
  <c r="A621" i="25"/>
  <c r="B357" i="25"/>
  <c r="A358" i="25"/>
  <c r="B341" i="25"/>
  <c r="F339" i="25"/>
  <c r="T340" i="25"/>
  <c r="U340" i="25"/>
  <c r="C340" i="25"/>
  <c r="H340" i="25"/>
  <c r="D340" i="25"/>
  <c r="F340" i="25" s="1"/>
  <c r="E340" i="25"/>
  <c r="F101" i="25"/>
  <c r="T102" i="25"/>
  <c r="U102" i="25"/>
  <c r="D102" i="25"/>
  <c r="G102" i="25" s="1"/>
  <c r="E102" i="25"/>
  <c r="H102" i="25"/>
  <c r="A104" i="25"/>
  <c r="B103" i="25"/>
  <c r="A73" i="25"/>
  <c r="F5" i="24"/>
  <c r="F6" i="24"/>
  <c r="F7" i="24"/>
  <c r="F8" i="24"/>
  <c r="F15" i="24"/>
  <c r="F16" i="24"/>
  <c r="F4" i="24"/>
  <c r="B621" i="25" l="1"/>
  <c r="A622" i="25"/>
  <c r="B358" i="25"/>
  <c r="A359" i="25"/>
  <c r="G340" i="25"/>
  <c r="U341" i="25"/>
  <c r="C341" i="25"/>
  <c r="D341" i="25"/>
  <c r="G341" i="25" s="1"/>
  <c r="E341" i="25"/>
  <c r="H341" i="25"/>
  <c r="T341" i="25"/>
  <c r="B104" i="25"/>
  <c r="A105" i="25"/>
  <c r="F102" i="25"/>
  <c r="D103" i="25"/>
  <c r="F103" i="25" s="1"/>
  <c r="E103" i="25"/>
  <c r="H103" i="25"/>
  <c r="T103" i="25"/>
  <c r="U103" i="25"/>
  <c r="A74" i="25"/>
  <c r="T5" i="25"/>
  <c r="T6" i="25"/>
  <c r="T7" i="25"/>
  <c r="T8" i="25"/>
  <c r="T9" i="25"/>
  <c r="T10" i="25"/>
  <c r="T11" i="25"/>
  <c r="T12" i="25"/>
  <c r="T59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C68" i="25" s="1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C91" i="25" l="1"/>
  <c r="C89" i="25"/>
  <c r="C90" i="25"/>
  <c r="C92" i="25"/>
  <c r="C94" i="25"/>
  <c r="C93" i="25"/>
  <c r="C95" i="25"/>
  <c r="C96" i="25"/>
  <c r="C97" i="25"/>
  <c r="C98" i="25"/>
  <c r="C99" i="25"/>
  <c r="C100" i="25"/>
  <c r="C101" i="25"/>
  <c r="C102" i="25"/>
  <c r="C103" i="25"/>
  <c r="C83" i="25"/>
  <c r="C78" i="25"/>
  <c r="C74" i="25"/>
  <c r="C85" i="25"/>
  <c r="C87" i="25"/>
  <c r="C71" i="25"/>
  <c r="C76" i="25"/>
  <c r="C80" i="25"/>
  <c r="C69" i="25"/>
  <c r="C73" i="25"/>
  <c r="C82" i="25"/>
  <c r="C84" i="25"/>
  <c r="C77" i="25"/>
  <c r="C75" i="25"/>
  <c r="C86" i="25"/>
  <c r="C88" i="25"/>
  <c r="C70" i="25"/>
  <c r="C79" i="25"/>
  <c r="C72" i="25"/>
  <c r="C81" i="25"/>
  <c r="A623" i="25"/>
  <c r="B622" i="25"/>
  <c r="A360" i="25"/>
  <c r="B359" i="25"/>
  <c r="F341" i="25"/>
  <c r="C342" i="25"/>
  <c r="D342" i="25"/>
  <c r="F342" i="25" s="1"/>
  <c r="E342" i="25"/>
  <c r="H342" i="25"/>
  <c r="T342" i="25"/>
  <c r="U342" i="25"/>
  <c r="G103" i="25"/>
  <c r="A106" i="25"/>
  <c r="B105" i="25"/>
  <c r="C104" i="25"/>
  <c r="D104" i="25"/>
  <c r="G104" i="25" s="1"/>
  <c r="E104" i="25"/>
  <c r="H104" i="25"/>
  <c r="T104" i="25"/>
  <c r="U104" i="25"/>
  <c r="C50" i="25"/>
  <c r="C51" i="25"/>
  <c r="C52" i="25"/>
  <c r="C53" i="25"/>
  <c r="C54" i="25"/>
  <c r="C55" i="25"/>
  <c r="C56" i="25"/>
  <c r="C57" i="25"/>
  <c r="C58" i="25"/>
  <c r="C62" i="25"/>
  <c r="C63" i="25"/>
  <c r="C64" i="25"/>
  <c r="C65" i="25"/>
  <c r="C66" i="25"/>
  <c r="C67" i="25"/>
  <c r="C59" i="25"/>
  <c r="C60" i="25"/>
  <c r="C61" i="25"/>
  <c r="A75" i="25"/>
  <c r="B623" i="25" l="1"/>
  <c r="A624" i="25"/>
  <c r="B360" i="25"/>
  <c r="A361" i="25"/>
  <c r="G342" i="25"/>
  <c r="C343" i="25"/>
  <c r="D343" i="25"/>
  <c r="G343" i="25" s="1"/>
  <c r="E343" i="25"/>
  <c r="H343" i="25"/>
  <c r="T343" i="25"/>
  <c r="U343" i="25"/>
  <c r="F104" i="25"/>
  <c r="C105" i="25"/>
  <c r="D105" i="25"/>
  <c r="F105" i="25" s="1"/>
  <c r="E105" i="25"/>
  <c r="H105" i="25"/>
  <c r="T105" i="25"/>
  <c r="U105" i="25"/>
  <c r="A107" i="25"/>
  <c r="B106" i="25"/>
  <c r="A76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B624" i="25" l="1"/>
  <c r="A625" i="25"/>
  <c r="B361" i="25"/>
  <c r="A362" i="25"/>
  <c r="F343" i="25"/>
  <c r="E344" i="25"/>
  <c r="H344" i="25"/>
  <c r="T344" i="25"/>
  <c r="D344" i="25"/>
  <c r="F344" i="25" s="1"/>
  <c r="U344" i="25"/>
  <c r="C344" i="25"/>
  <c r="E106" i="25"/>
  <c r="H106" i="25"/>
  <c r="T106" i="25"/>
  <c r="U106" i="25"/>
  <c r="D106" i="25"/>
  <c r="F106" i="25" s="1"/>
  <c r="C106" i="25"/>
  <c r="G105" i="25"/>
  <c r="A108" i="25"/>
  <c r="B107" i="25"/>
  <c r="A77" i="25"/>
  <c r="K57" i="23"/>
  <c r="J57" i="23"/>
  <c r="B625" i="25" l="1"/>
  <c r="A626" i="25"/>
  <c r="B362" i="25"/>
  <c r="A363" i="25"/>
  <c r="G344" i="25"/>
  <c r="H345" i="25"/>
  <c r="T345" i="25"/>
  <c r="U345" i="25"/>
  <c r="C345" i="25"/>
  <c r="D345" i="25"/>
  <c r="G345" i="25" s="1"/>
  <c r="E345" i="25"/>
  <c r="H107" i="25"/>
  <c r="T107" i="25"/>
  <c r="U107" i="25"/>
  <c r="C107" i="25"/>
  <c r="D107" i="25"/>
  <c r="G107" i="25" s="1"/>
  <c r="E107" i="25"/>
  <c r="A109" i="25"/>
  <c r="B108" i="25"/>
  <c r="G106" i="25"/>
  <c r="A78" i="25"/>
  <c r="K5" i="23"/>
  <c r="K6" i="23"/>
  <c r="K7" i="23"/>
  <c r="K56" i="23"/>
  <c r="K4" i="23"/>
  <c r="B626" i="25" l="1"/>
  <c r="A627" i="25"/>
  <c r="B363" i="25"/>
  <c r="A364" i="25"/>
  <c r="F345" i="25"/>
  <c r="T346" i="25"/>
  <c r="U346" i="25"/>
  <c r="H346" i="25"/>
  <c r="C346" i="25"/>
  <c r="D346" i="25"/>
  <c r="G346" i="25" s="1"/>
  <c r="E346" i="25"/>
  <c r="T108" i="25"/>
  <c r="U108" i="25"/>
  <c r="C108" i="25"/>
  <c r="D108" i="25"/>
  <c r="F108" i="25" s="1"/>
  <c r="E108" i="25"/>
  <c r="H108" i="25"/>
  <c r="F107" i="25"/>
  <c r="A110" i="25"/>
  <c r="B109" i="25"/>
  <c r="A79" i="25"/>
  <c r="J56" i="23"/>
  <c r="B627" i="25" l="1"/>
  <c r="A628" i="25"/>
  <c r="B364" i="25"/>
  <c r="A365" i="25"/>
  <c r="U347" i="25"/>
  <c r="C347" i="25"/>
  <c r="D347" i="25"/>
  <c r="G347" i="25" s="1"/>
  <c r="E347" i="25"/>
  <c r="H347" i="25"/>
  <c r="T347" i="25"/>
  <c r="F346" i="25"/>
  <c r="B110" i="25"/>
  <c r="A111" i="25"/>
  <c r="C109" i="25"/>
  <c r="D109" i="25"/>
  <c r="G109" i="25" s="1"/>
  <c r="E109" i="25"/>
  <c r="H109" i="25"/>
  <c r="T109" i="25"/>
  <c r="U109" i="25"/>
  <c r="G108" i="25"/>
  <c r="A80" i="25"/>
  <c r="J5" i="23"/>
  <c r="J6" i="23"/>
  <c r="J7" i="23"/>
  <c r="J4" i="23"/>
  <c r="A629" i="25" l="1"/>
  <c r="B628" i="25"/>
  <c r="A366" i="25"/>
  <c r="B365" i="25"/>
  <c r="F347" i="25"/>
  <c r="C348" i="25"/>
  <c r="D348" i="25"/>
  <c r="F348" i="25" s="1"/>
  <c r="E348" i="25"/>
  <c r="H348" i="25"/>
  <c r="T348" i="25"/>
  <c r="U348" i="25"/>
  <c r="F109" i="25"/>
  <c r="A112" i="25"/>
  <c r="B111" i="25"/>
  <c r="C110" i="25"/>
  <c r="D110" i="25"/>
  <c r="G110" i="25" s="1"/>
  <c r="E110" i="25"/>
  <c r="H110" i="25"/>
  <c r="T110" i="25"/>
  <c r="U110" i="25"/>
  <c r="A81" i="25"/>
  <c r="C14" i="38"/>
  <c r="B629" i="25" l="1"/>
  <c r="A630" i="25"/>
  <c r="B366" i="25"/>
  <c r="A367" i="25"/>
  <c r="G348" i="25"/>
  <c r="C349" i="25"/>
  <c r="D349" i="25"/>
  <c r="F349" i="25" s="1"/>
  <c r="E349" i="25"/>
  <c r="H349" i="25"/>
  <c r="T349" i="25"/>
  <c r="U349" i="25"/>
  <c r="F110" i="25"/>
  <c r="C111" i="25"/>
  <c r="D111" i="25"/>
  <c r="G111" i="25" s="1"/>
  <c r="E111" i="25"/>
  <c r="H111" i="25"/>
  <c r="T111" i="25"/>
  <c r="U111" i="25"/>
  <c r="A113" i="25"/>
  <c r="B112" i="25"/>
  <c r="A82" i="25"/>
  <c r="C16" i="38"/>
  <c r="C15" i="38"/>
  <c r="B630" i="25" l="1"/>
  <c r="A631" i="25"/>
  <c r="B367" i="25"/>
  <c r="A368" i="25"/>
  <c r="G349" i="25"/>
  <c r="E350" i="25"/>
  <c r="H350" i="25"/>
  <c r="T350" i="25"/>
  <c r="U350" i="25"/>
  <c r="D350" i="25"/>
  <c r="F350" i="25" s="1"/>
  <c r="C350" i="25"/>
  <c r="F111" i="25"/>
  <c r="A114" i="25"/>
  <c r="B113" i="25"/>
  <c r="E112" i="25"/>
  <c r="H112" i="25"/>
  <c r="T112" i="25"/>
  <c r="U112" i="25"/>
  <c r="C112" i="25"/>
  <c r="D112" i="25"/>
  <c r="F112" i="25" s="1"/>
  <c r="A83" i="25"/>
  <c r="B631" i="25" l="1"/>
  <c r="A632" i="25"/>
  <c r="B368" i="25"/>
  <c r="A369" i="25"/>
  <c r="H351" i="25"/>
  <c r="T351" i="25"/>
  <c r="U351" i="25"/>
  <c r="C351" i="25"/>
  <c r="D351" i="25"/>
  <c r="G351" i="25" s="1"/>
  <c r="E351" i="25"/>
  <c r="G350" i="25"/>
  <c r="G112" i="25"/>
  <c r="H113" i="25"/>
  <c r="T113" i="25"/>
  <c r="U113" i="25"/>
  <c r="C113" i="25"/>
  <c r="D113" i="25"/>
  <c r="G113" i="25" s="1"/>
  <c r="E113" i="25"/>
  <c r="A115" i="25"/>
  <c r="B114" i="25"/>
  <c r="A84" i="25"/>
  <c r="B632" i="25" l="1"/>
  <c r="A633" i="25"/>
  <c r="B369" i="25"/>
  <c r="A370" i="25"/>
  <c r="T352" i="25"/>
  <c r="H352" i="25"/>
  <c r="U352" i="25"/>
  <c r="C352" i="25"/>
  <c r="D352" i="25"/>
  <c r="G352" i="25" s="1"/>
  <c r="E352" i="25"/>
  <c r="F351" i="25"/>
  <c r="T114" i="25"/>
  <c r="U114" i="25"/>
  <c r="C114" i="25"/>
  <c r="D114" i="25"/>
  <c r="F114" i="25" s="1"/>
  <c r="E114" i="25"/>
  <c r="H114" i="25"/>
  <c r="F113" i="25"/>
  <c r="A116" i="25"/>
  <c r="B115" i="25"/>
  <c r="A85" i="25"/>
  <c r="B633" i="25" l="1"/>
  <c r="A634" i="25"/>
  <c r="B370" i="25"/>
  <c r="A371" i="25"/>
  <c r="F352" i="25"/>
  <c r="C353" i="25"/>
  <c r="U353" i="25"/>
  <c r="D353" i="25"/>
  <c r="G353" i="25" s="1"/>
  <c r="E353" i="25"/>
  <c r="H353" i="25"/>
  <c r="T353" i="25"/>
  <c r="C115" i="25"/>
  <c r="D115" i="25"/>
  <c r="F115" i="25" s="1"/>
  <c r="E115" i="25"/>
  <c r="H115" i="25"/>
  <c r="T115" i="25"/>
  <c r="U115" i="25"/>
  <c r="B116" i="25"/>
  <c r="A117" i="25"/>
  <c r="G114" i="25"/>
  <c r="A86" i="25"/>
  <c r="A635" i="25" l="1"/>
  <c r="B634" i="25"/>
  <c r="A372" i="25"/>
  <c r="B371" i="25"/>
  <c r="F353" i="25"/>
  <c r="C354" i="25"/>
  <c r="D354" i="25"/>
  <c r="F354" i="25" s="1"/>
  <c r="E354" i="25"/>
  <c r="H354" i="25"/>
  <c r="T354" i="25"/>
  <c r="U354" i="25"/>
  <c r="A118" i="25"/>
  <c r="B117" i="25"/>
  <c r="G115" i="25"/>
  <c r="C116" i="25"/>
  <c r="D116" i="25"/>
  <c r="G116" i="25" s="1"/>
  <c r="E116" i="25"/>
  <c r="H116" i="25"/>
  <c r="T116" i="25"/>
  <c r="U116" i="25"/>
  <c r="A87" i="25"/>
  <c r="B635" i="25" l="1"/>
  <c r="A636" i="25"/>
  <c r="B372" i="25"/>
  <c r="A373" i="25"/>
  <c r="G354" i="25"/>
  <c r="C355" i="25"/>
  <c r="D355" i="25"/>
  <c r="G355" i="25" s="1"/>
  <c r="E355" i="25"/>
  <c r="H355" i="25"/>
  <c r="T355" i="25"/>
  <c r="U355" i="25"/>
  <c r="F116" i="25"/>
  <c r="C117" i="25"/>
  <c r="D117" i="25"/>
  <c r="G117" i="25" s="1"/>
  <c r="E117" i="25"/>
  <c r="H117" i="25"/>
  <c r="T117" i="25"/>
  <c r="U117" i="25"/>
  <c r="A119" i="25"/>
  <c r="B118" i="25"/>
  <c r="A88" i="25"/>
  <c r="B636" i="25" l="1"/>
  <c r="A637" i="25"/>
  <c r="B373" i="25"/>
  <c r="A374" i="25"/>
  <c r="F355" i="25"/>
  <c r="E356" i="25"/>
  <c r="D356" i="25"/>
  <c r="G356" i="25" s="1"/>
  <c r="H356" i="25"/>
  <c r="T356" i="25"/>
  <c r="U356" i="25"/>
  <c r="C356" i="25"/>
  <c r="F117" i="25"/>
  <c r="E118" i="25"/>
  <c r="H118" i="25"/>
  <c r="T118" i="25"/>
  <c r="U118" i="25"/>
  <c r="C118" i="25"/>
  <c r="D118" i="25"/>
  <c r="F118" i="25" s="1"/>
  <c r="A120" i="25"/>
  <c r="B119" i="25"/>
  <c r="A89" i="25"/>
  <c r="B637" i="25" l="1"/>
  <c r="A638" i="25"/>
  <c r="B374" i="25"/>
  <c r="A375" i="25"/>
  <c r="F356" i="25"/>
  <c r="H357" i="25"/>
  <c r="T357" i="25"/>
  <c r="U357" i="25"/>
  <c r="C357" i="25"/>
  <c r="D357" i="25"/>
  <c r="G357" i="25" s="1"/>
  <c r="E357" i="25"/>
  <c r="H119" i="25"/>
  <c r="T119" i="25"/>
  <c r="U119" i="25"/>
  <c r="C119" i="25"/>
  <c r="D119" i="25"/>
  <c r="G119" i="25" s="1"/>
  <c r="E119" i="25"/>
  <c r="G118" i="25"/>
  <c r="A121" i="25"/>
  <c r="B120" i="25"/>
  <c r="A90" i="25"/>
  <c r="B638" i="25" l="1"/>
  <c r="A639" i="25"/>
  <c r="B375" i="25"/>
  <c r="A376" i="25"/>
  <c r="F357" i="25"/>
  <c r="T358" i="25"/>
  <c r="U358" i="25"/>
  <c r="H358" i="25"/>
  <c r="C358" i="25"/>
  <c r="D358" i="25"/>
  <c r="F358" i="25" s="1"/>
  <c r="E358" i="25"/>
  <c r="T120" i="25"/>
  <c r="U120" i="25"/>
  <c r="C120" i="25"/>
  <c r="D120" i="25"/>
  <c r="G120" i="25" s="1"/>
  <c r="E120" i="25"/>
  <c r="H120" i="25"/>
  <c r="A122" i="25"/>
  <c r="B121" i="25"/>
  <c r="F119" i="25"/>
  <c r="A91" i="25"/>
  <c r="B639" i="25" l="1"/>
  <c r="A640" i="25"/>
  <c r="B376" i="25"/>
  <c r="A377" i="25"/>
  <c r="G358" i="25"/>
  <c r="C359" i="25"/>
  <c r="D359" i="25"/>
  <c r="G359" i="25" s="1"/>
  <c r="U359" i="25"/>
  <c r="E359" i="25"/>
  <c r="H359" i="25"/>
  <c r="T359" i="25"/>
  <c r="C121" i="25"/>
  <c r="D121" i="25"/>
  <c r="F121" i="25" s="1"/>
  <c r="E121" i="25"/>
  <c r="H121" i="25"/>
  <c r="T121" i="25"/>
  <c r="U121" i="25"/>
  <c r="B122" i="25"/>
  <c r="A123" i="25"/>
  <c r="F120" i="25"/>
  <c r="A641" i="25" l="1"/>
  <c r="B640" i="25"/>
  <c r="A378" i="25"/>
  <c r="B377" i="25"/>
  <c r="F359" i="25"/>
  <c r="C360" i="25"/>
  <c r="D360" i="25"/>
  <c r="F360" i="25" s="1"/>
  <c r="E360" i="25"/>
  <c r="H360" i="25"/>
  <c r="T360" i="25"/>
  <c r="U360" i="25"/>
  <c r="A124" i="25"/>
  <c r="B123" i="25"/>
  <c r="G121" i="25"/>
  <c r="C122" i="25"/>
  <c r="D122" i="25"/>
  <c r="F122" i="25" s="1"/>
  <c r="E122" i="25"/>
  <c r="H122" i="25"/>
  <c r="T122" i="25"/>
  <c r="U122" i="25"/>
  <c r="B641" i="25" l="1"/>
  <c r="A642" i="25"/>
  <c r="B378" i="25"/>
  <c r="A379" i="25"/>
  <c r="G360" i="25"/>
  <c r="C361" i="25"/>
  <c r="D361" i="25"/>
  <c r="G361" i="25" s="1"/>
  <c r="E361" i="25"/>
  <c r="H361" i="25"/>
  <c r="T361" i="25"/>
  <c r="U361" i="25"/>
  <c r="G122" i="25"/>
  <c r="C123" i="25"/>
  <c r="D123" i="25"/>
  <c r="F123" i="25" s="1"/>
  <c r="E123" i="25"/>
  <c r="H123" i="25"/>
  <c r="T123" i="25"/>
  <c r="U123" i="25"/>
  <c r="A125" i="25"/>
  <c r="B124" i="25"/>
  <c r="B642" i="25" l="1"/>
  <c r="A643" i="25"/>
  <c r="B379" i="25"/>
  <c r="A380" i="25"/>
  <c r="F361" i="25"/>
  <c r="E362" i="25"/>
  <c r="H362" i="25"/>
  <c r="D362" i="25"/>
  <c r="F362" i="25" s="1"/>
  <c r="T362" i="25"/>
  <c r="U362" i="25"/>
  <c r="C362" i="25"/>
  <c r="E124" i="25"/>
  <c r="H124" i="25"/>
  <c r="T124" i="25"/>
  <c r="U124" i="25"/>
  <c r="C124" i="25"/>
  <c r="D124" i="25"/>
  <c r="F124" i="25" s="1"/>
  <c r="G123" i="25"/>
  <c r="A126" i="25"/>
  <c r="B125" i="25"/>
  <c r="B643" i="25" l="1"/>
  <c r="A644" i="25"/>
  <c r="B380" i="25"/>
  <c r="A381" i="25"/>
  <c r="G362" i="25"/>
  <c r="H363" i="25"/>
  <c r="T363" i="25"/>
  <c r="U363" i="25"/>
  <c r="C363" i="25"/>
  <c r="D363" i="25"/>
  <c r="G363" i="25" s="1"/>
  <c r="E363" i="25"/>
  <c r="H125" i="25"/>
  <c r="T125" i="25"/>
  <c r="U125" i="25"/>
  <c r="C125" i="25"/>
  <c r="D125" i="25"/>
  <c r="G125" i="25" s="1"/>
  <c r="E125" i="25"/>
  <c r="A127" i="25"/>
  <c r="B126" i="25"/>
  <c r="G124" i="25"/>
  <c r="B644" i="25" l="1"/>
  <c r="A645" i="25"/>
  <c r="B381" i="25"/>
  <c r="A382" i="25"/>
  <c r="F363" i="25"/>
  <c r="T364" i="25"/>
  <c r="U364" i="25"/>
  <c r="H364" i="25"/>
  <c r="C364" i="25"/>
  <c r="D364" i="25"/>
  <c r="F364" i="25" s="1"/>
  <c r="E364" i="25"/>
  <c r="F125" i="25"/>
  <c r="A128" i="25"/>
  <c r="B127" i="25"/>
  <c r="T126" i="25"/>
  <c r="U126" i="25"/>
  <c r="C126" i="25"/>
  <c r="D126" i="25"/>
  <c r="F126" i="25" s="1"/>
  <c r="E126" i="25"/>
  <c r="H126" i="25"/>
  <c r="B645" i="25" l="1"/>
  <c r="A646" i="25"/>
  <c r="B382" i="25"/>
  <c r="A383" i="25"/>
  <c r="G364" i="25"/>
  <c r="C365" i="25"/>
  <c r="U365" i="25"/>
  <c r="D365" i="25"/>
  <c r="F365" i="25" s="1"/>
  <c r="E365" i="25"/>
  <c r="H365" i="25"/>
  <c r="T365" i="25"/>
  <c r="G126" i="25"/>
  <c r="C127" i="25"/>
  <c r="D127" i="25"/>
  <c r="F127" i="25" s="1"/>
  <c r="E127" i="25"/>
  <c r="H127" i="25"/>
  <c r="U127" i="25"/>
  <c r="T127" i="25"/>
  <c r="B128" i="25"/>
  <c r="A129" i="25"/>
  <c r="A647" i="25" l="1"/>
  <c r="B646" i="25"/>
  <c r="A384" i="25"/>
  <c r="B383" i="25"/>
  <c r="G365" i="25"/>
  <c r="C366" i="25"/>
  <c r="D366" i="25"/>
  <c r="G366" i="25" s="1"/>
  <c r="E366" i="25"/>
  <c r="H366" i="25"/>
  <c r="T366" i="25"/>
  <c r="U366" i="25"/>
  <c r="A130" i="25"/>
  <c r="B129" i="25"/>
  <c r="G127" i="25"/>
  <c r="C128" i="25"/>
  <c r="D128" i="25"/>
  <c r="G128" i="25" s="1"/>
  <c r="E128" i="25"/>
  <c r="H128" i="25"/>
  <c r="T128" i="25"/>
  <c r="U128" i="25"/>
  <c r="B647" i="25" l="1"/>
  <c r="A648" i="25"/>
  <c r="B384" i="25"/>
  <c r="A385" i="25"/>
  <c r="F366" i="25"/>
  <c r="C367" i="25"/>
  <c r="D367" i="25"/>
  <c r="F367" i="25" s="1"/>
  <c r="E367" i="25"/>
  <c r="H367" i="25"/>
  <c r="T367" i="25"/>
  <c r="U367" i="25"/>
  <c r="F128" i="25"/>
  <c r="C129" i="25"/>
  <c r="D129" i="25"/>
  <c r="G129" i="25" s="1"/>
  <c r="E129" i="25"/>
  <c r="H129" i="25"/>
  <c r="T129" i="25"/>
  <c r="U129" i="25"/>
  <c r="A131" i="25"/>
  <c r="B130" i="25"/>
  <c r="B648" i="25" l="1"/>
  <c r="A649" i="25"/>
  <c r="B385" i="25"/>
  <c r="A386" i="25"/>
  <c r="G367" i="25"/>
  <c r="E368" i="25"/>
  <c r="D368" i="25"/>
  <c r="F368" i="25" s="1"/>
  <c r="H368" i="25"/>
  <c r="T368" i="25"/>
  <c r="U368" i="25"/>
  <c r="C368" i="25"/>
  <c r="E130" i="25"/>
  <c r="H130" i="25"/>
  <c r="T130" i="25"/>
  <c r="U130" i="25"/>
  <c r="C130" i="25"/>
  <c r="D130" i="25"/>
  <c r="F130" i="25" s="1"/>
  <c r="A132" i="25"/>
  <c r="B131" i="25"/>
  <c r="F129" i="25"/>
  <c r="B649" i="25" l="1"/>
  <c r="A650" i="25"/>
  <c r="B386" i="25"/>
  <c r="A387" i="25"/>
  <c r="G368" i="25"/>
  <c r="H131" i="25"/>
  <c r="T131" i="25"/>
  <c r="U131" i="25"/>
  <c r="C131" i="25"/>
  <c r="D131" i="25"/>
  <c r="G131" i="25" s="1"/>
  <c r="E131" i="25"/>
  <c r="A133" i="25"/>
  <c r="B132" i="25"/>
  <c r="G130" i="25"/>
  <c r="B650" i="25" l="1"/>
  <c r="A651" i="25"/>
  <c r="B387" i="25"/>
  <c r="A388" i="25"/>
  <c r="F131" i="25"/>
  <c r="T132" i="25"/>
  <c r="U132" i="25"/>
  <c r="C132" i="25"/>
  <c r="D132" i="25"/>
  <c r="F132" i="25" s="1"/>
  <c r="E132" i="25"/>
  <c r="H132" i="25"/>
  <c r="A134" i="25"/>
  <c r="B133" i="25"/>
  <c r="B651" i="25" l="1"/>
  <c r="A652" i="25"/>
  <c r="B388" i="25"/>
  <c r="A389" i="25"/>
  <c r="B134" i="25"/>
  <c r="A135" i="25"/>
  <c r="C133" i="25"/>
  <c r="D133" i="25"/>
  <c r="G133" i="25" s="1"/>
  <c r="E133" i="25"/>
  <c r="H133" i="25"/>
  <c r="T133" i="25"/>
  <c r="U133" i="25"/>
  <c r="G132" i="25"/>
  <c r="A653" i="25" l="1"/>
  <c r="B652" i="25"/>
  <c r="A390" i="25"/>
  <c r="B389" i="25"/>
  <c r="F133" i="25"/>
  <c r="A136" i="25"/>
  <c r="B135" i="25"/>
  <c r="C134" i="25"/>
  <c r="D134" i="25"/>
  <c r="G134" i="25" s="1"/>
  <c r="E134" i="25"/>
  <c r="H134" i="25"/>
  <c r="T134" i="25"/>
  <c r="U134" i="25"/>
  <c r="B653" i="25" l="1"/>
  <c r="A654" i="25"/>
  <c r="B390" i="25"/>
  <c r="A391" i="25"/>
  <c r="F134" i="25"/>
  <c r="C135" i="25"/>
  <c r="D135" i="25"/>
  <c r="G135" i="25" s="1"/>
  <c r="E135" i="25"/>
  <c r="H135" i="25"/>
  <c r="T135" i="25"/>
  <c r="U135" i="25"/>
  <c r="A137" i="25"/>
  <c r="B136" i="25"/>
  <c r="B654" i="25" l="1"/>
  <c r="A655" i="25"/>
  <c r="B391" i="25"/>
  <c r="A392" i="25"/>
  <c r="A138" i="25"/>
  <c r="B137" i="25"/>
  <c r="E136" i="25"/>
  <c r="H136" i="25"/>
  <c r="T136" i="25"/>
  <c r="U136" i="25"/>
  <c r="C136" i="25"/>
  <c r="D136" i="25"/>
  <c r="F136" i="25" s="1"/>
  <c r="F135" i="25"/>
  <c r="B655" i="25" l="1"/>
  <c r="A656" i="25"/>
  <c r="B392" i="25"/>
  <c r="A393" i="25"/>
  <c r="G136" i="25"/>
  <c r="H137" i="25"/>
  <c r="T137" i="25"/>
  <c r="U137" i="25"/>
  <c r="C137" i="25"/>
  <c r="D137" i="25"/>
  <c r="G137" i="25" s="1"/>
  <c r="E137" i="25"/>
  <c r="A139" i="25"/>
  <c r="B138" i="25"/>
  <c r="B656" i="25" l="1"/>
  <c r="A657" i="25"/>
  <c r="B393" i="25"/>
  <c r="A394" i="25"/>
  <c r="A140" i="25"/>
  <c r="B139" i="25"/>
  <c r="T138" i="25"/>
  <c r="U138" i="25"/>
  <c r="C138" i="25"/>
  <c r="D138" i="25"/>
  <c r="F138" i="25" s="1"/>
  <c r="E138" i="25"/>
  <c r="H138" i="25"/>
  <c r="F137" i="25"/>
  <c r="B657" i="25" l="1"/>
  <c r="A658" i="25"/>
  <c r="B394" i="25"/>
  <c r="A395" i="25"/>
  <c r="G138" i="25"/>
  <c r="C139" i="25"/>
  <c r="D139" i="25"/>
  <c r="G139" i="25" s="1"/>
  <c r="E139" i="25"/>
  <c r="H139" i="25"/>
  <c r="T139" i="25"/>
  <c r="U139" i="25"/>
  <c r="B140" i="25"/>
  <c r="A141" i="25"/>
  <c r="A659" i="25" l="1"/>
  <c r="B658" i="25"/>
  <c r="A396" i="25"/>
  <c r="B395" i="25"/>
  <c r="C140" i="25"/>
  <c r="D140" i="25"/>
  <c r="F140" i="25" s="1"/>
  <c r="E140" i="25"/>
  <c r="H140" i="25"/>
  <c r="T140" i="25"/>
  <c r="U140" i="25"/>
  <c r="F139" i="25"/>
  <c r="B141" i="25"/>
  <c r="A142" i="25"/>
  <c r="B659" i="25" l="1"/>
  <c r="A660" i="25"/>
  <c r="B396" i="25"/>
  <c r="A397" i="25"/>
  <c r="A143" i="25"/>
  <c r="B142" i="25"/>
  <c r="C141" i="25"/>
  <c r="D141" i="25"/>
  <c r="G141" i="25" s="1"/>
  <c r="E141" i="25"/>
  <c r="H141" i="25"/>
  <c r="T141" i="25"/>
  <c r="U141" i="25"/>
  <c r="G140" i="25"/>
  <c r="B660" i="25" l="1"/>
  <c r="A661" i="25"/>
  <c r="B397" i="25"/>
  <c r="A398" i="25"/>
  <c r="F141" i="25"/>
  <c r="E142" i="25"/>
  <c r="H142" i="25"/>
  <c r="T142" i="25"/>
  <c r="U142" i="25"/>
  <c r="C142" i="25"/>
  <c r="D142" i="25"/>
  <c r="F142" i="25" s="1"/>
  <c r="A144" i="25"/>
  <c r="B143" i="25"/>
  <c r="B661" i="25" l="1"/>
  <c r="A662" i="25"/>
  <c r="B398" i="25"/>
  <c r="A399" i="25"/>
  <c r="A145" i="25"/>
  <c r="B144" i="25"/>
  <c r="G142" i="25"/>
  <c r="H143" i="25"/>
  <c r="T143" i="25"/>
  <c r="U143" i="25"/>
  <c r="C143" i="25"/>
  <c r="D143" i="25"/>
  <c r="G143" i="25" s="1"/>
  <c r="E143" i="25"/>
  <c r="B662" i="25" l="1"/>
  <c r="A663" i="25"/>
  <c r="B399" i="25"/>
  <c r="A400" i="25"/>
  <c r="F143" i="25"/>
  <c r="T144" i="25"/>
  <c r="U144" i="25"/>
  <c r="C144" i="25"/>
  <c r="D144" i="25"/>
  <c r="G144" i="25" s="1"/>
  <c r="H144" i="25"/>
  <c r="E144" i="25"/>
  <c r="A146" i="25"/>
  <c r="B145" i="25"/>
  <c r="B663" i="25" l="1"/>
  <c r="A664" i="25"/>
  <c r="B400" i="25"/>
  <c r="A401" i="25"/>
  <c r="C145" i="25"/>
  <c r="D145" i="25"/>
  <c r="F145" i="25" s="1"/>
  <c r="E145" i="25"/>
  <c r="H145" i="25"/>
  <c r="T145" i="25"/>
  <c r="U145" i="25"/>
  <c r="F144" i="25"/>
  <c r="B146" i="25"/>
  <c r="A147" i="25"/>
  <c r="A665" i="25" l="1"/>
  <c r="B664" i="25"/>
  <c r="A402" i="25"/>
  <c r="B401" i="25"/>
  <c r="C146" i="25"/>
  <c r="D146" i="25"/>
  <c r="F146" i="25" s="1"/>
  <c r="E146" i="25"/>
  <c r="H146" i="25"/>
  <c r="T146" i="25"/>
  <c r="U146" i="25"/>
  <c r="G145" i="25"/>
  <c r="B147" i="25"/>
  <c r="A148" i="25"/>
  <c r="B665" i="25" l="1"/>
  <c r="A666" i="25"/>
  <c r="B402" i="25"/>
  <c r="A403" i="25"/>
  <c r="A149" i="25"/>
  <c r="B148" i="25"/>
  <c r="G146" i="25"/>
  <c r="C147" i="25"/>
  <c r="D147" i="25"/>
  <c r="F147" i="25" s="1"/>
  <c r="E147" i="25"/>
  <c r="H147" i="25"/>
  <c r="T147" i="25"/>
  <c r="U147" i="25"/>
  <c r="B666" i="25" l="1"/>
  <c r="A667" i="25"/>
  <c r="B403" i="25"/>
  <c r="A404" i="25"/>
  <c r="G147" i="25"/>
  <c r="E148" i="25"/>
  <c r="H148" i="25"/>
  <c r="T148" i="25"/>
  <c r="U148" i="25"/>
  <c r="C148" i="25"/>
  <c r="D148" i="25"/>
  <c r="F148" i="25" s="1"/>
  <c r="A150" i="25"/>
  <c r="B149" i="25"/>
  <c r="B667" i="25" l="1"/>
  <c r="A668" i="25"/>
  <c r="B404" i="25"/>
  <c r="A405" i="25"/>
  <c r="A151" i="25"/>
  <c r="B150" i="25"/>
  <c r="G148" i="25"/>
  <c r="H149" i="25"/>
  <c r="T149" i="25"/>
  <c r="U149" i="25"/>
  <c r="C149" i="25"/>
  <c r="D149" i="25"/>
  <c r="G149" i="25" s="1"/>
  <c r="E149" i="25"/>
  <c r="B668" i="25" l="1"/>
  <c r="B405" i="25"/>
  <c r="A406" i="25"/>
  <c r="F149" i="25"/>
  <c r="T150" i="25"/>
  <c r="U150" i="25"/>
  <c r="C150" i="25"/>
  <c r="D150" i="25"/>
  <c r="G150" i="25" s="1"/>
  <c r="E150" i="25"/>
  <c r="H150" i="25"/>
  <c r="A152" i="25"/>
  <c r="B151" i="25"/>
  <c r="B406" i="25" l="1"/>
  <c r="A407" i="25"/>
  <c r="C151" i="25"/>
  <c r="D151" i="25"/>
  <c r="F151" i="25" s="1"/>
  <c r="E151" i="25"/>
  <c r="T151" i="25"/>
  <c r="U151" i="25"/>
  <c r="H151" i="25"/>
  <c r="F150" i="25"/>
  <c r="B152" i="25"/>
  <c r="A153" i="25"/>
  <c r="A408" i="25" l="1"/>
  <c r="B407" i="25"/>
  <c r="B153" i="25"/>
  <c r="A154" i="25"/>
  <c r="C152" i="25"/>
  <c r="D152" i="25"/>
  <c r="F152" i="25" s="1"/>
  <c r="E152" i="25"/>
  <c r="H152" i="25"/>
  <c r="T152" i="25"/>
  <c r="U152" i="25"/>
  <c r="G151" i="25"/>
  <c r="B408" i="25" l="1"/>
  <c r="A409" i="25"/>
  <c r="G152" i="25"/>
  <c r="A155" i="25"/>
  <c r="B154" i="25"/>
  <c r="C153" i="25"/>
  <c r="D153" i="25"/>
  <c r="F153" i="25" s="1"/>
  <c r="E153" i="25"/>
  <c r="H153" i="25"/>
  <c r="T153" i="25"/>
  <c r="U153" i="25"/>
  <c r="B409" i="25" l="1"/>
  <c r="A410" i="25"/>
  <c r="G153" i="25"/>
  <c r="E154" i="25"/>
  <c r="H154" i="25"/>
  <c r="T154" i="25"/>
  <c r="U154" i="25"/>
  <c r="C154" i="25"/>
  <c r="D154" i="25"/>
  <c r="F154" i="25" s="1"/>
  <c r="A156" i="25"/>
  <c r="B155" i="25"/>
  <c r="B410" i="25" l="1"/>
  <c r="A411" i="25"/>
  <c r="A157" i="25"/>
  <c r="B156" i="25"/>
  <c r="G154" i="25"/>
  <c r="H155" i="25"/>
  <c r="T155" i="25"/>
  <c r="U155" i="25"/>
  <c r="E155" i="25"/>
  <c r="C155" i="25"/>
  <c r="D155" i="25"/>
  <c r="G155" i="25" s="1"/>
  <c r="B411" i="25" l="1"/>
  <c r="A412" i="25"/>
  <c r="F155" i="25"/>
  <c r="T156" i="25"/>
  <c r="U156" i="25"/>
  <c r="C156" i="25"/>
  <c r="D156" i="25"/>
  <c r="F156" i="25" s="1"/>
  <c r="E156" i="25"/>
  <c r="H156" i="25"/>
  <c r="A158" i="25"/>
  <c r="B157" i="25"/>
  <c r="B412" i="25" l="1"/>
  <c r="A413" i="25"/>
  <c r="C157" i="25"/>
  <c r="D157" i="25"/>
  <c r="G157" i="25" s="1"/>
  <c r="E157" i="25"/>
  <c r="H157" i="25"/>
  <c r="T157" i="25"/>
  <c r="U157" i="25"/>
  <c r="G156" i="25"/>
  <c r="B158" i="25"/>
  <c r="A159" i="25"/>
  <c r="A414" i="25" l="1"/>
  <c r="B413" i="25"/>
  <c r="F157" i="25"/>
  <c r="B159" i="25"/>
  <c r="A160" i="25"/>
  <c r="C158" i="25"/>
  <c r="D158" i="25"/>
  <c r="G158" i="25" s="1"/>
  <c r="E158" i="25"/>
  <c r="H158" i="25"/>
  <c r="U158" i="25"/>
  <c r="T158" i="25"/>
  <c r="B414" i="25" l="1"/>
  <c r="A415" i="25"/>
  <c r="F158" i="25"/>
  <c r="B160" i="25"/>
  <c r="A161" i="25"/>
  <c r="C159" i="25"/>
  <c r="D159" i="25"/>
  <c r="F159" i="25" s="1"/>
  <c r="E159" i="25"/>
  <c r="H159" i="25"/>
  <c r="U159" i="25"/>
  <c r="T159" i="25"/>
  <c r="B415" i="25" l="1"/>
  <c r="A416" i="25"/>
  <c r="G159" i="25"/>
  <c r="A162" i="25"/>
  <c r="B161" i="25"/>
  <c r="E160" i="25"/>
  <c r="H160" i="25"/>
  <c r="T160" i="25"/>
  <c r="U160" i="25"/>
  <c r="C160" i="25"/>
  <c r="D160" i="25"/>
  <c r="F160" i="25" s="1"/>
  <c r="B416" i="25" l="1"/>
  <c r="A417" i="25"/>
  <c r="G160" i="25"/>
  <c r="H161" i="25"/>
  <c r="T161" i="25"/>
  <c r="U161" i="25"/>
  <c r="E161" i="25"/>
  <c r="C161" i="25"/>
  <c r="D161" i="25"/>
  <c r="G161" i="25" s="1"/>
  <c r="A163" i="25"/>
  <c r="B162" i="25"/>
  <c r="B417" i="25" l="1"/>
  <c r="A418" i="25"/>
  <c r="A164" i="25"/>
  <c r="B163" i="25"/>
  <c r="F161" i="25"/>
  <c r="T162" i="25"/>
  <c r="U162" i="25"/>
  <c r="C162" i="25"/>
  <c r="D162" i="25"/>
  <c r="G162" i="25" s="1"/>
  <c r="E162" i="25"/>
  <c r="H162" i="25"/>
  <c r="B418" i="25" l="1"/>
  <c r="A419" i="25"/>
  <c r="F162" i="25"/>
  <c r="C163" i="25"/>
  <c r="D163" i="25"/>
  <c r="F163" i="25" s="1"/>
  <c r="T163" i="25"/>
  <c r="U163" i="25"/>
  <c r="E163" i="25"/>
  <c r="H163" i="25"/>
  <c r="B164" i="25"/>
  <c r="A165" i="25"/>
  <c r="A420" i="25" l="1"/>
  <c r="B419" i="25"/>
  <c r="B165" i="25"/>
  <c r="A166" i="25"/>
  <c r="G163" i="25"/>
  <c r="C164" i="25"/>
  <c r="D164" i="25"/>
  <c r="F164" i="25" s="1"/>
  <c r="E164" i="25"/>
  <c r="H164" i="25"/>
  <c r="T164" i="25"/>
  <c r="U164" i="25"/>
  <c r="B420" i="25" l="1"/>
  <c r="A421" i="25"/>
  <c r="G164" i="25"/>
  <c r="B166" i="25"/>
  <c r="A167" i="25"/>
  <c r="C165" i="25"/>
  <c r="D165" i="25"/>
  <c r="F165" i="25" s="1"/>
  <c r="E165" i="25"/>
  <c r="H165" i="25"/>
  <c r="T165" i="25"/>
  <c r="U165" i="25"/>
  <c r="B421" i="25" l="1"/>
  <c r="A422" i="25"/>
  <c r="G165" i="25"/>
  <c r="A168" i="25"/>
  <c r="B167" i="25"/>
  <c r="E166" i="25"/>
  <c r="H166" i="25"/>
  <c r="T166" i="25"/>
  <c r="C166" i="25"/>
  <c r="D166" i="25"/>
  <c r="G166" i="25" s="1"/>
  <c r="U166" i="25"/>
  <c r="B422" i="25" l="1"/>
  <c r="A423" i="25"/>
  <c r="F166" i="25"/>
  <c r="H167" i="25"/>
  <c r="T167" i="25"/>
  <c r="U167" i="25"/>
  <c r="C167" i="25"/>
  <c r="D167" i="25"/>
  <c r="G167" i="25" s="1"/>
  <c r="E167" i="25"/>
  <c r="A169" i="25"/>
  <c r="B168" i="25"/>
  <c r="B423" i="25" l="1"/>
  <c r="A424" i="25"/>
  <c r="F167" i="25"/>
  <c r="T168" i="25"/>
  <c r="U168" i="25"/>
  <c r="D168" i="25"/>
  <c r="F168" i="25" s="1"/>
  <c r="E168" i="25"/>
  <c r="H168" i="25"/>
  <c r="C168" i="25"/>
  <c r="A170" i="25"/>
  <c r="B169" i="25"/>
  <c r="B424" i="25" l="1"/>
  <c r="A425" i="25"/>
  <c r="B170" i="25"/>
  <c r="A171" i="25"/>
  <c r="G168" i="25"/>
  <c r="C169" i="25"/>
  <c r="D169" i="25"/>
  <c r="G169" i="25" s="1"/>
  <c r="E169" i="25"/>
  <c r="H169" i="25"/>
  <c r="T169" i="25"/>
  <c r="U169" i="25"/>
  <c r="A426" i="25" l="1"/>
  <c r="B425" i="25"/>
  <c r="F169" i="25"/>
  <c r="B171" i="25"/>
  <c r="A172" i="25"/>
  <c r="C170" i="25"/>
  <c r="D170" i="25"/>
  <c r="F170" i="25" s="1"/>
  <c r="E170" i="25"/>
  <c r="H170" i="25"/>
  <c r="T170" i="25"/>
  <c r="U170" i="25"/>
  <c r="B426" i="25" l="1"/>
  <c r="A427" i="25"/>
  <c r="G170" i="25"/>
  <c r="A173" i="25"/>
  <c r="B172" i="25"/>
  <c r="C171" i="25"/>
  <c r="D171" i="25"/>
  <c r="G171" i="25" s="1"/>
  <c r="E171" i="25"/>
  <c r="H171" i="25"/>
  <c r="T171" i="25"/>
  <c r="U171" i="25"/>
  <c r="B427" i="25" l="1"/>
  <c r="A428" i="25"/>
  <c r="F171" i="25"/>
  <c r="E172" i="25"/>
  <c r="H172" i="25"/>
  <c r="T172" i="25"/>
  <c r="C172" i="25"/>
  <c r="D172" i="25"/>
  <c r="G172" i="25" s="1"/>
  <c r="U172" i="25"/>
  <c r="A174" i="25"/>
  <c r="B173" i="25"/>
  <c r="B428" i="25" l="1"/>
  <c r="A429" i="25"/>
  <c r="A175" i="25"/>
  <c r="B174" i="25"/>
  <c r="F172" i="25"/>
  <c r="H173" i="25"/>
  <c r="T173" i="25"/>
  <c r="U173" i="25"/>
  <c r="C173" i="25"/>
  <c r="D173" i="25"/>
  <c r="G173" i="25" s="1"/>
  <c r="E173" i="25"/>
  <c r="B429" i="25" l="1"/>
  <c r="A430" i="25"/>
  <c r="F173" i="25"/>
  <c r="T174" i="25"/>
  <c r="U174" i="25"/>
  <c r="E174" i="25"/>
  <c r="H174" i="25"/>
  <c r="C174" i="25"/>
  <c r="D174" i="25"/>
  <c r="F174" i="25" s="1"/>
  <c r="A176" i="25"/>
  <c r="B175" i="25"/>
  <c r="B430" i="25" l="1"/>
  <c r="A431" i="25"/>
  <c r="B176" i="25"/>
  <c r="A177" i="25"/>
  <c r="G174" i="25"/>
  <c r="C175" i="25"/>
  <c r="D175" i="25"/>
  <c r="F175" i="25" s="1"/>
  <c r="E175" i="25"/>
  <c r="H175" i="25"/>
  <c r="T175" i="25"/>
  <c r="U175" i="25"/>
  <c r="A432" i="25" l="1"/>
  <c r="B431" i="25"/>
  <c r="G175" i="25"/>
  <c r="B177" i="25"/>
  <c r="A178" i="25"/>
  <c r="D176" i="25"/>
  <c r="G176" i="25" s="1"/>
  <c r="E176" i="25"/>
  <c r="H176" i="25"/>
  <c r="T176" i="25"/>
  <c r="U176" i="25"/>
  <c r="C176" i="25"/>
  <c r="B432" i="25" l="1"/>
  <c r="A433" i="25"/>
  <c r="F176" i="25"/>
  <c r="B178" i="25"/>
  <c r="A179" i="25"/>
  <c r="C177" i="25"/>
  <c r="D177" i="25"/>
  <c r="G177" i="25" s="1"/>
  <c r="E177" i="25"/>
  <c r="H177" i="25"/>
  <c r="T177" i="25"/>
  <c r="U177" i="25"/>
  <c r="B433" i="25" l="1"/>
  <c r="A434" i="25"/>
  <c r="F177" i="25"/>
  <c r="A180" i="25"/>
  <c r="B179" i="25"/>
  <c r="E178" i="25"/>
  <c r="H178" i="25"/>
  <c r="T178" i="25"/>
  <c r="C178" i="25"/>
  <c r="D178" i="25"/>
  <c r="F178" i="25" s="1"/>
  <c r="U178" i="25"/>
  <c r="B434" i="25" l="1"/>
  <c r="A435" i="25"/>
  <c r="G178" i="25"/>
  <c r="H179" i="25"/>
  <c r="U179" i="25"/>
  <c r="C179" i="25"/>
  <c r="D179" i="25"/>
  <c r="G179" i="25" s="1"/>
  <c r="E179" i="25"/>
  <c r="T179" i="25"/>
  <c r="B180" i="25"/>
  <c r="A181" i="25"/>
  <c r="B435" i="25" l="1"/>
  <c r="A436" i="25"/>
  <c r="T180" i="25"/>
  <c r="U180" i="25"/>
  <c r="C180" i="25"/>
  <c r="D180" i="25"/>
  <c r="F180" i="25" s="1"/>
  <c r="E180" i="25"/>
  <c r="H180" i="25"/>
  <c r="F179" i="25"/>
  <c r="A182" i="25"/>
  <c r="B181" i="25"/>
  <c r="B436" i="25" l="1"/>
  <c r="A437" i="25"/>
  <c r="C181" i="25"/>
  <c r="H181" i="25"/>
  <c r="T181" i="25"/>
  <c r="U181" i="25"/>
  <c r="D181" i="25"/>
  <c r="F181" i="25" s="1"/>
  <c r="E181" i="25"/>
  <c r="B182" i="25"/>
  <c r="A183" i="25"/>
  <c r="G180" i="25"/>
  <c r="A438" i="25" l="1"/>
  <c r="B437" i="25"/>
  <c r="G181" i="25"/>
  <c r="A184" i="25"/>
  <c r="B183" i="25"/>
  <c r="D182" i="25"/>
  <c r="F182" i="25" s="1"/>
  <c r="E182" i="25"/>
  <c r="C182" i="25"/>
  <c r="H182" i="25"/>
  <c r="T182" i="25"/>
  <c r="U182" i="25"/>
  <c r="B438" i="25" l="1"/>
  <c r="A439" i="25"/>
  <c r="G182" i="25"/>
  <c r="C183" i="25"/>
  <c r="D183" i="25"/>
  <c r="F183" i="25" s="1"/>
  <c r="E183" i="25"/>
  <c r="H183" i="25"/>
  <c r="T183" i="25"/>
  <c r="U183" i="25"/>
  <c r="A185" i="25"/>
  <c r="B184" i="25"/>
  <c r="B439" i="25" l="1"/>
  <c r="A440" i="25"/>
  <c r="A186" i="25"/>
  <c r="B185" i="25"/>
  <c r="G183" i="25"/>
  <c r="E184" i="25"/>
  <c r="H184" i="25"/>
  <c r="T184" i="25"/>
  <c r="C184" i="25"/>
  <c r="D184" i="25"/>
  <c r="G184" i="25" s="1"/>
  <c r="U184" i="25"/>
  <c r="B440" i="25" l="1"/>
  <c r="A441" i="25"/>
  <c r="F184" i="25"/>
  <c r="U185" i="25"/>
  <c r="C185" i="25"/>
  <c r="D185" i="25"/>
  <c r="G185" i="25" s="1"/>
  <c r="E185" i="25"/>
  <c r="H185" i="25"/>
  <c r="T185" i="25"/>
  <c r="A187" i="25"/>
  <c r="B186" i="25"/>
  <c r="B441" i="25" l="1"/>
  <c r="A442" i="25"/>
  <c r="F185" i="25"/>
  <c r="A188" i="25"/>
  <c r="B187" i="25"/>
  <c r="T186" i="25"/>
  <c r="H186" i="25"/>
  <c r="U186" i="25"/>
  <c r="C186" i="25"/>
  <c r="D186" i="25"/>
  <c r="F186" i="25" s="1"/>
  <c r="E186" i="25"/>
  <c r="B442" i="25" l="1"/>
  <c r="A443" i="25"/>
  <c r="G186" i="25"/>
  <c r="C187" i="25"/>
  <c r="D187" i="25"/>
  <c r="F187" i="25" s="1"/>
  <c r="E187" i="25"/>
  <c r="H187" i="25"/>
  <c r="T187" i="25"/>
  <c r="U187" i="25"/>
  <c r="B188" i="25"/>
  <c r="A189" i="25"/>
  <c r="A444" i="25" l="1"/>
  <c r="B443" i="25"/>
  <c r="A190" i="25"/>
  <c r="B189" i="25"/>
  <c r="G187" i="25"/>
  <c r="D188" i="25"/>
  <c r="G188" i="25" s="1"/>
  <c r="E188" i="25"/>
  <c r="C188" i="25"/>
  <c r="H188" i="25"/>
  <c r="T188" i="25"/>
  <c r="U188" i="25"/>
  <c r="B444" i="25" l="1"/>
  <c r="A445" i="25"/>
  <c r="F188" i="25"/>
  <c r="C189" i="25"/>
  <c r="T189" i="25"/>
  <c r="U189" i="25"/>
  <c r="D189" i="25"/>
  <c r="F189" i="25" s="1"/>
  <c r="E189" i="25"/>
  <c r="H189" i="25"/>
  <c r="B190" i="25"/>
  <c r="A191" i="25"/>
  <c r="B445" i="25" l="1"/>
  <c r="A446" i="25"/>
  <c r="A192" i="25"/>
  <c r="B191" i="25"/>
  <c r="G189" i="25"/>
  <c r="E190" i="25"/>
  <c r="H190" i="25"/>
  <c r="T190" i="25"/>
  <c r="C190" i="25"/>
  <c r="D190" i="25"/>
  <c r="F190" i="25" s="1"/>
  <c r="U190" i="25"/>
  <c r="B446" i="25" l="1"/>
  <c r="A447" i="25"/>
  <c r="G190" i="25"/>
  <c r="U191" i="25"/>
  <c r="D191" i="25"/>
  <c r="G191" i="25" s="1"/>
  <c r="E191" i="25"/>
  <c r="H191" i="25"/>
  <c r="T191" i="25"/>
  <c r="C191" i="25"/>
  <c r="A193" i="25"/>
  <c r="B192" i="25"/>
  <c r="B447" i="25" l="1"/>
  <c r="A448" i="25"/>
  <c r="T192" i="25"/>
  <c r="U192" i="25"/>
  <c r="C192" i="25"/>
  <c r="D192" i="25"/>
  <c r="G192" i="25" s="1"/>
  <c r="E192" i="25"/>
  <c r="H192" i="25"/>
  <c r="F191" i="25"/>
  <c r="A194" i="25"/>
  <c r="B193" i="25"/>
  <c r="B448" i="25" l="1"/>
  <c r="A449" i="25"/>
  <c r="F192" i="25"/>
  <c r="C193" i="25"/>
  <c r="D193" i="25"/>
  <c r="F193" i="25" s="1"/>
  <c r="E193" i="25"/>
  <c r="H193" i="25"/>
  <c r="T193" i="25"/>
  <c r="U193" i="25"/>
  <c r="A195" i="25"/>
  <c r="B194" i="25"/>
  <c r="A450" i="25" l="1"/>
  <c r="B449" i="25"/>
  <c r="G193" i="25"/>
  <c r="E194" i="25"/>
  <c r="H194" i="25"/>
  <c r="T194" i="25"/>
  <c r="U194" i="25"/>
  <c r="C194" i="25"/>
  <c r="D194" i="25"/>
  <c r="G194" i="25" s="1"/>
  <c r="A196" i="25"/>
  <c r="B195" i="25"/>
  <c r="B450" i="25" l="1"/>
  <c r="A451" i="25"/>
  <c r="A197" i="25"/>
  <c r="B196" i="25"/>
  <c r="H195" i="25"/>
  <c r="T195" i="25"/>
  <c r="U195" i="25"/>
  <c r="C195" i="25"/>
  <c r="D195" i="25"/>
  <c r="G195" i="25" s="1"/>
  <c r="E195" i="25"/>
  <c r="F194" i="25"/>
  <c r="B451" i="25" l="1"/>
  <c r="A452" i="25"/>
  <c r="F195" i="25"/>
  <c r="T196" i="25"/>
  <c r="U196" i="25"/>
  <c r="C196" i="25"/>
  <c r="D196" i="25"/>
  <c r="G196" i="25" s="1"/>
  <c r="E196" i="25"/>
  <c r="H196" i="25"/>
  <c r="A198" i="25"/>
  <c r="B197" i="25"/>
  <c r="B452" i="25" l="1"/>
  <c r="A453" i="25"/>
  <c r="B198" i="25"/>
  <c r="A199" i="25"/>
  <c r="F196" i="25"/>
  <c r="C197" i="25"/>
  <c r="D197" i="25"/>
  <c r="F197" i="25" s="1"/>
  <c r="E197" i="25"/>
  <c r="H197" i="25"/>
  <c r="T197" i="25"/>
  <c r="U197" i="25"/>
  <c r="B453" i="25" l="1"/>
  <c r="A454" i="25"/>
  <c r="G197" i="25"/>
  <c r="A200" i="25"/>
  <c r="B199" i="25"/>
  <c r="C198" i="25"/>
  <c r="D198" i="25"/>
  <c r="F198" i="25" s="1"/>
  <c r="E198" i="25"/>
  <c r="H198" i="25"/>
  <c r="T198" i="25"/>
  <c r="U198" i="25"/>
  <c r="B454" i="25" l="1"/>
  <c r="A455" i="25"/>
  <c r="G198" i="25"/>
  <c r="C199" i="25"/>
  <c r="D199" i="25"/>
  <c r="F199" i="25" s="1"/>
  <c r="E199" i="25"/>
  <c r="H199" i="25"/>
  <c r="T199" i="25"/>
  <c r="U199" i="25"/>
  <c r="A201" i="25"/>
  <c r="B200" i="25"/>
  <c r="A456" i="25" l="1"/>
  <c r="B455" i="25"/>
  <c r="A202" i="25"/>
  <c r="B201" i="25"/>
  <c r="G199" i="25"/>
  <c r="E200" i="25"/>
  <c r="H200" i="25"/>
  <c r="T200" i="25"/>
  <c r="U200" i="25"/>
  <c r="C200" i="25"/>
  <c r="D200" i="25"/>
  <c r="G200" i="25" s="1"/>
  <c r="B456" i="25" l="1"/>
  <c r="A457" i="25"/>
  <c r="F200" i="25"/>
  <c r="H201" i="25"/>
  <c r="T201" i="25"/>
  <c r="U201" i="25"/>
  <c r="C201" i="25"/>
  <c r="D201" i="25"/>
  <c r="G201" i="25" s="1"/>
  <c r="E201" i="25"/>
  <c r="A203" i="25"/>
  <c r="B202" i="25"/>
  <c r="B457" i="25" l="1"/>
  <c r="A458" i="25"/>
  <c r="T202" i="25"/>
  <c r="U202" i="25"/>
  <c r="C202" i="25"/>
  <c r="D202" i="25"/>
  <c r="F202" i="25" s="1"/>
  <c r="E202" i="25"/>
  <c r="H202" i="25"/>
  <c r="F201" i="25"/>
  <c r="A204" i="25"/>
  <c r="B203" i="25"/>
  <c r="B458" i="25" l="1"/>
  <c r="A459" i="25"/>
  <c r="C203" i="25"/>
  <c r="D203" i="25"/>
  <c r="F203" i="25" s="1"/>
  <c r="E203" i="25"/>
  <c r="H203" i="25"/>
  <c r="T203" i="25"/>
  <c r="U203" i="25"/>
  <c r="B204" i="25"/>
  <c r="A205" i="25"/>
  <c r="G202" i="25"/>
  <c r="B459" i="25" l="1"/>
  <c r="A460" i="25"/>
  <c r="A206" i="25"/>
  <c r="B205" i="25"/>
  <c r="G203" i="25"/>
  <c r="C204" i="25"/>
  <c r="D204" i="25"/>
  <c r="F204" i="25" s="1"/>
  <c r="E204" i="25"/>
  <c r="H204" i="25"/>
  <c r="T204" i="25"/>
  <c r="U204" i="25"/>
  <c r="B460" i="25" l="1"/>
  <c r="A461" i="25"/>
  <c r="G204" i="25"/>
  <c r="C205" i="25"/>
  <c r="D205" i="25"/>
  <c r="F205" i="25" s="1"/>
  <c r="E205" i="25"/>
  <c r="H205" i="25"/>
  <c r="T205" i="25"/>
  <c r="U205" i="25"/>
  <c r="A207" i="25"/>
  <c r="B206" i="25"/>
  <c r="A462" i="25" l="1"/>
  <c r="B461" i="25"/>
  <c r="A208" i="25"/>
  <c r="B207" i="25"/>
  <c r="G205" i="25"/>
  <c r="E206" i="25"/>
  <c r="H206" i="25"/>
  <c r="T206" i="25"/>
  <c r="U206" i="25"/>
  <c r="C206" i="25"/>
  <c r="D206" i="25"/>
  <c r="G206" i="25" s="1"/>
  <c r="B462" i="25" l="1"/>
  <c r="A463" i="25"/>
  <c r="F206" i="25"/>
  <c r="H207" i="25"/>
  <c r="T207" i="25"/>
  <c r="U207" i="25"/>
  <c r="C207" i="25"/>
  <c r="D207" i="25"/>
  <c r="G207" i="25" s="1"/>
  <c r="E207" i="25"/>
  <c r="A209" i="25"/>
  <c r="B208" i="25"/>
  <c r="B463" i="25" l="1"/>
  <c r="A464" i="25"/>
  <c r="F207" i="25"/>
  <c r="T208" i="25"/>
  <c r="U208" i="25"/>
  <c r="C208" i="25"/>
  <c r="D208" i="25"/>
  <c r="G208" i="25" s="1"/>
  <c r="E208" i="25"/>
  <c r="H208" i="25"/>
  <c r="A210" i="25"/>
  <c r="B209" i="25"/>
  <c r="B464" i="25" l="1"/>
  <c r="A465" i="25"/>
  <c r="B210" i="25"/>
  <c r="A211" i="25"/>
  <c r="F208" i="25"/>
  <c r="C209" i="25"/>
  <c r="D209" i="25"/>
  <c r="G209" i="25" s="1"/>
  <c r="E209" i="25"/>
  <c r="H209" i="25"/>
  <c r="T209" i="25"/>
  <c r="U209" i="25"/>
  <c r="B465" i="25" l="1"/>
  <c r="A466" i="25"/>
  <c r="F209" i="25"/>
  <c r="A212" i="25"/>
  <c r="B211" i="25"/>
  <c r="C210" i="25"/>
  <c r="D210" i="25"/>
  <c r="F210" i="25" s="1"/>
  <c r="E210" i="25"/>
  <c r="H210" i="25"/>
  <c r="T210" i="25"/>
  <c r="U210" i="25"/>
  <c r="B466" i="25" l="1"/>
  <c r="A467" i="25"/>
  <c r="C211" i="25"/>
  <c r="D211" i="25"/>
  <c r="F211" i="25" s="1"/>
  <c r="E211" i="25"/>
  <c r="H211" i="25"/>
  <c r="T211" i="25"/>
  <c r="U211" i="25"/>
  <c r="A213" i="25"/>
  <c r="B212" i="25"/>
  <c r="G210" i="25"/>
  <c r="A468" i="25" l="1"/>
  <c r="B467" i="25"/>
  <c r="E212" i="25"/>
  <c r="H212" i="25"/>
  <c r="T212" i="25"/>
  <c r="U212" i="25"/>
  <c r="C212" i="25"/>
  <c r="D212" i="25"/>
  <c r="F212" i="25" s="1"/>
  <c r="A214" i="25"/>
  <c r="B213" i="25"/>
  <c r="G211" i="25"/>
  <c r="B468" i="25" l="1"/>
  <c r="A469" i="25"/>
  <c r="H213" i="25"/>
  <c r="T213" i="25"/>
  <c r="U213" i="25"/>
  <c r="C213" i="25"/>
  <c r="D213" i="25"/>
  <c r="G213" i="25" s="1"/>
  <c r="E213" i="25"/>
  <c r="A215" i="25"/>
  <c r="B214" i="25"/>
  <c r="G212" i="25"/>
  <c r="B469" i="25" l="1"/>
  <c r="A470" i="25"/>
  <c r="T214" i="25"/>
  <c r="U214" i="25"/>
  <c r="C214" i="25"/>
  <c r="D214" i="25"/>
  <c r="F214" i="25" s="1"/>
  <c r="E214" i="25"/>
  <c r="H214" i="25"/>
  <c r="F213" i="25"/>
  <c r="A216" i="25"/>
  <c r="B215" i="25"/>
  <c r="B470" i="25" l="1"/>
  <c r="A471" i="25"/>
  <c r="B216" i="25"/>
  <c r="A217" i="25"/>
  <c r="C215" i="25"/>
  <c r="D215" i="25"/>
  <c r="F215" i="25" s="1"/>
  <c r="U215" i="25"/>
  <c r="E215" i="25"/>
  <c r="H215" i="25"/>
  <c r="T215" i="25"/>
  <c r="G214" i="25"/>
  <c r="B471" i="25" l="1"/>
  <c r="A472" i="25"/>
  <c r="G215" i="25"/>
  <c r="B217" i="25"/>
  <c r="A218" i="25"/>
  <c r="C216" i="25"/>
  <c r="D216" i="25"/>
  <c r="F216" i="25" s="1"/>
  <c r="E216" i="25"/>
  <c r="H216" i="25"/>
  <c r="T216" i="25"/>
  <c r="U216" i="25"/>
  <c r="B472" i="25" l="1"/>
  <c r="A473" i="25"/>
  <c r="A219" i="25"/>
  <c r="B218" i="25"/>
  <c r="G216" i="25"/>
  <c r="C217" i="25"/>
  <c r="D217" i="25"/>
  <c r="F217" i="25" s="1"/>
  <c r="E217" i="25"/>
  <c r="H217" i="25"/>
  <c r="T217" i="25"/>
  <c r="U217" i="25"/>
  <c r="A474" i="25" l="1"/>
  <c r="B473" i="25"/>
  <c r="G217" i="25"/>
  <c r="E218" i="25"/>
  <c r="H218" i="25"/>
  <c r="T218" i="25"/>
  <c r="U218" i="25"/>
  <c r="C218" i="25"/>
  <c r="D218" i="25"/>
  <c r="F218" i="25" s="1"/>
  <c r="A220" i="25"/>
  <c r="B219" i="25"/>
  <c r="B474" i="25" l="1"/>
  <c r="A475" i="25"/>
  <c r="A221" i="25"/>
  <c r="B220" i="25"/>
  <c r="G218" i="25"/>
  <c r="H219" i="25"/>
  <c r="T219" i="25"/>
  <c r="U219" i="25"/>
  <c r="C219" i="25"/>
  <c r="D219" i="25"/>
  <c r="F219" i="25" s="1"/>
  <c r="E219" i="25"/>
  <c r="B475" i="25" l="1"/>
  <c r="A476" i="25"/>
  <c r="G219" i="25"/>
  <c r="T220" i="25"/>
  <c r="U220" i="25"/>
  <c r="C220" i="25"/>
  <c r="D220" i="25"/>
  <c r="G220" i="25" s="1"/>
  <c r="E220" i="25"/>
  <c r="H220" i="25"/>
  <c r="A222" i="25"/>
  <c r="B221" i="25"/>
  <c r="B476" i="25" l="1"/>
  <c r="A477" i="25"/>
  <c r="B222" i="25"/>
  <c r="A223" i="25"/>
  <c r="F220" i="25"/>
  <c r="C221" i="25"/>
  <c r="D221" i="25"/>
  <c r="F221" i="25" s="1"/>
  <c r="E221" i="25"/>
  <c r="H221" i="25"/>
  <c r="T221" i="25"/>
  <c r="U221" i="25"/>
  <c r="B477" i="25" l="1"/>
  <c r="A478" i="25"/>
  <c r="G221" i="25"/>
  <c r="A224" i="25"/>
  <c r="B223" i="25"/>
  <c r="C222" i="25"/>
  <c r="D222" i="25"/>
  <c r="G222" i="25" s="1"/>
  <c r="E222" i="25"/>
  <c r="H222" i="25"/>
  <c r="T222" i="25"/>
  <c r="U222" i="25"/>
  <c r="B478" i="25" l="1"/>
  <c r="A479" i="25"/>
  <c r="F222" i="25"/>
  <c r="C223" i="25"/>
  <c r="D223" i="25"/>
  <c r="F223" i="25" s="1"/>
  <c r="E223" i="25"/>
  <c r="H223" i="25"/>
  <c r="T223" i="25"/>
  <c r="U223" i="25"/>
  <c r="B224" i="25"/>
  <c r="A225" i="25"/>
  <c r="A480" i="25" l="1"/>
  <c r="B479" i="25"/>
  <c r="A226" i="25"/>
  <c r="B225" i="25"/>
  <c r="G223" i="25"/>
  <c r="E224" i="25"/>
  <c r="H224" i="25"/>
  <c r="T224" i="25"/>
  <c r="U224" i="25"/>
  <c r="C224" i="25"/>
  <c r="D224" i="25"/>
  <c r="F224" i="25" s="1"/>
  <c r="B480" i="25" l="1"/>
  <c r="A481" i="25"/>
  <c r="G224" i="25"/>
  <c r="H225" i="25"/>
  <c r="T225" i="25"/>
  <c r="U225" i="25"/>
  <c r="C225" i="25"/>
  <c r="D225" i="25"/>
  <c r="G225" i="25" s="1"/>
  <c r="E225" i="25"/>
  <c r="A227" i="25"/>
  <c r="B226" i="25"/>
  <c r="B481" i="25" l="1"/>
  <c r="A482" i="25"/>
  <c r="T226" i="25"/>
  <c r="C226" i="25"/>
  <c r="D226" i="25"/>
  <c r="F226" i="25" s="1"/>
  <c r="E226" i="25"/>
  <c r="H226" i="25"/>
  <c r="U226" i="25"/>
  <c r="F225" i="25"/>
  <c r="A228" i="25"/>
  <c r="B227" i="25"/>
  <c r="B482" i="25" l="1"/>
  <c r="A483" i="25"/>
  <c r="B228" i="25"/>
  <c r="A229" i="25"/>
  <c r="G226" i="25"/>
  <c r="C227" i="25"/>
  <c r="D227" i="25"/>
  <c r="G227" i="25" s="1"/>
  <c r="T227" i="25"/>
  <c r="U227" i="25"/>
  <c r="E227" i="25"/>
  <c r="H227" i="25"/>
  <c r="B483" i="25" l="1"/>
  <c r="A484" i="25"/>
  <c r="F227" i="25"/>
  <c r="A230" i="25"/>
  <c r="B229" i="25"/>
  <c r="C228" i="25"/>
  <c r="E228" i="25"/>
  <c r="D228" i="25"/>
  <c r="F228" i="25" s="1"/>
  <c r="H228" i="25"/>
  <c r="T228" i="25"/>
  <c r="U228" i="25"/>
  <c r="B484" i="25" l="1"/>
  <c r="A485" i="25"/>
  <c r="G228" i="25"/>
  <c r="C229" i="25"/>
  <c r="H229" i="25"/>
  <c r="T229" i="25"/>
  <c r="U229" i="25"/>
  <c r="D229" i="25"/>
  <c r="G229" i="25" s="1"/>
  <c r="E229" i="25"/>
  <c r="B230" i="25"/>
  <c r="A231" i="25"/>
  <c r="A486" i="25" l="1"/>
  <c r="B485" i="25"/>
  <c r="F229" i="25"/>
  <c r="A232" i="25"/>
  <c r="B231" i="25"/>
  <c r="E230" i="25"/>
  <c r="T230" i="25"/>
  <c r="U230" i="25"/>
  <c r="C230" i="25"/>
  <c r="D230" i="25"/>
  <c r="G230" i="25" s="1"/>
  <c r="H230" i="25"/>
  <c r="B486" i="25" l="1"/>
  <c r="A487" i="25"/>
  <c r="F230" i="25"/>
  <c r="C231" i="25"/>
  <c r="D231" i="25"/>
  <c r="G231" i="25" s="1"/>
  <c r="E231" i="25"/>
  <c r="H231" i="25"/>
  <c r="T231" i="25"/>
  <c r="U231" i="25"/>
  <c r="B232" i="25"/>
  <c r="A233" i="25"/>
  <c r="B487" i="25" l="1"/>
  <c r="A488" i="25"/>
  <c r="A234" i="25"/>
  <c r="B233" i="25"/>
  <c r="F231" i="25"/>
  <c r="T232" i="25"/>
  <c r="H232" i="25"/>
  <c r="U232" i="25"/>
  <c r="C232" i="25"/>
  <c r="D232" i="25"/>
  <c r="F232" i="25" s="1"/>
  <c r="E232" i="25"/>
  <c r="B488" i="25" l="1"/>
  <c r="A489" i="25"/>
  <c r="G232" i="25"/>
  <c r="C233" i="25"/>
  <c r="D233" i="25"/>
  <c r="F233" i="25" s="1"/>
  <c r="E233" i="25"/>
  <c r="H233" i="25"/>
  <c r="T233" i="25"/>
  <c r="U233" i="25"/>
  <c r="A235" i="25"/>
  <c r="B234" i="25"/>
  <c r="B489" i="25" l="1"/>
  <c r="A490" i="25"/>
  <c r="G233" i="25"/>
  <c r="A236" i="25"/>
  <c r="B235" i="25"/>
  <c r="E234" i="25"/>
  <c r="D234" i="25"/>
  <c r="G234" i="25" s="1"/>
  <c r="H234" i="25"/>
  <c r="T234" i="25"/>
  <c r="U234" i="25"/>
  <c r="C234" i="25"/>
  <c r="B490" i="25" l="1"/>
  <c r="A491" i="25"/>
  <c r="F234" i="25"/>
  <c r="C235" i="25"/>
  <c r="H235" i="25"/>
  <c r="D235" i="25"/>
  <c r="G235" i="25" s="1"/>
  <c r="E235" i="25"/>
  <c r="T235" i="25"/>
  <c r="U235" i="25"/>
  <c r="B236" i="25"/>
  <c r="A237" i="25"/>
  <c r="A492" i="25" l="1"/>
  <c r="B491" i="25"/>
  <c r="A238" i="25"/>
  <c r="B237" i="25"/>
  <c r="F235" i="25"/>
  <c r="E236" i="25"/>
  <c r="T236" i="25"/>
  <c r="U236" i="25"/>
  <c r="C236" i="25"/>
  <c r="D236" i="25"/>
  <c r="G236" i="25" s="1"/>
  <c r="H236" i="25"/>
  <c r="B492" i="25" l="1"/>
  <c r="A493" i="25"/>
  <c r="F236" i="25"/>
  <c r="H237" i="25"/>
  <c r="T237" i="25"/>
  <c r="U237" i="25"/>
  <c r="C237" i="25"/>
  <c r="D237" i="25"/>
  <c r="G237" i="25" s="1"/>
  <c r="E237" i="25"/>
  <c r="B238" i="25"/>
  <c r="A239" i="25"/>
  <c r="B493" i="25" l="1"/>
  <c r="A494" i="25"/>
  <c r="T238" i="25"/>
  <c r="C238" i="25"/>
  <c r="D238" i="25"/>
  <c r="F238" i="25" s="1"/>
  <c r="E238" i="25"/>
  <c r="H238" i="25"/>
  <c r="U238" i="25"/>
  <c r="F237" i="25"/>
  <c r="A240" i="25"/>
  <c r="B239" i="25"/>
  <c r="B494" i="25" l="1"/>
  <c r="A495" i="25"/>
  <c r="C239" i="25"/>
  <c r="D239" i="25"/>
  <c r="F239" i="25" s="1"/>
  <c r="E239" i="25"/>
  <c r="H239" i="25"/>
  <c r="T239" i="25"/>
  <c r="U239" i="25"/>
  <c r="G238" i="25"/>
  <c r="A241" i="25"/>
  <c r="B240" i="25"/>
  <c r="B495" i="25" l="1"/>
  <c r="A496" i="25"/>
  <c r="E240" i="25"/>
  <c r="T240" i="25"/>
  <c r="U240" i="25"/>
  <c r="C240" i="25"/>
  <c r="D240" i="25"/>
  <c r="G240" i="25" s="1"/>
  <c r="H240" i="25"/>
  <c r="B241" i="25"/>
  <c r="A242" i="25"/>
  <c r="G239" i="25"/>
  <c r="B496" i="25" l="1"/>
  <c r="A497" i="25"/>
  <c r="A243" i="25"/>
  <c r="B242" i="25"/>
  <c r="C241" i="25"/>
  <c r="H241" i="25"/>
  <c r="D241" i="25"/>
  <c r="F241" i="25" s="1"/>
  <c r="E241" i="25"/>
  <c r="T241" i="25"/>
  <c r="U241" i="25"/>
  <c r="F240" i="25"/>
  <c r="A498" i="25" l="1"/>
  <c r="B497" i="25"/>
  <c r="G241" i="25"/>
  <c r="E242" i="25"/>
  <c r="T242" i="25"/>
  <c r="U242" i="25"/>
  <c r="D242" i="25"/>
  <c r="F242" i="25" s="1"/>
  <c r="H242" i="25"/>
  <c r="C242" i="25"/>
  <c r="A244" i="25"/>
  <c r="B243" i="25"/>
  <c r="B498" i="25" l="1"/>
  <c r="A499" i="25"/>
  <c r="B244" i="25"/>
  <c r="A245" i="25"/>
  <c r="G242" i="25"/>
  <c r="U243" i="25"/>
  <c r="C243" i="25"/>
  <c r="D243" i="25"/>
  <c r="G243" i="25" s="1"/>
  <c r="E243" i="25"/>
  <c r="H243" i="25"/>
  <c r="T243" i="25"/>
  <c r="B499" i="25" l="1"/>
  <c r="A500" i="25"/>
  <c r="F243" i="25"/>
  <c r="A246" i="25"/>
  <c r="B245" i="25"/>
  <c r="T244" i="25"/>
  <c r="C244" i="25"/>
  <c r="D244" i="25"/>
  <c r="F244" i="25" s="1"/>
  <c r="E244" i="25"/>
  <c r="H244" i="25"/>
  <c r="U244" i="25"/>
  <c r="B500" i="25" l="1"/>
  <c r="A501" i="25"/>
  <c r="G244" i="25"/>
  <c r="C245" i="25"/>
  <c r="H245" i="25"/>
  <c r="T245" i="25"/>
  <c r="U245" i="25"/>
  <c r="D245" i="25"/>
  <c r="F245" i="25" s="1"/>
  <c r="E245" i="25"/>
  <c r="A247" i="25"/>
  <c r="B246" i="25"/>
  <c r="B501" i="25" l="1"/>
  <c r="A502" i="25"/>
  <c r="E246" i="25"/>
  <c r="U246" i="25"/>
  <c r="C246" i="25"/>
  <c r="D246" i="25"/>
  <c r="F246" i="25" s="1"/>
  <c r="H246" i="25"/>
  <c r="T246" i="25"/>
  <c r="B247" i="25"/>
  <c r="A248" i="25"/>
  <c r="G245" i="25"/>
  <c r="B502" i="25" l="1"/>
  <c r="A503" i="25"/>
  <c r="A249" i="25"/>
  <c r="B248" i="25"/>
  <c r="G246" i="25"/>
  <c r="C247" i="25"/>
  <c r="D247" i="25"/>
  <c r="G247" i="25" s="1"/>
  <c r="E247" i="25"/>
  <c r="H247" i="25"/>
  <c r="T247" i="25"/>
  <c r="U247" i="25"/>
  <c r="A504" i="25" l="1"/>
  <c r="B503" i="25"/>
  <c r="F247" i="25"/>
  <c r="E248" i="25"/>
  <c r="T248" i="25"/>
  <c r="D248" i="25"/>
  <c r="F248" i="25" s="1"/>
  <c r="H248" i="25"/>
  <c r="U248" i="25"/>
  <c r="C248" i="25"/>
  <c r="A250" i="25"/>
  <c r="B249" i="25"/>
  <c r="B504" i="25" l="1"/>
  <c r="A505" i="25"/>
  <c r="T249" i="25"/>
  <c r="U249" i="25"/>
  <c r="C249" i="25"/>
  <c r="D249" i="25"/>
  <c r="G249" i="25" s="1"/>
  <c r="E249" i="25"/>
  <c r="H249" i="25"/>
  <c r="B250" i="25"/>
  <c r="A251" i="25"/>
  <c r="G248" i="25"/>
  <c r="B505" i="25" l="1"/>
  <c r="A506" i="25"/>
  <c r="T250" i="25"/>
  <c r="C250" i="25"/>
  <c r="D250" i="25"/>
  <c r="F250" i="25" s="1"/>
  <c r="E250" i="25"/>
  <c r="H250" i="25"/>
  <c r="U250" i="25"/>
  <c r="A252" i="25"/>
  <c r="B251" i="25"/>
  <c r="F249" i="25"/>
  <c r="B506" i="25" l="1"/>
  <c r="A507" i="25"/>
  <c r="G250" i="25"/>
  <c r="C251" i="25"/>
  <c r="D251" i="25"/>
  <c r="F251" i="25" s="1"/>
  <c r="E251" i="25"/>
  <c r="H251" i="25"/>
  <c r="T251" i="25"/>
  <c r="U251" i="25"/>
  <c r="A253" i="25"/>
  <c r="B252" i="25"/>
  <c r="B507" i="25" l="1"/>
  <c r="A508" i="25"/>
  <c r="B253" i="25"/>
  <c r="A254" i="25"/>
  <c r="G251" i="25"/>
  <c r="E252" i="25"/>
  <c r="H252" i="25"/>
  <c r="T252" i="25"/>
  <c r="U252" i="25"/>
  <c r="C252" i="25"/>
  <c r="D252" i="25"/>
  <c r="G252" i="25" s="1"/>
  <c r="B508" i="25" l="1"/>
  <c r="A509" i="25"/>
  <c r="F252" i="25"/>
  <c r="B254" i="25"/>
  <c r="A255" i="25"/>
  <c r="C253" i="25"/>
  <c r="D253" i="25"/>
  <c r="G253" i="25" s="1"/>
  <c r="E253" i="25"/>
  <c r="H253" i="25"/>
  <c r="T253" i="25"/>
  <c r="U253" i="25"/>
  <c r="A510" i="25" l="1"/>
  <c r="B509" i="25"/>
  <c r="F253" i="25"/>
  <c r="A256" i="25"/>
  <c r="B255" i="25"/>
  <c r="E254" i="25"/>
  <c r="T254" i="25"/>
  <c r="C254" i="25"/>
  <c r="D254" i="25"/>
  <c r="F254" i="25" s="1"/>
  <c r="H254" i="25"/>
  <c r="U254" i="25"/>
  <c r="B510" i="25" l="1"/>
  <c r="A511" i="25"/>
  <c r="G254" i="25"/>
  <c r="H255" i="25"/>
  <c r="T255" i="25"/>
  <c r="U255" i="25"/>
  <c r="C255" i="25"/>
  <c r="D255" i="25"/>
  <c r="G255" i="25" s="1"/>
  <c r="E255" i="25"/>
  <c r="A257" i="25"/>
  <c r="B256" i="25"/>
  <c r="B511" i="25" l="1"/>
  <c r="A512" i="25"/>
  <c r="A258" i="25"/>
  <c r="B257" i="25"/>
  <c r="T256" i="25"/>
  <c r="C256" i="25"/>
  <c r="D256" i="25"/>
  <c r="F256" i="25" s="1"/>
  <c r="E256" i="25"/>
  <c r="H256" i="25"/>
  <c r="U256" i="25"/>
  <c r="F255" i="25"/>
  <c r="B512" i="25" l="1"/>
  <c r="A513" i="25"/>
  <c r="G256" i="25"/>
  <c r="C257" i="25"/>
  <c r="D257" i="25"/>
  <c r="G257" i="25" s="1"/>
  <c r="E257" i="25"/>
  <c r="H257" i="25"/>
  <c r="T257" i="25"/>
  <c r="U257" i="25"/>
  <c r="A259" i="25"/>
  <c r="B258" i="25"/>
  <c r="B513" i="25" l="1"/>
  <c r="A514" i="25"/>
  <c r="E258" i="25"/>
  <c r="H258" i="25"/>
  <c r="T258" i="25"/>
  <c r="U258" i="25"/>
  <c r="C258" i="25"/>
  <c r="D258" i="25"/>
  <c r="F258" i="25" s="1"/>
  <c r="A260" i="25"/>
  <c r="B259" i="25"/>
  <c r="F257" i="25"/>
  <c r="B514" i="25" l="1"/>
  <c r="A515" i="25"/>
  <c r="C259" i="25"/>
  <c r="T259" i="25"/>
  <c r="U259" i="25"/>
  <c r="D259" i="25"/>
  <c r="F259" i="25" s="1"/>
  <c r="E259" i="25"/>
  <c r="H259" i="25"/>
  <c r="G258" i="25"/>
  <c r="A261" i="25"/>
  <c r="B260" i="25"/>
  <c r="A516" i="25" l="1"/>
  <c r="B515" i="25"/>
  <c r="C260" i="25"/>
  <c r="D260" i="25"/>
  <c r="F260" i="25" s="1"/>
  <c r="E260" i="25"/>
  <c r="H260" i="25"/>
  <c r="T260" i="25"/>
  <c r="U260" i="25"/>
  <c r="B261" i="25"/>
  <c r="A262" i="25"/>
  <c r="G259" i="25"/>
  <c r="B516" i="25" l="1"/>
  <c r="A517" i="25"/>
  <c r="A263" i="25"/>
  <c r="B262" i="25"/>
  <c r="G260" i="25"/>
  <c r="C261" i="25"/>
  <c r="D261" i="25"/>
  <c r="G261" i="25" s="1"/>
  <c r="E261" i="25"/>
  <c r="H261" i="25"/>
  <c r="T261" i="25"/>
  <c r="U261" i="25"/>
  <c r="B517" i="25" l="1"/>
  <c r="A518" i="25"/>
  <c r="F261" i="25"/>
  <c r="C262" i="25"/>
  <c r="D262" i="25"/>
  <c r="G262" i="25" s="1"/>
  <c r="E262" i="25"/>
  <c r="H262" i="25"/>
  <c r="T262" i="25"/>
  <c r="U262" i="25"/>
  <c r="A264" i="25"/>
  <c r="B263" i="25"/>
  <c r="B518" i="25" l="1"/>
  <c r="A519" i="25"/>
  <c r="E263" i="25"/>
  <c r="H263" i="25"/>
  <c r="T263" i="25"/>
  <c r="U263" i="25"/>
  <c r="C263" i="25"/>
  <c r="D263" i="25"/>
  <c r="F263" i="25" s="1"/>
  <c r="A265" i="25"/>
  <c r="B264" i="25"/>
  <c r="F262" i="25"/>
  <c r="B519" i="25" l="1"/>
  <c r="A520" i="25"/>
  <c r="A266" i="25"/>
  <c r="B265" i="25"/>
  <c r="G263" i="25"/>
  <c r="H264" i="25"/>
  <c r="T264" i="25"/>
  <c r="U264" i="25"/>
  <c r="C264" i="25"/>
  <c r="D264" i="25"/>
  <c r="G264" i="25" s="1"/>
  <c r="E264" i="25"/>
  <c r="B520" i="25" l="1"/>
  <c r="A521" i="25"/>
  <c r="F264" i="25"/>
  <c r="T265" i="25"/>
  <c r="U265" i="25"/>
  <c r="C265" i="25"/>
  <c r="D265" i="25"/>
  <c r="F265" i="25" s="1"/>
  <c r="E265" i="25"/>
  <c r="H265" i="25"/>
  <c r="A267" i="25"/>
  <c r="B266" i="25"/>
  <c r="A522" i="25" l="1"/>
  <c r="B521" i="25"/>
  <c r="B267" i="25"/>
  <c r="A268" i="25"/>
  <c r="G265" i="25"/>
  <c r="C266" i="25"/>
  <c r="D266" i="25"/>
  <c r="F266" i="25" s="1"/>
  <c r="E266" i="25"/>
  <c r="H266" i="25"/>
  <c r="T266" i="25"/>
  <c r="U266" i="25"/>
  <c r="B522" i="25" l="1"/>
  <c r="A523" i="25"/>
  <c r="G266" i="25"/>
  <c r="A269" i="25"/>
  <c r="B268" i="25"/>
  <c r="C267" i="25"/>
  <c r="D267" i="25"/>
  <c r="F267" i="25" s="1"/>
  <c r="E267" i="25"/>
  <c r="H267" i="25"/>
  <c r="T267" i="25"/>
  <c r="U267" i="25"/>
  <c r="B523" i="25" l="1"/>
  <c r="A524" i="25"/>
  <c r="G267" i="25"/>
  <c r="C268" i="25"/>
  <c r="D268" i="25"/>
  <c r="F268" i="25" s="1"/>
  <c r="E268" i="25"/>
  <c r="H268" i="25"/>
  <c r="T268" i="25"/>
  <c r="U268" i="25"/>
  <c r="A270" i="25"/>
  <c r="B269" i="25"/>
  <c r="B524" i="25" l="1"/>
  <c r="A525" i="25"/>
  <c r="E269" i="25"/>
  <c r="H269" i="25"/>
  <c r="T269" i="25"/>
  <c r="U269" i="25"/>
  <c r="C269" i="25"/>
  <c r="D269" i="25"/>
  <c r="F269" i="25" s="1"/>
  <c r="A271" i="25"/>
  <c r="B270" i="25"/>
  <c r="G268" i="25"/>
  <c r="B525" i="25" l="1"/>
  <c r="A526" i="25"/>
  <c r="A272" i="25"/>
  <c r="B271" i="25"/>
  <c r="G269" i="25"/>
  <c r="H270" i="25"/>
  <c r="T270" i="25"/>
  <c r="U270" i="25"/>
  <c r="C270" i="25"/>
  <c r="D270" i="25"/>
  <c r="G270" i="25" s="1"/>
  <c r="E270" i="25"/>
  <c r="B526" i="25" l="1"/>
  <c r="A527" i="25"/>
  <c r="F270" i="25"/>
  <c r="T271" i="25"/>
  <c r="U271" i="25"/>
  <c r="C271" i="25"/>
  <c r="D271" i="25"/>
  <c r="F271" i="25" s="1"/>
  <c r="E271" i="25"/>
  <c r="H271" i="25"/>
  <c r="A273" i="25"/>
  <c r="B272" i="25"/>
  <c r="A528" i="25" l="1"/>
  <c r="B527" i="25"/>
  <c r="C272" i="25"/>
  <c r="D272" i="25"/>
  <c r="F272" i="25" s="1"/>
  <c r="E272" i="25"/>
  <c r="H272" i="25"/>
  <c r="T272" i="25"/>
  <c r="U272" i="25"/>
  <c r="G271" i="25"/>
  <c r="B273" i="25"/>
  <c r="A274" i="25"/>
  <c r="B528" i="25" l="1"/>
  <c r="A529" i="25"/>
  <c r="A275" i="25"/>
  <c r="B274" i="25"/>
  <c r="C273" i="25"/>
  <c r="D273" i="25"/>
  <c r="G273" i="25" s="1"/>
  <c r="E273" i="25"/>
  <c r="H273" i="25"/>
  <c r="T273" i="25"/>
  <c r="U273" i="25"/>
  <c r="G272" i="25"/>
  <c r="B529" i="25" l="1"/>
  <c r="A530" i="25"/>
  <c r="F273" i="25"/>
  <c r="C274" i="25"/>
  <c r="D274" i="25"/>
  <c r="G274" i="25" s="1"/>
  <c r="E274" i="25"/>
  <c r="H274" i="25"/>
  <c r="T274" i="25"/>
  <c r="U274" i="25"/>
  <c r="A276" i="25"/>
  <c r="B275" i="25"/>
  <c r="B530" i="25" l="1"/>
  <c r="A531" i="25"/>
  <c r="E275" i="25"/>
  <c r="H275" i="25"/>
  <c r="T275" i="25"/>
  <c r="U275" i="25"/>
  <c r="C275" i="25"/>
  <c r="D275" i="25"/>
  <c r="G275" i="25" s="1"/>
  <c r="A277" i="25"/>
  <c r="B276" i="25"/>
  <c r="F274" i="25"/>
  <c r="B531" i="25" l="1"/>
  <c r="A532" i="25"/>
  <c r="H276" i="25"/>
  <c r="T276" i="25"/>
  <c r="U276" i="25"/>
  <c r="C276" i="25"/>
  <c r="D276" i="25"/>
  <c r="G276" i="25" s="1"/>
  <c r="E276" i="25"/>
  <c r="A278" i="25"/>
  <c r="B277" i="25"/>
  <c r="F275" i="25"/>
  <c r="B532" i="25" l="1"/>
  <c r="A533" i="25"/>
  <c r="T277" i="25"/>
  <c r="U277" i="25"/>
  <c r="C277" i="25"/>
  <c r="D277" i="25"/>
  <c r="F277" i="25" s="1"/>
  <c r="E277" i="25"/>
  <c r="H277" i="25"/>
  <c r="F276" i="25"/>
  <c r="A279" i="25"/>
  <c r="B278" i="25"/>
  <c r="A534" i="25" l="1"/>
  <c r="B533" i="25"/>
  <c r="C278" i="25"/>
  <c r="D278" i="25"/>
  <c r="G278" i="25" s="1"/>
  <c r="E278" i="25"/>
  <c r="H278" i="25"/>
  <c r="T278" i="25"/>
  <c r="U278" i="25"/>
  <c r="B279" i="25"/>
  <c r="A280" i="25"/>
  <c r="G277" i="25"/>
  <c r="B534" i="25" l="1"/>
  <c r="A535" i="25"/>
  <c r="B280" i="25"/>
  <c r="A281" i="25"/>
  <c r="F278" i="25"/>
  <c r="C279" i="25"/>
  <c r="D279" i="25"/>
  <c r="F279" i="25" s="1"/>
  <c r="E279" i="25"/>
  <c r="H279" i="25"/>
  <c r="U279" i="25"/>
  <c r="T279" i="25"/>
  <c r="B535" i="25" l="1"/>
  <c r="A536" i="25"/>
  <c r="G279" i="25"/>
  <c r="B281" i="25"/>
  <c r="A282" i="25"/>
  <c r="C280" i="25"/>
  <c r="D280" i="25"/>
  <c r="G280" i="25" s="1"/>
  <c r="E280" i="25"/>
  <c r="H280" i="25"/>
  <c r="T280" i="25"/>
  <c r="U280" i="25"/>
  <c r="B536" i="25" l="1"/>
  <c r="A537" i="25"/>
  <c r="F280" i="25"/>
  <c r="A283" i="25"/>
  <c r="B282" i="25"/>
  <c r="E281" i="25"/>
  <c r="H281" i="25"/>
  <c r="T281" i="25"/>
  <c r="U281" i="25"/>
  <c r="C281" i="25"/>
  <c r="D281" i="25"/>
  <c r="G281" i="25" s="1"/>
  <c r="B537" i="25" l="1"/>
  <c r="A538" i="25"/>
  <c r="F281" i="25"/>
  <c r="H282" i="25"/>
  <c r="T282" i="25"/>
  <c r="U282" i="25"/>
  <c r="C282" i="25"/>
  <c r="D282" i="25"/>
  <c r="F282" i="25" s="1"/>
  <c r="E282" i="25"/>
  <c r="A284" i="25"/>
  <c r="B283" i="25"/>
  <c r="B538" i="25" l="1"/>
  <c r="A539" i="25"/>
  <c r="A285" i="25"/>
  <c r="B284" i="25"/>
  <c r="T283" i="25"/>
  <c r="U283" i="25"/>
  <c r="C283" i="25"/>
  <c r="D283" i="25"/>
  <c r="F283" i="25" s="1"/>
  <c r="E283" i="25"/>
  <c r="H283" i="25"/>
  <c r="G282" i="25"/>
  <c r="A540" i="25" l="1"/>
  <c r="B539" i="25"/>
  <c r="G283" i="25"/>
  <c r="C284" i="25"/>
  <c r="D284" i="25"/>
  <c r="F284" i="25" s="1"/>
  <c r="U284" i="25"/>
  <c r="E284" i="25"/>
  <c r="H284" i="25"/>
  <c r="T284" i="25"/>
  <c r="B285" i="25"/>
  <c r="A286" i="25"/>
  <c r="B540" i="25" l="1"/>
  <c r="A541" i="25"/>
  <c r="B286" i="25"/>
  <c r="A287" i="25"/>
  <c r="G284" i="25"/>
  <c r="C285" i="25"/>
  <c r="D285" i="25"/>
  <c r="G285" i="25" s="1"/>
  <c r="E285" i="25"/>
  <c r="H285" i="25"/>
  <c r="T285" i="25"/>
  <c r="U285" i="25"/>
  <c r="B541" i="25" l="1"/>
  <c r="A542" i="25"/>
  <c r="F285" i="25"/>
  <c r="A288" i="25"/>
  <c r="B287" i="25"/>
  <c r="C286" i="25"/>
  <c r="D286" i="25"/>
  <c r="F286" i="25" s="1"/>
  <c r="E286" i="25"/>
  <c r="H286" i="25"/>
  <c r="T286" i="25"/>
  <c r="U286" i="25"/>
  <c r="B542" i="25" l="1"/>
  <c r="A543" i="25"/>
  <c r="G286" i="25"/>
  <c r="E287" i="25"/>
  <c r="H287" i="25"/>
  <c r="T287" i="25"/>
  <c r="U287" i="25"/>
  <c r="D287" i="25"/>
  <c r="F287" i="25" s="1"/>
  <c r="C287" i="25"/>
  <c r="A289" i="25"/>
  <c r="B288" i="25"/>
  <c r="B543" i="25" l="1"/>
  <c r="A544" i="25"/>
  <c r="H288" i="25"/>
  <c r="T288" i="25"/>
  <c r="U288" i="25"/>
  <c r="C288" i="25"/>
  <c r="D288" i="25"/>
  <c r="G288" i="25" s="1"/>
  <c r="E288" i="25"/>
  <c r="A290" i="25"/>
  <c r="B289" i="25"/>
  <c r="G287" i="25"/>
  <c r="B544" i="25" l="1"/>
  <c r="A545" i="25"/>
  <c r="A291" i="25"/>
  <c r="B290" i="25"/>
  <c r="T289" i="25"/>
  <c r="U289" i="25"/>
  <c r="C289" i="25"/>
  <c r="H289" i="25"/>
  <c r="D289" i="25"/>
  <c r="F289" i="25" s="1"/>
  <c r="E289" i="25"/>
  <c r="F288" i="25"/>
  <c r="A546" i="25" l="1"/>
  <c r="B545" i="25"/>
  <c r="G289" i="25"/>
  <c r="C290" i="25"/>
  <c r="D290" i="25"/>
  <c r="F290" i="25" s="1"/>
  <c r="E290" i="25"/>
  <c r="H290" i="25"/>
  <c r="T290" i="25"/>
  <c r="U290" i="25"/>
  <c r="B291" i="25"/>
  <c r="A292" i="25"/>
  <c r="B546" i="25" l="1"/>
  <c r="A547" i="25"/>
  <c r="B292" i="25"/>
  <c r="A293" i="25"/>
  <c r="C291" i="25"/>
  <c r="E291" i="25"/>
  <c r="U291" i="25"/>
  <c r="D291" i="25"/>
  <c r="G291" i="25" s="1"/>
  <c r="H291" i="25"/>
  <c r="T291" i="25"/>
  <c r="G290" i="25"/>
  <c r="B547" i="25" l="1"/>
  <c r="A548" i="25"/>
  <c r="F291" i="25"/>
  <c r="B293" i="25"/>
  <c r="A294" i="25"/>
  <c r="C292" i="25"/>
  <c r="D292" i="25"/>
  <c r="F292" i="25" s="1"/>
  <c r="E292" i="25"/>
  <c r="H292" i="25"/>
  <c r="T292" i="25"/>
  <c r="U292" i="25"/>
  <c r="B548" i="25" l="1"/>
  <c r="A549" i="25"/>
  <c r="G292" i="25"/>
  <c r="A295" i="25"/>
  <c r="B294" i="25"/>
  <c r="E293" i="25"/>
  <c r="T293" i="25"/>
  <c r="U293" i="25"/>
  <c r="C293" i="25"/>
  <c r="D293" i="25"/>
  <c r="G293" i="25" s="1"/>
  <c r="H293" i="25"/>
  <c r="B549" i="25" l="1"/>
  <c r="A550" i="25"/>
  <c r="F293" i="25"/>
  <c r="H294" i="25"/>
  <c r="C294" i="25"/>
  <c r="D294" i="25"/>
  <c r="G294" i="25" s="1"/>
  <c r="E294" i="25"/>
  <c r="T294" i="25"/>
  <c r="U294" i="25"/>
  <c r="B295" i="25"/>
  <c r="A296" i="25"/>
  <c r="B550" i="25" l="1"/>
  <c r="A551" i="25"/>
  <c r="A297" i="25"/>
  <c r="B296" i="25"/>
  <c r="T295" i="25"/>
  <c r="U295" i="25"/>
  <c r="H295" i="25"/>
  <c r="C295" i="25"/>
  <c r="D295" i="25"/>
  <c r="F295" i="25" s="1"/>
  <c r="E295" i="25"/>
  <c r="F294" i="25"/>
  <c r="A552" i="25" l="1"/>
  <c r="B551" i="25"/>
  <c r="G295" i="25"/>
  <c r="C296" i="25"/>
  <c r="D296" i="25"/>
  <c r="F296" i="25" s="1"/>
  <c r="E296" i="25"/>
  <c r="H296" i="25"/>
  <c r="T296" i="25"/>
  <c r="U296" i="25"/>
  <c r="B297" i="25"/>
  <c r="A298" i="25"/>
  <c r="B552" i="25" l="1"/>
  <c r="A553" i="25"/>
  <c r="E297" i="25"/>
  <c r="T297" i="25"/>
  <c r="H297" i="25"/>
  <c r="U297" i="25"/>
  <c r="C297" i="25"/>
  <c r="D297" i="25"/>
  <c r="F297" i="25" s="1"/>
  <c r="G296" i="25"/>
  <c r="B298" i="25"/>
  <c r="A299" i="25"/>
  <c r="B553" i="25" l="1"/>
  <c r="A554" i="25"/>
  <c r="A300" i="25"/>
  <c r="B299" i="25"/>
  <c r="C298" i="25"/>
  <c r="H298" i="25"/>
  <c r="D298" i="25"/>
  <c r="G298" i="25" s="1"/>
  <c r="E298" i="25"/>
  <c r="T298" i="25"/>
  <c r="U298" i="25"/>
  <c r="G297" i="25"/>
  <c r="B554" i="25" l="1"/>
  <c r="A555" i="25"/>
  <c r="F298" i="25"/>
  <c r="E299" i="25"/>
  <c r="T299" i="25"/>
  <c r="U299" i="25"/>
  <c r="D299" i="25"/>
  <c r="G299" i="25" s="1"/>
  <c r="H299" i="25"/>
  <c r="C299" i="25"/>
  <c r="A301" i="25"/>
  <c r="B300" i="25"/>
  <c r="B555" i="25" l="1"/>
  <c r="A556" i="25"/>
  <c r="B301" i="25"/>
  <c r="A302" i="25"/>
  <c r="F299" i="25"/>
  <c r="U300" i="25"/>
  <c r="T300" i="25"/>
  <c r="C300" i="25"/>
  <c r="D300" i="25"/>
  <c r="G300" i="25" s="1"/>
  <c r="E300" i="25"/>
  <c r="H300" i="25"/>
  <c r="B556" i="25" l="1"/>
  <c r="A557" i="25"/>
  <c r="F300" i="25"/>
  <c r="A303" i="25"/>
  <c r="B302" i="25"/>
  <c r="T301" i="25"/>
  <c r="C301" i="25"/>
  <c r="D301" i="25"/>
  <c r="F301" i="25" s="1"/>
  <c r="E301" i="25"/>
  <c r="H301" i="25"/>
  <c r="U301" i="25"/>
  <c r="A558" i="25" l="1"/>
  <c r="B557" i="25"/>
  <c r="G301" i="25"/>
  <c r="C302" i="25"/>
  <c r="D302" i="25"/>
  <c r="G302" i="25" s="1"/>
  <c r="H302" i="25"/>
  <c r="T302" i="25"/>
  <c r="U302" i="25"/>
  <c r="E302" i="25"/>
  <c r="A304" i="25"/>
  <c r="B303" i="25"/>
  <c r="B558" i="25" l="1"/>
  <c r="A559" i="25"/>
  <c r="F302" i="25"/>
  <c r="E303" i="25"/>
  <c r="C303" i="25"/>
  <c r="D303" i="25"/>
  <c r="G303" i="25" s="1"/>
  <c r="H303" i="25"/>
  <c r="T303" i="25"/>
  <c r="U303" i="25"/>
  <c r="B304" i="25"/>
  <c r="A305" i="25"/>
  <c r="B559" i="25" l="1"/>
  <c r="A560" i="25"/>
  <c r="C304" i="25"/>
  <c r="H304" i="25"/>
  <c r="D304" i="25"/>
  <c r="G304" i="25" s="1"/>
  <c r="E304" i="25"/>
  <c r="T304" i="25"/>
  <c r="U304" i="25"/>
  <c r="F303" i="25"/>
  <c r="A306" i="25"/>
  <c r="B305" i="25"/>
  <c r="B560" i="25" l="1"/>
  <c r="A561" i="25"/>
  <c r="A307" i="25"/>
  <c r="B306" i="25"/>
  <c r="F304" i="25"/>
  <c r="E305" i="25"/>
  <c r="T305" i="25"/>
  <c r="U305" i="25"/>
  <c r="H305" i="25"/>
  <c r="C305" i="25"/>
  <c r="D305" i="25"/>
  <c r="G305" i="25" s="1"/>
  <c r="B561" i="25" l="1"/>
  <c r="A562" i="25"/>
  <c r="F305" i="25"/>
  <c r="C306" i="25"/>
  <c r="D306" i="25"/>
  <c r="G306" i="25" s="1"/>
  <c r="E306" i="25"/>
  <c r="H306" i="25"/>
  <c r="T306" i="25"/>
  <c r="U306" i="25"/>
  <c r="B307" i="25"/>
  <c r="A308" i="25"/>
  <c r="B562" i="25" l="1"/>
  <c r="A563" i="25"/>
  <c r="A309" i="25"/>
  <c r="B308" i="25"/>
  <c r="T307" i="25"/>
  <c r="E307" i="25"/>
  <c r="D307" i="25"/>
  <c r="F307" i="25" s="1"/>
  <c r="H307" i="25"/>
  <c r="U307" i="25"/>
  <c r="C307" i="25"/>
  <c r="F306" i="25"/>
  <c r="A564" i="25" l="1"/>
  <c r="B563" i="25"/>
  <c r="G307" i="25"/>
  <c r="C308" i="25"/>
  <c r="D308" i="25"/>
  <c r="F308" i="25" s="1"/>
  <c r="U308" i="25"/>
  <c r="T308" i="25"/>
  <c r="E308" i="25"/>
  <c r="H308" i="25"/>
  <c r="B309" i="25"/>
  <c r="A310" i="25"/>
  <c r="B564" i="25" l="1"/>
  <c r="A565" i="25"/>
  <c r="A311" i="25"/>
  <c r="B310" i="25"/>
  <c r="E309" i="25"/>
  <c r="C309" i="25"/>
  <c r="D309" i="25"/>
  <c r="F309" i="25" s="1"/>
  <c r="H309" i="25"/>
  <c r="T309" i="25"/>
  <c r="U309" i="25"/>
  <c r="G308" i="25"/>
  <c r="B565" i="25" l="1"/>
  <c r="A566" i="25"/>
  <c r="G309" i="25"/>
  <c r="C310" i="25"/>
  <c r="H310" i="25"/>
  <c r="T310" i="25"/>
  <c r="U310" i="25"/>
  <c r="E310" i="25"/>
  <c r="D310" i="25"/>
  <c r="G310" i="25" s="1"/>
  <c r="A312" i="25"/>
  <c r="B311" i="25"/>
  <c r="B566" i="25" l="1"/>
  <c r="A567" i="25"/>
  <c r="E311" i="25"/>
  <c r="T311" i="25"/>
  <c r="U311" i="25"/>
  <c r="C311" i="25"/>
  <c r="D311" i="25"/>
  <c r="F311" i="25" s="1"/>
  <c r="H311" i="25"/>
  <c r="F310" i="25"/>
  <c r="A313" i="25"/>
  <c r="B312" i="25"/>
  <c r="B567" i="25" l="1"/>
  <c r="A568" i="25"/>
  <c r="A314" i="25"/>
  <c r="B313" i="25"/>
  <c r="G311" i="25"/>
  <c r="C312" i="25"/>
  <c r="D312" i="25"/>
  <c r="G312" i="25" s="1"/>
  <c r="E312" i="25"/>
  <c r="H312" i="25"/>
  <c r="T312" i="25"/>
  <c r="U312" i="25"/>
  <c r="B568" i="25" l="1"/>
  <c r="A569" i="25"/>
  <c r="F312" i="25"/>
  <c r="T313" i="25"/>
  <c r="E313" i="25"/>
  <c r="H313" i="25"/>
  <c r="U313" i="25"/>
  <c r="D313" i="25"/>
  <c r="F313" i="25" s="1"/>
  <c r="C313" i="25"/>
  <c r="A315" i="25"/>
  <c r="B314" i="25"/>
  <c r="A570" i="25" l="1"/>
  <c r="B569" i="25"/>
  <c r="C314" i="25"/>
  <c r="T314" i="25"/>
  <c r="H314" i="25"/>
  <c r="U314" i="25"/>
  <c r="D314" i="25"/>
  <c r="G314" i="25" s="1"/>
  <c r="E314" i="25"/>
  <c r="B315" i="25"/>
  <c r="A316" i="25"/>
  <c r="G313" i="25"/>
  <c r="B570" i="25" l="1"/>
  <c r="A571" i="25"/>
  <c r="E315" i="25"/>
  <c r="C315" i="25"/>
  <c r="D315" i="25"/>
  <c r="F315" i="25" s="1"/>
  <c r="H315" i="25"/>
  <c r="T315" i="25"/>
  <c r="U315" i="25"/>
  <c r="F314" i="25"/>
  <c r="A317" i="25"/>
  <c r="B316" i="25"/>
  <c r="B571" i="25" l="1"/>
  <c r="A572" i="25"/>
  <c r="A318" i="25"/>
  <c r="B317" i="25"/>
  <c r="C316" i="25"/>
  <c r="D316" i="25"/>
  <c r="G316" i="25" s="1"/>
  <c r="E316" i="25"/>
  <c r="H316" i="25"/>
  <c r="T316" i="25"/>
  <c r="U316" i="25"/>
  <c r="G315" i="25"/>
  <c r="B572" i="25" l="1"/>
  <c r="A573" i="25"/>
  <c r="F316" i="25"/>
  <c r="E317" i="25"/>
  <c r="T317" i="25"/>
  <c r="H317" i="25"/>
  <c r="U317" i="25"/>
  <c r="C317" i="25"/>
  <c r="D317" i="25"/>
  <c r="G317" i="25" s="1"/>
  <c r="A319" i="25"/>
  <c r="B318" i="25"/>
  <c r="B573" i="25" l="1"/>
  <c r="A574" i="25"/>
  <c r="F317" i="25"/>
  <c r="C318" i="25"/>
  <c r="D318" i="25"/>
  <c r="G318" i="25" s="1"/>
  <c r="E318" i="25"/>
  <c r="H318" i="25"/>
  <c r="T318" i="25"/>
  <c r="U318" i="25"/>
  <c r="A320" i="25"/>
  <c r="B319" i="25"/>
  <c r="B574" i="25" l="1"/>
  <c r="A575" i="25"/>
  <c r="F318" i="25"/>
  <c r="T319" i="25"/>
  <c r="C319" i="25"/>
  <c r="D319" i="25"/>
  <c r="G319" i="25" s="1"/>
  <c r="E319" i="25"/>
  <c r="H319" i="25"/>
  <c r="U319" i="25"/>
  <c r="A321" i="25"/>
  <c r="B320" i="25"/>
  <c r="A576" i="25" l="1"/>
  <c r="B575" i="25"/>
  <c r="A322" i="25"/>
  <c r="B321" i="25"/>
  <c r="F319" i="25"/>
  <c r="B576" i="25" l="1"/>
  <c r="A577" i="25"/>
  <c r="B322" i="25"/>
  <c r="A323" i="25"/>
  <c r="B577" i="25" l="1"/>
  <c r="A578" i="25"/>
  <c r="A324" i="25"/>
  <c r="B323" i="25"/>
  <c r="B578" i="25" l="1"/>
  <c r="A579" i="25"/>
  <c r="A325" i="25"/>
  <c r="B324" i="25"/>
  <c r="B579" i="25" l="1"/>
  <c r="A580" i="25"/>
  <c r="B325" i="25"/>
  <c r="A326" i="25"/>
  <c r="B580" i="25" l="1"/>
  <c r="A581" i="25"/>
  <c r="A327" i="25"/>
  <c r="B326" i="25"/>
  <c r="A582" i="25" l="1"/>
  <c r="B581" i="25"/>
  <c r="A328" i="25"/>
  <c r="B327" i="25"/>
  <c r="B582" i="25" l="1"/>
  <c r="A583" i="25"/>
  <c r="A329" i="25"/>
  <c r="B329" i="25" s="1"/>
  <c r="B328" i="25"/>
  <c r="B583" i="25" l="1"/>
  <c r="A584" i="25"/>
  <c r="B584" i="25" l="1"/>
  <c r="A585" i="25"/>
  <c r="B585" i="25" l="1"/>
  <c r="A586" i="25"/>
  <c r="B586" i="25" l="1"/>
  <c r="A587" i="25"/>
  <c r="A588" i="25" l="1"/>
  <c r="B587" i="25"/>
  <c r="B588" i="25" l="1"/>
  <c r="A589" i="25"/>
  <c r="B589" i="25" l="1"/>
  <c r="A590" i="25"/>
  <c r="B590" i="25" l="1"/>
  <c r="A591" i="25"/>
  <c r="B591" i="25" l="1"/>
  <c r="A592" i="25"/>
  <c r="B592" i="25" l="1"/>
  <c r="A593" i="25"/>
  <c r="A594" i="25" l="1"/>
  <c r="B593" i="25"/>
  <c r="B594" i="25" l="1"/>
  <c r="A595" i="25"/>
  <c r="B595" i="25" l="1"/>
  <c r="A596" i="25"/>
  <c r="B596" i="25" l="1"/>
  <c r="A597" i="25"/>
  <c r="B597" i="25" l="1"/>
  <c r="A598" i="25"/>
  <c r="B598" i="25" l="1"/>
  <c r="A599" i="25"/>
  <c r="A600" i="25" l="1"/>
  <c r="B599" i="25"/>
  <c r="B600" i="25" l="1"/>
  <c r="A601" i="25"/>
  <c r="B601" i="25" l="1"/>
  <c r="A602" i="25"/>
  <c r="B602" i="25" l="1"/>
  <c r="A603" i="25"/>
  <c r="B603" i="25" l="1"/>
  <c r="A604" i="25"/>
  <c r="B604" i="25" l="1"/>
</calcChain>
</file>

<file path=xl/comments1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<sst xmlns="http://schemas.openxmlformats.org/spreadsheetml/2006/main" count="2211" uniqueCount="431">
  <si>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</si>
  <si>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</si>
  <si>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</si>
  <si>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</si>
  <si>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</si>
  <si>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</si>
  <si>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</si>
  <si>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</si>
  <si>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</si>
  <si>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</si>
  <si>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</si>
  <si>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</si>
  <si>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</si>
  <si>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</si>
  <si>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</si>
  <si>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</si>
  <si>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</si>
  <si>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</si>
  <si>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</si>
  <si>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</si>
  <si>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</si>
  <si>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</si>
  <si>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</si>
  <si>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</si>
  <si>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</si>
  <si>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</si>
  <si>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</si>
  <si>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</si>
  <si>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</si>
  <si>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</si>
  <si>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</si>
  <si>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</si>
  <si>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</si>
  <si>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</si>
  <si>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</si>
  <si>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</si>
  <si>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</si>
  <si>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</si>
  <si>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</si>
  <si>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</si>
  <si>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</si>
  <si>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</si>
  <si>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</si>
  <si>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</si>
  <si>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</si>
  <si>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</si>
  <si>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</si>
  <si>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</si>
  <si>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</si>
  <si>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</si>
  <si>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</si>
  <si>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</si>
  <si>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</si>
  <si>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</si>
  <si>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</si>
  <si>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</si>
  <si>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</si>
  <si>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</si>
  <si>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</si>
  <si>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</si>
  <si>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</si>
  <si>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</si>
  <si>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</si>
  <si>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</si>
  <si>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</si>
  <si>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</si>
  <si>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</si>
  <si>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</si>
  <si>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</si>
  <si>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</si>
  <si>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</si>
  <si>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</si>
  <si>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</si>
  <si>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</si>
  <si>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</si>
  <si>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</si>
  <si>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</si>
  <si>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</si>
  <si>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</si>
  <si>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</si>
  <si>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</si>
  <si>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</si>
  <si>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</si>
  <si>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</si>
  <si>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</si>
  <si>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</si>
  <si>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</si>
  <si>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</si>
  <si>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</si>
  <si>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</si>
  <si>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</si>
  <si>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</si>
  <si>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</si>
  <si>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</si>
  <si>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</si>
  <si>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</si>
  <si>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</si>
  <si>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</si>
  <si>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</si>
  <si>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</si>
  <si>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</si>
  <si>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</si>
  <si>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</si>
  <si>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</si>
  <si>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</si>
  <si>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</si>
  <si>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</si>
  <si>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</si>
  <si>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</si>
  <si>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</si>
  <si>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</si>
  <si>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</si>
  <si>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</si>
  <si>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</si>
  <si>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</si>
  <si>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</si>
  <si>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</si>
  <si>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</si>
  <si>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</si>
  <si>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</si>
  <si>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</si>
  <si>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</si>
  <si>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</si>
  <si>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</si>
  <si>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</si>
  <si>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</si>
  <si>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</si>
  <si>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</si>
  <si>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</si>
  <si>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</si>
  <si>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</si>
  <si>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</si>
  <si>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</si>
  <si>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</si>
  <si>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</si>
  <si>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</si>
  <si>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</si>
  <si>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</si>
  <si>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</si>
  <si>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</si>
  <si>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</si>
  <si>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</si>
  <si>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</si>
  <si>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</si>
  <si>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</si>
  <si>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</si>
  <si>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</si>
  <si>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</si>
  <si>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</si>
  <si>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</si>
  <si>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</si>
  <si>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</si>
  <si>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</si>
  <si>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</si>
  <si>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</si>
  <si>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</si>
  <si>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</si>
  <si>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</si>
  <si>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</si>
  <si>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</si>
  <si>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</si>
  <si>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</si>
  <si>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</si>
  <si>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</si>
  <si>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</si>
  <si>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</si>
  <si>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</si>
  <si>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</si>
  <si>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</si>
  <si>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</si>
  <si>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</si>
  <si>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</si>
  <si>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</si>
  <si>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</si>
  <si>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</si>
  <si>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</si>
  <si>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</si>
  <si>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</si>
  <si>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</si>
  <si>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</si>
  <si>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</si>
  <si>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</si>
  <si>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</si>
  <si>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</si>
  <si>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</si>
  <si>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</si>
  <si>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</si>
  <si>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</si>
  <si>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</si>
  <si>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</si>
  <si>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</si>
  <si>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</si>
  <si>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</si>
  <si>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</si>
  <si>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</si>
  <si>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</si>
  <si>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</si>
  <si>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</si>
  <si>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</si>
  <si>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</si>
  <si>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</si>
  <si>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</si>
  <si>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</si>
  <si>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</si>
  <si>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</si>
  <si>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</si>
  <si>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</si>
  <si>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</si>
  <si>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</si>
  <si>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레전드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</si>
  <si>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</si>
  <si>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</si>
  <si>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</si>
  <si>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Prefabs/Particle/Flag_Change_Effect_01</t>
    <phoneticPr fontId="2" type="noConversion"/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</si>
  <si>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</si>
  <si>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</si>
  <si>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</si>
  <si>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</si>
  <si>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</si>
  <si>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</si>
  <si>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</si>
  <si>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</si>
  <si>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</si>
  <si>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</si>
  <si>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</si>
  <si>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</si>
  <si>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</si>
  <si>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</si>
  <si>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</si>
  <si>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</si>
  <si>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</si>
  <si>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</si>
  <si>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</si>
  <si>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</si>
  <si>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</si>
  <si>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</si>
  <si>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</si>
  <si>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</si>
  <si>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</si>
  <si>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</si>
  <si>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</si>
  <si>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</si>
  <si>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</si>
  <si>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</si>
  <si>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</si>
  <si>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</si>
  <si>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</si>
  <si>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</si>
  <si>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</si>
  <si>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</si>
  <si>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</si>
  <si>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</si>
  <si>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</si>
  <si>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</si>
  <si>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</si>
  <si>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</si>
  <si>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</si>
  <si>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</si>
  <si>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</si>
  <si>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</si>
  <si>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</si>
  <si>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</si>
  <si>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</si>
  <si>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</si>
  <si>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</si>
  <si>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</si>
  <si>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</si>
  <si>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</si>
  <si>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</si>
  <si>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</si>
  <si>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</si>
  <si>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</si>
  <si>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</si>
  <si>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</si>
  <si>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</si>
  <si>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</si>
  <si>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</si>
  <si>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</si>
  <si>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</si>
  <si>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</si>
  <si>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</si>
  <si>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</si>
  <si>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</si>
  <si>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</si>
  <si>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</si>
  <si>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</si>
  <si>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</si>
  <si>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</si>
  <si>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</si>
  <si>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</si>
  <si>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</si>
  <si>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</si>
  <si>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</si>
  <si>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</si>
  <si>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</si>
  <si>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</si>
  <si>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</si>
  <si>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</si>
  <si>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</si>
  <si>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</si>
  <si>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</si>
  <si>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</si>
  <si>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</si>
  <si>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</si>
  <si>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</si>
  <si>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</si>
  <si>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</si>
  <si>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</si>
  <si>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</si>
  <si>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</si>
  <si>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</si>
  <si>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</si>
  <si>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</si>
  <si>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</si>
  <si>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</si>
  <si>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</si>
  <si>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</si>
  <si>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</si>
  <si>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</si>
  <si>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</si>
  <si>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</si>
  <si>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</si>
  <si>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</si>
  <si>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</si>
  <si>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</si>
  <si>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</si>
  <si>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</si>
  <si>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</si>
  <si>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</si>
  <si>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</si>
  <si>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</si>
  <si>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</si>
  <si>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</si>
  <si>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</si>
  <si>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</si>
  <si>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</si>
  <si>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</si>
  <si>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</si>
  <si>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</si>
  <si>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</si>
  <si>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</si>
  <si>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</si>
  <si>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</si>
  <si>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</si>
  <si>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</si>
  <si>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</si>
  <si>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</si>
  <si>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</si>
  <si>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</si>
  <si>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</si>
  <si>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</si>
  <si>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</si>
  <si>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</si>
  <si>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</si>
  <si>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</si>
  <si>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</si>
  <si>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</si>
  <si>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</si>
  <si>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</si>
  <si>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</si>
  <si>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</si>
  <si>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</si>
  <si>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</si>
  <si>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</si>
  <si>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</si>
  <si>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</si>
  <si>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</si>
  <si>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</si>
  <si>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</si>
  <si>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</si>
  <si>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</si>
  <si>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</si>
  <si>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</si>
  <si>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</si>
  <si>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</si>
  <si>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</si>
  <si>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</si>
  <si>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</si>
  <si>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</si>
  <si>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</si>
  <si>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</si>
  <si>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</si>
  <si>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</si>
  <si>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</si>
  <si>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</si>
  <si>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</si>
  <si>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</si>
  <si>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</si>
  <si>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</si>
  <si>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</si>
  <si>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</si>
  <si>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</si>
  <si>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</si>
  <si>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</si>
  <si>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</si>
  <si>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</si>
  <si>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</si>
  <si>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</si>
  <si>
    <t>Soul_Skeleton_Archer</t>
    <phoneticPr fontId="2" type="noConversion"/>
  </si>
  <si>
    <t>Soul_Skeleton_Witch</t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</si>
  <si>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</si>
  <si>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</si>
  <si>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</si>
  <si>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</si>
  <si>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</si>
  <si>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</si>
  <si>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</si>
  <si>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</si>
  <si>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</si>
  <si>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</si>
  <si>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</si>
  <si>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</si>
  <si>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</si>
  <si>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</si>
  <si>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</si>
  <si>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</si>
  <si>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</si>
  <si>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</si>
  <si>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</si>
  <si>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</si>
  <si>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</si>
  <si>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Dragon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</si>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</sst>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35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176" fontId="22" fillId="0" borderId="0" xfId="1" applyNumberFormat="1"/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2" fillId="0" borderId="0" xfId="1"/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24" fillId="0" borderId="0" xfId="1" applyFont="1" applyAlignment="1">
      <alignment horizontal="center"/>
    </xf>
    <xf numFmtId="0" fontId="22" fillId="0" borderId="0" xfId="1"/>
    <xf numFmtId="0" fontId="26" fillId="10" borderId="11" xfId="1" applyFont="1" applyFill="1" applyBorder="1" applyAlignment="1">
      <alignment horizontal="center"/>
    </xf>
    <xf numFmtId="0" fontId="8" fillId="0" borderId="10" xfId="1" applyFont="1" applyBorder="1"/>
    <xf numFmtId="0" fontId="8" fillId="0" borderId="9" xfId="1" applyFont="1" applyBorder="1"/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0" xfId="1" applyFont="1" applyBorder="1"/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2" fillId="0" borderId="0" xfId="1" applyBorder="1"/>
    <xf numFmtId="176" fontId="22" fillId="0" borderId="0" xfId="1" applyNumberForma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176" fontId="22" fillId="0" borderId="18" xfId="1" applyNumberFormat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</cellXfs>
  <cellStyles count="3">
    <cellStyle name="표준" xfId="0" builtinId="0"/>
    <cellStyle name="표준 2" xfId="1"/>
    <cellStyle name="표준 3" xfId="2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I26" sqref="I26"/>
    </sheetView>
  </sheetViews>
  <sheetFormatPr defaultRowHeight="14.4"/>
  <cols>
    <col min="1" max="1" width="17.44140625" bestFit="1" customWidth="1"/>
    <col min="2" max="2" width="13.88671875" customWidth="1"/>
    <col min="3" max="3" width="20.1093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41" t="s">
        <v>196</v>
      </c>
      <c r="B7" s="3" t="s">
        <v>10</v>
      </c>
      <c r="C7">
        <v>1</v>
      </c>
      <c r="D7" s="12" t="s">
        <v>195</v>
      </c>
    </row>
    <row r="8" spans="1:4" ht="17.399999999999999">
      <c r="A8" s="2" t="s">
        <v>243</v>
      </c>
      <c r="B8" s="3" t="s">
        <v>10</v>
      </c>
      <c r="C8" s="3">
        <v>60</v>
      </c>
      <c r="D8" s="2" t="s">
        <v>245</v>
      </c>
    </row>
    <row r="9" spans="1:4" ht="17.399999999999999">
      <c r="A9" s="2" t="s">
        <v>244</v>
      </c>
      <c r="B9" s="3" t="s">
        <v>10</v>
      </c>
      <c r="C9" s="3">
        <v>50</v>
      </c>
      <c r="D9" s="2" t="s">
        <v>246</v>
      </c>
    </row>
    <row r="10" spans="1:4" ht="17.399999999999999">
      <c r="A10" s="2" t="s">
        <v>249</v>
      </c>
      <c r="B10" s="3" t="s">
        <v>250</v>
      </c>
      <c r="C10" s="3">
        <v>10</v>
      </c>
      <c r="D10" s="2" t="s">
        <v>251</v>
      </c>
    </row>
    <row r="11" spans="1:4" ht="17.399999999999999">
      <c r="A11" s="2" t="s">
        <v>253</v>
      </c>
      <c r="B11" s="3" t="s">
        <v>250</v>
      </c>
      <c r="C11" s="3">
        <v>300</v>
      </c>
      <c r="D11" s="2" t="s">
        <v>252</v>
      </c>
    </row>
    <row r="12" spans="1:4" ht="17.399999999999999">
      <c r="A12" s="2" t="s">
        <v>287</v>
      </c>
      <c r="B12" s="3" t="s">
        <v>10</v>
      </c>
      <c r="C12" s="3">
        <v>2001</v>
      </c>
      <c r="D12" s="12" t="s">
        <v>288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20" sqref="G20"/>
    </sheetView>
  </sheetViews>
  <sheetFormatPr defaultRowHeight="14.4"/>
  <cols>
    <col min="3" max="3" width="12.5546875" bestFit="1" customWidth="1"/>
    <col min="4" max="4" width="9.6640625" bestFit="1" customWidth="1"/>
    <col min="5" max="5" width="13.6640625" bestFit="1" customWidth="1"/>
  </cols>
  <sheetData>
    <row r="1" spans="1:5">
      <c r="A1" s="14" t="s">
        <v>42</v>
      </c>
      <c r="B1" s="14" t="s">
        <v>294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2001</v>
      </c>
      <c r="E4" s="5">
        <v>10</v>
      </c>
    </row>
    <row r="5" spans="1:5">
      <c r="A5" s="5">
        <v>2</v>
      </c>
      <c r="B5" s="5">
        <v>1</v>
      </c>
      <c r="C5" s="9">
        <v>0</v>
      </c>
      <c r="D5" s="5">
        <v>2001</v>
      </c>
      <c r="E5" s="5">
        <v>10</v>
      </c>
    </row>
    <row r="6" spans="1:5">
      <c r="A6" s="5">
        <v>3</v>
      </c>
      <c r="B6" s="5">
        <v>2</v>
      </c>
      <c r="C6" s="9">
        <v>2</v>
      </c>
      <c r="D6" s="5">
        <v>1</v>
      </c>
      <c r="E6" s="5">
        <v>10</v>
      </c>
    </row>
    <row r="7" spans="1:5">
      <c r="A7" s="5">
        <v>4</v>
      </c>
      <c r="B7" s="5">
        <v>2</v>
      </c>
      <c r="C7" s="9">
        <v>0</v>
      </c>
      <c r="D7" s="5">
        <v>2001</v>
      </c>
      <c r="E7" s="5">
        <v>10</v>
      </c>
    </row>
    <row r="8" spans="1:5">
      <c r="A8" s="5">
        <v>5</v>
      </c>
      <c r="B8" s="5">
        <v>3</v>
      </c>
      <c r="C8" s="9">
        <v>2</v>
      </c>
      <c r="D8" s="5">
        <v>1</v>
      </c>
      <c r="E8" s="5">
        <v>10</v>
      </c>
    </row>
    <row r="9" spans="1:5">
      <c r="A9" s="5">
        <v>6</v>
      </c>
      <c r="B9" s="5">
        <v>3</v>
      </c>
      <c r="C9" s="9">
        <v>0</v>
      </c>
      <c r="D9" s="5">
        <v>2001</v>
      </c>
      <c r="E9" s="5">
        <v>10</v>
      </c>
    </row>
    <row r="10" spans="1:5">
      <c r="A10" s="5">
        <v>7</v>
      </c>
      <c r="B10" s="5">
        <v>4</v>
      </c>
      <c r="C10" s="9">
        <v>2</v>
      </c>
      <c r="D10" s="5">
        <v>1</v>
      </c>
      <c r="E10" s="5">
        <v>10</v>
      </c>
    </row>
    <row r="11" spans="1:5">
      <c r="A11" s="5">
        <v>8</v>
      </c>
      <c r="B11" s="5">
        <v>5</v>
      </c>
      <c r="C11" s="9">
        <v>0</v>
      </c>
      <c r="D11" s="5">
        <v>2001</v>
      </c>
      <c r="E11" s="5">
        <v>10</v>
      </c>
    </row>
    <row r="12" spans="1:5">
      <c r="A12" s="5">
        <v>9</v>
      </c>
      <c r="B12" s="5">
        <v>6</v>
      </c>
      <c r="C12" s="9">
        <v>0</v>
      </c>
      <c r="D12" s="5">
        <v>2001</v>
      </c>
      <c r="E12" s="5">
        <v>10</v>
      </c>
    </row>
    <row r="13" spans="1:5">
      <c r="A13" s="5">
        <v>10</v>
      </c>
      <c r="B13" s="5">
        <v>7</v>
      </c>
      <c r="C13" s="9">
        <v>0</v>
      </c>
      <c r="D13" s="5">
        <v>2001</v>
      </c>
      <c r="E13" s="5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38" sqref="J38"/>
    </sheetView>
  </sheetViews>
  <sheetFormatPr defaultRowHeight="14.4"/>
  <cols>
    <col min="6" max="6" width="15.5546875" bestFit="1" customWidth="1"/>
  </cols>
  <sheetData>
    <row r="1" spans="1:6">
      <c r="A1" s="14" t="s">
        <v>42</v>
      </c>
      <c r="B1" s="14" t="s">
        <v>248</v>
      </c>
      <c r="C1" s="14" t="s">
        <v>239</v>
      </c>
      <c r="D1" s="14" t="s">
        <v>240</v>
      </c>
      <c r="E1" s="14" t="s">
        <v>241</v>
      </c>
      <c r="F1" s="14" t="s">
        <v>242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5.6">
      <c r="A4" s="5">
        <v>1</v>
      </c>
      <c r="B4" s="5">
        <v>999</v>
      </c>
      <c r="C4" s="5">
        <v>1</v>
      </c>
      <c r="D4" s="37">
        <v>1001</v>
      </c>
      <c r="E4" s="9">
        <v>5</v>
      </c>
      <c r="F4" s="9">
        <v>10</v>
      </c>
    </row>
    <row r="5" spans="1:6" ht="15.6">
      <c r="A5" s="5">
        <v>2</v>
      </c>
      <c r="B5" s="5">
        <v>999</v>
      </c>
      <c r="C5" s="5">
        <v>5</v>
      </c>
      <c r="D5" s="37">
        <v>1002</v>
      </c>
      <c r="E5" s="9">
        <v>10</v>
      </c>
      <c r="F5" s="5">
        <v>50</v>
      </c>
    </row>
    <row r="6" spans="1:6" ht="15.6">
      <c r="A6" s="5">
        <v>3</v>
      </c>
      <c r="B6" s="5">
        <v>999</v>
      </c>
      <c r="C6" s="5">
        <v>10</v>
      </c>
      <c r="D6" s="37">
        <v>1003</v>
      </c>
      <c r="E6" s="9">
        <v>15</v>
      </c>
      <c r="F6" s="9">
        <v>100</v>
      </c>
    </row>
    <row r="7" spans="1:6" ht="15.6">
      <c r="A7" s="5">
        <v>4</v>
      </c>
      <c r="B7" s="5">
        <v>999</v>
      </c>
      <c r="C7" s="5">
        <v>15</v>
      </c>
      <c r="D7" s="37">
        <v>1004</v>
      </c>
      <c r="E7" s="9">
        <v>20</v>
      </c>
      <c r="F7" s="5">
        <v>200</v>
      </c>
    </row>
    <row r="8" spans="1:6" ht="15.6">
      <c r="A8" s="5">
        <v>5</v>
      </c>
      <c r="B8" s="5">
        <v>999</v>
      </c>
      <c r="C8" s="5">
        <v>20</v>
      </c>
      <c r="D8" s="37">
        <v>1005</v>
      </c>
      <c r="E8" s="9">
        <v>20</v>
      </c>
      <c r="F8" s="9">
        <v>300</v>
      </c>
    </row>
    <row r="9" spans="1:6" ht="15.6">
      <c r="A9" s="5">
        <v>100</v>
      </c>
      <c r="B9" s="5">
        <v>1000</v>
      </c>
      <c r="C9" s="5">
        <v>1</v>
      </c>
      <c r="D9" s="37">
        <v>1001</v>
      </c>
      <c r="E9" s="9">
        <v>5</v>
      </c>
      <c r="F9" s="9">
        <v>10</v>
      </c>
    </row>
    <row r="10" spans="1:6" ht="15.6">
      <c r="A10" s="5">
        <v>101</v>
      </c>
      <c r="B10" s="5">
        <v>1000</v>
      </c>
      <c r="C10" s="5">
        <v>5</v>
      </c>
      <c r="D10" s="37">
        <v>1002</v>
      </c>
      <c r="E10" s="9">
        <v>10</v>
      </c>
      <c r="F10" s="5">
        <v>50</v>
      </c>
    </row>
    <row r="11" spans="1:6" ht="15.6">
      <c r="A11" s="5">
        <v>102</v>
      </c>
      <c r="B11" s="5">
        <v>1000</v>
      </c>
      <c r="C11" s="5">
        <v>10</v>
      </c>
      <c r="D11" s="37">
        <v>1003</v>
      </c>
      <c r="E11" s="9">
        <v>15</v>
      </c>
      <c r="F11" s="9">
        <v>100</v>
      </c>
    </row>
    <row r="12" spans="1:6" ht="15.6">
      <c r="A12" s="5">
        <v>103</v>
      </c>
      <c r="B12" s="5">
        <v>1000</v>
      </c>
      <c r="C12" s="5">
        <v>15</v>
      </c>
      <c r="D12" s="37">
        <v>1004</v>
      </c>
      <c r="E12" s="9">
        <v>20</v>
      </c>
      <c r="F12" s="5">
        <v>200</v>
      </c>
    </row>
    <row r="13" spans="1:6" ht="15.6">
      <c r="A13" s="5">
        <v>104</v>
      </c>
      <c r="B13" s="5">
        <v>1000</v>
      </c>
      <c r="C13" s="5">
        <v>20</v>
      </c>
      <c r="D13" s="37">
        <v>1005</v>
      </c>
      <c r="E13" s="9">
        <v>20</v>
      </c>
      <c r="F13" s="9">
        <v>300</v>
      </c>
    </row>
    <row r="14" spans="1:6" ht="15.6">
      <c r="A14" s="5">
        <v>105</v>
      </c>
      <c r="B14" s="5">
        <v>1000</v>
      </c>
      <c r="C14" s="5">
        <v>30</v>
      </c>
      <c r="D14" s="37">
        <v>1005</v>
      </c>
      <c r="E14" s="9">
        <v>20</v>
      </c>
      <c r="F14" s="9">
        <v>500</v>
      </c>
    </row>
    <row r="15" spans="1:6" ht="15.6">
      <c r="A15" s="5"/>
      <c r="B15" s="5"/>
      <c r="C15" s="5"/>
      <c r="D15" s="37"/>
      <c r="E15" s="9"/>
      <c r="F15" s="9"/>
    </row>
    <row r="16" spans="1:6" ht="15.6">
      <c r="A16" s="5"/>
      <c r="B16" s="5"/>
      <c r="C16" s="5"/>
      <c r="D16" s="37"/>
      <c r="E16" s="9"/>
      <c r="F16" s="9"/>
    </row>
    <row r="17" spans="1:6" ht="15.6">
      <c r="A17" s="5"/>
      <c r="B17" s="5"/>
      <c r="C17" s="5"/>
      <c r="D17" s="37"/>
      <c r="E17" s="9"/>
      <c r="F17" s="9"/>
    </row>
    <row r="18" spans="1:6" ht="15.6">
      <c r="A18" s="5"/>
      <c r="B18" s="5"/>
      <c r="C18" s="5"/>
      <c r="D18" s="37"/>
      <c r="E18" s="9"/>
      <c r="F18" s="9"/>
    </row>
    <row r="19" spans="1:6" ht="15.6">
      <c r="A19" s="5"/>
      <c r="B19" s="5"/>
      <c r="C19" s="5"/>
      <c r="D19" s="37"/>
      <c r="E19" s="9"/>
      <c r="F19" s="9"/>
    </row>
    <row r="20" spans="1:6" ht="15.6">
      <c r="A20" s="5"/>
      <c r="B20" s="5"/>
      <c r="C20" s="5"/>
      <c r="D20" s="37"/>
      <c r="E20" s="9"/>
      <c r="F20" s="9"/>
    </row>
    <row r="21" spans="1:6" ht="15.6">
      <c r="A21" s="5"/>
      <c r="B21" s="5"/>
      <c r="C21" s="5"/>
      <c r="D21" s="37"/>
      <c r="E21" s="9"/>
      <c r="F21" s="9"/>
    </row>
    <row r="22" spans="1:6" ht="15.6">
      <c r="A22" s="5"/>
      <c r="B22" s="5"/>
      <c r="C22" s="5"/>
      <c r="D22" s="37"/>
      <c r="E22" s="9"/>
      <c r="F22" s="9"/>
    </row>
    <row r="23" spans="1:6" ht="15.6">
      <c r="A23" s="5"/>
      <c r="B23" s="5"/>
      <c r="C23" s="5"/>
      <c r="D23" s="37"/>
      <c r="E23" s="9"/>
      <c r="F23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"/>
  <sheetViews>
    <sheetView topLeftCell="A3" workbookViewId="0">
      <selection activeCell="E37" sqref="E37"/>
    </sheetView>
  </sheetViews>
  <sheetFormatPr defaultRowHeight="14.4"/>
  <cols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7.399999999999999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7.399999999999999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7.399999999999999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202</v>
      </c>
      <c r="B8" s="42" t="s">
        <v>206</v>
      </c>
      <c r="C8" s="2" t="s">
        <v>202</v>
      </c>
      <c r="D8" s="2" t="s">
        <v>202</v>
      </c>
    </row>
    <row r="9" spans="1:4">
      <c r="A9" s="2" t="s">
        <v>203</v>
      </c>
      <c r="B9" s="11" t="s">
        <v>207</v>
      </c>
      <c r="C9" s="2" t="s">
        <v>203</v>
      </c>
      <c r="D9" s="2" t="s">
        <v>203</v>
      </c>
    </row>
    <row r="10" spans="1:4">
      <c r="A10" s="2" t="s">
        <v>204</v>
      </c>
      <c r="B10" s="11" t="s">
        <v>208</v>
      </c>
      <c r="C10" s="2" t="s">
        <v>204</v>
      </c>
      <c r="D10" s="2" t="s">
        <v>204</v>
      </c>
    </row>
    <row r="11" spans="1:4">
      <c r="A11" s="2" t="s">
        <v>205</v>
      </c>
      <c r="B11" s="11" t="s">
        <v>209</v>
      </c>
      <c r="C11" s="2" t="s">
        <v>205</v>
      </c>
      <c r="D11" s="2" t="s">
        <v>205</v>
      </c>
    </row>
    <row r="12" spans="1:4">
      <c r="A12" s="2" t="s">
        <v>322</v>
      </c>
      <c r="B12" s="11" t="s">
        <v>323</v>
      </c>
      <c r="C12" s="11" t="s">
        <v>322</v>
      </c>
      <c r="D12" s="11" t="s">
        <v>324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H28"/>
  <sheetViews>
    <sheetView zoomScale="70" zoomScaleNormal="70" workbookViewId="0">
      <selection activeCell="C25" sqref="C25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  <col min="7" max="8" width="20.664062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235</v>
      </c>
      <c r="H1" s="14" t="s">
        <v>236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10</v>
      </c>
      <c r="D4" s="5">
        <v>0</v>
      </c>
      <c r="E4" s="9" t="s">
        <v>123</v>
      </c>
      <c r="F4" s="9">
        <v>120</v>
      </c>
      <c r="G4" s="9">
        <v>100</v>
      </c>
      <c r="H4" s="9">
        <v>10</v>
      </c>
    </row>
    <row r="5" spans="1:8" ht="17.399999999999999">
      <c r="A5" s="5">
        <v>2</v>
      </c>
      <c r="B5" s="9" t="s">
        <v>73</v>
      </c>
      <c r="C5" s="5">
        <v>30</v>
      </c>
      <c r="D5" s="5">
        <v>1</v>
      </c>
      <c r="E5" s="9" t="s">
        <v>124</v>
      </c>
      <c r="F5" s="9">
        <v>120</v>
      </c>
      <c r="G5" s="9">
        <v>100</v>
      </c>
      <c r="H5" s="9">
        <v>10</v>
      </c>
    </row>
    <row r="6" spans="1:8" ht="17.399999999999999">
      <c r="A6" s="5">
        <v>3</v>
      </c>
      <c r="B6" s="9" t="s">
        <v>74</v>
      </c>
      <c r="C6" s="5">
        <v>50</v>
      </c>
      <c r="D6" s="5">
        <v>2</v>
      </c>
      <c r="E6" s="9" t="s">
        <v>125</v>
      </c>
      <c r="F6" s="9">
        <v>120</v>
      </c>
      <c r="G6" s="9">
        <v>100</v>
      </c>
      <c r="H6" s="9">
        <v>10</v>
      </c>
    </row>
    <row r="7" spans="1:8" ht="17.399999999999999">
      <c r="A7" s="5">
        <v>4</v>
      </c>
      <c r="B7" s="9" t="s">
        <v>75</v>
      </c>
      <c r="C7" s="5">
        <v>100</v>
      </c>
      <c r="D7" s="5">
        <v>3</v>
      </c>
      <c r="E7" s="9" t="s">
        <v>126</v>
      </c>
      <c r="F7" s="9">
        <v>120</v>
      </c>
      <c r="G7" s="9">
        <v>100</v>
      </c>
      <c r="H7" s="9">
        <v>10</v>
      </c>
    </row>
    <row r="8" spans="1:8" ht="17.399999999999999">
      <c r="A8" s="5">
        <v>5</v>
      </c>
      <c r="B8" s="9" t="s">
        <v>76</v>
      </c>
      <c r="C8" s="5">
        <v>300</v>
      </c>
      <c r="D8" s="5">
        <v>4</v>
      </c>
      <c r="E8" s="9" t="s">
        <v>127</v>
      </c>
      <c r="F8" s="9">
        <v>120</v>
      </c>
      <c r="G8" s="9">
        <v>100</v>
      </c>
      <c r="H8" s="9">
        <v>10</v>
      </c>
    </row>
    <row r="9" spans="1:8" ht="17.399999999999999">
      <c r="A9" s="5">
        <v>6</v>
      </c>
      <c r="B9" s="9" t="s">
        <v>295</v>
      </c>
      <c r="C9" s="5">
        <v>600</v>
      </c>
      <c r="D9" s="5">
        <v>5</v>
      </c>
      <c r="E9" s="9" t="s">
        <v>128</v>
      </c>
      <c r="F9" s="9">
        <v>120</v>
      </c>
      <c r="G9" s="9">
        <v>100</v>
      </c>
      <c r="H9" s="9">
        <v>10</v>
      </c>
    </row>
    <row r="10" spans="1:8" ht="17.399999999999999">
      <c r="A10" s="5">
        <v>7</v>
      </c>
      <c r="B10" s="9" t="s">
        <v>296</v>
      </c>
      <c r="C10" s="5">
        <v>700</v>
      </c>
      <c r="D10" s="5">
        <v>6</v>
      </c>
      <c r="E10" s="9" t="s">
        <v>129</v>
      </c>
      <c r="F10" s="9">
        <v>120</v>
      </c>
      <c r="G10" s="9">
        <v>100</v>
      </c>
      <c r="H10" s="9">
        <v>10</v>
      </c>
    </row>
    <row r="11" spans="1:8" ht="17.399999999999999">
      <c r="A11" s="5">
        <v>8</v>
      </c>
      <c r="B11" s="9" t="s">
        <v>297</v>
      </c>
      <c r="C11" s="5">
        <v>800</v>
      </c>
      <c r="D11" s="5">
        <v>7</v>
      </c>
      <c r="E11" s="9" t="s">
        <v>130</v>
      </c>
      <c r="F11" s="9">
        <v>120</v>
      </c>
      <c r="G11" s="9">
        <v>100</v>
      </c>
      <c r="H11" s="9">
        <v>10</v>
      </c>
    </row>
    <row r="12" spans="1:8" ht="17.399999999999999">
      <c r="A12" s="5">
        <v>9</v>
      </c>
      <c r="B12" s="9" t="s">
        <v>298</v>
      </c>
      <c r="C12" s="5">
        <v>900</v>
      </c>
      <c r="D12" s="5">
        <v>8</v>
      </c>
      <c r="E12" s="9" t="s">
        <v>131</v>
      </c>
      <c r="F12" s="9">
        <v>120</v>
      </c>
      <c r="G12" s="9">
        <v>100</v>
      </c>
      <c r="H12" s="9">
        <v>10</v>
      </c>
    </row>
    <row r="13" spans="1:8" ht="17.399999999999999">
      <c r="A13" s="5">
        <v>10</v>
      </c>
      <c r="B13" s="9" t="s">
        <v>299</v>
      </c>
      <c r="C13" s="5">
        <v>1000</v>
      </c>
      <c r="D13" s="5">
        <v>9</v>
      </c>
      <c r="E13" s="9" t="s">
        <v>132</v>
      </c>
      <c r="F13" s="9">
        <v>120</v>
      </c>
      <c r="G13" s="9">
        <v>100</v>
      </c>
      <c r="H13" s="9">
        <v>10</v>
      </c>
    </row>
    <row r="14" spans="1:8" ht="17.399999999999999">
      <c r="A14" s="5">
        <v>11</v>
      </c>
      <c r="B14" s="9" t="s">
        <v>300</v>
      </c>
      <c r="C14" s="5">
        <v>1100</v>
      </c>
      <c r="D14" s="5">
        <v>10</v>
      </c>
      <c r="E14" s="9" t="s">
        <v>133</v>
      </c>
      <c r="F14" s="9">
        <v>120</v>
      </c>
      <c r="G14" s="9">
        <v>100</v>
      </c>
      <c r="H14" s="9">
        <v>10</v>
      </c>
    </row>
    <row r="15" spans="1:8" ht="17.399999999999999">
      <c r="A15" s="5">
        <v>12</v>
      </c>
      <c r="B15" s="9" t="s">
        <v>301</v>
      </c>
      <c r="C15" s="5">
        <v>1200</v>
      </c>
      <c r="D15" s="5">
        <v>11</v>
      </c>
      <c r="E15" s="9" t="s">
        <v>134</v>
      </c>
      <c r="F15" s="9">
        <v>120</v>
      </c>
      <c r="G15" s="9">
        <v>100</v>
      </c>
      <c r="H15" s="9">
        <v>10</v>
      </c>
    </row>
    <row r="16" spans="1:8" ht="17.399999999999999">
      <c r="A16" s="5">
        <v>13</v>
      </c>
      <c r="B16" s="9" t="s">
        <v>302</v>
      </c>
      <c r="C16" s="5">
        <v>1300</v>
      </c>
      <c r="D16" s="5">
        <v>12</v>
      </c>
      <c r="E16" s="9" t="s">
        <v>135</v>
      </c>
      <c r="F16" s="9">
        <v>120</v>
      </c>
      <c r="G16" s="9">
        <v>100</v>
      </c>
      <c r="H16" s="9">
        <v>10</v>
      </c>
    </row>
    <row r="17" spans="1:8" ht="17.399999999999999">
      <c r="A17" s="5">
        <v>14</v>
      </c>
      <c r="B17" s="9" t="s">
        <v>303</v>
      </c>
      <c r="C17" s="5">
        <v>1400</v>
      </c>
      <c r="D17" s="5">
        <v>13</v>
      </c>
      <c r="E17" s="9" t="s">
        <v>136</v>
      </c>
      <c r="F17" s="9">
        <v>120</v>
      </c>
      <c r="G17" s="9">
        <v>100</v>
      </c>
      <c r="H17" s="9">
        <v>10</v>
      </c>
    </row>
    <row r="18" spans="1:8" ht="17.399999999999999">
      <c r="A18" s="5">
        <v>15</v>
      </c>
      <c r="B18" s="9" t="s">
        <v>304</v>
      </c>
      <c r="C18" s="5">
        <v>1500</v>
      </c>
      <c r="D18" s="5">
        <v>14</v>
      </c>
      <c r="E18" s="9" t="s">
        <v>137</v>
      </c>
      <c r="F18" s="9">
        <v>120</v>
      </c>
      <c r="G18" s="9">
        <v>100</v>
      </c>
      <c r="H18" s="9">
        <v>10</v>
      </c>
    </row>
    <row r="19" spans="1:8" ht="17.399999999999999">
      <c r="A19" s="5">
        <v>16</v>
      </c>
      <c r="B19" s="9" t="s">
        <v>305</v>
      </c>
      <c r="C19" s="5">
        <v>1600</v>
      </c>
      <c r="D19" s="5">
        <v>15</v>
      </c>
      <c r="E19" s="9" t="s">
        <v>138</v>
      </c>
      <c r="F19" s="9">
        <v>120</v>
      </c>
      <c r="G19" s="9">
        <v>100</v>
      </c>
      <c r="H19" s="9">
        <v>10</v>
      </c>
    </row>
    <row r="20" spans="1:8" ht="17.399999999999999">
      <c r="A20" s="5">
        <v>17</v>
      </c>
      <c r="B20" s="9" t="s">
        <v>306</v>
      </c>
      <c r="C20" s="5">
        <v>1700</v>
      </c>
      <c r="D20" s="5">
        <v>16</v>
      </c>
      <c r="E20" s="9" t="s">
        <v>139</v>
      </c>
      <c r="F20" s="9">
        <v>120</v>
      </c>
      <c r="G20" s="9">
        <v>100</v>
      </c>
      <c r="H20" s="9">
        <v>10</v>
      </c>
    </row>
    <row r="21" spans="1:8" ht="17.399999999999999">
      <c r="A21" s="5">
        <v>18</v>
      </c>
      <c r="B21" s="9" t="s">
        <v>307</v>
      </c>
      <c r="C21" s="5">
        <v>1800</v>
      </c>
      <c r="D21" s="5">
        <v>17</v>
      </c>
      <c r="E21" s="9" t="s">
        <v>140</v>
      </c>
      <c r="F21" s="9">
        <v>120</v>
      </c>
      <c r="G21" s="9">
        <v>100</v>
      </c>
      <c r="H21" s="9">
        <v>10</v>
      </c>
    </row>
    <row r="22" spans="1:8" ht="17.399999999999999">
      <c r="A22" s="5">
        <v>19</v>
      </c>
      <c r="B22" s="9" t="s">
        <v>308</v>
      </c>
      <c r="C22" s="5">
        <v>1900</v>
      </c>
      <c r="D22" s="5">
        <v>18</v>
      </c>
      <c r="E22" s="9" t="s">
        <v>141</v>
      </c>
      <c r="F22" s="9">
        <v>120</v>
      </c>
      <c r="G22" s="9">
        <v>100</v>
      </c>
      <c r="H22" s="9">
        <v>10</v>
      </c>
    </row>
    <row r="23" spans="1:8" ht="17.399999999999999">
      <c r="A23" s="5">
        <v>20</v>
      </c>
      <c r="B23" s="9" t="s">
        <v>309</v>
      </c>
      <c r="C23" s="5">
        <v>2000</v>
      </c>
      <c r="D23" s="5">
        <v>19</v>
      </c>
      <c r="E23" s="9" t="s">
        <v>142</v>
      </c>
      <c r="F23" s="9">
        <v>120</v>
      </c>
      <c r="G23" s="9">
        <v>100</v>
      </c>
      <c r="H23" s="9">
        <v>10</v>
      </c>
    </row>
    <row r="24" spans="1:8">
      <c r="A24" s="5">
        <v>999</v>
      </c>
      <c r="B24" s="9" t="s">
        <v>237</v>
      </c>
      <c r="C24" s="5">
        <v>0</v>
      </c>
      <c r="D24" s="5">
        <v>0</v>
      </c>
      <c r="E24" s="9" t="s">
        <v>238</v>
      </c>
      <c r="F24" s="9">
        <v>999999</v>
      </c>
      <c r="G24" s="9">
        <v>0</v>
      </c>
      <c r="H24" s="9">
        <v>0</v>
      </c>
    </row>
    <row r="25" spans="1:8">
      <c r="A25" s="5">
        <v>1000</v>
      </c>
      <c r="B25" s="9" t="s">
        <v>237</v>
      </c>
      <c r="C25" s="5">
        <v>0</v>
      </c>
      <c r="D25" s="5">
        <v>4</v>
      </c>
      <c r="E25" s="9" t="s">
        <v>238</v>
      </c>
      <c r="F25" s="9">
        <v>999999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34" workbookViewId="0">
      <selection activeCell="E47" sqref="E47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10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10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10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10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10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10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10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10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10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10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10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10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10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10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10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10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10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10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10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10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10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24" sqref="G24"/>
    </sheetView>
  </sheetViews>
  <sheetFormatPr defaultRowHeight="14.4"/>
  <cols>
    <col min="4" max="4" width="14" customWidth="1"/>
    <col min="5" max="5" width="17.6640625" customWidth="1"/>
  </cols>
  <sheetData>
    <row r="1" spans="1:5">
      <c r="A1" s="14" t="s">
        <v>42</v>
      </c>
      <c r="B1" s="14" t="s">
        <v>315</v>
      </c>
      <c r="C1" s="14" t="s">
        <v>316</v>
      </c>
      <c r="D1" s="14" t="s">
        <v>317</v>
      </c>
      <c r="E1" s="14" t="s">
        <v>318</v>
      </c>
    </row>
    <row r="2" spans="1: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5">
        <v>20</v>
      </c>
      <c r="D4" s="5">
        <v>2</v>
      </c>
      <c r="E4" s="5">
        <v>1000</v>
      </c>
    </row>
    <row r="5" spans="1:5">
      <c r="A5" s="5">
        <v>2</v>
      </c>
      <c r="B5" s="5">
        <v>2</v>
      </c>
      <c r="C5" s="5">
        <v>40</v>
      </c>
      <c r="D5" s="5">
        <v>2</v>
      </c>
      <c r="E5" s="5">
        <v>1000</v>
      </c>
    </row>
    <row r="6" spans="1:5">
      <c r="A6" s="5">
        <v>3</v>
      </c>
      <c r="B6" s="5">
        <v>3</v>
      </c>
      <c r="C6" s="5">
        <v>60</v>
      </c>
      <c r="D6" s="5">
        <v>2</v>
      </c>
      <c r="E6" s="5">
        <v>1000</v>
      </c>
    </row>
    <row r="7" spans="1:5">
      <c r="A7" s="5">
        <v>4</v>
      </c>
      <c r="B7" s="5">
        <v>4</v>
      </c>
      <c r="C7" s="5">
        <v>80</v>
      </c>
      <c r="D7" s="5">
        <v>2</v>
      </c>
      <c r="E7" s="5">
        <v>1000</v>
      </c>
    </row>
    <row r="8" spans="1:5">
      <c r="A8" s="5">
        <v>5</v>
      </c>
      <c r="B8" s="5">
        <v>5</v>
      </c>
      <c r="C8" s="5">
        <v>100</v>
      </c>
      <c r="D8" s="5">
        <v>2</v>
      </c>
      <c r="E8" s="5">
        <v>1000</v>
      </c>
    </row>
    <row r="9" spans="1:5">
      <c r="A9" s="5">
        <v>6</v>
      </c>
      <c r="B9" s="5">
        <v>6</v>
      </c>
      <c r="C9" s="5">
        <v>120</v>
      </c>
      <c r="D9" s="5">
        <v>3</v>
      </c>
      <c r="E9" s="5">
        <v>1000</v>
      </c>
    </row>
    <row r="10" spans="1:5">
      <c r="A10" s="5">
        <v>7</v>
      </c>
      <c r="B10" s="5">
        <v>7</v>
      </c>
      <c r="C10" s="5">
        <v>140</v>
      </c>
      <c r="D10" s="5">
        <v>3</v>
      </c>
      <c r="E10" s="5">
        <v>1000</v>
      </c>
    </row>
    <row r="11" spans="1:5">
      <c r="A11" s="5">
        <v>8</v>
      </c>
      <c r="B11" s="5">
        <v>8</v>
      </c>
      <c r="C11" s="5">
        <v>160</v>
      </c>
      <c r="D11" s="5">
        <v>3</v>
      </c>
      <c r="E11" s="5">
        <v>1000</v>
      </c>
    </row>
    <row r="12" spans="1:5">
      <c r="A12" s="5">
        <v>9</v>
      </c>
      <c r="B12" s="5">
        <v>9</v>
      </c>
      <c r="C12" s="5">
        <v>180</v>
      </c>
      <c r="D12" s="5">
        <v>3</v>
      </c>
      <c r="E12" s="5">
        <v>1000</v>
      </c>
    </row>
    <row r="13" spans="1:5">
      <c r="A13" s="5">
        <v>10</v>
      </c>
      <c r="B13" s="5">
        <v>10</v>
      </c>
      <c r="C13" s="5">
        <v>200</v>
      </c>
      <c r="D13" s="5">
        <v>3</v>
      </c>
      <c r="E13" s="5">
        <v>1000</v>
      </c>
    </row>
    <row r="14" spans="1:5">
      <c r="A14" s="5">
        <v>11</v>
      </c>
      <c r="B14" s="5">
        <v>11</v>
      </c>
      <c r="C14" s="5">
        <v>220</v>
      </c>
      <c r="D14" s="5">
        <v>4</v>
      </c>
      <c r="E14" s="5">
        <v>1000</v>
      </c>
    </row>
    <row r="15" spans="1:5">
      <c r="A15" s="5">
        <v>12</v>
      </c>
      <c r="B15" s="5">
        <v>12</v>
      </c>
      <c r="C15" s="5">
        <v>240</v>
      </c>
      <c r="D15" s="5">
        <v>4</v>
      </c>
      <c r="E15" s="5">
        <v>1000</v>
      </c>
    </row>
    <row r="16" spans="1:5">
      <c r="A16" s="5">
        <v>13</v>
      </c>
      <c r="B16" s="5">
        <v>13</v>
      </c>
      <c r="C16" s="5">
        <v>260</v>
      </c>
      <c r="D16" s="5">
        <v>4</v>
      </c>
      <c r="E16" s="5">
        <v>1000</v>
      </c>
    </row>
    <row r="17" spans="1:5">
      <c r="A17" s="5">
        <v>14</v>
      </c>
      <c r="B17" s="5">
        <v>14</v>
      </c>
      <c r="C17" s="5">
        <v>280</v>
      </c>
      <c r="D17" s="5">
        <v>4</v>
      </c>
      <c r="E17" s="5">
        <v>1000</v>
      </c>
    </row>
    <row r="18" spans="1:5">
      <c r="A18" s="5">
        <v>15</v>
      </c>
      <c r="B18" s="5">
        <v>15</v>
      </c>
      <c r="C18" s="5">
        <v>300</v>
      </c>
      <c r="D18" s="5">
        <v>4</v>
      </c>
      <c r="E18" s="5">
        <v>1000</v>
      </c>
    </row>
    <row r="19" spans="1:5">
      <c r="A19" s="5">
        <v>16</v>
      </c>
      <c r="B19" s="5">
        <v>16</v>
      </c>
      <c r="C19" s="5">
        <v>320</v>
      </c>
      <c r="D19" s="5">
        <v>5</v>
      </c>
      <c r="E19" s="5">
        <v>1000</v>
      </c>
    </row>
    <row r="20" spans="1:5">
      <c r="A20" s="5">
        <v>17</v>
      </c>
      <c r="B20" s="5">
        <v>17</v>
      </c>
      <c r="C20" s="5">
        <v>340</v>
      </c>
      <c r="D20" s="5">
        <v>5</v>
      </c>
      <c r="E20" s="5">
        <v>1000</v>
      </c>
    </row>
    <row r="21" spans="1:5">
      <c r="A21" s="5">
        <v>18</v>
      </c>
      <c r="B21" s="5">
        <v>18</v>
      </c>
      <c r="C21" s="5">
        <v>360</v>
      </c>
      <c r="D21" s="5">
        <v>5</v>
      </c>
      <c r="E21" s="5">
        <v>1000</v>
      </c>
    </row>
    <row r="22" spans="1:5">
      <c r="A22" s="5">
        <v>19</v>
      </c>
      <c r="B22" s="5">
        <v>19</v>
      </c>
      <c r="C22" s="5">
        <v>380</v>
      </c>
      <c r="D22" s="5">
        <v>5</v>
      </c>
      <c r="E22" s="5">
        <v>1000</v>
      </c>
    </row>
    <row r="23" spans="1:5">
      <c r="A23" s="5">
        <v>20</v>
      </c>
      <c r="B23" s="5">
        <v>20</v>
      </c>
      <c r="C23" s="5">
        <v>400</v>
      </c>
      <c r="D23" s="5">
        <v>5</v>
      </c>
      <c r="E23" s="5">
        <v>1000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5" sqref="D25"/>
    </sheetView>
  </sheetViews>
  <sheetFormatPr defaultRowHeight="14.4"/>
  <cols>
    <col min="2" max="2" width="15.88671875" customWidth="1"/>
    <col min="3" max="3" width="15.5546875" customWidth="1"/>
    <col min="5" max="5" width="49.44140625" style="20" bestFit="1" customWidth="1"/>
  </cols>
  <sheetData>
    <row r="1" spans="1:5">
      <c r="A1" s="14" t="s">
        <v>42</v>
      </c>
      <c r="B1" s="14" t="s">
        <v>257</v>
      </c>
      <c r="C1" s="14" t="s">
        <v>259</v>
      </c>
      <c r="D1" s="14" t="s">
        <v>255</v>
      </c>
      <c r="E1" s="45" t="s">
        <v>155</v>
      </c>
    </row>
    <row r="2" spans="1:5">
      <c r="A2" s="15" t="s">
        <v>1</v>
      </c>
      <c r="B2" s="16" t="s">
        <v>256</v>
      </c>
      <c r="C2" s="16" t="s">
        <v>254</v>
      </c>
      <c r="D2" s="16" t="s">
        <v>250</v>
      </c>
      <c r="E2" s="46" t="s">
        <v>285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281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282</v>
      </c>
    </row>
    <row r="6" spans="1:5" ht="15">
      <c r="A6" s="5">
        <v>3</v>
      </c>
      <c r="B6" s="44">
        <v>0</v>
      </c>
      <c r="C6" s="5">
        <v>3</v>
      </c>
      <c r="D6" s="6">
        <v>1000</v>
      </c>
      <c r="E6" s="19" t="s">
        <v>283</v>
      </c>
    </row>
    <row r="7" spans="1:5" ht="15">
      <c r="A7" s="5">
        <v>4</v>
      </c>
      <c r="B7" s="44">
        <v>0</v>
      </c>
      <c r="C7" s="5">
        <v>4</v>
      </c>
      <c r="D7" s="6">
        <v>1000</v>
      </c>
      <c r="E7" s="19" t="s">
        <v>284</v>
      </c>
    </row>
    <row r="8" spans="1:5" ht="15">
      <c r="A8" s="5">
        <v>5</v>
      </c>
      <c r="B8" s="44">
        <v>1</v>
      </c>
      <c r="C8" s="5">
        <v>1</v>
      </c>
      <c r="D8" s="5">
        <v>300</v>
      </c>
      <c r="E8" s="19" t="s">
        <v>266</v>
      </c>
    </row>
    <row r="9" spans="1:5" ht="15">
      <c r="A9" s="5">
        <v>6</v>
      </c>
      <c r="B9" s="44">
        <v>2</v>
      </c>
      <c r="C9" s="5">
        <v>1</v>
      </c>
      <c r="D9" s="5">
        <v>1000</v>
      </c>
      <c r="E9" s="19" t="s">
        <v>268</v>
      </c>
    </row>
    <row r="10" spans="1:5" ht="15">
      <c r="A10" s="5">
        <v>7</v>
      </c>
      <c r="B10" s="44">
        <v>3</v>
      </c>
      <c r="C10" s="5"/>
      <c r="D10" s="5"/>
      <c r="E10" s="19" t="s">
        <v>270</v>
      </c>
    </row>
    <row r="11" spans="1:5" ht="15">
      <c r="A11" s="5">
        <v>8</v>
      </c>
      <c r="B11" s="44">
        <v>3</v>
      </c>
      <c r="C11" s="5"/>
      <c r="D11" s="5"/>
      <c r="E11" s="19" t="s">
        <v>271</v>
      </c>
    </row>
    <row r="12" spans="1:5" ht="15">
      <c r="A12" s="5">
        <v>9</v>
      </c>
      <c r="B12" s="44">
        <v>3</v>
      </c>
      <c r="C12" s="5"/>
      <c r="D12" s="5"/>
      <c r="E12" s="19" t="s">
        <v>272</v>
      </c>
    </row>
    <row r="13" spans="1:5" ht="15">
      <c r="A13" s="5">
        <v>10</v>
      </c>
      <c r="B13" s="44">
        <v>1</v>
      </c>
      <c r="C13" s="5">
        <v>2</v>
      </c>
      <c r="D13" s="5">
        <v>0</v>
      </c>
      <c r="E13" s="19" t="s">
        <v>273</v>
      </c>
    </row>
    <row r="14" spans="1:5" ht="15">
      <c r="A14" s="5">
        <v>11</v>
      </c>
      <c r="B14" s="44">
        <v>3</v>
      </c>
      <c r="C14" s="5"/>
      <c r="D14" s="5"/>
      <c r="E14" s="19" t="s">
        <v>274</v>
      </c>
    </row>
    <row r="15" spans="1:5" ht="15">
      <c r="A15" s="5">
        <v>12</v>
      </c>
      <c r="B15" s="44">
        <v>3</v>
      </c>
      <c r="C15" s="5"/>
      <c r="D15" s="5"/>
      <c r="E15" s="19" t="s">
        <v>275</v>
      </c>
    </row>
    <row r="16" spans="1:5" ht="15">
      <c r="A16" s="5">
        <v>13</v>
      </c>
      <c r="B16" s="44">
        <v>3</v>
      </c>
      <c r="C16" s="5"/>
      <c r="D16" s="5"/>
      <c r="E16" s="19" t="s">
        <v>276</v>
      </c>
    </row>
    <row r="17" spans="1:5" ht="15">
      <c r="A17" s="5">
        <v>14</v>
      </c>
      <c r="B17" s="44">
        <v>3</v>
      </c>
      <c r="C17" s="5"/>
      <c r="D17" s="5"/>
      <c r="E17" s="48" t="s">
        <v>289</v>
      </c>
    </row>
    <row r="18" spans="1:5">
      <c r="A18" s="5">
        <v>15</v>
      </c>
      <c r="B18" s="44">
        <v>3</v>
      </c>
      <c r="C18" s="5"/>
      <c r="D18" s="5"/>
      <c r="E18" s="49" t="s">
        <v>290</v>
      </c>
    </row>
    <row r="19" spans="1:5" ht="15">
      <c r="A19" s="5">
        <v>16</v>
      </c>
      <c r="B19" s="44">
        <v>3</v>
      </c>
      <c r="C19" s="5"/>
      <c r="D19" s="5"/>
      <c r="E19" s="19" t="s">
        <v>277</v>
      </c>
    </row>
    <row r="20" spans="1:5" ht="15">
      <c r="A20" s="5">
        <v>17</v>
      </c>
      <c r="B20" s="44">
        <v>1</v>
      </c>
      <c r="C20" s="5">
        <v>3</v>
      </c>
      <c r="D20" s="5">
        <v>0</v>
      </c>
      <c r="E20" s="19" t="s">
        <v>278</v>
      </c>
    </row>
    <row r="21" spans="1:5" ht="15">
      <c r="A21" s="5">
        <v>18</v>
      </c>
      <c r="B21" s="44">
        <v>3</v>
      </c>
      <c r="C21" s="5"/>
      <c r="D21" s="5"/>
      <c r="E21" s="19" t="s">
        <v>279</v>
      </c>
    </row>
    <row r="22" spans="1:5" ht="15">
      <c r="A22" s="5">
        <v>19</v>
      </c>
      <c r="B22" s="44">
        <v>3</v>
      </c>
      <c r="C22" s="5"/>
      <c r="D22" s="5"/>
      <c r="E22" s="19" t="s">
        <v>271</v>
      </c>
    </row>
    <row r="23" spans="1:5">
      <c r="A23" s="5">
        <v>20</v>
      </c>
      <c r="B23" s="44">
        <v>4</v>
      </c>
      <c r="E23" s="50" t="s">
        <v>319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J26" sqref="J26"/>
    </sheetView>
  </sheetViews>
  <sheetFormatPr defaultRowHeight="14.4"/>
  <cols>
    <col min="2" max="2" width="13.6640625" customWidth="1"/>
  </cols>
  <sheetData>
    <row r="1" spans="1:3">
      <c r="A1" s="14" t="s">
        <v>42</v>
      </c>
      <c r="B1" s="14" t="s">
        <v>260</v>
      </c>
      <c r="C1" s="14" t="s">
        <v>265</v>
      </c>
    </row>
    <row r="2" spans="1:3">
      <c r="A2" s="15" t="s">
        <v>1</v>
      </c>
      <c r="B2" s="16" t="s">
        <v>261</v>
      </c>
      <c r="C2" s="16" t="s">
        <v>286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262</v>
      </c>
      <c r="C4">
        <v>2</v>
      </c>
    </row>
    <row r="5" spans="1:3" ht="17.399999999999999">
      <c r="A5" s="5">
        <v>2</v>
      </c>
      <c r="B5" s="9" t="s">
        <v>263</v>
      </c>
      <c r="C5">
        <v>2</v>
      </c>
    </row>
    <row r="6" spans="1:3" ht="17.399999999999999">
      <c r="A6" s="5">
        <v>3</v>
      </c>
      <c r="B6" s="9" t="s">
        <v>264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0" zoomScaleNormal="130" workbookViewId="0">
      <selection activeCell="C14" sqref="B14:C16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119</v>
      </c>
      <c r="C15" s="4">
        <v>2</v>
      </c>
      <c r="D15" s="25" t="s">
        <v>120</v>
      </c>
    </row>
    <row r="16" spans="1:7" ht="17.399999999999999">
      <c r="A16" s="2" t="s">
        <v>62</v>
      </c>
      <c r="B16" s="2" t="s">
        <v>325</v>
      </c>
      <c r="C16" s="4">
        <v>3</v>
      </c>
      <c r="D16" s="25" t="s">
        <v>326</v>
      </c>
    </row>
    <row r="17" spans="1:4" ht="17.399999999999999">
      <c r="A17" s="2" t="s">
        <v>197</v>
      </c>
      <c r="B17" s="2" t="s">
        <v>198</v>
      </c>
      <c r="C17" s="4">
        <v>0</v>
      </c>
      <c r="D17" s="25"/>
    </row>
    <row r="18" spans="1:4" ht="17.399999999999999">
      <c r="A18" s="2" t="s">
        <v>197</v>
      </c>
      <c r="B18" s="2" t="s">
        <v>199</v>
      </c>
      <c r="C18" s="4">
        <v>1</v>
      </c>
      <c r="D18" s="25"/>
    </row>
    <row r="19" spans="1:4" ht="17.399999999999999">
      <c r="A19" s="2" t="s">
        <v>197</v>
      </c>
      <c r="B19" s="2" t="s">
        <v>200</v>
      </c>
      <c r="C19" s="4">
        <v>2</v>
      </c>
      <c r="D19" s="25"/>
    </row>
    <row r="20" spans="1:4" ht="17.399999999999999">
      <c r="A20" s="2" t="s">
        <v>197</v>
      </c>
      <c r="B20" s="2" t="s">
        <v>201</v>
      </c>
      <c r="C20" s="4">
        <v>3</v>
      </c>
      <c r="D20" s="25"/>
    </row>
    <row r="21" spans="1:4">
      <c r="A21" s="2" t="s">
        <v>103</v>
      </c>
      <c r="B21" s="2" t="s">
        <v>102</v>
      </c>
      <c r="C21" s="4">
        <v>0</v>
      </c>
      <c r="D21" s="8" t="s">
        <v>110</v>
      </c>
    </row>
    <row r="22" spans="1:4">
      <c r="A22" s="2" t="s">
        <v>103</v>
      </c>
      <c r="B22" s="2" t="s">
        <v>101</v>
      </c>
      <c r="C22" s="4">
        <v>1</v>
      </c>
      <c r="D22" s="8"/>
    </row>
    <row r="23" spans="1:4">
      <c r="A23" s="2" t="s">
        <v>103</v>
      </c>
      <c r="B23" s="2" t="s">
        <v>87</v>
      </c>
      <c r="C23" s="4">
        <v>2</v>
      </c>
      <c r="D23" s="8"/>
    </row>
    <row r="24" spans="1:4" ht="17.399999999999999">
      <c r="A24" s="2" t="s">
        <v>103</v>
      </c>
      <c r="B24" s="24" t="s">
        <v>107</v>
      </c>
      <c r="C24" s="4">
        <v>3</v>
      </c>
      <c r="D24" s="8"/>
    </row>
    <row r="25" spans="1:4" ht="17.399999999999999">
      <c r="A25" s="2" t="s">
        <v>103</v>
      </c>
      <c r="B25" s="24" t="s">
        <v>104</v>
      </c>
      <c r="C25" s="4">
        <v>4</v>
      </c>
      <c r="D25" s="8"/>
    </row>
    <row r="26" spans="1:4">
      <c r="A26" s="2" t="s">
        <v>103</v>
      </c>
      <c r="B26" s="2" t="s">
        <v>105</v>
      </c>
      <c r="C26" s="4">
        <v>5</v>
      </c>
      <c r="D26" s="8"/>
    </row>
    <row r="27" spans="1:4">
      <c r="A27" s="2" t="s">
        <v>103</v>
      </c>
      <c r="B27" s="2" t="s">
        <v>106</v>
      </c>
      <c r="C27" s="4">
        <v>6</v>
      </c>
      <c r="D27" s="8"/>
    </row>
    <row r="28" spans="1:4" ht="17.399999999999999">
      <c r="A28" s="2" t="s">
        <v>103</v>
      </c>
      <c r="B28" s="24" t="s">
        <v>108</v>
      </c>
      <c r="C28" s="4">
        <v>7</v>
      </c>
      <c r="D28" s="8"/>
    </row>
    <row r="29" spans="1:4" ht="17.399999999999999">
      <c r="A29" s="2" t="s">
        <v>103</v>
      </c>
      <c r="B29" s="24" t="s">
        <v>109</v>
      </c>
      <c r="C29" s="4">
        <v>8</v>
      </c>
      <c r="D29" s="8"/>
    </row>
    <row r="30" spans="1:4">
      <c r="A30" s="2" t="s">
        <v>258</v>
      </c>
      <c r="B30" t="s">
        <v>280</v>
      </c>
      <c r="C30" s="4">
        <v>0</v>
      </c>
    </row>
    <row r="31" spans="1:4">
      <c r="A31" s="2" t="s">
        <v>258</v>
      </c>
      <c r="B31" s="8" t="s">
        <v>321</v>
      </c>
      <c r="C31" s="4">
        <v>1</v>
      </c>
    </row>
    <row r="32" spans="1:4">
      <c r="A32" s="2" t="s">
        <v>258</v>
      </c>
      <c r="B32" s="8" t="s">
        <v>267</v>
      </c>
      <c r="C32" s="4">
        <v>2</v>
      </c>
    </row>
    <row r="33" spans="1:3">
      <c r="A33" s="2" t="s">
        <v>258</v>
      </c>
      <c r="B33" s="8" t="s">
        <v>269</v>
      </c>
      <c r="C33" s="4">
        <v>3</v>
      </c>
    </row>
    <row r="34" spans="1:3">
      <c r="A34" s="2" t="s">
        <v>258</v>
      </c>
      <c r="B34" s="8" t="s">
        <v>320</v>
      </c>
      <c r="C34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30"/>
  <sheetViews>
    <sheetView workbookViewId="0">
      <selection activeCell="G35" sqref="G35"/>
    </sheetView>
  </sheetViews>
  <sheetFormatPr defaultRowHeight="14.4"/>
  <cols>
    <col min="2" max="3" width="11.109375" customWidth="1"/>
    <col min="4" max="4" width="17.44140625" bestFit="1" customWidth="1"/>
    <col min="6" max="6" width="59.5546875" customWidth="1"/>
  </cols>
  <sheetData>
    <row r="1" spans="1:6">
      <c r="A1" s="14" t="s">
        <v>42</v>
      </c>
      <c r="B1" s="14" t="s">
        <v>291</v>
      </c>
      <c r="C1" s="14" t="s">
        <v>292</v>
      </c>
      <c r="D1" s="14" t="s">
        <v>293</v>
      </c>
      <c r="E1" s="14" t="s">
        <v>86</v>
      </c>
      <c r="F1" s="14" t="s">
        <v>47</v>
      </c>
    </row>
    <row r="2" spans="1:6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5.6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</row>
    <row r="5" spans="1:6" ht="15.6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</row>
    <row r="6" spans="1:6" ht="15.6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</row>
    <row r="7" spans="1:6" ht="15.6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</row>
    <row r="8" spans="1:6" ht="15.6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</row>
    <row r="9" spans="1:6" ht="15.6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310</v>
      </c>
    </row>
    <row r="10" spans="1:6" ht="15.6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311</v>
      </c>
    </row>
    <row r="11" spans="1:6" ht="15.6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312</v>
      </c>
    </row>
    <row r="12" spans="1:6" ht="15.6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313</v>
      </c>
    </row>
    <row r="13" spans="1:6" ht="15.6">
      <c r="A13" s="136">
        <v>11002</v>
      </c>
      <c r="B13" s="5">
        <v>1</v>
      </c>
      <c r="C13" s="5">
        <v>5000</v>
      </c>
      <c r="D13" s="5">
        <v>1000</v>
      </c>
      <c r="E13" s="5">
        <v>6</v>
      </c>
      <c r="F13" t="s">
        <v>314</v>
      </c>
    </row>
    <row r="14" spans="1:6" ht="15.6">
      <c r="A14" s="136">
        <v>11004</v>
      </c>
      <c r="B14" s="5">
        <v>0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Projectile/11004_Indian_Watchtower_Bullet.prefab</v>
      </c>
    </row>
    <row r="15" spans="1:6" ht="15.6">
      <c r="A15" s="37">
        <v>2002</v>
      </c>
      <c r="B15" s="5">
        <v>0</v>
      </c>
      <c r="C15" s="5">
        <v>5000</v>
      </c>
      <c r="D15" s="5">
        <v>1000</v>
      </c>
      <c r="E15" s="5">
        <v>6</v>
      </c>
      <c r="F15" t="str">
        <f>"Projectile/"&amp;A15&amp;"_"&amp;INDEX(Unitinfo!B:B,MATCH(A15,Unitinfo!A:A,0))&amp;"_Bullet.prefab"</f>
        <v>Projectile/2002_Slime_Archer_Bullet.prefab</v>
      </c>
    </row>
    <row r="16" spans="1:6" ht="15.6">
      <c r="A16" s="37">
        <v>2004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Projectile/2004_Skeleton_Archer_Bullet.prefab</v>
      </c>
    </row>
    <row r="17" spans="1:6" ht="15.6">
      <c r="A17" s="37">
        <v>2009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Projectile/2009_Witch_Fire_Bullet.prefab</v>
      </c>
    </row>
    <row r="18" spans="1:6" ht="15.6">
      <c r="A18" s="37">
        <v>2010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Projectile/2010_Witch_Thunder_Bullet.prefab</v>
      </c>
    </row>
    <row r="19" spans="1:6" ht="15.6">
      <c r="A19" s="37">
        <v>2011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Projectile/2011_Witch_Poison_Bullet.prefab</v>
      </c>
    </row>
    <row r="20" spans="1:6" ht="15.6">
      <c r="A20" s="37">
        <v>2012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Projectile/2012_Goblin_Stone_Bullet.prefab</v>
      </c>
    </row>
    <row r="21" spans="1:6" ht="15.6">
      <c r="A21" s="37">
        <v>2015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Projectile/2015_Orc_Stone_Bullet.prefab</v>
      </c>
    </row>
    <row r="22" spans="1:6" ht="15.6">
      <c r="A22" s="37">
        <v>2021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Projectile/2021_Slime_Archer_Red_Bullet.prefab</v>
      </c>
    </row>
    <row r="23" spans="1:6" ht="15.6">
      <c r="A23" s="37">
        <v>2022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Projectile/2022_Slime_Archer_Yellow_Bullet.prefab</v>
      </c>
    </row>
    <row r="24" spans="1:6" ht="15.6">
      <c r="A24" s="37">
        <v>2024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Projectile/2024_Soul_Skeleton_Archer_Bullet.prefab</v>
      </c>
    </row>
    <row r="25" spans="1:6" ht="15.6">
      <c r="A25" s="37">
        <v>2025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Projectile/2025_Soul_Skeleton_Witch_Bullet.prefab</v>
      </c>
    </row>
    <row r="26" spans="1:6" ht="15.6">
      <c r="A26" s="37">
        <v>2026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Projectile/2026_Golem_Stone_Bullet.prefab</v>
      </c>
    </row>
    <row r="27" spans="1:6" ht="15.6">
      <c r="A27" s="37">
        <v>2027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Projectile/2027_Golem_Fire_Bullet.prefab</v>
      </c>
    </row>
    <row r="28" spans="1:6" ht="15.6">
      <c r="A28" s="37">
        <v>2028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Projectile/2028_Golem_Ice_Bullet.prefab</v>
      </c>
    </row>
    <row r="29" spans="1:6" ht="15.6">
      <c r="A29" s="37">
        <v>2030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Projectile/2030_Armor_Skeleton_Archer_Bullet.prefab</v>
      </c>
    </row>
    <row r="30" spans="1:6" ht="15.6">
      <c r="A30" s="37">
        <v>2031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Projectile/2031_Armor_Skeleton_Witch_Bullet.prefab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82"/>
  <sheetViews>
    <sheetView topLeftCell="A46" zoomScale="85" zoomScaleNormal="85" workbookViewId="0">
      <selection activeCell="C65" sqref="C65"/>
    </sheetView>
  </sheetViews>
  <sheetFormatPr defaultColWidth="8.88671875" defaultRowHeight="15.6"/>
  <cols>
    <col min="1" max="1" width="12" style="35" customWidth="1"/>
    <col min="2" max="2" width="24.5546875" style="35" customWidth="1"/>
    <col min="3" max="3" width="24.6640625" style="35" customWidth="1"/>
    <col min="4" max="4" width="9.88671875" style="35" customWidth="1"/>
    <col min="5" max="5" width="13.33203125" style="35" customWidth="1"/>
    <col min="6" max="6" width="11.5546875" style="35" customWidth="1"/>
    <col min="7" max="7" width="12.6640625" style="35" customWidth="1"/>
    <col min="8" max="8" width="12.44140625" style="35" customWidth="1"/>
    <col min="9" max="9" width="12.33203125" style="35" customWidth="1"/>
    <col min="10" max="10" width="15.5546875" style="35" customWidth="1"/>
    <col min="11" max="11" width="25.5546875" style="35" customWidth="1"/>
    <col min="12" max="12" width="59.5546875" style="35" customWidth="1"/>
    <col min="13" max="13" width="50.44140625" style="35" customWidth="1"/>
    <col min="14" max="16384" width="8.88671875" style="35"/>
  </cols>
  <sheetData>
    <row r="1" spans="1:13" s="32" customFormat="1">
      <c r="A1" s="31" t="s">
        <v>42</v>
      </c>
      <c r="B1" s="31" t="s">
        <v>155</v>
      </c>
      <c r="C1" s="103" t="s">
        <v>157</v>
      </c>
      <c r="D1" s="103" t="s">
        <v>55</v>
      </c>
      <c r="E1" s="31" t="s">
        <v>43</v>
      </c>
      <c r="F1" s="31" t="s">
        <v>44</v>
      </c>
      <c r="G1" s="103" t="s">
        <v>45</v>
      </c>
      <c r="H1" s="103" t="s">
        <v>49</v>
      </c>
      <c r="I1" s="103" t="s">
        <v>79</v>
      </c>
      <c r="J1" s="31" t="s">
        <v>80</v>
      </c>
      <c r="K1" s="31" t="s">
        <v>46</v>
      </c>
      <c r="L1" s="31" t="s">
        <v>47</v>
      </c>
      <c r="M1" s="31" t="s">
        <v>210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10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211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10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211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10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211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10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211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10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211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10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211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10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211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10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211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10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211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10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211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10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211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10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211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10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211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10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211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10</v>
      </c>
      <c r="I18" s="37">
        <f>IFERROR(INDEX(ref_Unit_Balance!$D$31:$D$1048576,MATCH(Unitinfo!A18,ref_Unit_Balance!$B$31:$B$1048576,0))-1,0)</f>
        <v>1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211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10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211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10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211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10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211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10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211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10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211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10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211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10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211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10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211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10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211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10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211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10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211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10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211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10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211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10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211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10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211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10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211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(근거리)Indian_Egg_2</v>
      </c>
      <c r="D35" s="37">
        <f>INDEX(ref_Unit_Balance!$J$31:$J$1048576,MATCH(Unitinfo!A35,ref_Unit_Balance!$B$31:$B$1048576,0))</f>
        <v>0</v>
      </c>
      <c r="E35" s="37">
        <v>50</v>
      </c>
      <c r="F35" s="37">
        <v>1</v>
      </c>
      <c r="G35" s="37">
        <v>1</v>
      </c>
      <c r="H35" s="37">
        <v>10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211</v>
      </c>
    </row>
    <row r="36" spans="1:13" s="139" customFormat="1">
      <c r="A36" s="136">
        <v>11001</v>
      </c>
      <c r="B36" s="137" t="str">
        <f>INDEX(ref_Unit_Balance!$C$31:$C$1048576,MATCH(A36,ref_Unit_Balance!$B$31:$B$1048576,0))</f>
        <v>Indian_Wagon</v>
      </c>
      <c r="C36" s="137" t="str">
        <f t="shared" si="0"/>
        <v>(근거리)Indian_Wagon</v>
      </c>
      <c r="D36" s="37">
        <f>INDEX(ref_Unit_Balance!$J$31:$J$1048576,MATCH(Unitinfo!A36,ref_Unit_Balance!$B$31:$B$1048576,0))</f>
        <v>0</v>
      </c>
      <c r="E36" s="136">
        <v>50</v>
      </c>
      <c r="F36" s="136">
        <v>-1</v>
      </c>
      <c r="G36" s="136">
        <v>1</v>
      </c>
      <c r="H36" s="136">
        <v>10</v>
      </c>
      <c r="I36" s="136">
        <f>IFERROR(INDEX(ref_Unit_Balance!$D$31:$D$1048576,MATCH(Unitinfo!A36,ref_Unit_Balance!$B$31:$B$1048576,0))-1,0)</f>
        <v>0</v>
      </c>
      <c r="J36" s="136" t="str">
        <f t="shared" ref="J36:J43" si="9">"name_"&amp;A36</f>
        <v>name_11001</v>
      </c>
      <c r="K36" s="136" t="str">
        <f t="shared" ref="K36:K43" si="10">"unit_icon_"&amp;A36</f>
        <v>unit_icon_11001</v>
      </c>
      <c r="L36" s="138" t="str">
        <f t="shared" si="3"/>
        <v>Unit/Enemy/Chapter_1_Object/11001_Indian_Wagon.prefab</v>
      </c>
      <c r="M36" s="139" t="s">
        <v>217</v>
      </c>
    </row>
    <row r="37" spans="1:13" s="139" customFormat="1">
      <c r="A37" s="136">
        <v>11002</v>
      </c>
      <c r="B37" s="137" t="str">
        <f>INDEX(ref_Unit_Balance!$C$31:$C$1048576,MATCH(A37,ref_Unit_Balance!$B$31:$B$1048576,0))</f>
        <v>Indian_Catapult</v>
      </c>
      <c r="C37" s="137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36">
        <v>50</v>
      </c>
      <c r="F37" s="136">
        <v>-1</v>
      </c>
      <c r="G37" s="136">
        <v>1</v>
      </c>
      <c r="H37" s="136">
        <v>10</v>
      </c>
      <c r="I37" s="136">
        <f>IFERROR(INDEX(ref_Unit_Balance!$D$31:$D$1048576,MATCH(Unitinfo!A37,ref_Unit_Balance!$B$31:$B$1048576,0))-1,0)</f>
        <v>0</v>
      </c>
      <c r="J37" s="136" t="str">
        <f t="shared" si="9"/>
        <v>name_11002</v>
      </c>
      <c r="K37" s="136" t="str">
        <f t="shared" si="10"/>
        <v>unit_icon_11002</v>
      </c>
      <c r="L37" s="138" t="str">
        <f t="shared" si="3"/>
        <v>Unit/Enemy/Chapter_1_Object/11002_Indian_Catapult.prefab</v>
      </c>
      <c r="M37" s="139" t="s">
        <v>214</v>
      </c>
    </row>
    <row r="38" spans="1:13" s="139" customFormat="1">
      <c r="A38" s="136">
        <v>11003</v>
      </c>
      <c r="B38" s="137" t="str">
        <f>INDEX(ref_Unit_Balance!$C$31:$C$1048576,MATCH(A38,ref_Unit_Balance!$B$31:$B$1048576,0))</f>
        <v>Indian_Wall</v>
      </c>
      <c r="C38" s="137" t="str">
        <f t="shared" si="0"/>
        <v>(근거리)Indian_Wall</v>
      </c>
      <c r="D38" s="37">
        <f>INDEX(ref_Unit_Balance!$J$31:$J$1048576,MATCH(Unitinfo!A38,ref_Unit_Balance!$B$31:$B$1048576,0))</f>
        <v>0</v>
      </c>
      <c r="E38" s="136">
        <v>50</v>
      </c>
      <c r="F38" s="136">
        <v>-1</v>
      </c>
      <c r="G38" s="136">
        <v>1</v>
      </c>
      <c r="H38" s="136">
        <v>10</v>
      </c>
      <c r="I38" s="136">
        <f>IFERROR(INDEX(ref_Unit_Balance!$D$31:$D$1048576,MATCH(Unitinfo!A38,ref_Unit_Balance!$B$31:$B$1048576,0))-1,0)</f>
        <v>0</v>
      </c>
      <c r="J38" s="136" t="str">
        <f t="shared" si="9"/>
        <v>name_11003</v>
      </c>
      <c r="K38" s="136" t="str">
        <f t="shared" si="10"/>
        <v>unit_icon_11003</v>
      </c>
      <c r="L38" s="138" t="str">
        <f t="shared" si="3"/>
        <v>Unit/Enemy/Chapter_1_Object/11003_Indian_Wall.prefab</v>
      </c>
      <c r="M38" s="139" t="s">
        <v>214</v>
      </c>
    </row>
    <row r="39" spans="1:13" s="139" customFormat="1">
      <c r="A39" s="136">
        <v>11004</v>
      </c>
      <c r="B39" s="137" t="str">
        <f>INDEX(ref_Unit_Balance!$C$31:$C$1048576,MATCH(A39,ref_Unit_Balance!$B$31:$B$1048576,0))</f>
        <v>Indian_Watchtower</v>
      </c>
      <c r="C39" s="137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36">
        <v>50</v>
      </c>
      <c r="F39" s="136">
        <v>-1</v>
      </c>
      <c r="G39" s="136">
        <v>1</v>
      </c>
      <c r="H39" s="136">
        <v>10</v>
      </c>
      <c r="I39" s="136">
        <f>IFERROR(INDEX(ref_Unit_Balance!$D$31:$D$1048576,MATCH(Unitinfo!A39,ref_Unit_Balance!$B$31:$B$1048576,0))-1,0)</f>
        <v>0</v>
      </c>
      <c r="J39" s="136" t="str">
        <f t="shared" si="9"/>
        <v>name_11004</v>
      </c>
      <c r="K39" s="136" t="str">
        <f t="shared" si="10"/>
        <v>unit_icon_11004</v>
      </c>
      <c r="L39" s="138" t="str">
        <f t="shared" si="3"/>
        <v>Unit/Enemy/Chapter_1_Object/11004_Indian_Watchtower.prefab</v>
      </c>
      <c r="M39" s="139" t="s">
        <v>216</v>
      </c>
    </row>
    <row r="40" spans="1:13" s="139" customFormat="1">
      <c r="A40" s="136">
        <v>11005</v>
      </c>
      <c r="B40" s="137" t="str">
        <f>INDEX(ref_Unit_Balance!$C$31:$C$1048576,MATCH(A40,ref_Unit_Balance!$B$31:$B$1048576,0))</f>
        <v>Indian_Chicken_House</v>
      </c>
      <c r="C40" s="137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36">
        <v>50</v>
      </c>
      <c r="F40" s="136">
        <v>-1</v>
      </c>
      <c r="G40" s="136">
        <v>1</v>
      </c>
      <c r="H40" s="136">
        <v>10</v>
      </c>
      <c r="I40" s="136">
        <f>IFERROR(INDEX(ref_Unit_Balance!$D$31:$D$1048576,MATCH(Unitinfo!A40,ref_Unit_Balance!$B$31:$B$1048576,0))-1,0)</f>
        <v>0</v>
      </c>
      <c r="J40" s="136" t="str">
        <f t="shared" si="9"/>
        <v>name_11005</v>
      </c>
      <c r="K40" s="136" t="str">
        <f t="shared" si="10"/>
        <v>unit_icon_11005</v>
      </c>
      <c r="L40" s="138" t="str">
        <f t="shared" si="3"/>
        <v>Unit/Enemy/Chapter_1_Object/11005_Indian_Chicken_House.prefab</v>
      </c>
      <c r="M40" s="139" t="s">
        <v>215</v>
      </c>
    </row>
    <row r="41" spans="1:13" s="139" customFormat="1">
      <c r="A41" s="136">
        <v>11006</v>
      </c>
      <c r="B41" s="137" t="str">
        <f>INDEX(ref_Unit_Balance!$C$31:$C$1048576,MATCH(A41,ref_Unit_Balance!$B$31:$B$1048576,0))</f>
        <v>Indian_Jar_1</v>
      </c>
      <c r="C41" s="137" t="str">
        <f t="shared" si="0"/>
        <v>(근거리)Indian_Jar_1</v>
      </c>
      <c r="D41" s="37">
        <f>INDEX(ref_Unit_Balance!$J$31:$J$1048576,MATCH(Unitinfo!A41,ref_Unit_Balance!$B$31:$B$1048576,0))</f>
        <v>0</v>
      </c>
      <c r="E41" s="136">
        <v>50</v>
      </c>
      <c r="F41" s="136">
        <v>-1</v>
      </c>
      <c r="G41" s="136">
        <v>1</v>
      </c>
      <c r="H41" s="136">
        <v>10</v>
      </c>
      <c r="I41" s="136">
        <f>IFERROR(INDEX(ref_Unit_Balance!$D$31:$D$1048576,MATCH(Unitinfo!A41,ref_Unit_Balance!$B$31:$B$1048576,0))-1,0)</f>
        <v>0</v>
      </c>
      <c r="J41" s="136" t="str">
        <f t="shared" si="9"/>
        <v>name_11006</v>
      </c>
      <c r="K41" s="136" t="str">
        <f t="shared" si="10"/>
        <v>unit_icon_11006</v>
      </c>
      <c r="L41" s="138" t="str">
        <f t="shared" si="3"/>
        <v>Unit/Enemy/Chapter_1_Object/11006_Indian_Jar_1.prefab</v>
      </c>
      <c r="M41" s="139" t="s">
        <v>214</v>
      </c>
    </row>
    <row r="42" spans="1:13" s="139" customFormat="1">
      <c r="A42" s="136">
        <v>11007</v>
      </c>
      <c r="B42" s="137" t="str">
        <f>INDEX(ref_Unit_Balance!$C$31:$C$1048576,MATCH(A42,ref_Unit_Balance!$B$31:$B$1048576,0))</f>
        <v>Indian_Jar_2</v>
      </c>
      <c r="C42" s="137" t="str">
        <f t="shared" si="0"/>
        <v>(근거리)Indian_Jar_2</v>
      </c>
      <c r="D42" s="37">
        <f>INDEX(ref_Unit_Balance!$J$31:$J$1048576,MATCH(Unitinfo!A42,ref_Unit_Balance!$B$31:$B$1048576,0))</f>
        <v>0</v>
      </c>
      <c r="E42" s="136">
        <v>50</v>
      </c>
      <c r="F42" s="136">
        <v>-1</v>
      </c>
      <c r="G42" s="136">
        <v>1</v>
      </c>
      <c r="H42" s="136">
        <v>10</v>
      </c>
      <c r="I42" s="136">
        <f>IFERROR(INDEX(ref_Unit_Balance!$D$31:$D$1048576,MATCH(Unitinfo!A42,ref_Unit_Balance!$B$31:$B$1048576,0))-1,0)</f>
        <v>0</v>
      </c>
      <c r="J42" s="136" t="str">
        <f t="shared" si="9"/>
        <v>name_11007</v>
      </c>
      <c r="K42" s="136" t="str">
        <f t="shared" si="10"/>
        <v>unit_icon_11007</v>
      </c>
      <c r="L42" s="138" t="str">
        <f t="shared" si="3"/>
        <v>Unit/Enemy/Chapter_1_Object/11007_Indian_Jar_2.prefab</v>
      </c>
      <c r="M42" s="139" t="s">
        <v>214</v>
      </c>
    </row>
    <row r="43" spans="1:13" s="139" customFormat="1">
      <c r="A43" s="136">
        <v>11008</v>
      </c>
      <c r="B43" s="137" t="str">
        <f>INDEX(ref_Unit_Balance!$C$31:$C$1048576,MATCH(A43,ref_Unit_Balance!$B$31:$B$1048576,0))</f>
        <v>Indian_Straw</v>
      </c>
      <c r="C43" s="137" t="str">
        <f t="shared" si="0"/>
        <v>(근거리)Indian_Straw</v>
      </c>
      <c r="D43" s="37">
        <f>INDEX(ref_Unit_Balance!$J$31:$J$1048576,MATCH(Unitinfo!A43,ref_Unit_Balance!$B$31:$B$1048576,0))</f>
        <v>0</v>
      </c>
      <c r="E43" s="136">
        <v>50</v>
      </c>
      <c r="F43" s="136">
        <v>-1</v>
      </c>
      <c r="G43" s="136">
        <v>1</v>
      </c>
      <c r="H43" s="136">
        <v>10</v>
      </c>
      <c r="I43" s="136">
        <f>IFERROR(INDEX(ref_Unit_Balance!$D$31:$D$1048576,MATCH(Unitinfo!A43,ref_Unit_Balance!$B$31:$B$1048576,0))-1,0)</f>
        <v>0</v>
      </c>
      <c r="J43" s="136" t="str">
        <f t="shared" si="9"/>
        <v>name_11008</v>
      </c>
      <c r="K43" s="136" t="str">
        <f t="shared" si="10"/>
        <v>unit_icon_11008</v>
      </c>
      <c r="L43" s="138" t="str">
        <f t="shared" si="3"/>
        <v>Unit/Enemy/Chapter_1_Object/11008_Indian_Straw.prefab</v>
      </c>
      <c r="M43" s="139" t="s">
        <v>214</v>
      </c>
    </row>
    <row r="44" spans="1:13" s="139" customFormat="1">
      <c r="A44" s="136">
        <v>11009</v>
      </c>
      <c r="B44" s="137" t="str">
        <f>INDEX(ref_Unit_Balance!$C$31:$C$1048576,MATCH(A44,ref_Unit_Balance!$B$31:$B$1048576,0))</f>
        <v>Indian_Flag_Alter</v>
      </c>
      <c r="C44" s="137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36">
        <v>50</v>
      </c>
      <c r="F44" s="136">
        <v>-1</v>
      </c>
      <c r="G44" s="136">
        <v>1</v>
      </c>
      <c r="H44" s="136">
        <v>10</v>
      </c>
      <c r="I44" s="136">
        <f>IFERROR(INDEX(ref_Unit_Balance!$D$31:$D$1048576,MATCH(Unitinfo!A44,ref_Unit_Balance!$B$31:$B$1048576,0))-1,0)</f>
        <v>0</v>
      </c>
      <c r="J44" s="136" t="str">
        <f t="shared" ref="J44" si="12">"name_"&amp;A44</f>
        <v>name_11009</v>
      </c>
      <c r="K44" s="136" t="str">
        <f t="shared" ref="K44" si="13">"unit_icon_"&amp;A44</f>
        <v>unit_icon_11009</v>
      </c>
      <c r="L44" s="138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39" t="s">
        <v>213</v>
      </c>
    </row>
    <row r="45" spans="1:13" s="139" customFormat="1">
      <c r="A45" s="136">
        <v>11010</v>
      </c>
      <c r="B45" s="137" t="str">
        <f>INDEX(ref_Unit_Balance!$C$31:$C$1048576,MATCH(A45,ref_Unit_Balance!$B$31:$B$1048576,0))</f>
        <v>Indian_House</v>
      </c>
      <c r="C45" s="137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36">
        <v>50</v>
      </c>
      <c r="F45" s="136">
        <v>-1</v>
      </c>
      <c r="G45" s="136">
        <v>1</v>
      </c>
      <c r="H45" s="136">
        <v>10</v>
      </c>
      <c r="I45" s="136">
        <f>IFERROR(INDEX(ref_Unit_Balance!$D$31:$D$1048576,MATCH(Unitinfo!A45,ref_Unit_Balance!$B$31:$B$1048576,0))-1,0)</f>
        <v>0</v>
      </c>
      <c r="J45" s="136" t="str">
        <f t="shared" ref="J45:J48" si="16">"name_"&amp;A45</f>
        <v>name_11010</v>
      </c>
      <c r="K45" s="136" t="str">
        <f t="shared" ref="K45:K48" si="17">"unit_icon_"&amp;A45</f>
        <v>unit_icon_11010</v>
      </c>
      <c r="L45" s="138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39" t="s">
        <v>214</v>
      </c>
    </row>
    <row r="46" spans="1:13" s="139" customFormat="1">
      <c r="A46" s="136">
        <v>11011</v>
      </c>
      <c r="B46" s="137" t="str">
        <f>INDEX(ref_Unit_Balance!$C$31:$C$1048576,MATCH(A46,ref_Unit_Balance!$B$31:$B$1048576,0))</f>
        <v>Indian_Fire</v>
      </c>
      <c r="C46" s="137" t="str">
        <f t="shared" si="15"/>
        <v>(근거리)Indian_Fire</v>
      </c>
      <c r="D46" s="37">
        <f>INDEX(ref_Unit_Balance!$J$31:$J$1048576,MATCH(Unitinfo!A46,ref_Unit_Balance!$B$31:$B$1048576,0))</f>
        <v>0</v>
      </c>
      <c r="E46" s="136">
        <v>50</v>
      </c>
      <c r="F46" s="136">
        <v>-1</v>
      </c>
      <c r="G46" s="136">
        <v>1</v>
      </c>
      <c r="H46" s="136">
        <v>10</v>
      </c>
      <c r="I46" s="136">
        <f>IFERROR(INDEX(ref_Unit_Balance!$D$31:$D$1048576,MATCH(Unitinfo!A46,ref_Unit_Balance!$B$31:$B$1048576,0))-1,0)</f>
        <v>0</v>
      </c>
      <c r="J46" s="136" t="str">
        <f t="shared" si="16"/>
        <v>name_11011</v>
      </c>
      <c r="K46" s="136" t="str">
        <f t="shared" si="17"/>
        <v>unit_icon_11011</v>
      </c>
      <c r="L46" s="138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39" t="s">
        <v>214</v>
      </c>
    </row>
    <row r="47" spans="1:13" s="139" customFormat="1">
      <c r="A47" s="136">
        <v>11012</v>
      </c>
      <c r="B47" s="137" t="str">
        <f>INDEX(ref_Unit_Balance!$C$31:$C$1048576,MATCH(A47,ref_Unit_Balance!$B$31:$B$1048576,0))</f>
        <v>Indian_Wall_2</v>
      </c>
      <c r="C47" s="137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36">
        <v>50</v>
      </c>
      <c r="F47" s="136">
        <v>-1</v>
      </c>
      <c r="G47" s="136">
        <v>1</v>
      </c>
      <c r="H47" s="136">
        <v>10</v>
      </c>
      <c r="I47" s="136">
        <f>IFERROR(INDEX(ref_Unit_Balance!$D$31:$D$1048576,MATCH(Unitinfo!A47,ref_Unit_Balance!$B$31:$B$1048576,0))-1,0)</f>
        <v>0</v>
      </c>
      <c r="J47" s="136" t="str">
        <f t="shared" si="16"/>
        <v>name_11012</v>
      </c>
      <c r="K47" s="136" t="str">
        <f t="shared" si="17"/>
        <v>unit_icon_11012</v>
      </c>
      <c r="L47" s="138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39" t="s">
        <v>214</v>
      </c>
    </row>
    <row r="48" spans="1:13" s="143" customFormat="1">
      <c r="A48" s="140">
        <v>20001</v>
      </c>
      <c r="B48" s="141" t="str">
        <f>INDEX(ref_Unit_Balance!$C$31:$C$1048576,MATCH(A48,ref_Unit_Balance!$B$31:$B$1048576,0))</f>
        <v>DevilCastle</v>
      </c>
      <c r="C48" s="141" t="str">
        <f t="shared" si="15"/>
        <v>(근거리)DevilCastle</v>
      </c>
      <c r="D48" s="140">
        <f>INDEX(ref_Unit_Balance!$J$31:$J$1048576,MATCH(Unitinfo!A48,ref_Unit_Balance!$B$31:$B$1048576,0))</f>
        <v>0</v>
      </c>
      <c r="E48" s="140">
        <v>50</v>
      </c>
      <c r="F48" s="140">
        <v>1</v>
      </c>
      <c r="G48" s="140">
        <v>1</v>
      </c>
      <c r="H48" s="140">
        <v>10</v>
      </c>
      <c r="I48" s="140">
        <f>IFERROR(INDEX(ref_Unit_Balance!$D$31:$D$1048576,MATCH(Unitinfo!A48,ref_Unit_Balance!$B$31:$B$1048576,0))-1,0)</f>
        <v>3</v>
      </c>
      <c r="J48" s="140" t="str">
        <f t="shared" si="16"/>
        <v>name_20001</v>
      </c>
      <c r="K48" s="140" t="str">
        <f t="shared" si="17"/>
        <v>unit_icon_20001</v>
      </c>
      <c r="L48" s="142" t="s">
        <v>247</v>
      </c>
      <c r="M48" s="143" t="s">
        <v>214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10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>"unit_icon_"&amp;A49</f>
        <v>unit_icon_2001</v>
      </c>
      <c r="L49" s="43" t="str">
        <f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211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>IF(D50=1,"(원거리)","(근거리)")&amp;B50</f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10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>"unit_icon_"&amp;A50</f>
        <v>unit_icon_2002</v>
      </c>
      <c r="L50" s="43" t="str">
        <f>IF(A50&lt;1999,"Unit/Enemy/Chapter_1/"&amp;A50&amp;"_"&amp;B50&amp;".prefab",IF(A50&lt;2999,"Unit/Hero/"&amp;A50&amp;"_"&amp;B50&amp;".prefab","Unit/Enemy/Chapter_1_Object/"&amp;A50&amp;"_"&amp;B50&amp;".prefab"))</f>
        <v>Unit/Hero/2002_Slime_Archer.prefab</v>
      </c>
      <c r="M50" s="35" t="s">
        <v>211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>IF(D51=1,"(원거리)","(근거리)")&amp;B51</f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10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>"unit_icon_"&amp;A51</f>
        <v>unit_icon_2003</v>
      </c>
      <c r="L51" s="43" t="str">
        <f>IF(A51&lt;1999,"Unit/Enemy/Chapter_1/"&amp;A51&amp;"_"&amp;B51&amp;".prefab",IF(A51&lt;2999,"Unit/Hero/"&amp;A51&amp;"_"&amp;B51&amp;".prefab","Unit/Enemy/Chapter_1_Object/"&amp;A51&amp;"_"&amp;B51&amp;".prefab"))</f>
        <v>Unit/Hero/2003_Skeleton_Sword.prefab</v>
      </c>
      <c r="M51" s="35" t="s">
        <v>211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>IF(D52=1,"(원거리)","(근거리)")&amp;B52</f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10</v>
      </c>
      <c r="I52" s="37">
        <f>IFERROR(INDEX(ref_Unit_Balance!$D$31:$D$1048576,MATCH(Unitinfo!A52,ref_Unit_Balance!$B$31:$B$1048576,0))-1,0)</f>
        <v>0</v>
      </c>
      <c r="J52" s="37" t="str">
        <f t="shared" ref="J52:J59" si="20">"name_"&amp;A52</f>
        <v>name_2004</v>
      </c>
      <c r="K52" s="37" t="str">
        <f>"unit_icon_"&amp;A52</f>
        <v>unit_icon_2004</v>
      </c>
      <c r="L52" s="43" t="str">
        <f>IF(A52&lt;1999,"Unit/Enemy/Chapter_1/"&amp;A52&amp;"_"&amp;B52&amp;".prefab",IF(A52&lt;2999,"Unit/Hero/"&amp;A52&amp;"_"&amp;B52&amp;".prefab","Unit/Enemy/Chapter_1_Object/"&amp;A52&amp;"_"&amp;B52&amp;".prefab"))</f>
        <v>Unit/Hero/2004_Skeleton_Archer.prefab</v>
      </c>
      <c r="M52" s="35" t="s">
        <v>211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>IF(D53=1,"(원거리)","(근거리)")&amp;B53</f>
        <v>(근거리)Skeleton_Witch</v>
      </c>
      <c r="D53" s="37">
        <f>INDEX(ref_Unit_Balance!$J$31:$J$1048576,MATCH(Unitinfo!A53,ref_Unit_Balance!$B$31:$B$1048576,0))</f>
        <v>0</v>
      </c>
      <c r="E53" s="37">
        <v>50</v>
      </c>
      <c r="F53" s="37">
        <v>1</v>
      </c>
      <c r="G53" s="37">
        <v>1</v>
      </c>
      <c r="H53" s="37">
        <v>10</v>
      </c>
      <c r="I53" s="37">
        <f>IFERROR(INDEX(ref_Unit_Balance!$D$31:$D$1048576,MATCH(Unitinfo!A53,ref_Unit_Balance!$B$31:$B$1048576,0))-1,0)</f>
        <v>0</v>
      </c>
      <c r="J53" s="37" t="str">
        <f t="shared" si="20"/>
        <v>name_2005</v>
      </c>
      <c r="K53" s="37" t="str">
        <f>"unit_icon_"&amp;A53</f>
        <v>unit_icon_2005</v>
      </c>
      <c r="L53" s="43" t="str">
        <f>IF(A53&lt;1999,"Unit/Enemy/Chapter_1/"&amp;A53&amp;"_"&amp;B53&amp;".prefab",IF(A53&lt;2999,"Unit/Hero/"&amp;A53&amp;"_"&amp;B53&amp;".prefab","Unit/Enemy/Chapter_1_Object/"&amp;A53&amp;"_"&amp;B53&amp;".prefab"))</f>
        <v>Unit/Hero/2005_Skeleton_Witch.prefab</v>
      </c>
      <c r="M53" s="35" t="s">
        <v>211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>IF(D54=1,"(원거리)","(근거리)")&amp;B54</f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10</v>
      </c>
      <c r="I54" s="37">
        <f>IFERROR(INDEX(ref_Unit_Balance!$D$31:$D$1048576,MATCH(Unitinfo!A54,ref_Unit_Balance!$B$31:$B$1048576,0))-1,0)</f>
        <v>0</v>
      </c>
      <c r="J54" s="37" t="str">
        <f t="shared" si="20"/>
        <v>name_2006</v>
      </c>
      <c r="K54" s="37" t="str">
        <f>"unit_icon_"&amp;A54</f>
        <v>unit_icon_2006</v>
      </c>
      <c r="L54" s="43" t="str">
        <f>IF(A54&lt;1999,"Unit/Enemy/Chapter_1/"&amp;A54&amp;"_"&amp;B54&amp;".prefab",IF(A54&lt;2999,"Unit/Hero/"&amp;A54&amp;"_"&amp;B54&amp;".prefab","Unit/Enemy/Chapter_1_Object/"&amp;A54&amp;"_"&amp;B54&amp;".prefab"))</f>
        <v>Unit/Hero/2006_Zombie_Hand.prefab</v>
      </c>
      <c r="M54" s="35" t="s">
        <v>211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>IF(D55=1,"(원거리)","(근거리)")&amp;B55</f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10</v>
      </c>
      <c r="I55" s="37">
        <f>IFERROR(INDEX(ref_Unit_Balance!$D$31:$D$1048576,MATCH(Unitinfo!A55,ref_Unit_Balance!$B$31:$B$1048576,0))-1,0)</f>
        <v>0</v>
      </c>
      <c r="J55" s="37" t="str">
        <f t="shared" si="20"/>
        <v>name_2007</v>
      </c>
      <c r="K55" s="37" t="str">
        <f>"unit_icon_"&amp;A55</f>
        <v>unit_icon_2007</v>
      </c>
      <c r="L55" s="43" t="str">
        <f>IF(A55&lt;1999,"Unit/Enemy/Chapter_1/"&amp;A55&amp;"_"&amp;B55&amp;".prefab",IF(A55&lt;2999,"Unit/Hero/"&amp;A55&amp;"_"&amp;B55&amp;".prefab","Unit/Enemy/Chapter_1_Object/"&amp;A55&amp;"_"&amp;B55&amp;".prefab"))</f>
        <v>Unit/Hero/2007_Zombie_Shield.prefab</v>
      </c>
      <c r="M55" s="35" t="s">
        <v>211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>IF(D56=1,"(원거리)","(근거리)")&amp;B56</f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10</v>
      </c>
      <c r="I56" s="37">
        <f>IFERROR(INDEX(ref_Unit_Balance!$D$31:$D$1048576,MATCH(Unitinfo!A56,ref_Unit_Balance!$B$31:$B$1048576,0))-1,0)</f>
        <v>0</v>
      </c>
      <c r="J56" s="37" t="str">
        <f t="shared" si="20"/>
        <v>name_2008</v>
      </c>
      <c r="K56" s="37" t="str">
        <f>"unit_icon_"&amp;A56</f>
        <v>unit_icon_2008</v>
      </c>
      <c r="L56" s="43" t="str">
        <f>IF(A56&lt;1999,"Unit/Enemy/Chapter_1/"&amp;A56&amp;"_"&amp;B56&amp;".prefab",IF(A56&lt;2999,"Unit/Hero/"&amp;A56&amp;"_"&amp;B56&amp;".prefab","Unit/Enemy/Chapter_1_Object/"&amp;A56&amp;"_"&amp;B56&amp;".prefab"))</f>
        <v>Unit/Hero/2008_Zombie_Sword.prefab</v>
      </c>
      <c r="M56" s="35" t="s">
        <v>211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>IF(D57=1,"(원거리)","(근거리)")&amp;B57</f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10</v>
      </c>
      <c r="I57" s="37">
        <f>IFERROR(INDEX(ref_Unit_Balance!$D$31:$D$1048576,MATCH(Unitinfo!A57,ref_Unit_Balance!$B$31:$B$1048576,0))-1,0)</f>
        <v>2</v>
      </c>
      <c r="J57" s="37" t="str">
        <f t="shared" si="20"/>
        <v>name_2009</v>
      </c>
      <c r="K57" s="37" t="str">
        <f>"unit_icon_"&amp;A57</f>
        <v>unit_icon_2009</v>
      </c>
      <c r="L57" s="43" t="str">
        <f>IF(A57&lt;1999,"Unit/Enemy/Chapter_1/"&amp;A57&amp;"_"&amp;B57&amp;".prefab",IF(A57&lt;2999,"Unit/Hero/"&amp;A57&amp;"_"&amp;B57&amp;".prefab","Unit/Enemy/Chapter_1_Object/"&amp;A57&amp;"_"&amp;B57&amp;".prefab"))</f>
        <v>Unit/Hero/2009_Witch_Fire.prefab</v>
      </c>
      <c r="M57" s="35" t="s">
        <v>211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>IF(D58=1,"(원거리)","(근거리)")&amp;B58</f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10</v>
      </c>
      <c r="I58" s="37">
        <f>IFERROR(INDEX(ref_Unit_Balance!$D$31:$D$1048576,MATCH(Unitinfo!A58,ref_Unit_Balance!$B$31:$B$1048576,0))-1,0)</f>
        <v>2</v>
      </c>
      <c r="J58" s="37" t="str">
        <f t="shared" si="20"/>
        <v>name_2010</v>
      </c>
      <c r="K58" s="37" t="str">
        <f>"unit_icon_"&amp;A58</f>
        <v>unit_icon_2010</v>
      </c>
      <c r="L58" s="43" t="str">
        <f>IF(A58&lt;1999,"Unit/Enemy/Chapter_1/"&amp;A58&amp;"_"&amp;B58&amp;".prefab",IF(A58&lt;2999,"Unit/Hero/"&amp;A58&amp;"_"&amp;B58&amp;".prefab","Unit/Enemy/Chapter_1_Object/"&amp;A58&amp;"_"&amp;B58&amp;".prefab"))</f>
        <v>Unit/Hero/2010_Witch_Thunder.prefab</v>
      </c>
      <c r="M58" s="35" t="s">
        <v>211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>IF(D59=1,"(원거리)","(근거리)")&amp;B59</f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10</v>
      </c>
      <c r="I59" s="37">
        <f>IFERROR(INDEX(ref_Unit_Balance!$D$31:$D$1048576,MATCH(Unitinfo!A59,ref_Unit_Balance!$B$31:$B$1048576,0))-1,0)</f>
        <v>2</v>
      </c>
      <c r="J59" s="37" t="str">
        <f t="shared" si="20"/>
        <v>name_2011</v>
      </c>
      <c r="K59" s="37" t="str">
        <f>"unit_icon_"&amp;A59</f>
        <v>unit_icon_2011</v>
      </c>
      <c r="L59" s="43" t="str">
        <f>IF(A59&lt;1999,"Unit/Enemy/Chapter_1/"&amp;A59&amp;"_"&amp;B59&amp;".prefab",IF(A59&lt;2999,"Unit/Hero/"&amp;A59&amp;"_"&amp;B59&amp;".prefab","Unit/Enemy/Chapter_1_Object/"&amp;A59&amp;"_"&amp;B59&amp;".prefab"))</f>
        <v>Unit/Hero/2011_Witch_Poison.prefab</v>
      </c>
      <c r="M59" s="35" t="s">
        <v>211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>IF(D60=1,"(원거리)","(근거리)")&amp;B60</f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10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>"unit_icon_"&amp;A60</f>
        <v>unit_icon_2012</v>
      </c>
      <c r="L60" s="43" t="str">
        <f>IF(A60&lt;1999,"Unit/Enemy/Chapter_1/"&amp;A60&amp;"_"&amp;B60&amp;".prefab",IF(A60&lt;2999,"Unit/Hero/"&amp;A60&amp;"_"&amp;B60&amp;".prefab","Unit/Enemy/Chapter_1_Object/"&amp;A60&amp;"_"&amp;B60&amp;".prefab"))</f>
        <v>Unit/Hero/2012_Goblin_Stone.prefab</v>
      </c>
      <c r="M60" s="35" t="s">
        <v>211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>IF(D61=1,"(원거리)","(근거리)")&amp;B61</f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10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>"unit_icon_"&amp;A61</f>
        <v>unit_icon_2013</v>
      </c>
      <c r="L61" s="43" t="str">
        <f>IF(A61&lt;1999,"Unit/Enemy/Chapter_1/"&amp;A61&amp;"_"&amp;B61&amp;".prefab",IF(A61&lt;2999,"Unit/Hero/"&amp;A61&amp;"_"&amp;B61&amp;".prefab","Unit/Enemy/Chapter_1_Object/"&amp;A61&amp;"_"&amp;B61&amp;".prefab"))</f>
        <v>Unit/Hero/2013_Goblin_Club.prefab</v>
      </c>
      <c r="M61" s="35" t="s">
        <v>211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>IF(D62=1,"(원거리)","(근거리)")&amp;B62</f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10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>"unit_icon_"&amp;A62</f>
        <v>unit_icon_2014</v>
      </c>
      <c r="L62" s="43" t="str">
        <f>IF(A62&lt;1999,"Unit/Enemy/Chapter_1/"&amp;A62&amp;"_"&amp;B62&amp;".prefab",IF(A62&lt;2999,"Unit/Hero/"&amp;A62&amp;"_"&amp;B62&amp;".prefab","Unit/Enemy/Chapter_1_Object/"&amp;A62&amp;"_"&amp;B62&amp;".prefab"))</f>
        <v>Unit/Hero/2014_Goblin_Baby.prefab</v>
      </c>
      <c r="M62" s="35" t="s">
        <v>211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1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10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>"unit_icon_"&amp;A63</f>
        <v>unit_icon_2015</v>
      </c>
      <c r="L63" s="43" t="str">
        <f>IF(A63&lt;1999,"Unit/Enemy/Chapter_1/"&amp;A63&amp;"_"&amp;B63&amp;".prefab",IF(A63&lt;2999,"Unit/Hero/"&amp;A63&amp;"_"&amp;B63&amp;".prefab","Unit/Enemy/Chapter_1_Object/"&amp;A63&amp;"_"&amp;B63&amp;".prefab"))</f>
        <v>Unit/Hero/2015_Orc_Stone.prefab</v>
      </c>
      <c r="M63" s="35" t="s">
        <v>211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1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10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>"unit_icon_"&amp;A64</f>
        <v>unit_icon_2016</v>
      </c>
      <c r="L64" s="43" t="str">
        <f>IF(A64&lt;1999,"Unit/Enemy/Chapter_1/"&amp;A64&amp;"_"&amp;B64&amp;".prefab",IF(A64&lt;2999,"Unit/Hero/"&amp;A64&amp;"_"&amp;B64&amp;".prefab","Unit/Enemy/Chapter_1_Object/"&amp;A64&amp;"_"&amp;B64&amp;".prefab"))</f>
        <v>Unit/Hero/2016_Orc_Club.prefab</v>
      </c>
      <c r="M64" s="35" t="s">
        <v>211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1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10</v>
      </c>
      <c r="I65" s="37">
        <f>IFERROR(INDEX(ref_Unit_Balance!$D$31:$D$1048576,MATCH(Unitinfo!A65,ref_Unit_Balance!$B$31:$B$1048576,0))-1,0)</f>
        <v>3</v>
      </c>
      <c r="J65" s="37" t="str">
        <f t="shared" ref="J65:J76" si="22">"name_"&amp;A65</f>
        <v>name_2017</v>
      </c>
      <c r="K65" s="37" t="str">
        <f t="shared" ref="K65:K76" si="23">"unit_icon_"&amp;A65</f>
        <v>unit_icon_2017</v>
      </c>
      <c r="L65" s="43" t="str">
        <f>IF(A65&lt;1999,"Unit/Enemy/Chapter_1/"&amp;A65&amp;"_"&amp;B65&amp;".prefab",IF(A65&lt;2999,"Unit/Hero/"&amp;A65&amp;"_"&amp;B65&amp;".prefab","Unit/Enemy/Chapter_1_Object/"&amp;A65&amp;"_"&amp;B65&amp;".prefab"))</f>
        <v>Unit/Hero/2017_Dragon.prefab</v>
      </c>
      <c r="M65" s="35" t="s">
        <v>211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1"/>
        <v>(근거리)Dragon_Fire</v>
      </c>
      <c r="D66" s="37">
        <f>INDEX(ref_Unit_Balance!$J$31:$J$1048576,MATCH(Unitinfo!A66,ref_Unit_Balance!$B$31:$B$1048576,0))</f>
        <v>0</v>
      </c>
      <c r="E66" s="37">
        <v>50</v>
      </c>
      <c r="F66" s="37">
        <v>1</v>
      </c>
      <c r="G66" s="37">
        <v>1</v>
      </c>
      <c r="H66" s="37">
        <v>10</v>
      </c>
      <c r="I66" s="37">
        <f>IFERROR(INDEX(ref_Unit_Balance!$D$31:$D$1048576,MATCH(Unitinfo!A66,ref_Unit_Balance!$B$31:$B$1048576,0))-1,0)</f>
        <v>3</v>
      </c>
      <c r="J66" s="37" t="str">
        <f t="shared" si="22"/>
        <v>name_2018</v>
      </c>
      <c r="K66" s="37" t="str">
        <f t="shared" si="23"/>
        <v>unit_icon_2018</v>
      </c>
      <c r="L66" s="43" t="str">
        <f>IF(A66&lt;1999,"Unit/Enemy/Chapter_1/"&amp;A66&amp;"_"&amp;B66&amp;".prefab",IF(A66&lt;2999,"Unit/Hero/"&amp;A66&amp;"_"&amp;B66&amp;".prefab","Unit/Enemy/Chapter_1_Object/"&amp;A66&amp;"_"&amp;B66&amp;".prefab"))</f>
        <v>Unit/Hero/2018_Dragon_Fire.prefab</v>
      </c>
      <c r="M66" s="35" t="s">
        <v>211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1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10</v>
      </c>
      <c r="I67" s="37">
        <f>IFERROR(INDEX(ref_Unit_Balance!$D$31:$D$1048576,MATCH(Unitinfo!A67,ref_Unit_Balance!$B$31:$B$1048576,0))-1,0)</f>
        <v>0</v>
      </c>
      <c r="J67" s="37" t="str">
        <f t="shared" si="22"/>
        <v>name_2019</v>
      </c>
      <c r="K67" s="37" t="str">
        <f t="shared" si="23"/>
        <v>unit_icon_2019</v>
      </c>
      <c r="L67" s="43" t="str">
        <f t="shared" ref="L67:L76" si="24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211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1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10</v>
      </c>
      <c r="I68" s="37">
        <f>IFERROR(INDEX(ref_Unit_Balance!$D$31:$D$1048576,MATCH(Unitinfo!A68,ref_Unit_Balance!$B$31:$B$1048576,0))-1,0)</f>
        <v>0</v>
      </c>
      <c r="J68" s="37" t="str">
        <f t="shared" si="22"/>
        <v>name_2020</v>
      </c>
      <c r="K68" s="37" t="str">
        <f t="shared" si="23"/>
        <v>unit_icon_2020</v>
      </c>
      <c r="L68" s="43" t="str">
        <f t="shared" si="24"/>
        <v>Unit/Hero/2020_Slime_Yellow.prefab</v>
      </c>
      <c r="M68" s="35" t="s">
        <v>211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1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10</v>
      </c>
      <c r="I69" s="37">
        <f>IFERROR(INDEX(ref_Unit_Balance!$D$31:$D$1048576,MATCH(Unitinfo!A69,ref_Unit_Balance!$B$31:$B$1048576,0))-1,0)</f>
        <v>0</v>
      </c>
      <c r="J69" s="37" t="str">
        <f t="shared" si="22"/>
        <v>name_2021</v>
      </c>
      <c r="K69" s="37" t="str">
        <f t="shared" si="23"/>
        <v>unit_icon_2021</v>
      </c>
      <c r="L69" s="43" t="str">
        <f t="shared" si="24"/>
        <v>Unit/Hero/2021_Slime_Archer_Red.prefab</v>
      </c>
      <c r="M69" s="35" t="s">
        <v>211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1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10</v>
      </c>
      <c r="I70" s="37">
        <f>IFERROR(INDEX(ref_Unit_Balance!$D$31:$D$1048576,MATCH(Unitinfo!A70,ref_Unit_Balance!$B$31:$B$1048576,0))-1,0)</f>
        <v>0</v>
      </c>
      <c r="J70" s="37" t="str">
        <f t="shared" si="22"/>
        <v>name_2022</v>
      </c>
      <c r="K70" s="37" t="str">
        <f t="shared" si="23"/>
        <v>unit_icon_2022</v>
      </c>
      <c r="L70" s="43" t="str">
        <f t="shared" si="24"/>
        <v>Unit/Hero/2022_Slime_Archer_Yellow.prefab</v>
      </c>
      <c r="M70" s="35" t="s">
        <v>211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1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10</v>
      </c>
      <c r="I71" s="37">
        <f>IFERROR(INDEX(ref_Unit_Balance!$D$31:$D$1048576,MATCH(Unitinfo!A71,ref_Unit_Balance!$B$31:$B$1048576,0))-1,0)</f>
        <v>2</v>
      </c>
      <c r="J71" s="37" t="str">
        <f t="shared" si="22"/>
        <v>name_2023</v>
      </c>
      <c r="K71" s="37" t="str">
        <f t="shared" si="23"/>
        <v>unit_icon_2023</v>
      </c>
      <c r="L71" s="43" t="str">
        <f t="shared" si="24"/>
        <v>Unit/Hero/2023_Soul_Skeleton_Sword.prefab</v>
      </c>
      <c r="M71" s="35" t="s">
        <v>211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1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10</v>
      </c>
      <c r="I72" s="37">
        <f>IFERROR(INDEX(ref_Unit_Balance!$D$31:$D$1048576,MATCH(Unitinfo!A72,ref_Unit_Balance!$B$31:$B$1048576,0))-1,0)</f>
        <v>2</v>
      </c>
      <c r="J72" s="37" t="str">
        <f t="shared" si="22"/>
        <v>name_2024</v>
      </c>
      <c r="K72" s="37" t="str">
        <f t="shared" si="23"/>
        <v>unit_icon_2024</v>
      </c>
      <c r="L72" s="43" t="str">
        <f t="shared" si="24"/>
        <v>Unit/Hero/2024_Soul_Skeleton_Archer.prefab</v>
      </c>
      <c r="M72" s="35" t="s">
        <v>211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1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10</v>
      </c>
      <c r="I73" s="37">
        <f>IFERROR(INDEX(ref_Unit_Balance!$D$31:$D$1048576,MATCH(Unitinfo!A73,ref_Unit_Balance!$B$31:$B$1048576,0))-1,0)</f>
        <v>2</v>
      </c>
      <c r="J73" s="37" t="str">
        <f t="shared" si="22"/>
        <v>name_2025</v>
      </c>
      <c r="K73" s="37" t="str">
        <f t="shared" si="23"/>
        <v>unit_icon_2025</v>
      </c>
      <c r="L73" s="43" t="str">
        <f t="shared" si="24"/>
        <v>Unit/Hero/2025_Soul_Skeleton_Witch.prefab</v>
      </c>
      <c r="M73" s="35" t="s">
        <v>211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1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10</v>
      </c>
      <c r="I74" s="37">
        <f>IFERROR(INDEX(ref_Unit_Balance!$D$31:$D$1048576,MATCH(Unitinfo!A74,ref_Unit_Balance!$B$31:$B$1048576,0))-1,0)</f>
        <v>1</v>
      </c>
      <c r="J74" s="37" t="str">
        <f t="shared" si="22"/>
        <v>name_2026</v>
      </c>
      <c r="K74" s="37" t="str">
        <f t="shared" si="23"/>
        <v>unit_icon_2026</v>
      </c>
      <c r="L74" s="43" t="str">
        <f t="shared" si="24"/>
        <v>Unit/Hero/2026_Golem_Stone.prefab</v>
      </c>
      <c r="M74" s="35" t="s">
        <v>211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1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10</v>
      </c>
      <c r="I75" s="37">
        <f>IFERROR(INDEX(ref_Unit_Balance!$D$31:$D$1048576,MATCH(Unitinfo!A75,ref_Unit_Balance!$B$31:$B$1048576,0))-1,0)</f>
        <v>1</v>
      </c>
      <c r="J75" s="37" t="str">
        <f t="shared" si="22"/>
        <v>name_2027</v>
      </c>
      <c r="K75" s="37" t="str">
        <f t="shared" si="23"/>
        <v>unit_icon_2027</v>
      </c>
      <c r="L75" s="43" t="str">
        <f t="shared" si="24"/>
        <v>Unit/Hero/2027_Golem_Fire.prefab</v>
      </c>
      <c r="M75" s="35" t="s">
        <v>211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1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10</v>
      </c>
      <c r="I76" s="37">
        <f>IFERROR(INDEX(ref_Unit_Balance!$D$31:$D$1048576,MATCH(Unitinfo!A76,ref_Unit_Balance!$B$31:$B$1048576,0))-1,0)</f>
        <v>1</v>
      </c>
      <c r="J76" s="37" t="str">
        <f t="shared" ref="J76:J79" si="25">"name_"&amp;A76</f>
        <v>name_2028</v>
      </c>
      <c r="K76" s="37" t="str">
        <f t="shared" ref="K76:K79" si="26">"unit_icon_"&amp;A76</f>
        <v>unit_icon_2028</v>
      </c>
      <c r="L76" s="43" t="str">
        <f t="shared" ref="L76:L79" si="27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211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1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10</v>
      </c>
      <c r="I77" s="37">
        <f>IFERROR(INDEX(ref_Unit_Balance!$D$31:$D$1048576,MATCH(Unitinfo!A77,ref_Unit_Balance!$B$31:$B$1048576,0))-1,0)</f>
        <v>1</v>
      </c>
      <c r="J77" s="37" t="str">
        <f t="shared" si="25"/>
        <v>name_2029</v>
      </c>
      <c r="K77" s="37" t="str">
        <f t="shared" si="26"/>
        <v>unit_icon_2029</v>
      </c>
      <c r="L77" s="43" t="str">
        <f t="shared" si="27"/>
        <v>Unit/Hero/2029_Armor_Skeleton_Sword.prefab</v>
      </c>
      <c r="M77" s="35" t="s">
        <v>211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1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10</v>
      </c>
      <c r="I78" s="37">
        <f>IFERROR(INDEX(ref_Unit_Balance!$D$31:$D$1048576,MATCH(Unitinfo!A78,ref_Unit_Balance!$B$31:$B$1048576,0))-1,0)</f>
        <v>1</v>
      </c>
      <c r="J78" s="37" t="str">
        <f t="shared" si="25"/>
        <v>name_2030</v>
      </c>
      <c r="K78" s="37" t="str">
        <f t="shared" si="26"/>
        <v>unit_icon_2030</v>
      </c>
      <c r="L78" s="43" t="str">
        <f t="shared" si="27"/>
        <v>Unit/Hero/2030_Armor_Skeleton_Archer.prefab</v>
      </c>
      <c r="M78" s="35" t="s">
        <v>211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1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10</v>
      </c>
      <c r="I79" s="37">
        <f>IFERROR(INDEX(ref_Unit_Balance!$D$31:$D$1048576,MATCH(Unitinfo!A79,ref_Unit_Balance!$B$31:$B$1048576,0))-1,0)</f>
        <v>1</v>
      </c>
      <c r="J79" s="37" t="str">
        <f t="shared" si="25"/>
        <v>name_2031</v>
      </c>
      <c r="K79" s="37" t="str">
        <f t="shared" si="26"/>
        <v>unit_icon_2031</v>
      </c>
      <c r="L79" s="43" t="str">
        <f t="shared" si="27"/>
        <v>Unit/Hero/2031_Armor_Skeleton_Witch.prefab</v>
      </c>
      <c r="M79" s="35" t="s">
        <v>211</v>
      </c>
    </row>
    <row r="80" spans="1:13">
      <c r="A80" s="37"/>
    </row>
    <row r="81" spans="1:1">
      <c r="A81" s="37"/>
    </row>
    <row r="82" spans="1:1">
      <c r="A82" s="37"/>
    </row>
  </sheetData>
  <autoFilter ref="A3:M79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772"/>
  <sheetViews>
    <sheetView zoomScale="70" zoomScaleNormal="70" workbookViewId="0">
      <pane ySplit="3" topLeftCell="A343" activePane="bottomLeft" state="frozen"/>
      <selection activeCell="A77" sqref="A77:A84"/>
      <selection pane="bottomLeft" activeCell="P393" sqref="P393"/>
    </sheetView>
  </sheetViews>
  <sheetFormatPr defaultRowHeight="14.4"/>
  <cols>
    <col min="2" max="2" width="6.88671875" style="102" bestFit="1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88671875" customWidth="1"/>
    <col min="8" max="8" width="15.5546875" customWidth="1"/>
    <col min="9" max="9" width="17.33203125" customWidth="1"/>
    <col min="10" max="10" width="18.6640625" customWidth="1"/>
    <col min="11" max="12" width="12.33203125" customWidth="1"/>
    <col min="13" max="14" width="16.33203125" customWidth="1"/>
    <col min="15" max="15" width="19.33203125" customWidth="1"/>
    <col min="16" max="16" width="11.44140625" bestFit="1" customWidth="1"/>
    <col min="17" max="17" width="12.33203125" bestFit="1" customWidth="1"/>
    <col min="18" max="18" width="8.44140625" customWidth="1"/>
    <col min="19" max="19" width="27.5546875" style="20" customWidth="1"/>
    <col min="20" max="20" width="18.6640625" customWidth="1"/>
    <col min="21" max="21" width="15.5546875" customWidth="1"/>
    <col min="22" max="22" width="18.109375" customWidth="1"/>
    <col min="23" max="23" width="12.109375" customWidth="1"/>
  </cols>
  <sheetData>
    <row r="1" spans="1:23" s="13" customFormat="1">
      <c r="A1" s="14" t="s">
        <v>42</v>
      </c>
      <c r="B1" s="97" t="s">
        <v>50</v>
      </c>
      <c r="C1" s="104" t="s">
        <v>160</v>
      </c>
      <c r="D1" s="104" t="s">
        <v>51</v>
      </c>
      <c r="E1" s="104" t="s">
        <v>111</v>
      </c>
      <c r="F1" s="134" t="s">
        <v>52</v>
      </c>
      <c r="G1" s="134" t="s">
        <v>53</v>
      </c>
      <c r="H1" s="135" t="s">
        <v>145</v>
      </c>
      <c r="I1" s="135" t="s">
        <v>58</v>
      </c>
      <c r="J1" s="135" t="s">
        <v>56</v>
      </c>
      <c r="K1" s="14" t="s">
        <v>85</v>
      </c>
      <c r="L1" s="104" t="s">
        <v>114</v>
      </c>
      <c r="M1" s="104" t="s">
        <v>115</v>
      </c>
      <c r="N1" s="14" t="s">
        <v>116</v>
      </c>
      <c r="O1" s="14" t="s">
        <v>234</v>
      </c>
      <c r="P1" s="105" t="s">
        <v>57</v>
      </c>
      <c r="Q1" s="105" t="s">
        <v>59</v>
      </c>
      <c r="R1" s="105" t="s">
        <v>122</v>
      </c>
      <c r="S1" s="106" t="s">
        <v>61</v>
      </c>
      <c r="T1" s="106" t="s">
        <v>60</v>
      </c>
      <c r="U1" s="107" t="s">
        <v>54</v>
      </c>
      <c r="V1" s="107" t="s">
        <v>143</v>
      </c>
      <c r="W1" s="106" t="s">
        <v>144</v>
      </c>
    </row>
    <row r="2" spans="1:23">
      <c r="A2" s="15" t="s">
        <v>1</v>
      </c>
      <c r="B2" s="98" t="s">
        <v>1</v>
      </c>
      <c r="C2" s="16" t="s">
        <v>161</v>
      </c>
      <c r="D2" s="15" t="s">
        <v>1</v>
      </c>
      <c r="E2" s="16" t="s">
        <v>112</v>
      </c>
      <c r="F2" s="132" t="s">
        <v>1</v>
      </c>
      <c r="G2" s="132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9" t="s">
        <v>2</v>
      </c>
      <c r="C3" s="18" t="s">
        <v>162</v>
      </c>
      <c r="D3" s="18" t="s">
        <v>2</v>
      </c>
      <c r="E3" s="18" t="s">
        <v>113</v>
      </c>
      <c r="F3" s="133" t="s">
        <v>2</v>
      </c>
      <c r="G3" s="133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100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INDEX(ref_Unit_Balance!$G$31:$G$1012,MATCH(UnitGradeInfo!B4,ref_Unit_Balance!$B$31:$B$1048576,0))</f>
        <v>25</v>
      </c>
      <c r="F4" s="5">
        <f>INDEX(ref_Unit_Balance!$V$31:$V$1012,MATCH(UnitGradeInfo!B4,ref_Unit_Balance!$B$31:$B$1048576,0))
+
INDEX(ref_Unit_Balance!$AB$31:$AB$1012,MATCH(UnitGradeInfo!B4,ref_Unit_Balance!$B$31:$B$1048576,0))*(D4-1)</f>
        <v>600</v>
      </c>
      <c r="G4" s="5">
        <f>INDEX(ref_Unit_Balance!$R$31:$R$1012,MATCH(UnitGradeInfo!B4,ref_Unit_Balance!$B$31:$B$1048576,0))
+
INDEX(ref_Unit_Balance!$AA$31:$AA$1012,MATCH(UnitGradeInfo!B4,ref_Unit_Balance!$B$31:$B$1048576,0))*(D4-1)</f>
        <v>140</v>
      </c>
      <c r="H4" s="39">
        <f>IF(INDEX(Unitinfo!D:D,MATCH(UnitGradeInfo!B4,Unitinfo!A:A,0))=1,50,5)</f>
        <v>50</v>
      </c>
      <c r="I4" s="5">
        <f>INDEX(ref_Unit_Balance!$T$31:$T$1012,MATCH(UnitGradeInfo!B4,ref_Unit_Balance!$B$31:$B$1048576,0))</f>
        <v>0</v>
      </c>
      <c r="J4" s="5">
        <f>INDEX(ref_Unit_Balance!$S$31:$S$1012,MATCH(UnitGradeInfo!B4,ref_Unit_Balance!$B$31:$B$1048576,0))</f>
        <v>1000</v>
      </c>
      <c r="K4" s="5">
        <v>0</v>
      </c>
      <c r="L4" s="5">
        <f>INDEX(ref_Unit_Balance!$I$31:$I$1012,MATCH(UnitGradeInfo!B4,ref_Unit_Balance!$B$31:$B$1048576,0))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100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INDEX(ref_Unit_Balance!$G$31:$G$1012,MATCH(UnitGradeInfo!B5,ref_Unit_Balance!$B$31:$B$1048576,0))</f>
        <v>25</v>
      </c>
      <c r="F5" s="5">
        <f>INDEX(ref_Unit_Balance!$V$31:$V$1012,MATCH(UnitGradeInfo!B5,ref_Unit_Balance!$B$31:$B$1048576,0))
+
INDEX(ref_Unit_Balance!$AB$31:$AB$1012,MATCH(UnitGradeInfo!B5,ref_Unit_Balance!$B$31:$B$1048576,0))*(D5-1)</f>
        <v>2000</v>
      </c>
      <c r="G5" s="5">
        <f>INDEX(ref_Unit_Balance!$R$31:$R$1012,MATCH(UnitGradeInfo!B5,ref_Unit_Balance!$B$31:$B$1048576,0))
+
INDEX(ref_Unit_Balance!$AA$31:$AA$1012,MATCH(UnitGradeInfo!B5,ref_Unit_Balance!$B$31:$B$1048576,0))*(D5-1)</f>
        <v>60</v>
      </c>
      <c r="H5" s="39">
        <f>IF(INDEX(Unitinfo!D:D,MATCH(UnitGradeInfo!B5,Unitinfo!A:A,0))=1,50,5)</f>
        <v>5</v>
      </c>
      <c r="I5" s="5">
        <f>INDEX(ref_Unit_Balance!$T$31:$T$1012,MATCH(UnitGradeInfo!B5,ref_Unit_Balance!$B$31:$B$1048576,0))</f>
        <v>0</v>
      </c>
      <c r="J5" s="5">
        <f>INDEX(ref_Unit_Balance!$S$31:$S$1012,MATCH(UnitGradeInfo!B5,ref_Unit_Balance!$B$31:$B$1048576,0))</f>
        <v>1000</v>
      </c>
      <c r="K5" s="5">
        <v>0</v>
      </c>
      <c r="L5" s="5">
        <f>INDEX(ref_Unit_Balance!$I$31:$I$1012,MATCH(UnitGradeInfo!B5,ref_Unit_Balance!$B$31:$B$1048576,0))</f>
        <v>1</v>
      </c>
      <c r="M5" s="5">
        <f t="shared" ref="M5:M68" si="0">D5*2</f>
        <v>2</v>
      </c>
      <c r="N5" s="5">
        <f t="shared" ref="N5:N68" si="1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>B5</f>
        <v>1002</v>
      </c>
      <c r="U5" s="5">
        <f t="shared" ref="U5:U59" si="2">IF(B5&gt;10000,0,1)</f>
        <v>1</v>
      </c>
      <c r="V5" s="5">
        <v>0</v>
      </c>
      <c r="W5" s="5">
        <f>10</f>
        <v>10</v>
      </c>
    </row>
    <row r="6" spans="1:23">
      <c r="A6" s="5">
        <f t="shared" ref="A6:A103" si="3">A5+1</f>
        <v>3</v>
      </c>
      <c r="B6" s="100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INDEX(ref_Unit_Balance!$G$31:$G$1012,MATCH(UnitGradeInfo!B6,ref_Unit_Balance!$B$31:$B$1048576,0))</f>
        <v>25</v>
      </c>
      <c r="F6" s="5">
        <f>INDEX(ref_Unit_Balance!$V$31:$V$1012,MATCH(UnitGradeInfo!B6,ref_Unit_Balance!$B$31:$B$1048576,0))
+
INDEX(ref_Unit_Balance!$AB$31:$AB$1012,MATCH(UnitGradeInfo!B6,ref_Unit_Balance!$B$31:$B$1048576,0))*(D6-1)</f>
        <v>1250</v>
      </c>
      <c r="G6" s="5">
        <f>INDEX(ref_Unit_Balance!$R$31:$R$1012,MATCH(UnitGradeInfo!B6,ref_Unit_Balance!$B$31:$B$1048576,0))
+
INDEX(ref_Unit_Balance!$AA$31:$AA$1012,MATCH(UnitGradeInfo!B6,ref_Unit_Balance!$B$31:$B$1048576,0))*(D6-1)</f>
        <v>150</v>
      </c>
      <c r="H6" s="39">
        <f>IF(INDEX(Unitinfo!D:D,MATCH(UnitGradeInfo!B6,Unitinfo!A:A,0))=1,50,5)</f>
        <v>5</v>
      </c>
      <c r="I6" s="5">
        <f>INDEX(ref_Unit_Balance!$T$31:$T$1012,MATCH(UnitGradeInfo!B6,ref_Unit_Balance!$B$31:$B$1048576,0))</f>
        <v>0</v>
      </c>
      <c r="J6" s="5">
        <f>INDEX(ref_Unit_Balance!$S$31:$S$1012,MATCH(UnitGradeInfo!B6,ref_Unit_Balance!$B$31:$B$1048576,0))</f>
        <v>1000</v>
      </c>
      <c r="K6" s="5">
        <v>0</v>
      </c>
      <c r="L6" s="5">
        <f>INDEX(ref_Unit_Balance!$I$31:$I$1012,MATCH(UnitGradeInfo!B6,ref_Unit_Balance!$B$31:$B$1048576,0))</f>
        <v>1</v>
      </c>
      <c r="M6" s="5">
        <f t="shared" si="0"/>
        <v>2</v>
      </c>
      <c r="N6" s="5">
        <f t="shared" si="1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>B6</f>
        <v>1003</v>
      </c>
      <c r="U6" s="5">
        <f t="shared" si="2"/>
        <v>1</v>
      </c>
      <c r="V6" s="5">
        <v>0</v>
      </c>
      <c r="W6" s="5">
        <f>10</f>
        <v>10</v>
      </c>
    </row>
    <row r="7" spans="1:23">
      <c r="A7" s="5">
        <f t="shared" si="3"/>
        <v>4</v>
      </c>
      <c r="B7" s="100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INDEX(ref_Unit_Balance!$G$31:$G$1012,MATCH(UnitGradeInfo!B7,ref_Unit_Balance!$B$31:$B$1048576,0))</f>
        <v>25</v>
      </c>
      <c r="F7" s="5">
        <f>INDEX(ref_Unit_Balance!$V$31:$V$1012,MATCH(UnitGradeInfo!B7,ref_Unit_Balance!$B$31:$B$1048576,0))
+
INDEX(ref_Unit_Balance!$AB$31:$AB$1012,MATCH(UnitGradeInfo!B7,ref_Unit_Balance!$B$31:$B$1048576,0))*(D7-1)</f>
        <v>1250</v>
      </c>
      <c r="G7" s="5">
        <f>INDEX(ref_Unit_Balance!$R$31:$R$1012,MATCH(UnitGradeInfo!B7,ref_Unit_Balance!$B$31:$B$1048576,0))
+
INDEX(ref_Unit_Balance!$AA$31:$AA$1012,MATCH(UnitGradeInfo!B7,ref_Unit_Balance!$B$31:$B$1048576,0))*(D7-1)</f>
        <v>150</v>
      </c>
      <c r="H7" s="39">
        <f>IF(INDEX(Unitinfo!D:D,MATCH(UnitGradeInfo!B7,Unitinfo!A:A,0))=1,50,5)</f>
        <v>5</v>
      </c>
      <c r="I7" s="5">
        <f>INDEX(ref_Unit_Balance!$T$31:$T$1012,MATCH(UnitGradeInfo!B7,ref_Unit_Balance!$B$31:$B$1048576,0))</f>
        <v>0</v>
      </c>
      <c r="J7" s="5">
        <f>INDEX(ref_Unit_Balance!$S$31:$S$1012,MATCH(UnitGradeInfo!B7,ref_Unit_Balance!$B$31:$B$1048576,0))</f>
        <v>1000</v>
      </c>
      <c r="K7" s="5">
        <v>0</v>
      </c>
      <c r="L7" s="5">
        <f>INDEX(ref_Unit_Balance!$I$31:$I$1012,MATCH(UnitGradeInfo!B7,ref_Unit_Balance!$B$31:$B$1048576,0))</f>
        <v>1</v>
      </c>
      <c r="M7" s="5">
        <f t="shared" si="0"/>
        <v>2</v>
      </c>
      <c r="N7" s="5">
        <f t="shared" si="1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>B7</f>
        <v>1004</v>
      </c>
      <c r="U7" s="5">
        <f t="shared" si="2"/>
        <v>1</v>
      </c>
      <c r="V7" s="5">
        <v>0</v>
      </c>
      <c r="W7" s="5">
        <f>10</f>
        <v>10</v>
      </c>
    </row>
    <row r="8" spans="1:23">
      <c r="A8" s="5">
        <f t="shared" si="3"/>
        <v>5</v>
      </c>
      <c r="B8" s="100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INDEX(ref_Unit_Balance!$G$31:$G$1012,MATCH(UnitGradeInfo!B8,ref_Unit_Balance!$B$31:$B$1048576,0))</f>
        <v>50</v>
      </c>
      <c r="F8" s="5">
        <f>INDEX(ref_Unit_Balance!$V$31:$V$1012,MATCH(UnitGradeInfo!B8,ref_Unit_Balance!$B$31:$B$1048576,0))
+
INDEX(ref_Unit_Balance!$AB$31:$AB$1012,MATCH(UnitGradeInfo!B8,ref_Unit_Balance!$B$31:$B$1048576,0))*(D8-1)</f>
        <v>2000</v>
      </c>
      <c r="G8" s="5">
        <f>INDEX(ref_Unit_Balance!$R$31:$R$1012,MATCH(UnitGradeInfo!B8,ref_Unit_Balance!$B$31:$B$1048576,0))
+
INDEX(ref_Unit_Balance!$AA$31:$AA$1012,MATCH(UnitGradeInfo!B8,ref_Unit_Balance!$B$31:$B$1048576,0))*(D8-1)</f>
        <v>360</v>
      </c>
      <c r="H8" s="39">
        <f>IF(INDEX(Unitinfo!D:D,MATCH(UnitGradeInfo!B8,Unitinfo!A:A,0))=1,50,5)</f>
        <v>5</v>
      </c>
      <c r="I8" s="5">
        <f>INDEX(ref_Unit_Balance!$T$31:$T$1012,MATCH(UnitGradeInfo!B8,ref_Unit_Balance!$B$31:$B$1048576,0))</f>
        <v>0</v>
      </c>
      <c r="J8" s="5">
        <f>INDEX(ref_Unit_Balance!$S$31:$S$1012,MATCH(UnitGradeInfo!B8,ref_Unit_Balance!$B$31:$B$1048576,0))</f>
        <v>1000</v>
      </c>
      <c r="K8" s="5">
        <v>0</v>
      </c>
      <c r="L8" s="5">
        <f>INDEX(ref_Unit_Balance!$I$31:$I$1012,MATCH(UnitGradeInfo!B8,ref_Unit_Balance!$B$31:$B$1048576,0))</f>
        <v>1</v>
      </c>
      <c r="M8" s="5">
        <f t="shared" si="0"/>
        <v>2</v>
      </c>
      <c r="N8" s="5">
        <f t="shared" si="1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>B8</f>
        <v>1005</v>
      </c>
      <c r="U8" s="5">
        <f t="shared" si="2"/>
        <v>1</v>
      </c>
      <c r="V8" s="5">
        <v>0</v>
      </c>
      <c r="W8" s="5">
        <f>10</f>
        <v>10</v>
      </c>
    </row>
    <row r="9" spans="1:23">
      <c r="A9" s="5">
        <f t="shared" si="3"/>
        <v>6</v>
      </c>
      <c r="B9" s="100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INDEX(ref_Unit_Balance!$G$31:$G$1012,MATCH(UnitGradeInfo!B9,ref_Unit_Balance!$B$31:$B$1048576,0))</f>
        <v>50</v>
      </c>
      <c r="F9" s="5">
        <f>INDEX(ref_Unit_Balance!$V$31:$V$1012,MATCH(UnitGradeInfo!B9,ref_Unit_Balance!$B$31:$B$1048576,0))
+
INDEX(ref_Unit_Balance!$AB$31:$AB$1012,MATCH(UnitGradeInfo!B9,ref_Unit_Balance!$B$31:$B$1048576,0))*(D9-1)</f>
        <v>1500</v>
      </c>
      <c r="G9" s="5">
        <f>INDEX(ref_Unit_Balance!$R$31:$R$1012,MATCH(UnitGradeInfo!B9,ref_Unit_Balance!$B$31:$B$1048576,0))
+
INDEX(ref_Unit_Balance!$AA$31:$AA$1012,MATCH(UnitGradeInfo!B9,ref_Unit_Balance!$B$31:$B$1048576,0))*(D9-1)</f>
        <v>420</v>
      </c>
      <c r="H9" s="39">
        <f>IF(INDEX(Unitinfo!D:D,MATCH(UnitGradeInfo!B9,Unitinfo!A:A,0))=1,50,5)</f>
        <v>5</v>
      </c>
      <c r="I9" s="5">
        <f>INDEX(ref_Unit_Balance!$T$31:$T$1012,MATCH(UnitGradeInfo!B9,ref_Unit_Balance!$B$31:$B$1048576,0))</f>
        <v>0</v>
      </c>
      <c r="J9" s="5">
        <f>INDEX(ref_Unit_Balance!$S$31:$S$1012,MATCH(UnitGradeInfo!B9,ref_Unit_Balance!$B$31:$B$1048576,0))</f>
        <v>1000</v>
      </c>
      <c r="K9" s="5">
        <v>0</v>
      </c>
      <c r="L9" s="5">
        <f>INDEX(ref_Unit_Balance!$I$31:$I$1012,MATCH(UnitGradeInfo!B9,ref_Unit_Balance!$B$31:$B$1048576,0))</f>
        <v>1</v>
      </c>
      <c r="M9" s="5">
        <f t="shared" si="0"/>
        <v>2</v>
      </c>
      <c r="N9" s="5">
        <f t="shared" si="1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>B9</f>
        <v>1006</v>
      </c>
      <c r="U9" s="5">
        <f t="shared" si="2"/>
        <v>1</v>
      </c>
      <c r="V9" s="5">
        <v>0</v>
      </c>
      <c r="W9" s="5">
        <f>10</f>
        <v>10</v>
      </c>
    </row>
    <row r="10" spans="1:23">
      <c r="A10" s="5">
        <f t="shared" si="3"/>
        <v>7</v>
      </c>
      <c r="B10" s="100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INDEX(ref_Unit_Balance!$G$31:$G$1012,MATCH(UnitGradeInfo!B10,ref_Unit_Balance!$B$31:$B$1048576,0))</f>
        <v>50</v>
      </c>
      <c r="F10" s="5">
        <f>INDEX(ref_Unit_Balance!$V$31:$V$1012,MATCH(UnitGradeInfo!B10,ref_Unit_Balance!$B$31:$B$1048576,0))
+
INDEX(ref_Unit_Balance!$AB$31:$AB$1012,MATCH(UnitGradeInfo!B10,ref_Unit_Balance!$B$31:$B$1048576,0))*(D10-1)</f>
        <v>3500</v>
      </c>
      <c r="G10" s="5">
        <f>INDEX(ref_Unit_Balance!$R$31:$R$1012,MATCH(UnitGradeInfo!B10,ref_Unit_Balance!$B$31:$B$1048576,0))
+
INDEX(ref_Unit_Balance!$AA$31:$AA$1012,MATCH(UnitGradeInfo!B10,ref_Unit_Balance!$B$31:$B$1048576,0))*(D10-1)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INDEX(ref_Unit_Balance!$T$31:$T$1012,MATCH(UnitGradeInfo!B10,ref_Unit_Balance!$B$31:$B$1048576,0))</f>
        <v>0</v>
      </c>
      <c r="J10" s="5">
        <f>INDEX(ref_Unit_Balance!$S$31:$S$1012,MATCH(UnitGradeInfo!B10,ref_Unit_Balance!$B$31:$B$1048576,0))</f>
        <v>1000</v>
      </c>
      <c r="K10" s="5">
        <v>0</v>
      </c>
      <c r="L10" s="5">
        <f>INDEX(ref_Unit_Balance!$I$31:$I$1012,MATCH(UnitGradeInfo!B10,ref_Unit_Balance!$B$31:$B$1048576,0))</f>
        <v>1</v>
      </c>
      <c r="M10" s="5">
        <f t="shared" si="0"/>
        <v>2</v>
      </c>
      <c r="N10" s="5">
        <f t="shared" si="1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>B10</f>
        <v>1007</v>
      </c>
      <c r="U10" s="5">
        <f t="shared" si="2"/>
        <v>1</v>
      </c>
      <c r="V10" s="5">
        <v>0</v>
      </c>
      <c r="W10" s="5">
        <f>10</f>
        <v>10</v>
      </c>
    </row>
    <row r="11" spans="1:23">
      <c r="A11" s="5">
        <f t="shared" si="3"/>
        <v>8</v>
      </c>
      <c r="B11" s="100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INDEX(ref_Unit_Balance!$G$31:$G$1012,MATCH(UnitGradeInfo!B11,ref_Unit_Balance!$B$31:$B$1048576,0))</f>
        <v>50</v>
      </c>
      <c r="F11" s="5">
        <f>INDEX(ref_Unit_Balance!$V$31:$V$1012,MATCH(UnitGradeInfo!B11,ref_Unit_Balance!$B$31:$B$1048576,0))
+
INDEX(ref_Unit_Balance!$AB$31:$AB$1012,MATCH(UnitGradeInfo!B11,ref_Unit_Balance!$B$31:$B$1048576,0))*(D11-1)</f>
        <v>1500</v>
      </c>
      <c r="G11" s="5">
        <f>INDEX(ref_Unit_Balance!$R$31:$R$1012,MATCH(UnitGradeInfo!B11,ref_Unit_Balance!$B$31:$B$1048576,0))
+
INDEX(ref_Unit_Balance!$AA$31:$AA$1012,MATCH(UnitGradeInfo!B11,ref_Unit_Balance!$B$31:$B$1048576,0))*(D11-1)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INDEX(ref_Unit_Balance!$T$31:$T$1012,MATCH(UnitGradeInfo!B11,ref_Unit_Balance!$B$31:$B$1048576,0))</f>
        <v>5</v>
      </c>
      <c r="J11" s="5">
        <f>INDEX(ref_Unit_Balance!$S$31:$S$1012,MATCH(UnitGradeInfo!B11,ref_Unit_Balance!$B$31:$B$1048576,0))</f>
        <v>1000</v>
      </c>
      <c r="K11" s="5">
        <v>0</v>
      </c>
      <c r="L11" s="5">
        <f>INDEX(ref_Unit_Balance!$I$31:$I$1012,MATCH(UnitGradeInfo!B11,ref_Unit_Balance!$B$31:$B$1048576,0))</f>
        <v>1</v>
      </c>
      <c r="M11" s="5">
        <f t="shared" si="0"/>
        <v>2</v>
      </c>
      <c r="N11" s="5">
        <f t="shared" si="1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>B11</f>
        <v>1008</v>
      </c>
      <c r="U11" s="5">
        <f t="shared" si="2"/>
        <v>1</v>
      </c>
      <c r="V11" s="5">
        <v>0</v>
      </c>
      <c r="W11" s="5">
        <f>10</f>
        <v>10</v>
      </c>
    </row>
    <row r="12" spans="1:23">
      <c r="A12" s="5">
        <f t="shared" si="3"/>
        <v>9</v>
      </c>
      <c r="B12" s="100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INDEX(ref_Unit_Balance!$G$31:$G$1012,MATCH(UnitGradeInfo!B12,ref_Unit_Balance!$B$31:$B$1048576,0))</f>
        <v>50</v>
      </c>
      <c r="F12" s="5">
        <f>INDEX(ref_Unit_Balance!$V$31:$V$1012,MATCH(UnitGradeInfo!B12,ref_Unit_Balance!$B$31:$B$1048576,0))
+
INDEX(ref_Unit_Balance!$AB$31:$AB$1012,MATCH(UnitGradeInfo!B12,ref_Unit_Balance!$B$31:$B$1048576,0))*(D12-1)</f>
        <v>2000</v>
      </c>
      <c r="G12" s="5">
        <f>INDEX(ref_Unit_Balance!$R$31:$R$1012,MATCH(UnitGradeInfo!B12,ref_Unit_Balance!$B$31:$B$1048576,0))
+
INDEX(ref_Unit_Balance!$AA$31:$AA$1012,MATCH(UnitGradeInfo!B12,ref_Unit_Balance!$B$31:$B$1048576,0))*(D12-1)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INDEX(ref_Unit_Balance!$T$31:$T$1012,MATCH(UnitGradeInfo!B12,ref_Unit_Balance!$B$31:$B$1048576,0))</f>
        <v>0</v>
      </c>
      <c r="J12" s="5">
        <f>INDEX(ref_Unit_Balance!$S$31:$S$1012,MATCH(UnitGradeInfo!B12,ref_Unit_Balance!$B$31:$B$1048576,0))</f>
        <v>1000</v>
      </c>
      <c r="K12" s="5">
        <v>0</v>
      </c>
      <c r="L12" s="5">
        <f>INDEX(ref_Unit_Balance!$I$31:$I$1012,MATCH(UnitGradeInfo!B12,ref_Unit_Balance!$B$31:$B$1048576,0))</f>
        <v>1</v>
      </c>
      <c r="M12" s="5">
        <f t="shared" si="0"/>
        <v>2</v>
      </c>
      <c r="N12" s="5">
        <f t="shared" si="1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>B12</f>
        <v>1009</v>
      </c>
      <c r="U12" s="5">
        <f t="shared" si="2"/>
        <v>1</v>
      </c>
      <c r="V12" s="5">
        <v>0</v>
      </c>
      <c r="W12" s="5">
        <f>10</f>
        <v>10</v>
      </c>
    </row>
    <row r="13" spans="1:23">
      <c r="A13" s="5">
        <f t="shared" si="3"/>
        <v>10</v>
      </c>
      <c r="B13" s="100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INDEX(ref_Unit_Balance!$G$31:$G$1012,MATCH(UnitGradeInfo!B13,ref_Unit_Balance!$B$31:$B$1048576,0))</f>
        <v>50</v>
      </c>
      <c r="F13" s="5">
        <f>INDEX(ref_Unit_Balance!$V$31:$V$1012,MATCH(UnitGradeInfo!B13,ref_Unit_Balance!$B$31:$B$1048576,0))
+
INDEX(ref_Unit_Balance!$AB$31:$AB$1012,MATCH(UnitGradeInfo!B13,ref_Unit_Balance!$B$31:$B$1048576,0))*(D13-1)</f>
        <v>3000</v>
      </c>
      <c r="G13" s="5">
        <f>INDEX(ref_Unit_Balance!$R$31:$R$1012,MATCH(UnitGradeInfo!B13,ref_Unit_Balance!$B$31:$B$1048576,0))
+
INDEX(ref_Unit_Balance!$AA$31:$AA$1012,MATCH(UnitGradeInfo!B13,ref_Unit_Balance!$B$31:$B$1048576,0))*(D13-1)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INDEX(ref_Unit_Balance!$T$31:$T$1012,MATCH(UnitGradeInfo!B13,ref_Unit_Balance!$B$31:$B$1048576,0))</f>
        <v>0</v>
      </c>
      <c r="J13" s="5">
        <f>INDEX(ref_Unit_Balance!$S$31:$S$1012,MATCH(UnitGradeInfo!B13,ref_Unit_Balance!$B$31:$B$1048576,0))</f>
        <v>1000</v>
      </c>
      <c r="K13" s="5">
        <v>0</v>
      </c>
      <c r="L13" s="5">
        <f>INDEX(ref_Unit_Balance!$I$31:$I$1012,MATCH(UnitGradeInfo!B13,ref_Unit_Balance!$B$31:$B$1048576,0))</f>
        <v>1</v>
      </c>
      <c r="M13" s="5">
        <f t="shared" si="0"/>
        <v>2</v>
      </c>
      <c r="N13" s="5">
        <f t="shared" si="1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>B13</f>
        <v>1010</v>
      </c>
      <c r="U13" s="5">
        <f t="shared" si="2"/>
        <v>1</v>
      </c>
      <c r="V13" s="5">
        <v>0</v>
      </c>
      <c r="W13" s="5">
        <f>10</f>
        <v>10</v>
      </c>
    </row>
    <row r="14" spans="1:23">
      <c r="A14" s="5">
        <f t="shared" si="3"/>
        <v>11</v>
      </c>
      <c r="B14" s="100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INDEX(ref_Unit_Balance!$G$31:$G$1012,MATCH(UnitGradeInfo!B14,ref_Unit_Balance!$B$31:$B$1048576,0))</f>
        <v>50</v>
      </c>
      <c r="F14" s="5">
        <f>INDEX(ref_Unit_Balance!$V$31:$V$1012,MATCH(UnitGradeInfo!B14,ref_Unit_Balance!$B$31:$B$1048576,0))
+
INDEX(ref_Unit_Balance!$AB$31:$AB$1012,MATCH(UnitGradeInfo!B14,ref_Unit_Balance!$B$31:$B$1048576,0))*(D14-1)</f>
        <v>2000</v>
      </c>
      <c r="G14" s="5">
        <f>INDEX(ref_Unit_Balance!$R$31:$R$1012,MATCH(UnitGradeInfo!B14,ref_Unit_Balance!$B$31:$B$1048576,0))
+
INDEX(ref_Unit_Balance!$AA$31:$AA$1012,MATCH(UnitGradeInfo!B14,ref_Unit_Balance!$B$31:$B$1048576,0))*(D14-1)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INDEX(ref_Unit_Balance!$T$31:$T$1012,MATCH(UnitGradeInfo!B14,ref_Unit_Balance!$B$31:$B$1048576,0))</f>
        <v>0</v>
      </c>
      <c r="J14" s="5">
        <f>INDEX(ref_Unit_Balance!$S$31:$S$1012,MATCH(UnitGradeInfo!B14,ref_Unit_Balance!$B$31:$B$1048576,0))</f>
        <v>1000</v>
      </c>
      <c r="K14" s="5">
        <v>0</v>
      </c>
      <c r="L14" s="5">
        <f>INDEX(ref_Unit_Balance!$I$31:$I$1012,MATCH(UnitGradeInfo!B14,ref_Unit_Balance!$B$31:$B$1048576,0))</f>
        <v>1</v>
      </c>
      <c r="M14" s="5">
        <f t="shared" si="0"/>
        <v>2</v>
      </c>
      <c r="N14" s="5">
        <f t="shared" si="1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>B14</f>
        <v>1011</v>
      </c>
      <c r="U14" s="5">
        <f t="shared" si="2"/>
        <v>1</v>
      </c>
      <c r="V14" s="5">
        <v>0</v>
      </c>
      <c r="W14" s="5">
        <f>10</f>
        <v>10</v>
      </c>
    </row>
    <row r="15" spans="1:23">
      <c r="A15" s="5">
        <f t="shared" si="3"/>
        <v>12</v>
      </c>
      <c r="B15" s="100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INDEX(ref_Unit_Balance!$G$31:$G$1012,MATCH(UnitGradeInfo!B15,ref_Unit_Balance!$B$31:$B$1048576,0))</f>
        <v>50</v>
      </c>
      <c r="F15" s="5">
        <f>INDEX(ref_Unit_Balance!$V$31:$V$1012,MATCH(UnitGradeInfo!B15,ref_Unit_Balance!$B$31:$B$1048576,0))
+
INDEX(ref_Unit_Balance!$AB$31:$AB$1012,MATCH(UnitGradeInfo!B15,ref_Unit_Balance!$B$31:$B$1048576,0))*(D15-1)</f>
        <v>2000</v>
      </c>
      <c r="G15" s="5">
        <f>INDEX(ref_Unit_Balance!$R$31:$R$1012,MATCH(UnitGradeInfo!B15,ref_Unit_Balance!$B$31:$B$1048576,0))
+
INDEX(ref_Unit_Balance!$AA$31:$AA$1012,MATCH(UnitGradeInfo!B15,ref_Unit_Balance!$B$31:$B$1048576,0))*(D15-1)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INDEX(ref_Unit_Balance!$T$31:$T$1012,MATCH(UnitGradeInfo!B15,ref_Unit_Balance!$B$31:$B$1048576,0))</f>
        <v>0</v>
      </c>
      <c r="J15" s="5">
        <f>INDEX(ref_Unit_Balance!$S$31:$S$1012,MATCH(UnitGradeInfo!B15,ref_Unit_Balance!$B$31:$B$1048576,0))</f>
        <v>1000</v>
      </c>
      <c r="K15" s="5">
        <v>0</v>
      </c>
      <c r="L15" s="5">
        <f>INDEX(ref_Unit_Balance!$I$31:$I$1012,MATCH(UnitGradeInfo!B15,ref_Unit_Balance!$B$31:$B$1048576,0))</f>
        <v>1</v>
      </c>
      <c r="M15" s="5">
        <f t="shared" si="0"/>
        <v>2</v>
      </c>
      <c r="N15" s="5">
        <f t="shared" si="1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>B15</f>
        <v>1012</v>
      </c>
      <c r="U15" s="5">
        <f t="shared" si="2"/>
        <v>1</v>
      </c>
      <c r="V15" s="5">
        <v>0</v>
      </c>
      <c r="W15" s="5">
        <f>10</f>
        <v>10</v>
      </c>
    </row>
    <row r="16" spans="1:23">
      <c r="A16" s="5">
        <f t="shared" si="3"/>
        <v>13</v>
      </c>
      <c r="B16" s="100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INDEX(ref_Unit_Balance!$G$31:$G$1012,MATCH(UnitGradeInfo!B16,ref_Unit_Balance!$B$31:$B$1048576,0))</f>
        <v>50</v>
      </c>
      <c r="F16" s="5">
        <f>INDEX(ref_Unit_Balance!$V$31:$V$1012,MATCH(UnitGradeInfo!B16,ref_Unit_Balance!$B$31:$B$1048576,0))
+
INDEX(ref_Unit_Balance!$AB$31:$AB$1012,MATCH(UnitGradeInfo!B16,ref_Unit_Balance!$B$31:$B$1048576,0))*(D16-1)</f>
        <v>1600</v>
      </c>
      <c r="G16" s="5">
        <f>INDEX(ref_Unit_Balance!$R$31:$R$1012,MATCH(UnitGradeInfo!B16,ref_Unit_Balance!$B$31:$B$1048576,0))
+
INDEX(ref_Unit_Balance!$AA$31:$AA$1012,MATCH(UnitGradeInfo!B16,ref_Unit_Balance!$B$31:$B$1048576,0))*(D16-1)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INDEX(ref_Unit_Balance!$T$31:$T$1012,MATCH(UnitGradeInfo!B16,ref_Unit_Balance!$B$31:$B$1048576,0))</f>
        <v>0</v>
      </c>
      <c r="J16" s="5">
        <f>INDEX(ref_Unit_Balance!$S$31:$S$1012,MATCH(UnitGradeInfo!B16,ref_Unit_Balance!$B$31:$B$1048576,0))</f>
        <v>1000</v>
      </c>
      <c r="K16" s="5">
        <v>0</v>
      </c>
      <c r="L16" s="5">
        <f>INDEX(ref_Unit_Balance!$I$31:$I$1012,MATCH(UnitGradeInfo!B16,ref_Unit_Balance!$B$31:$B$1048576,0))</f>
        <v>1</v>
      </c>
      <c r="M16" s="5">
        <f t="shared" si="0"/>
        <v>2</v>
      </c>
      <c r="N16" s="5">
        <f t="shared" si="1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>B16</f>
        <v>1013</v>
      </c>
      <c r="U16" s="5">
        <f t="shared" si="2"/>
        <v>1</v>
      </c>
      <c r="V16" s="5">
        <v>0</v>
      </c>
      <c r="W16" s="5">
        <f>10</f>
        <v>10</v>
      </c>
    </row>
    <row r="17" spans="1:23">
      <c r="A17" s="5">
        <f t="shared" si="3"/>
        <v>14</v>
      </c>
      <c r="B17" s="100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INDEX(ref_Unit_Balance!$G$31:$G$1012,MATCH(UnitGradeInfo!B17,ref_Unit_Balance!$B$31:$B$1048576,0))</f>
        <v>75</v>
      </c>
      <c r="F17" s="5">
        <f>INDEX(ref_Unit_Balance!$V$31:$V$1012,MATCH(UnitGradeInfo!B17,ref_Unit_Balance!$B$31:$B$1048576,0))
+
INDEX(ref_Unit_Balance!$AB$31:$AB$1012,MATCH(UnitGradeInfo!B17,ref_Unit_Balance!$B$31:$B$1048576,0))*(D17-1)</f>
        <v>2400</v>
      </c>
      <c r="G17" s="5">
        <f>INDEX(ref_Unit_Balance!$R$31:$R$1012,MATCH(UnitGradeInfo!B17,ref_Unit_Balance!$B$31:$B$1048576,0))
+
INDEX(ref_Unit_Balance!$AA$31:$AA$1012,MATCH(UnitGradeInfo!B17,ref_Unit_Balance!$B$31:$B$1048576,0))*(D17-1)</f>
        <v>360</v>
      </c>
      <c r="H17" s="39">
        <f>IF(INDEX(Unitinfo!D:D,MATCH(UnitGradeInfo!B17,Unitinfo!A:A,0))=1,50,5)</f>
        <v>50</v>
      </c>
      <c r="I17" s="5">
        <f>INDEX(ref_Unit_Balance!$T$31:$T$1012,MATCH(UnitGradeInfo!B17,ref_Unit_Balance!$B$31:$B$1048576,0))</f>
        <v>0</v>
      </c>
      <c r="J17" s="5">
        <f>INDEX(ref_Unit_Balance!$S$31:$S$1012,MATCH(UnitGradeInfo!B17,ref_Unit_Balance!$B$31:$B$1048576,0))</f>
        <v>1000</v>
      </c>
      <c r="K17" s="5">
        <v>0</v>
      </c>
      <c r="L17" s="5">
        <f>INDEX(ref_Unit_Balance!$I$31:$I$1012,MATCH(UnitGradeInfo!B17,ref_Unit_Balance!$B$31:$B$1048576,0))</f>
        <v>1</v>
      </c>
      <c r="M17" s="5">
        <f t="shared" si="0"/>
        <v>2</v>
      </c>
      <c r="N17" s="5">
        <f t="shared" si="1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>B17</f>
        <v>1014</v>
      </c>
      <c r="U17" s="5">
        <f t="shared" si="2"/>
        <v>1</v>
      </c>
      <c r="V17" s="5">
        <v>0</v>
      </c>
      <c r="W17" s="5">
        <f>10</f>
        <v>10</v>
      </c>
    </row>
    <row r="18" spans="1:23">
      <c r="A18" s="5">
        <f t="shared" si="3"/>
        <v>15</v>
      </c>
      <c r="B18" s="100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INDEX(ref_Unit_Balance!$G$31:$G$1012,MATCH(UnitGradeInfo!B18,ref_Unit_Balance!$B$31:$B$1048576,0))</f>
        <v>75</v>
      </c>
      <c r="F18" s="5">
        <f>INDEX(ref_Unit_Balance!$V$31:$V$1012,MATCH(UnitGradeInfo!B18,ref_Unit_Balance!$B$31:$B$1048576,0))
+
INDEX(ref_Unit_Balance!$AB$31:$AB$1012,MATCH(UnitGradeInfo!B18,ref_Unit_Balance!$B$31:$B$1048576,0))*(D18-1)</f>
        <v>3000</v>
      </c>
      <c r="G18" s="5">
        <f>INDEX(ref_Unit_Balance!$R$31:$R$1012,MATCH(UnitGradeInfo!B18,ref_Unit_Balance!$B$31:$B$1048576,0))
+
INDEX(ref_Unit_Balance!$AA$31:$AA$1012,MATCH(UnitGradeInfo!B18,ref_Unit_Balance!$B$31:$B$1048576,0))*(D18-1)</f>
        <v>540</v>
      </c>
      <c r="H18" s="39">
        <f>IF(INDEX(Unitinfo!D:D,MATCH(UnitGradeInfo!B18,Unitinfo!A:A,0))=1,50,5)</f>
        <v>5</v>
      </c>
      <c r="I18" s="5">
        <f>INDEX(ref_Unit_Balance!$T$31:$T$1012,MATCH(UnitGradeInfo!B18,ref_Unit_Balance!$B$31:$B$1048576,0))</f>
        <v>0</v>
      </c>
      <c r="J18" s="5">
        <f>INDEX(ref_Unit_Balance!$S$31:$S$1012,MATCH(UnitGradeInfo!B18,ref_Unit_Balance!$B$31:$B$1048576,0))</f>
        <v>1000</v>
      </c>
      <c r="K18" s="5">
        <v>0</v>
      </c>
      <c r="L18" s="5">
        <f>INDEX(ref_Unit_Balance!$I$31:$I$1012,MATCH(UnitGradeInfo!B18,ref_Unit_Balance!$B$31:$B$1048576,0))</f>
        <v>1</v>
      </c>
      <c r="M18" s="5">
        <f t="shared" si="0"/>
        <v>2</v>
      </c>
      <c r="N18" s="5">
        <f t="shared" si="1"/>
        <v>20</v>
      </c>
      <c r="O18" s="5">
        <f>(INDEX(Unitinfo!I:I,MATCH(B18,Unitinfo!A:A,0))+1)*2</f>
        <v>4</v>
      </c>
      <c r="P18" s="5">
        <v>0</v>
      </c>
      <c r="Q18" s="5">
        <v>0</v>
      </c>
      <c r="R18" s="19" t="s">
        <v>121</v>
      </c>
      <c r="S18" s="19" t="s">
        <v>121</v>
      </c>
      <c r="T18" s="5">
        <f>B18</f>
        <v>1015</v>
      </c>
      <c r="U18" s="5">
        <f t="shared" si="2"/>
        <v>1</v>
      </c>
      <c r="V18" s="5">
        <v>0</v>
      </c>
      <c r="W18" s="5">
        <f>10</f>
        <v>10</v>
      </c>
    </row>
    <row r="19" spans="1:23">
      <c r="A19" s="5">
        <f t="shared" si="3"/>
        <v>16</v>
      </c>
      <c r="B19" s="100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INDEX(ref_Unit_Balance!$G$31:$G$1012,MATCH(UnitGradeInfo!B19,ref_Unit_Balance!$B$31:$B$1048576,0))</f>
        <v>75</v>
      </c>
      <c r="F19" s="5">
        <f>INDEX(ref_Unit_Balance!$V$31:$V$1012,MATCH(UnitGradeInfo!B19,ref_Unit_Balance!$B$31:$B$1048576,0))
+
INDEX(ref_Unit_Balance!$AB$31:$AB$1012,MATCH(UnitGradeInfo!B19,ref_Unit_Balance!$B$31:$B$1048576,0))*(D19-1)</f>
        <v>3000</v>
      </c>
      <c r="G19" s="5">
        <f>INDEX(ref_Unit_Balance!$R$31:$R$1012,MATCH(UnitGradeInfo!B19,ref_Unit_Balance!$B$31:$B$1048576,0))
+
INDEX(ref_Unit_Balance!$AA$31:$AA$1012,MATCH(UnitGradeInfo!B19,ref_Unit_Balance!$B$31:$B$1048576,0))*(D19-1)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INDEX(ref_Unit_Balance!$T$31:$T$1012,MATCH(UnitGradeInfo!B19,ref_Unit_Balance!$B$31:$B$1048576,0))</f>
        <v>0</v>
      </c>
      <c r="J19" s="5">
        <f>INDEX(ref_Unit_Balance!$S$31:$S$1012,MATCH(UnitGradeInfo!B19,ref_Unit_Balance!$B$31:$B$1048576,0))</f>
        <v>1000</v>
      </c>
      <c r="K19" s="5">
        <v>0</v>
      </c>
      <c r="L19" s="5">
        <f>INDEX(ref_Unit_Balance!$I$31:$I$1012,MATCH(UnitGradeInfo!B19,ref_Unit_Balance!$B$31:$B$1048576,0))</f>
        <v>1</v>
      </c>
      <c r="M19" s="5">
        <f t="shared" si="0"/>
        <v>2</v>
      </c>
      <c r="N19" s="5">
        <f t="shared" si="1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>B19</f>
        <v>1016</v>
      </c>
      <c r="U19" s="5">
        <f t="shared" si="2"/>
        <v>1</v>
      </c>
      <c r="V19" s="5">
        <v>0</v>
      </c>
      <c r="W19" s="5">
        <f>10</f>
        <v>10</v>
      </c>
    </row>
    <row r="20" spans="1:23">
      <c r="A20" s="5">
        <f t="shared" si="3"/>
        <v>17</v>
      </c>
      <c r="B20" s="100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INDEX(ref_Unit_Balance!$G$31:$G$1012,MATCH(UnitGradeInfo!B20,ref_Unit_Balance!$B$31:$B$1048576,0))</f>
        <v>68</v>
      </c>
      <c r="F20" s="5">
        <f>INDEX(ref_Unit_Balance!$V$31:$V$1012,MATCH(UnitGradeInfo!B20,ref_Unit_Balance!$B$31:$B$1048576,0))
+
INDEX(ref_Unit_Balance!$AB$31:$AB$1012,MATCH(UnitGradeInfo!B20,ref_Unit_Balance!$B$31:$B$1048576,0))*(D20-1)</f>
        <v>1620</v>
      </c>
      <c r="G20" s="5">
        <f>INDEX(ref_Unit_Balance!$R$31:$R$1012,MATCH(UnitGradeInfo!B20,ref_Unit_Balance!$B$31:$B$1048576,0))
+
INDEX(ref_Unit_Balance!$AA$31:$AA$1012,MATCH(UnitGradeInfo!B20,ref_Unit_Balance!$B$31:$B$1048576,0))*(D20-1)</f>
        <v>378</v>
      </c>
      <c r="H20" s="39">
        <f>IF(INDEX(Unitinfo!D:D,MATCH(UnitGradeInfo!B20,Unitinfo!A:A,0))=1,50,5)</f>
        <v>50</v>
      </c>
      <c r="I20" s="5">
        <f>INDEX(ref_Unit_Balance!$T$31:$T$1012,MATCH(UnitGradeInfo!B20,ref_Unit_Balance!$B$31:$B$1048576,0))</f>
        <v>0</v>
      </c>
      <c r="J20" s="5">
        <f>INDEX(ref_Unit_Balance!$S$31:$S$1012,MATCH(UnitGradeInfo!B20,ref_Unit_Balance!$B$31:$B$1048576,0))</f>
        <v>1000</v>
      </c>
      <c r="K20" s="5">
        <v>0</v>
      </c>
      <c r="L20" s="5">
        <f>INDEX(ref_Unit_Balance!$I$31:$I$1012,MATCH(UnitGradeInfo!B20,ref_Unit_Balance!$B$31:$B$1048576,0))</f>
        <v>1</v>
      </c>
      <c r="M20" s="5">
        <f t="shared" si="0"/>
        <v>2</v>
      </c>
      <c r="N20" s="5">
        <f t="shared" si="1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>B20</f>
        <v>1051</v>
      </c>
      <c r="U20" s="5">
        <f t="shared" si="2"/>
        <v>1</v>
      </c>
      <c r="V20" s="5">
        <v>0</v>
      </c>
      <c r="W20" s="5">
        <f>10</f>
        <v>10</v>
      </c>
    </row>
    <row r="21" spans="1:23">
      <c r="A21" s="5">
        <f t="shared" si="3"/>
        <v>18</v>
      </c>
      <c r="B21" s="100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INDEX(ref_Unit_Balance!$G$31:$G$1012,MATCH(UnitGradeInfo!B21,ref_Unit_Balance!$B$31:$B$1048576,0))</f>
        <v>68</v>
      </c>
      <c r="F21" s="5">
        <f>INDEX(ref_Unit_Balance!$V$31:$V$1012,MATCH(UnitGradeInfo!B21,ref_Unit_Balance!$B$31:$B$1048576,0))
+
INDEX(ref_Unit_Balance!$AB$31:$AB$1012,MATCH(UnitGradeInfo!B21,ref_Unit_Balance!$B$31:$B$1048576,0))*(D21-1)</f>
        <v>5400</v>
      </c>
      <c r="G21" s="5">
        <f>INDEX(ref_Unit_Balance!$R$31:$R$1012,MATCH(UnitGradeInfo!B21,ref_Unit_Balance!$B$31:$B$1048576,0))
+
INDEX(ref_Unit_Balance!$AA$31:$AA$1012,MATCH(UnitGradeInfo!B21,ref_Unit_Balance!$B$31:$B$1048576,0))*(D21-1)</f>
        <v>162</v>
      </c>
      <c r="H21" s="39">
        <f>IF(INDEX(Unitinfo!D:D,MATCH(UnitGradeInfo!B21,Unitinfo!A:A,0))=1,50,5)</f>
        <v>5</v>
      </c>
      <c r="I21" s="5">
        <f>INDEX(ref_Unit_Balance!$T$31:$T$1012,MATCH(UnitGradeInfo!B21,ref_Unit_Balance!$B$31:$B$1048576,0))</f>
        <v>0</v>
      </c>
      <c r="J21" s="5">
        <f>INDEX(ref_Unit_Balance!$S$31:$S$1012,MATCH(UnitGradeInfo!B21,ref_Unit_Balance!$B$31:$B$1048576,0))</f>
        <v>1000</v>
      </c>
      <c r="K21" s="5">
        <v>0</v>
      </c>
      <c r="L21" s="5">
        <f>INDEX(ref_Unit_Balance!$I$31:$I$1012,MATCH(UnitGradeInfo!B21,ref_Unit_Balance!$B$31:$B$1048576,0))</f>
        <v>1</v>
      </c>
      <c r="M21" s="5">
        <f t="shared" si="0"/>
        <v>2</v>
      </c>
      <c r="N21" s="5">
        <f t="shared" si="1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>B21</f>
        <v>1052</v>
      </c>
      <c r="U21" s="5">
        <f t="shared" si="2"/>
        <v>1</v>
      </c>
      <c r="V21" s="5">
        <v>0</v>
      </c>
      <c r="W21" s="5">
        <f>10</f>
        <v>10</v>
      </c>
    </row>
    <row r="22" spans="1:23">
      <c r="A22" s="5">
        <f t="shared" si="3"/>
        <v>19</v>
      </c>
      <c r="B22" s="100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INDEX(ref_Unit_Balance!$G$31:$G$1012,MATCH(UnitGradeInfo!B22,ref_Unit_Balance!$B$31:$B$1048576,0))</f>
        <v>68</v>
      </c>
      <c r="F22" s="5">
        <f>INDEX(ref_Unit_Balance!$V$31:$V$1012,MATCH(UnitGradeInfo!B22,ref_Unit_Balance!$B$31:$B$1048576,0))
+
INDEX(ref_Unit_Balance!$AB$31:$AB$1012,MATCH(UnitGradeInfo!B22,ref_Unit_Balance!$B$31:$B$1048576,0))*(D22-1)</f>
        <v>3375</v>
      </c>
      <c r="G22" s="5">
        <f>INDEX(ref_Unit_Balance!$R$31:$R$1012,MATCH(UnitGradeInfo!B22,ref_Unit_Balance!$B$31:$B$1048576,0))
+
INDEX(ref_Unit_Balance!$AA$31:$AA$1012,MATCH(UnitGradeInfo!B22,ref_Unit_Balance!$B$31:$B$1048576,0))*(D22-1)</f>
        <v>405</v>
      </c>
      <c r="H22" s="39">
        <f>IF(INDEX(Unitinfo!D:D,MATCH(UnitGradeInfo!B22,Unitinfo!A:A,0))=1,50,5)</f>
        <v>5</v>
      </c>
      <c r="I22" s="5">
        <f>INDEX(ref_Unit_Balance!$T$31:$T$1012,MATCH(UnitGradeInfo!B22,ref_Unit_Balance!$B$31:$B$1048576,0))</f>
        <v>0</v>
      </c>
      <c r="J22" s="5">
        <f>INDEX(ref_Unit_Balance!$S$31:$S$1012,MATCH(UnitGradeInfo!B22,ref_Unit_Balance!$B$31:$B$1048576,0))</f>
        <v>1000</v>
      </c>
      <c r="K22" s="5">
        <v>0</v>
      </c>
      <c r="L22" s="5">
        <f>INDEX(ref_Unit_Balance!$I$31:$I$1012,MATCH(UnitGradeInfo!B22,ref_Unit_Balance!$B$31:$B$1048576,0))</f>
        <v>1</v>
      </c>
      <c r="M22" s="5">
        <f t="shared" si="0"/>
        <v>2</v>
      </c>
      <c r="N22" s="5">
        <f t="shared" si="1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>B22</f>
        <v>1053</v>
      </c>
      <c r="U22" s="5">
        <f t="shared" si="2"/>
        <v>1</v>
      </c>
      <c r="V22" s="5">
        <v>0</v>
      </c>
      <c r="W22" s="5">
        <f>10</f>
        <v>10</v>
      </c>
    </row>
    <row r="23" spans="1:23">
      <c r="A23" s="5">
        <f t="shared" si="3"/>
        <v>20</v>
      </c>
      <c r="B23" s="100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INDEX(ref_Unit_Balance!$G$31:$G$1012,MATCH(UnitGradeInfo!B23,ref_Unit_Balance!$B$31:$B$1048576,0))</f>
        <v>68</v>
      </c>
      <c r="F23" s="5">
        <f>INDEX(ref_Unit_Balance!$V$31:$V$1012,MATCH(UnitGradeInfo!B23,ref_Unit_Balance!$B$31:$B$1048576,0))
+
INDEX(ref_Unit_Balance!$AB$31:$AB$1012,MATCH(UnitGradeInfo!B23,ref_Unit_Balance!$B$31:$B$1048576,0))*(D23-1)</f>
        <v>3375</v>
      </c>
      <c r="G23" s="5">
        <f>INDEX(ref_Unit_Balance!$R$31:$R$1012,MATCH(UnitGradeInfo!B23,ref_Unit_Balance!$B$31:$B$1048576,0))
+
INDEX(ref_Unit_Balance!$AA$31:$AA$1012,MATCH(UnitGradeInfo!B23,ref_Unit_Balance!$B$31:$B$1048576,0))*(D23-1)</f>
        <v>405</v>
      </c>
      <c r="H23" s="39">
        <f>IF(INDEX(Unitinfo!D:D,MATCH(UnitGradeInfo!B23,Unitinfo!A:A,0))=1,50,5)</f>
        <v>5</v>
      </c>
      <c r="I23" s="5">
        <f>INDEX(ref_Unit_Balance!$T$31:$T$1012,MATCH(UnitGradeInfo!B23,ref_Unit_Balance!$B$31:$B$1048576,0))</f>
        <v>0</v>
      </c>
      <c r="J23" s="5">
        <f>INDEX(ref_Unit_Balance!$S$31:$S$1012,MATCH(UnitGradeInfo!B23,ref_Unit_Balance!$B$31:$B$1048576,0))</f>
        <v>1000</v>
      </c>
      <c r="K23" s="5">
        <v>0</v>
      </c>
      <c r="L23" s="5">
        <f>INDEX(ref_Unit_Balance!$I$31:$I$1012,MATCH(UnitGradeInfo!B23,ref_Unit_Balance!$B$31:$B$1048576,0))</f>
        <v>1</v>
      </c>
      <c r="M23" s="5">
        <f t="shared" si="0"/>
        <v>2</v>
      </c>
      <c r="N23" s="5">
        <f t="shared" si="1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>B23</f>
        <v>1054</v>
      </c>
      <c r="U23" s="5">
        <f t="shared" si="2"/>
        <v>1</v>
      </c>
      <c r="V23" s="5">
        <v>0</v>
      </c>
      <c r="W23" s="5">
        <f>10</f>
        <v>10</v>
      </c>
    </row>
    <row r="24" spans="1:23">
      <c r="A24" s="5">
        <f t="shared" si="3"/>
        <v>21</v>
      </c>
      <c r="B24" s="100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INDEX(ref_Unit_Balance!$G$31:$G$1012,MATCH(UnitGradeInfo!B24,ref_Unit_Balance!$B$31:$B$1048576,0))</f>
        <v>93</v>
      </c>
      <c r="F24" s="5">
        <f>INDEX(ref_Unit_Balance!$V$31:$V$1012,MATCH(UnitGradeInfo!B24,ref_Unit_Balance!$B$31:$B$1048576,0))
+
INDEX(ref_Unit_Balance!$AB$31:$AB$1012,MATCH(UnitGradeInfo!B24,ref_Unit_Balance!$B$31:$B$1048576,0))*(D24-1)</f>
        <v>3700</v>
      </c>
      <c r="G24" s="5">
        <f>INDEX(ref_Unit_Balance!$R$31:$R$1012,MATCH(UnitGradeInfo!B24,ref_Unit_Balance!$B$31:$B$1048576,0))
+
INDEX(ref_Unit_Balance!$AA$31:$AA$1012,MATCH(UnitGradeInfo!B24,ref_Unit_Balance!$B$31:$B$1048576,0))*(D24-1)</f>
        <v>666</v>
      </c>
      <c r="H24" s="39">
        <f>IF(INDEX(Unitinfo!D:D,MATCH(UnitGradeInfo!B24,Unitinfo!A:A,0))=1,50,5)</f>
        <v>5</v>
      </c>
      <c r="I24" s="5">
        <f>INDEX(ref_Unit_Balance!$T$31:$T$1012,MATCH(UnitGradeInfo!B24,ref_Unit_Balance!$B$31:$B$1048576,0))</f>
        <v>0</v>
      </c>
      <c r="J24" s="5">
        <f>INDEX(ref_Unit_Balance!$S$31:$S$1012,MATCH(UnitGradeInfo!B24,ref_Unit_Balance!$B$31:$B$1048576,0))</f>
        <v>1000</v>
      </c>
      <c r="K24" s="5">
        <v>0</v>
      </c>
      <c r="L24" s="5">
        <f>INDEX(ref_Unit_Balance!$I$31:$I$1012,MATCH(UnitGradeInfo!B24,ref_Unit_Balance!$B$31:$B$1048576,0))</f>
        <v>1</v>
      </c>
      <c r="M24" s="5">
        <f t="shared" si="0"/>
        <v>2</v>
      </c>
      <c r="N24" s="5">
        <f t="shared" si="1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>B24</f>
        <v>1055</v>
      </c>
      <c r="U24" s="5">
        <f t="shared" si="2"/>
        <v>1</v>
      </c>
      <c r="V24" s="5">
        <v>0</v>
      </c>
      <c r="W24" s="5">
        <f>10</f>
        <v>10</v>
      </c>
    </row>
    <row r="25" spans="1:23">
      <c r="A25" s="5">
        <f t="shared" si="3"/>
        <v>22</v>
      </c>
      <c r="B25" s="100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INDEX(ref_Unit_Balance!$G$31:$G$1012,MATCH(UnitGradeInfo!B25,ref_Unit_Balance!$B$31:$B$1048576,0))</f>
        <v>93</v>
      </c>
      <c r="F25" s="5">
        <f>INDEX(ref_Unit_Balance!$V$31:$V$1012,MATCH(UnitGradeInfo!B25,ref_Unit_Balance!$B$31:$B$1048576,0))
+
INDEX(ref_Unit_Balance!$AB$31:$AB$1012,MATCH(UnitGradeInfo!B25,ref_Unit_Balance!$B$31:$B$1048576,0))*(D25-1)</f>
        <v>2775</v>
      </c>
      <c r="G25" s="5">
        <f>INDEX(ref_Unit_Balance!$R$31:$R$1012,MATCH(UnitGradeInfo!B25,ref_Unit_Balance!$B$31:$B$1048576,0))
+
INDEX(ref_Unit_Balance!$AA$31:$AA$1012,MATCH(UnitGradeInfo!B25,ref_Unit_Balance!$B$31:$B$1048576,0))*(D25-1)</f>
        <v>777</v>
      </c>
      <c r="H25" s="39">
        <f>IF(INDEX(Unitinfo!D:D,MATCH(UnitGradeInfo!B25,Unitinfo!A:A,0))=1,50,5)</f>
        <v>5</v>
      </c>
      <c r="I25" s="5">
        <f>INDEX(ref_Unit_Balance!$T$31:$T$1012,MATCH(UnitGradeInfo!B25,ref_Unit_Balance!$B$31:$B$1048576,0))</f>
        <v>0</v>
      </c>
      <c r="J25" s="5">
        <f>INDEX(ref_Unit_Balance!$S$31:$S$1012,MATCH(UnitGradeInfo!B25,ref_Unit_Balance!$B$31:$B$1048576,0))</f>
        <v>1000</v>
      </c>
      <c r="K25" s="5">
        <v>0</v>
      </c>
      <c r="L25" s="5">
        <f>INDEX(ref_Unit_Balance!$I$31:$I$1012,MATCH(UnitGradeInfo!B25,ref_Unit_Balance!$B$31:$B$1048576,0))</f>
        <v>1</v>
      </c>
      <c r="M25" s="5">
        <f t="shared" si="0"/>
        <v>2</v>
      </c>
      <c r="N25" s="5">
        <f t="shared" si="1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>B25</f>
        <v>1056</v>
      </c>
      <c r="U25" s="5">
        <f t="shared" si="2"/>
        <v>1</v>
      </c>
      <c r="V25" s="5">
        <v>0</v>
      </c>
      <c r="W25" s="5">
        <f>10</f>
        <v>10</v>
      </c>
    </row>
    <row r="26" spans="1:23">
      <c r="A26" s="5">
        <f t="shared" si="3"/>
        <v>23</v>
      </c>
      <c r="B26" s="100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INDEX(ref_Unit_Balance!$G$31:$G$1012,MATCH(UnitGradeInfo!B26,ref_Unit_Balance!$B$31:$B$1048576,0))</f>
        <v>93</v>
      </c>
      <c r="F26" s="5">
        <f>INDEX(ref_Unit_Balance!$V$31:$V$1012,MATCH(UnitGradeInfo!B26,ref_Unit_Balance!$B$31:$B$1048576,0))
+
INDEX(ref_Unit_Balance!$AB$31:$AB$1012,MATCH(UnitGradeInfo!B26,ref_Unit_Balance!$B$31:$B$1048576,0))*(D26-1)</f>
        <v>6475</v>
      </c>
      <c r="G26" s="5">
        <f>INDEX(ref_Unit_Balance!$R$31:$R$1012,MATCH(UnitGradeInfo!B26,ref_Unit_Balance!$B$31:$B$1048576,0))
+
INDEX(ref_Unit_Balance!$AA$31:$AA$1012,MATCH(UnitGradeInfo!B26,ref_Unit_Balance!$B$31:$B$1048576,0))*(D26-1)</f>
        <v>333</v>
      </c>
      <c r="H26" s="39">
        <f>IF(INDEX(Unitinfo!D:D,MATCH(UnitGradeInfo!B26,Unitinfo!A:A,0))=1,50,5)</f>
        <v>5</v>
      </c>
      <c r="I26" s="5">
        <f>INDEX(ref_Unit_Balance!$T$31:$T$1012,MATCH(UnitGradeInfo!B26,ref_Unit_Balance!$B$31:$B$1048576,0))</f>
        <v>0</v>
      </c>
      <c r="J26" s="5">
        <f>INDEX(ref_Unit_Balance!$S$31:$S$1012,MATCH(UnitGradeInfo!B26,ref_Unit_Balance!$B$31:$B$1048576,0))</f>
        <v>1000</v>
      </c>
      <c r="K26" s="5">
        <v>0</v>
      </c>
      <c r="L26" s="5">
        <f>INDEX(ref_Unit_Balance!$I$31:$I$1012,MATCH(UnitGradeInfo!B26,ref_Unit_Balance!$B$31:$B$1048576,0))</f>
        <v>1</v>
      </c>
      <c r="M26" s="5">
        <f t="shared" si="0"/>
        <v>2</v>
      </c>
      <c r="N26" s="5">
        <f t="shared" si="1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>B26</f>
        <v>1057</v>
      </c>
      <c r="U26" s="5">
        <f t="shared" si="2"/>
        <v>1</v>
      </c>
      <c r="V26" s="5">
        <v>0</v>
      </c>
      <c r="W26" s="5">
        <f>10</f>
        <v>10</v>
      </c>
    </row>
    <row r="27" spans="1:23">
      <c r="A27" s="5">
        <f t="shared" si="3"/>
        <v>24</v>
      </c>
      <c r="B27" s="100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INDEX(ref_Unit_Balance!$G$31:$G$1012,MATCH(UnitGradeInfo!B27,ref_Unit_Balance!$B$31:$B$1048576,0))</f>
        <v>93</v>
      </c>
      <c r="F27" s="5">
        <f>INDEX(ref_Unit_Balance!$V$31:$V$1012,MATCH(UnitGradeInfo!B27,ref_Unit_Balance!$B$31:$B$1048576,0))
+
INDEX(ref_Unit_Balance!$AB$31:$AB$1012,MATCH(UnitGradeInfo!B27,ref_Unit_Balance!$B$31:$B$1048576,0))*(D27-1)</f>
        <v>2775</v>
      </c>
      <c r="G27" s="5">
        <f>INDEX(ref_Unit_Balance!$R$31:$R$1012,MATCH(UnitGradeInfo!B27,ref_Unit_Balance!$B$31:$B$1048576,0))
+
INDEX(ref_Unit_Balance!$AA$31:$AA$1012,MATCH(UnitGradeInfo!B27,ref_Unit_Balance!$B$31:$B$1048576,0))*(D27-1)</f>
        <v>666</v>
      </c>
      <c r="H27" s="39">
        <f>IF(INDEX(Unitinfo!D:D,MATCH(UnitGradeInfo!B27,Unitinfo!A:A,0))=1,50,5)</f>
        <v>5</v>
      </c>
      <c r="I27" s="5">
        <f>INDEX(ref_Unit_Balance!$T$31:$T$1012,MATCH(UnitGradeInfo!B27,ref_Unit_Balance!$B$31:$B$1048576,0))</f>
        <v>5</v>
      </c>
      <c r="J27" s="5">
        <f>INDEX(ref_Unit_Balance!$S$31:$S$1012,MATCH(UnitGradeInfo!B27,ref_Unit_Balance!$B$31:$B$1048576,0))</f>
        <v>1000</v>
      </c>
      <c r="K27" s="5">
        <v>0</v>
      </c>
      <c r="L27" s="5">
        <f>INDEX(ref_Unit_Balance!$I$31:$I$1012,MATCH(UnitGradeInfo!B27,ref_Unit_Balance!$B$31:$B$1048576,0))</f>
        <v>1</v>
      </c>
      <c r="M27" s="5">
        <f t="shared" si="0"/>
        <v>2</v>
      </c>
      <c r="N27" s="5">
        <f t="shared" si="1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>B27</f>
        <v>1058</v>
      </c>
      <c r="U27" s="5">
        <f t="shared" si="2"/>
        <v>1</v>
      </c>
      <c r="V27" s="5">
        <v>0</v>
      </c>
      <c r="W27" s="5">
        <f>10</f>
        <v>10</v>
      </c>
    </row>
    <row r="28" spans="1:23">
      <c r="A28" s="5">
        <f t="shared" si="3"/>
        <v>25</v>
      </c>
      <c r="B28" s="100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INDEX(ref_Unit_Balance!$G$31:$G$1012,MATCH(UnitGradeInfo!B28,ref_Unit_Balance!$B$31:$B$1048576,0))</f>
        <v>93</v>
      </c>
      <c r="F28" s="5">
        <f>INDEX(ref_Unit_Balance!$V$31:$V$1012,MATCH(UnitGradeInfo!B28,ref_Unit_Balance!$B$31:$B$1048576,0))
+
INDEX(ref_Unit_Balance!$AB$31:$AB$1012,MATCH(UnitGradeInfo!B28,ref_Unit_Balance!$B$31:$B$1048576,0))*(D28-1)</f>
        <v>3700</v>
      </c>
      <c r="G28" s="5">
        <f>INDEX(ref_Unit_Balance!$R$31:$R$1012,MATCH(UnitGradeInfo!B28,ref_Unit_Balance!$B$31:$B$1048576,0))
+
INDEX(ref_Unit_Balance!$AA$31:$AA$1012,MATCH(UnitGradeInfo!B28,ref_Unit_Balance!$B$31:$B$1048576,0))*(D28-1)</f>
        <v>666</v>
      </c>
      <c r="H28" s="39">
        <f>IF(INDEX(Unitinfo!D:D,MATCH(UnitGradeInfo!B28,Unitinfo!A:A,0))=1,50,5)</f>
        <v>5</v>
      </c>
      <c r="I28" s="5">
        <f>INDEX(ref_Unit_Balance!$T$31:$T$1012,MATCH(UnitGradeInfo!B28,ref_Unit_Balance!$B$31:$B$1048576,0))</f>
        <v>0</v>
      </c>
      <c r="J28" s="5">
        <f>INDEX(ref_Unit_Balance!$S$31:$S$1012,MATCH(UnitGradeInfo!B28,ref_Unit_Balance!$B$31:$B$1048576,0))</f>
        <v>1000</v>
      </c>
      <c r="K28" s="5">
        <v>0</v>
      </c>
      <c r="L28" s="5">
        <f>INDEX(ref_Unit_Balance!$I$31:$I$1012,MATCH(UnitGradeInfo!B28,ref_Unit_Balance!$B$31:$B$1048576,0))</f>
        <v>1</v>
      </c>
      <c r="M28" s="5">
        <f t="shared" si="0"/>
        <v>2</v>
      </c>
      <c r="N28" s="5">
        <f t="shared" si="1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>B28</f>
        <v>1059</v>
      </c>
      <c r="U28" s="5">
        <f t="shared" si="2"/>
        <v>1</v>
      </c>
      <c r="V28" s="5">
        <v>0</v>
      </c>
      <c r="W28" s="5">
        <f>10</f>
        <v>10</v>
      </c>
    </row>
    <row r="29" spans="1:23">
      <c r="A29" s="5">
        <f t="shared" si="3"/>
        <v>26</v>
      </c>
      <c r="B29" s="100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INDEX(ref_Unit_Balance!$G$31:$G$1012,MATCH(UnitGradeInfo!B29,ref_Unit_Balance!$B$31:$B$1048576,0))</f>
        <v>88</v>
      </c>
      <c r="F29" s="5">
        <f>INDEX(ref_Unit_Balance!$V$31:$V$1012,MATCH(UnitGradeInfo!B29,ref_Unit_Balance!$B$31:$B$1048576,0))
+
INDEX(ref_Unit_Balance!$AB$31:$AB$1012,MATCH(UnitGradeInfo!B29,ref_Unit_Balance!$B$31:$B$1048576,0))*(D29-1)</f>
        <v>5250</v>
      </c>
      <c r="G29" s="5">
        <f>INDEX(ref_Unit_Balance!$R$31:$R$1012,MATCH(UnitGradeInfo!B29,ref_Unit_Balance!$B$31:$B$1048576,0))
+
INDEX(ref_Unit_Balance!$AA$31:$AA$1012,MATCH(UnitGradeInfo!B29,ref_Unit_Balance!$B$31:$B$1048576,0))*(D29-1)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INDEX(ref_Unit_Balance!$T$31:$T$1012,MATCH(UnitGradeInfo!B29,ref_Unit_Balance!$B$31:$B$1048576,0))</f>
        <v>0</v>
      </c>
      <c r="J29" s="5">
        <f>INDEX(ref_Unit_Balance!$S$31:$S$1012,MATCH(UnitGradeInfo!B29,ref_Unit_Balance!$B$31:$B$1048576,0))</f>
        <v>1000</v>
      </c>
      <c r="K29" s="5">
        <v>0</v>
      </c>
      <c r="L29" s="5">
        <f>INDEX(ref_Unit_Balance!$I$31:$I$1012,MATCH(UnitGradeInfo!B29,ref_Unit_Balance!$B$31:$B$1048576,0))</f>
        <v>1</v>
      </c>
      <c r="M29" s="5">
        <f t="shared" si="0"/>
        <v>2</v>
      </c>
      <c r="N29" s="5">
        <f t="shared" si="1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>B29</f>
        <v>1060</v>
      </c>
      <c r="U29" s="5">
        <f t="shared" si="2"/>
        <v>1</v>
      </c>
      <c r="V29" s="5">
        <v>0</v>
      </c>
      <c r="W29" s="5">
        <f>10</f>
        <v>10</v>
      </c>
    </row>
    <row r="30" spans="1:23">
      <c r="A30" s="5">
        <f t="shared" si="3"/>
        <v>27</v>
      </c>
      <c r="B30" s="100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INDEX(ref_Unit_Balance!$G$31:$G$1012,MATCH(UnitGradeInfo!B30,ref_Unit_Balance!$B$31:$B$1048576,0))</f>
        <v>88</v>
      </c>
      <c r="F30" s="5">
        <f>INDEX(ref_Unit_Balance!$V$31:$V$1012,MATCH(UnitGradeInfo!B30,ref_Unit_Balance!$B$31:$B$1048576,0))
+
INDEX(ref_Unit_Balance!$AB$31:$AB$1012,MATCH(UnitGradeInfo!B30,ref_Unit_Balance!$B$31:$B$1048576,0))*(D30-1)</f>
        <v>3500</v>
      </c>
      <c r="G30" s="5">
        <f>INDEX(ref_Unit_Balance!$R$31:$R$1012,MATCH(UnitGradeInfo!B30,ref_Unit_Balance!$B$31:$B$1048576,0))
+
INDEX(ref_Unit_Balance!$AA$31:$AA$1012,MATCH(UnitGradeInfo!B30,ref_Unit_Balance!$B$31:$B$1048576,0))*(D30-1)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INDEX(ref_Unit_Balance!$T$31:$T$1012,MATCH(UnitGradeInfo!B30,ref_Unit_Balance!$B$31:$B$1048576,0))</f>
        <v>0</v>
      </c>
      <c r="J30" s="5">
        <f>INDEX(ref_Unit_Balance!$S$31:$S$1012,MATCH(UnitGradeInfo!B30,ref_Unit_Balance!$B$31:$B$1048576,0))</f>
        <v>1000</v>
      </c>
      <c r="K30" s="5">
        <v>0</v>
      </c>
      <c r="L30" s="5">
        <f>INDEX(ref_Unit_Balance!$I$31:$I$1012,MATCH(UnitGradeInfo!B30,ref_Unit_Balance!$B$31:$B$1048576,0))</f>
        <v>1</v>
      </c>
      <c r="M30" s="5">
        <f t="shared" si="0"/>
        <v>2</v>
      </c>
      <c r="N30" s="5">
        <f t="shared" si="1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>B30</f>
        <v>1061</v>
      </c>
      <c r="U30" s="5">
        <f t="shared" si="2"/>
        <v>1</v>
      </c>
      <c r="V30" s="5">
        <v>0</v>
      </c>
      <c r="W30" s="5">
        <f>10</f>
        <v>10</v>
      </c>
    </row>
    <row r="31" spans="1:23">
      <c r="A31" s="5">
        <f t="shared" si="3"/>
        <v>28</v>
      </c>
      <c r="B31" s="100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INDEX(ref_Unit_Balance!$G$31:$G$1012,MATCH(UnitGradeInfo!B31,ref_Unit_Balance!$B$31:$B$1048576,0))</f>
        <v>88</v>
      </c>
      <c r="F31" s="5">
        <f>INDEX(ref_Unit_Balance!$V$31:$V$1012,MATCH(UnitGradeInfo!B31,ref_Unit_Balance!$B$31:$B$1048576,0))
+
INDEX(ref_Unit_Balance!$AB$31:$AB$1012,MATCH(UnitGradeInfo!B31,ref_Unit_Balance!$B$31:$B$1048576,0))*(D31-1)</f>
        <v>3500</v>
      </c>
      <c r="G31" s="5">
        <f>INDEX(ref_Unit_Balance!$R$31:$R$1012,MATCH(UnitGradeInfo!B31,ref_Unit_Balance!$B$31:$B$1048576,0))
+
INDEX(ref_Unit_Balance!$AA$31:$AA$1012,MATCH(UnitGradeInfo!B31,ref_Unit_Balance!$B$31:$B$1048576,0))*(D31-1)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INDEX(ref_Unit_Balance!$T$31:$T$1012,MATCH(UnitGradeInfo!B31,ref_Unit_Balance!$B$31:$B$1048576,0))</f>
        <v>0</v>
      </c>
      <c r="J31" s="5">
        <f>INDEX(ref_Unit_Balance!$S$31:$S$1012,MATCH(UnitGradeInfo!B31,ref_Unit_Balance!$B$31:$B$1048576,0))</f>
        <v>1000</v>
      </c>
      <c r="K31" s="5">
        <v>0</v>
      </c>
      <c r="L31" s="5">
        <f>INDEX(ref_Unit_Balance!$I$31:$I$1012,MATCH(UnitGradeInfo!B31,ref_Unit_Balance!$B$31:$B$1048576,0))</f>
        <v>1</v>
      </c>
      <c r="M31" s="5">
        <f t="shared" si="0"/>
        <v>2</v>
      </c>
      <c r="N31" s="5">
        <f t="shared" si="1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>B31</f>
        <v>1062</v>
      </c>
      <c r="U31" s="5">
        <f t="shared" si="2"/>
        <v>1</v>
      </c>
      <c r="V31" s="5">
        <v>0</v>
      </c>
      <c r="W31" s="5">
        <f>10</f>
        <v>10</v>
      </c>
    </row>
    <row r="32" spans="1:23">
      <c r="A32" s="5">
        <f t="shared" si="3"/>
        <v>29</v>
      </c>
      <c r="B32" s="100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INDEX(ref_Unit_Balance!$G$31:$G$1012,MATCH(UnitGradeInfo!B32,ref_Unit_Balance!$B$31:$B$1048576,0))</f>
        <v>88</v>
      </c>
      <c r="F32" s="5">
        <f>INDEX(ref_Unit_Balance!$V$31:$V$1012,MATCH(UnitGradeInfo!B32,ref_Unit_Balance!$B$31:$B$1048576,0))
+
INDEX(ref_Unit_Balance!$AB$31:$AB$1012,MATCH(UnitGradeInfo!B32,ref_Unit_Balance!$B$31:$B$1048576,0))*(D32-1)</f>
        <v>2800</v>
      </c>
      <c r="G32" s="5">
        <f>INDEX(ref_Unit_Balance!$R$31:$R$1012,MATCH(UnitGradeInfo!B32,ref_Unit_Balance!$B$31:$B$1048576,0))
+
INDEX(ref_Unit_Balance!$AA$31:$AA$1012,MATCH(UnitGradeInfo!B32,ref_Unit_Balance!$B$31:$B$1048576,0))*(D32-1)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INDEX(ref_Unit_Balance!$T$31:$T$1012,MATCH(UnitGradeInfo!B32,ref_Unit_Balance!$B$31:$B$1048576,0))</f>
        <v>0</v>
      </c>
      <c r="J32" s="5">
        <f>INDEX(ref_Unit_Balance!$S$31:$S$1012,MATCH(UnitGradeInfo!B32,ref_Unit_Balance!$B$31:$B$1048576,0))</f>
        <v>1000</v>
      </c>
      <c r="K32" s="5">
        <v>0</v>
      </c>
      <c r="L32" s="5">
        <f>INDEX(ref_Unit_Balance!$I$31:$I$1012,MATCH(UnitGradeInfo!B32,ref_Unit_Balance!$B$31:$B$1048576,0))</f>
        <v>1</v>
      </c>
      <c r="M32" s="5">
        <f t="shared" si="0"/>
        <v>2</v>
      </c>
      <c r="N32" s="5">
        <f t="shared" si="1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>B32</f>
        <v>1063</v>
      </c>
      <c r="U32" s="5">
        <f t="shared" si="2"/>
        <v>1</v>
      </c>
      <c r="V32" s="5">
        <v>0</v>
      </c>
      <c r="W32" s="5">
        <f>10</f>
        <v>10</v>
      </c>
    </row>
    <row r="33" spans="1:23">
      <c r="A33" s="5">
        <f t="shared" si="3"/>
        <v>30</v>
      </c>
      <c r="B33" s="100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INDEX(ref_Unit_Balance!$G$31:$G$1012,MATCH(UnitGradeInfo!B33,ref_Unit_Balance!$B$31:$B$1048576,0))</f>
        <v>113</v>
      </c>
      <c r="F33" s="5">
        <f>INDEX(ref_Unit_Balance!$V$31:$V$1012,MATCH(UnitGradeInfo!B33,ref_Unit_Balance!$B$31:$B$1048576,0))
+
INDEX(ref_Unit_Balance!$AB$31:$AB$1012,MATCH(UnitGradeInfo!B33,ref_Unit_Balance!$B$31:$B$1048576,0))*(D33-1)</f>
        <v>3600</v>
      </c>
      <c r="G33" s="5">
        <f>INDEX(ref_Unit_Balance!$R$31:$R$1012,MATCH(UnitGradeInfo!B33,ref_Unit_Balance!$B$31:$B$1048576,0))
+
INDEX(ref_Unit_Balance!$AA$31:$AA$1012,MATCH(UnitGradeInfo!B33,ref_Unit_Balance!$B$31:$B$1048576,0))*(D33-1)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INDEX(ref_Unit_Balance!$T$31:$T$1012,MATCH(UnitGradeInfo!B33,ref_Unit_Balance!$B$31:$B$1048576,0))</f>
        <v>0</v>
      </c>
      <c r="J33" s="5">
        <f>INDEX(ref_Unit_Balance!$S$31:$S$1012,MATCH(UnitGradeInfo!B33,ref_Unit_Balance!$B$31:$B$1048576,0))</f>
        <v>1000</v>
      </c>
      <c r="K33" s="5">
        <v>0</v>
      </c>
      <c r="L33" s="5">
        <f>INDEX(ref_Unit_Balance!$I$31:$I$1012,MATCH(UnitGradeInfo!B33,ref_Unit_Balance!$B$31:$B$1048576,0))</f>
        <v>1</v>
      </c>
      <c r="M33" s="5">
        <f t="shared" si="0"/>
        <v>2</v>
      </c>
      <c r="N33" s="5">
        <f t="shared" si="1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>B33</f>
        <v>1064</v>
      </c>
      <c r="U33" s="5">
        <f t="shared" si="2"/>
        <v>1</v>
      </c>
      <c r="V33" s="5">
        <v>0</v>
      </c>
      <c r="W33" s="5">
        <f>10</f>
        <v>10</v>
      </c>
    </row>
    <row r="34" spans="1:23">
      <c r="A34" s="5">
        <f t="shared" si="3"/>
        <v>31</v>
      </c>
      <c r="B34" s="100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INDEX(ref_Unit_Balance!$G$31:$G$1012,MATCH(UnitGradeInfo!B34,ref_Unit_Balance!$B$31:$B$1048576,0))</f>
        <v>113</v>
      </c>
      <c r="F34" s="5">
        <f>INDEX(ref_Unit_Balance!$V$31:$V$1012,MATCH(UnitGradeInfo!B34,ref_Unit_Balance!$B$31:$B$1048576,0))
+
INDEX(ref_Unit_Balance!$AB$31:$AB$1012,MATCH(UnitGradeInfo!B34,ref_Unit_Balance!$B$31:$B$1048576,0))*(D34-1)</f>
        <v>4500</v>
      </c>
      <c r="G34" s="5">
        <f>INDEX(ref_Unit_Balance!$R$31:$R$1012,MATCH(UnitGradeInfo!B34,ref_Unit_Balance!$B$31:$B$1048576,0))
+
INDEX(ref_Unit_Balance!$AA$31:$AA$1012,MATCH(UnitGradeInfo!B34,ref_Unit_Balance!$B$31:$B$1048576,0))*(D34-1)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INDEX(ref_Unit_Balance!$T$31:$T$1012,MATCH(UnitGradeInfo!B34,ref_Unit_Balance!$B$31:$B$1048576,0))</f>
        <v>10</v>
      </c>
      <c r="J34" s="5">
        <f>INDEX(ref_Unit_Balance!$S$31:$S$1012,MATCH(UnitGradeInfo!B34,ref_Unit_Balance!$B$31:$B$1048576,0))</f>
        <v>1000</v>
      </c>
      <c r="K34" s="5">
        <v>0</v>
      </c>
      <c r="L34" s="5">
        <f>INDEX(ref_Unit_Balance!$I$31:$I$1012,MATCH(UnitGradeInfo!B34,ref_Unit_Balance!$B$31:$B$1048576,0))</f>
        <v>1</v>
      </c>
      <c r="M34" s="5">
        <f t="shared" si="0"/>
        <v>2</v>
      </c>
      <c r="N34" s="5">
        <f t="shared" si="1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>B34</f>
        <v>1065</v>
      </c>
      <c r="U34" s="5">
        <f t="shared" si="2"/>
        <v>1</v>
      </c>
      <c r="V34" s="5">
        <v>0</v>
      </c>
      <c r="W34" s="5">
        <f>10</f>
        <v>10</v>
      </c>
    </row>
    <row r="35" spans="1:23">
      <c r="A35" s="5">
        <f t="shared" si="3"/>
        <v>32</v>
      </c>
      <c r="B35" s="100">
        <v>1066</v>
      </c>
      <c r="C35" s="20" t="str">
        <f>INDEX(Unitinfo!C:C,MATCH(UnitGradeInfo!B35,Unitinfo!A:A,0))</f>
        <v>(근거리)Indian_Egg_2</v>
      </c>
      <c r="D35" s="5">
        <f>COUNTIF($B$4:B35,B35)</f>
        <v>1</v>
      </c>
      <c r="E35" s="5">
        <f>INDEX(ref_Unit_Balance!$G$31:$G$1012,MATCH(UnitGradeInfo!B35,ref_Unit_Balance!$B$31:$B$1048576,0))</f>
        <v>113</v>
      </c>
      <c r="F35" s="5">
        <f>INDEX(ref_Unit_Balance!$V$31:$V$1012,MATCH(UnitGradeInfo!B35,ref_Unit_Balance!$B$31:$B$1048576,0))
+
INDEX(ref_Unit_Balance!$AB$31:$AB$1012,MATCH(UnitGradeInfo!B35,ref_Unit_Balance!$B$31:$B$1048576,0))*(D35-1)</f>
        <v>5625</v>
      </c>
      <c r="G35" s="5">
        <f>INDEX(ref_Unit_Balance!$R$31:$R$1012,MATCH(UnitGradeInfo!B35,ref_Unit_Balance!$B$31:$B$1048576,0))
+
INDEX(ref_Unit_Balance!$AA$31:$AA$1012,MATCH(UnitGradeInfo!B35,ref_Unit_Balance!$B$31:$B$1048576,0))*(D35-1)</f>
        <v>405</v>
      </c>
      <c r="H35" s="39">
        <f>IF(INDEX(Unitinfo!D:D,MATCH(UnitGradeInfo!B35,Unitinfo!A:A,0))=1,50,5)</f>
        <v>5</v>
      </c>
      <c r="I35" s="5">
        <f>INDEX(ref_Unit_Balance!$T$31:$T$1012,MATCH(UnitGradeInfo!B35,ref_Unit_Balance!$B$31:$B$1048576,0))</f>
        <v>10</v>
      </c>
      <c r="J35" s="5">
        <f>INDEX(ref_Unit_Balance!$S$31:$S$1012,MATCH(UnitGradeInfo!B35,ref_Unit_Balance!$B$31:$B$1048576,0))</f>
        <v>1000</v>
      </c>
      <c r="K35" s="5">
        <v>0</v>
      </c>
      <c r="L35" s="5">
        <f>INDEX(ref_Unit_Balance!$I$31:$I$1012,MATCH(UnitGradeInfo!B35,ref_Unit_Balance!$B$31:$B$1048576,0))</f>
        <v>1</v>
      </c>
      <c r="M35" s="5">
        <f t="shared" si="0"/>
        <v>2</v>
      </c>
      <c r="N35" s="5">
        <f t="shared" si="1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>B35</f>
        <v>1066</v>
      </c>
      <c r="U35" s="5">
        <f t="shared" si="2"/>
        <v>1</v>
      </c>
      <c r="V35" s="5">
        <v>0</v>
      </c>
      <c r="W35" s="5">
        <f>10</f>
        <v>10</v>
      </c>
    </row>
    <row r="36" spans="1:23" ht="15.6">
      <c r="A36" s="5">
        <f t="shared" si="3"/>
        <v>33</v>
      </c>
      <c r="B36" s="101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INDEX(ref_Unit_Balance!$G$31:$G$1012,MATCH(UnitGradeInfo!B36,ref_Unit_Balance!$B$31:$B$1048576,0))</f>
        <v>25</v>
      </c>
      <c r="F36" s="5">
        <f>INDEX(ref_Unit_Balance!$V$31:$V$1012,MATCH(UnitGradeInfo!B36,ref_Unit_Balance!$B$31:$B$1048576,0))
+
INDEX(ref_Unit_Balance!$AB$31:$AB$1012,MATCH(UnitGradeInfo!B36,ref_Unit_Balance!$B$31:$B$1048576,0))*(D36-1)</f>
        <v>1000</v>
      </c>
      <c r="G36" s="5">
        <f>INDEX(ref_Unit_Balance!$R$31:$R$1012,MATCH(UnitGradeInfo!B36,ref_Unit_Balance!$B$31:$B$1048576,0))
+
INDEX(ref_Unit_Balance!$AA$31:$AA$1012,MATCH(UnitGradeInfo!B36,ref_Unit_Balance!$B$31:$B$1048576,0))*(D36-1)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INDEX(ref_Unit_Balance!$T$31:$T$1012,MATCH(UnitGradeInfo!B36,ref_Unit_Balance!$B$31:$B$1048576,0))</f>
        <v>0</v>
      </c>
      <c r="J36" s="5">
        <f>INDEX(ref_Unit_Balance!$S$31:$S$1012,MATCH(UnitGradeInfo!B36,ref_Unit_Balance!$B$31:$B$1048576,0))</f>
        <v>1000</v>
      </c>
      <c r="K36" s="5">
        <v>0</v>
      </c>
      <c r="L36" s="5">
        <f>INDEX(ref_Unit_Balance!$I$31:$I$1012,MATCH(UnitGradeInfo!B36,ref_Unit_Balance!$B$31:$B$1048576,0))</f>
        <v>1</v>
      </c>
      <c r="M36" s="5">
        <f t="shared" si="0"/>
        <v>2</v>
      </c>
      <c r="N36" s="5">
        <f t="shared" si="1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>B36</f>
        <v>11001</v>
      </c>
      <c r="U36" s="5">
        <f t="shared" si="2"/>
        <v>0</v>
      </c>
      <c r="V36" s="5">
        <v>0</v>
      </c>
      <c r="W36" s="5">
        <f>10</f>
        <v>10</v>
      </c>
    </row>
    <row r="37" spans="1:23" ht="15.6">
      <c r="A37" s="5">
        <f t="shared" si="3"/>
        <v>34</v>
      </c>
      <c r="B37" s="101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INDEX(ref_Unit_Balance!$G$31:$G$1012,MATCH(UnitGradeInfo!B37,ref_Unit_Balance!$B$31:$B$1048576,0))</f>
        <v>25</v>
      </c>
      <c r="F37" s="5">
        <f>INDEX(ref_Unit_Balance!$V$31:$V$1012,MATCH(UnitGradeInfo!B37,ref_Unit_Balance!$B$31:$B$1048576,0))
+
INDEX(ref_Unit_Balance!$AB$31:$AB$1012,MATCH(UnitGradeInfo!B37,ref_Unit_Balance!$B$31:$B$1048576,0))*(D37-1)</f>
        <v>800</v>
      </c>
      <c r="G37" s="5">
        <f>INDEX(ref_Unit_Balance!$R$31:$R$1012,MATCH(UnitGradeInfo!B37,ref_Unit_Balance!$B$31:$B$1048576,0))
+
INDEX(ref_Unit_Balance!$AA$31:$AA$1012,MATCH(UnitGradeInfo!B37,ref_Unit_Balance!$B$31:$B$1048576,0))*(D37-1)</f>
        <v>120</v>
      </c>
      <c r="H37" s="39">
        <f>IF(INDEX(Unitinfo!D:D,MATCH(UnitGradeInfo!B37,Unitinfo!A:A,0))=1,50,5)</f>
        <v>50</v>
      </c>
      <c r="I37" s="5">
        <f>INDEX(ref_Unit_Balance!$T$31:$T$1012,MATCH(UnitGradeInfo!B37,ref_Unit_Balance!$B$31:$B$1048576,0))</f>
        <v>0</v>
      </c>
      <c r="J37" s="5">
        <f>INDEX(ref_Unit_Balance!$S$31:$S$1012,MATCH(UnitGradeInfo!B37,ref_Unit_Balance!$B$31:$B$1048576,0))</f>
        <v>1000</v>
      </c>
      <c r="K37" s="5">
        <v>0</v>
      </c>
      <c r="L37" s="5">
        <f>INDEX(ref_Unit_Balance!$I$31:$I$1012,MATCH(UnitGradeInfo!B37,ref_Unit_Balance!$B$31:$B$1048576,0))</f>
        <v>1</v>
      </c>
      <c r="M37" s="5">
        <f t="shared" si="0"/>
        <v>2</v>
      </c>
      <c r="N37" s="5">
        <f t="shared" si="1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121</v>
      </c>
      <c r="T37" s="5">
        <f>B37</f>
        <v>11002</v>
      </c>
      <c r="U37" s="5">
        <f t="shared" si="2"/>
        <v>0</v>
      </c>
      <c r="V37" s="5">
        <v>0</v>
      </c>
      <c r="W37" s="5">
        <f>10</f>
        <v>10</v>
      </c>
    </row>
    <row r="38" spans="1:23" ht="15.6">
      <c r="A38" s="5">
        <f t="shared" si="3"/>
        <v>35</v>
      </c>
      <c r="B38" s="101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INDEX(ref_Unit_Balance!$G$31:$G$1012,MATCH(UnitGradeInfo!B38,ref_Unit_Balance!$B$31:$B$1048576,0))</f>
        <v>25</v>
      </c>
      <c r="F38" s="5">
        <f>INDEX(ref_Unit_Balance!$V$31:$V$1012,MATCH(UnitGradeInfo!B38,ref_Unit_Balance!$B$31:$B$1048576,0))
+
INDEX(ref_Unit_Balance!$AB$31:$AB$1012,MATCH(UnitGradeInfo!B38,ref_Unit_Balance!$B$31:$B$1048576,0))*(D38-1)</f>
        <v>1000</v>
      </c>
      <c r="G38" s="5">
        <f>INDEX(ref_Unit_Balance!$R$31:$R$1012,MATCH(UnitGradeInfo!B38,ref_Unit_Balance!$B$31:$B$1048576,0))
+
INDEX(ref_Unit_Balance!$AA$31:$AA$1012,MATCH(UnitGradeInfo!B38,ref_Unit_Balance!$B$31:$B$1048576,0))*(D38-1)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INDEX(ref_Unit_Balance!$T$31:$T$1012,MATCH(UnitGradeInfo!B38,ref_Unit_Balance!$B$31:$B$1048576,0))</f>
        <v>0</v>
      </c>
      <c r="J38" s="5">
        <f>INDEX(ref_Unit_Balance!$S$31:$S$1012,MATCH(UnitGradeInfo!B38,ref_Unit_Balance!$B$31:$B$1048576,0))</f>
        <v>1000</v>
      </c>
      <c r="K38" s="5">
        <v>0</v>
      </c>
      <c r="L38" s="5">
        <f>INDEX(ref_Unit_Balance!$I$31:$I$1012,MATCH(UnitGradeInfo!B38,ref_Unit_Balance!$B$31:$B$1048576,0))</f>
        <v>1</v>
      </c>
      <c r="M38" s="5">
        <f t="shared" si="0"/>
        <v>2</v>
      </c>
      <c r="N38" s="5">
        <f t="shared" si="1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>B38</f>
        <v>11003</v>
      </c>
      <c r="U38" s="5">
        <f t="shared" si="2"/>
        <v>0</v>
      </c>
      <c r="V38" s="5">
        <v>0</v>
      </c>
      <c r="W38" s="5">
        <f>10</f>
        <v>10</v>
      </c>
    </row>
    <row r="39" spans="1:23" ht="15.6">
      <c r="A39" s="5">
        <f t="shared" si="3"/>
        <v>36</v>
      </c>
      <c r="B39" s="101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INDEX(ref_Unit_Balance!$G$31:$G$1012,MATCH(UnitGradeInfo!B39,ref_Unit_Balance!$B$31:$B$1048576,0))</f>
        <v>50</v>
      </c>
      <c r="F39" s="5">
        <f>INDEX(ref_Unit_Balance!$V$31:$V$1012,MATCH(UnitGradeInfo!B39,ref_Unit_Balance!$B$31:$B$1048576,0))
+
INDEX(ref_Unit_Balance!$AB$31:$AB$1012,MATCH(UnitGradeInfo!B39,ref_Unit_Balance!$B$31:$B$1048576,0))*(D39-1)</f>
        <v>1600</v>
      </c>
      <c r="G39" s="5">
        <f>INDEX(ref_Unit_Balance!$R$31:$R$1012,MATCH(UnitGradeInfo!B39,ref_Unit_Balance!$B$31:$B$1048576,0))
+
INDEX(ref_Unit_Balance!$AA$31:$AA$1012,MATCH(UnitGradeInfo!B39,ref_Unit_Balance!$B$31:$B$1048576,0))*(D39-1)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INDEX(ref_Unit_Balance!$T$31:$T$1012,MATCH(UnitGradeInfo!B39,ref_Unit_Balance!$B$31:$B$1048576,0))</f>
        <v>0</v>
      </c>
      <c r="J39" s="5">
        <f>INDEX(ref_Unit_Balance!$S$31:$S$1012,MATCH(UnitGradeInfo!B39,ref_Unit_Balance!$B$31:$B$1048576,0))</f>
        <v>1000</v>
      </c>
      <c r="K39" s="5">
        <v>0</v>
      </c>
      <c r="L39" s="5">
        <f>INDEX(ref_Unit_Balance!$I$31:$I$1012,MATCH(UnitGradeInfo!B39,ref_Unit_Balance!$B$31:$B$1048576,0))</f>
        <v>1</v>
      </c>
      <c r="M39" s="5">
        <f t="shared" si="0"/>
        <v>2</v>
      </c>
      <c r="N39" s="5">
        <f t="shared" si="1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>B39</f>
        <v>11004</v>
      </c>
      <c r="U39" s="5">
        <f t="shared" si="2"/>
        <v>0</v>
      </c>
      <c r="V39" s="5">
        <v>0</v>
      </c>
      <c r="W39" s="5">
        <f>10</f>
        <v>10</v>
      </c>
    </row>
    <row r="40" spans="1:23" ht="15.6">
      <c r="A40" s="5">
        <f t="shared" si="3"/>
        <v>37</v>
      </c>
      <c r="B40" s="101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INDEX(ref_Unit_Balance!$G$31:$G$1012,MATCH(UnitGradeInfo!B40,ref_Unit_Balance!$B$31:$B$1048576,0))</f>
        <v>25</v>
      </c>
      <c r="F40" s="5">
        <f>INDEX(ref_Unit_Balance!$V$31:$V$1012,MATCH(UnitGradeInfo!B40,ref_Unit_Balance!$B$31:$B$1048576,0))
+
INDEX(ref_Unit_Balance!$AB$31:$AB$1012,MATCH(UnitGradeInfo!B40,ref_Unit_Balance!$B$31:$B$1048576,0))*(D40-1)</f>
        <v>1000</v>
      </c>
      <c r="G40" s="5">
        <f>INDEX(ref_Unit_Balance!$R$31:$R$1012,MATCH(UnitGradeInfo!B40,ref_Unit_Balance!$B$31:$B$1048576,0))
+
INDEX(ref_Unit_Balance!$AA$31:$AA$1012,MATCH(UnitGradeInfo!B40,ref_Unit_Balance!$B$31:$B$1048576,0))*(D40-1)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INDEX(ref_Unit_Balance!$T$31:$T$1012,MATCH(UnitGradeInfo!B40,ref_Unit_Balance!$B$31:$B$1048576,0))</f>
        <v>0</v>
      </c>
      <c r="J40" s="5">
        <f>INDEX(ref_Unit_Balance!$S$31:$S$1012,MATCH(UnitGradeInfo!B40,ref_Unit_Balance!$B$31:$B$1048576,0))</f>
        <v>1000</v>
      </c>
      <c r="K40" s="5">
        <v>0</v>
      </c>
      <c r="L40" s="5">
        <f>INDEX(ref_Unit_Balance!$I$31:$I$1012,MATCH(UnitGradeInfo!B40,ref_Unit_Balance!$B$31:$B$1048576,0))</f>
        <v>1</v>
      </c>
      <c r="M40" s="5">
        <f t="shared" si="0"/>
        <v>2</v>
      </c>
      <c r="N40" s="5">
        <f t="shared" si="1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>B40</f>
        <v>11005</v>
      </c>
      <c r="U40" s="5">
        <f t="shared" si="2"/>
        <v>0</v>
      </c>
      <c r="V40" s="5">
        <v>0</v>
      </c>
      <c r="W40" s="5">
        <f>10</f>
        <v>10</v>
      </c>
    </row>
    <row r="41" spans="1:23" ht="15.6">
      <c r="A41" s="5">
        <f t="shared" si="3"/>
        <v>38</v>
      </c>
      <c r="B41" s="101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INDEX(ref_Unit_Balance!$G$31:$G$1012,MATCH(UnitGradeInfo!B41,ref_Unit_Balance!$B$31:$B$1048576,0))</f>
        <v>25</v>
      </c>
      <c r="F41" s="5">
        <f>INDEX(ref_Unit_Balance!$V$31:$V$1012,MATCH(UnitGradeInfo!B41,ref_Unit_Balance!$B$31:$B$1048576,0))
+
INDEX(ref_Unit_Balance!$AB$31:$AB$1012,MATCH(UnitGradeInfo!B41,ref_Unit_Balance!$B$31:$B$1048576,0))*(D41-1)</f>
        <v>1000</v>
      </c>
      <c r="G41" s="5">
        <f>INDEX(ref_Unit_Balance!$R$31:$R$1012,MATCH(UnitGradeInfo!B41,ref_Unit_Balance!$B$31:$B$1048576,0))
+
INDEX(ref_Unit_Balance!$AA$31:$AA$1012,MATCH(UnitGradeInfo!B41,ref_Unit_Balance!$B$31:$B$1048576,0))*(D41-1)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INDEX(ref_Unit_Balance!$T$31:$T$1012,MATCH(UnitGradeInfo!B41,ref_Unit_Balance!$B$31:$B$1048576,0))</f>
        <v>0</v>
      </c>
      <c r="J41" s="5">
        <f>INDEX(ref_Unit_Balance!$S$31:$S$1012,MATCH(UnitGradeInfo!B41,ref_Unit_Balance!$B$31:$B$1048576,0))</f>
        <v>1000</v>
      </c>
      <c r="K41" s="5">
        <v>0</v>
      </c>
      <c r="L41" s="5">
        <f>INDEX(ref_Unit_Balance!$I$31:$I$1012,MATCH(UnitGradeInfo!B41,ref_Unit_Balance!$B$31:$B$1048576,0))</f>
        <v>1</v>
      </c>
      <c r="M41" s="5">
        <f t="shared" si="0"/>
        <v>2</v>
      </c>
      <c r="N41" s="5">
        <f t="shared" si="1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>B41</f>
        <v>11006</v>
      </c>
      <c r="U41" s="5">
        <f t="shared" si="2"/>
        <v>0</v>
      </c>
      <c r="V41" s="5">
        <v>0</v>
      </c>
      <c r="W41" s="5">
        <f>10</f>
        <v>10</v>
      </c>
    </row>
    <row r="42" spans="1:23" ht="15.6">
      <c r="A42" s="5">
        <f t="shared" si="3"/>
        <v>39</v>
      </c>
      <c r="B42" s="101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INDEX(ref_Unit_Balance!$G$31:$G$1012,MATCH(UnitGradeInfo!B42,ref_Unit_Balance!$B$31:$B$1048576,0))</f>
        <v>25</v>
      </c>
      <c r="F42" s="5">
        <f>INDEX(ref_Unit_Balance!$V$31:$V$1012,MATCH(UnitGradeInfo!B42,ref_Unit_Balance!$B$31:$B$1048576,0))
+
INDEX(ref_Unit_Balance!$AB$31:$AB$1012,MATCH(UnitGradeInfo!B42,ref_Unit_Balance!$B$31:$B$1048576,0))*(D42-1)</f>
        <v>1000</v>
      </c>
      <c r="G42" s="5">
        <f>INDEX(ref_Unit_Balance!$R$31:$R$1012,MATCH(UnitGradeInfo!B42,ref_Unit_Balance!$B$31:$B$1048576,0))
+
INDEX(ref_Unit_Balance!$AA$31:$AA$1012,MATCH(UnitGradeInfo!B42,ref_Unit_Balance!$B$31:$B$1048576,0))*(D42-1)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INDEX(ref_Unit_Balance!$T$31:$T$1012,MATCH(UnitGradeInfo!B42,ref_Unit_Balance!$B$31:$B$1048576,0))</f>
        <v>0</v>
      </c>
      <c r="J42" s="5">
        <f>INDEX(ref_Unit_Balance!$S$31:$S$1012,MATCH(UnitGradeInfo!B42,ref_Unit_Balance!$B$31:$B$1048576,0))</f>
        <v>1000</v>
      </c>
      <c r="K42" s="5">
        <v>0</v>
      </c>
      <c r="L42" s="5">
        <f>INDEX(ref_Unit_Balance!$I$31:$I$1012,MATCH(UnitGradeInfo!B42,ref_Unit_Balance!$B$31:$B$1048576,0))</f>
        <v>1</v>
      </c>
      <c r="M42" s="5">
        <f t="shared" si="0"/>
        <v>2</v>
      </c>
      <c r="N42" s="5">
        <f t="shared" si="1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>B42</f>
        <v>11007</v>
      </c>
      <c r="U42" s="5">
        <f t="shared" si="2"/>
        <v>0</v>
      </c>
      <c r="V42" s="5">
        <v>0</v>
      </c>
      <c r="W42" s="5">
        <f>10</f>
        <v>10</v>
      </c>
    </row>
    <row r="43" spans="1:23" ht="15.6">
      <c r="A43" s="5">
        <f t="shared" si="3"/>
        <v>40</v>
      </c>
      <c r="B43" s="101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INDEX(ref_Unit_Balance!$G$31:$G$1012,MATCH(UnitGradeInfo!B43,ref_Unit_Balance!$B$31:$B$1048576,0))</f>
        <v>25</v>
      </c>
      <c r="F43" s="5">
        <f>INDEX(ref_Unit_Balance!$V$31:$V$1012,MATCH(UnitGradeInfo!B43,ref_Unit_Balance!$B$31:$B$1048576,0))
+
INDEX(ref_Unit_Balance!$AB$31:$AB$1012,MATCH(UnitGradeInfo!B43,ref_Unit_Balance!$B$31:$B$1048576,0))*(D43-1)</f>
        <v>1000</v>
      </c>
      <c r="G43" s="5">
        <f>INDEX(ref_Unit_Balance!$R$31:$R$1012,MATCH(UnitGradeInfo!B43,ref_Unit_Balance!$B$31:$B$1048576,0))
+
INDEX(ref_Unit_Balance!$AA$31:$AA$1012,MATCH(UnitGradeInfo!B43,ref_Unit_Balance!$B$31:$B$1048576,0))*(D43-1)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INDEX(ref_Unit_Balance!$T$31:$T$1012,MATCH(UnitGradeInfo!B43,ref_Unit_Balance!$B$31:$B$1048576,0))</f>
        <v>0</v>
      </c>
      <c r="J43" s="5">
        <f>INDEX(ref_Unit_Balance!$S$31:$S$1012,MATCH(UnitGradeInfo!B43,ref_Unit_Balance!$B$31:$B$1048576,0))</f>
        <v>1000</v>
      </c>
      <c r="K43" s="5">
        <v>0</v>
      </c>
      <c r="L43" s="5">
        <f>INDEX(ref_Unit_Balance!$I$31:$I$1012,MATCH(UnitGradeInfo!B43,ref_Unit_Balance!$B$31:$B$1048576,0))</f>
        <v>1</v>
      </c>
      <c r="M43" s="5">
        <f t="shared" si="0"/>
        <v>2</v>
      </c>
      <c r="N43" s="5">
        <f t="shared" si="1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>B43</f>
        <v>11008</v>
      </c>
      <c r="U43" s="5">
        <f t="shared" si="2"/>
        <v>0</v>
      </c>
      <c r="V43" s="5">
        <v>0</v>
      </c>
      <c r="W43" s="5">
        <f>10</f>
        <v>10</v>
      </c>
    </row>
    <row r="44" spans="1:23" ht="15.6">
      <c r="A44" s="5">
        <f t="shared" si="3"/>
        <v>41</v>
      </c>
      <c r="B44" s="101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INDEX(ref_Unit_Balance!$G$31:$G$1012,MATCH(UnitGradeInfo!B44,ref_Unit_Balance!$B$31:$B$1048576,0))</f>
        <v>25</v>
      </c>
      <c r="F44" s="5">
        <f>INDEX(ref_Unit_Balance!$V$31:$V$1012,MATCH(UnitGradeInfo!B44,ref_Unit_Balance!$B$31:$B$1048576,0))
+
INDEX(ref_Unit_Balance!$AB$31:$AB$1012,MATCH(UnitGradeInfo!B44,ref_Unit_Balance!$B$31:$B$1048576,0))*(D44-1)</f>
        <v>1000</v>
      </c>
      <c r="G44" s="5">
        <f>INDEX(ref_Unit_Balance!$R$31:$R$1012,MATCH(UnitGradeInfo!B44,ref_Unit_Balance!$B$31:$B$1048576,0))
+
INDEX(ref_Unit_Balance!$AA$31:$AA$1012,MATCH(UnitGradeInfo!B44,ref_Unit_Balance!$B$31:$B$1048576,0))*(D44-1)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INDEX(ref_Unit_Balance!$T$31:$T$1012,MATCH(UnitGradeInfo!B44,ref_Unit_Balance!$B$31:$B$1048576,0))</f>
        <v>0</v>
      </c>
      <c r="J44" s="5">
        <f>INDEX(ref_Unit_Balance!$S$31:$S$1012,MATCH(UnitGradeInfo!B44,ref_Unit_Balance!$B$31:$B$1048576,0))</f>
        <v>1000</v>
      </c>
      <c r="K44" s="5">
        <v>0</v>
      </c>
      <c r="L44" s="5">
        <f>INDEX(ref_Unit_Balance!$I$31:$I$1012,MATCH(UnitGradeInfo!B44,ref_Unit_Balance!$B$31:$B$1048576,0))</f>
        <v>1</v>
      </c>
      <c r="M44" s="5">
        <f t="shared" si="0"/>
        <v>2</v>
      </c>
      <c r="N44" s="5">
        <f t="shared" si="1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>B44</f>
        <v>11009</v>
      </c>
      <c r="U44" s="5">
        <f t="shared" si="2"/>
        <v>0</v>
      </c>
      <c r="V44" s="5">
        <v>0</v>
      </c>
      <c r="W44" s="5">
        <f>10</f>
        <v>10</v>
      </c>
    </row>
    <row r="45" spans="1:23" ht="15.6">
      <c r="A45" s="5">
        <f t="shared" si="3"/>
        <v>42</v>
      </c>
      <c r="B45" s="101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INDEX(ref_Unit_Balance!$G$31:$G$1012,MATCH(UnitGradeInfo!B45,ref_Unit_Balance!$B$31:$B$1048576,0))</f>
        <v>25</v>
      </c>
      <c r="F45" s="5">
        <f>INDEX(ref_Unit_Balance!$V$31:$V$1012,MATCH(UnitGradeInfo!B45,ref_Unit_Balance!$B$31:$B$1048576,0))
+
INDEX(ref_Unit_Balance!$AB$31:$AB$1012,MATCH(UnitGradeInfo!B45,ref_Unit_Balance!$B$31:$B$1048576,0))*(D45-1)</f>
        <v>1000</v>
      </c>
      <c r="G45" s="5">
        <f>INDEX(ref_Unit_Balance!$R$31:$R$1012,MATCH(UnitGradeInfo!B45,ref_Unit_Balance!$B$31:$B$1048576,0))
+
INDEX(ref_Unit_Balance!$AA$31:$AA$1012,MATCH(UnitGradeInfo!B45,ref_Unit_Balance!$B$31:$B$1048576,0))*(D45-1)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INDEX(ref_Unit_Balance!$T$31:$T$1012,MATCH(UnitGradeInfo!B45,ref_Unit_Balance!$B$31:$B$1048576,0))</f>
        <v>0</v>
      </c>
      <c r="J45" s="5">
        <f>INDEX(ref_Unit_Balance!$S$31:$S$1012,MATCH(UnitGradeInfo!B45,ref_Unit_Balance!$B$31:$B$1048576,0))</f>
        <v>1000</v>
      </c>
      <c r="K45" s="5">
        <v>0</v>
      </c>
      <c r="L45" s="5">
        <f>INDEX(ref_Unit_Balance!$I$31:$I$1012,MATCH(UnitGradeInfo!B45,ref_Unit_Balance!$B$31:$B$1048576,0))</f>
        <v>1</v>
      </c>
      <c r="M45" s="5">
        <f t="shared" si="0"/>
        <v>2</v>
      </c>
      <c r="N45" s="5">
        <f t="shared" si="1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>B45</f>
        <v>11010</v>
      </c>
      <c r="U45" s="5">
        <f t="shared" si="2"/>
        <v>0</v>
      </c>
      <c r="V45" s="5">
        <v>0</v>
      </c>
      <c r="W45" s="5">
        <f>10</f>
        <v>10</v>
      </c>
    </row>
    <row r="46" spans="1:23" ht="15.6">
      <c r="A46" s="5">
        <f t="shared" si="3"/>
        <v>43</v>
      </c>
      <c r="B46" s="101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INDEX(ref_Unit_Balance!$G$31:$G$1012,MATCH(UnitGradeInfo!B46,ref_Unit_Balance!$B$31:$B$1048576,0))</f>
        <v>25</v>
      </c>
      <c r="F46" s="5">
        <f>INDEX(ref_Unit_Balance!$V$31:$V$1012,MATCH(UnitGradeInfo!B46,ref_Unit_Balance!$B$31:$B$1048576,0))
+
INDEX(ref_Unit_Balance!$AB$31:$AB$1012,MATCH(UnitGradeInfo!B46,ref_Unit_Balance!$B$31:$B$1048576,0))*(D46-1)</f>
        <v>1000</v>
      </c>
      <c r="G46" s="5">
        <f>INDEX(ref_Unit_Balance!$R$31:$R$1012,MATCH(UnitGradeInfo!B46,ref_Unit_Balance!$B$31:$B$1048576,0))
+
INDEX(ref_Unit_Balance!$AA$31:$AA$1012,MATCH(UnitGradeInfo!B46,ref_Unit_Balance!$B$31:$B$1048576,0))*(D46-1)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INDEX(ref_Unit_Balance!$T$31:$T$1012,MATCH(UnitGradeInfo!B46,ref_Unit_Balance!$B$31:$B$1048576,0))</f>
        <v>0</v>
      </c>
      <c r="J46" s="5">
        <f>INDEX(ref_Unit_Balance!$S$31:$S$1012,MATCH(UnitGradeInfo!B46,ref_Unit_Balance!$B$31:$B$1048576,0))</f>
        <v>1000</v>
      </c>
      <c r="K46" s="5">
        <v>0</v>
      </c>
      <c r="L46" s="5">
        <f>INDEX(ref_Unit_Balance!$I$31:$I$1012,MATCH(UnitGradeInfo!B46,ref_Unit_Balance!$B$31:$B$1048576,0))</f>
        <v>1</v>
      </c>
      <c r="M46" s="5">
        <f t="shared" si="0"/>
        <v>2</v>
      </c>
      <c r="N46" s="5">
        <f t="shared" si="1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>B46</f>
        <v>11011</v>
      </c>
      <c r="U46" s="5">
        <f t="shared" si="2"/>
        <v>0</v>
      </c>
      <c r="V46" s="5">
        <v>0</v>
      </c>
      <c r="W46" s="5">
        <f>10</f>
        <v>10</v>
      </c>
    </row>
    <row r="47" spans="1:23" ht="15.6">
      <c r="A47" s="5">
        <f t="shared" si="3"/>
        <v>44</v>
      </c>
      <c r="B47" s="101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INDEX(ref_Unit_Balance!$G$31:$G$1012,MATCH(UnitGradeInfo!B47,ref_Unit_Balance!$B$31:$B$1048576,0))</f>
        <v>25</v>
      </c>
      <c r="F47" s="5">
        <f>INDEX(ref_Unit_Balance!$V$31:$V$1012,MATCH(UnitGradeInfo!B47,ref_Unit_Balance!$B$31:$B$1048576,0))
+
INDEX(ref_Unit_Balance!$AB$31:$AB$1012,MATCH(UnitGradeInfo!B47,ref_Unit_Balance!$B$31:$B$1048576,0))*(D47-1)</f>
        <v>1000</v>
      </c>
      <c r="G47" s="5">
        <f>INDEX(ref_Unit_Balance!$R$31:$R$1012,MATCH(UnitGradeInfo!B47,ref_Unit_Balance!$B$31:$B$1048576,0))
+
INDEX(ref_Unit_Balance!$AA$31:$AA$1012,MATCH(UnitGradeInfo!B47,ref_Unit_Balance!$B$31:$B$1048576,0))*(D47-1)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INDEX(ref_Unit_Balance!$T$31:$T$1012,MATCH(UnitGradeInfo!B47,ref_Unit_Balance!$B$31:$B$1048576,0))</f>
        <v>0</v>
      </c>
      <c r="J47" s="5">
        <f>INDEX(ref_Unit_Balance!$S$31:$S$1012,MATCH(UnitGradeInfo!B47,ref_Unit_Balance!$B$31:$B$1048576,0))</f>
        <v>1000</v>
      </c>
      <c r="K47" s="5">
        <v>0</v>
      </c>
      <c r="L47" s="5">
        <f>INDEX(ref_Unit_Balance!$I$31:$I$1012,MATCH(UnitGradeInfo!B47,ref_Unit_Balance!$B$31:$B$1048576,0))</f>
        <v>1</v>
      </c>
      <c r="M47" s="5">
        <f t="shared" si="0"/>
        <v>2</v>
      </c>
      <c r="N47" s="5">
        <f t="shared" si="1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>B47</f>
        <v>11012</v>
      </c>
      <c r="U47" s="5">
        <f t="shared" si="2"/>
        <v>0</v>
      </c>
      <c r="V47" s="5">
        <v>0</v>
      </c>
      <c r="W47" s="5">
        <f>10</f>
        <v>10</v>
      </c>
    </row>
    <row r="48" spans="1:23" ht="15.6">
      <c r="A48" s="5">
        <f t="shared" si="3"/>
        <v>45</v>
      </c>
      <c r="B48" s="101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INDEX(ref_Unit_Balance!$G$31:$G$1012,MATCH(UnitGradeInfo!B48,ref_Unit_Balance!$B$31:$B$1048576,0))</f>
        <v>88</v>
      </c>
      <c r="F48" s="5">
        <f>INDEX(ref_Unit_Balance!$V$31:$V$1012,MATCH(UnitGradeInfo!B48,ref_Unit_Balance!$B$31:$B$1048576,0))
+
INDEX(ref_Unit_Balance!$AB$31:$AB$1012,MATCH(UnitGradeInfo!B48,ref_Unit_Balance!$B$31:$B$1048576,0))*(D48-1)</f>
        <v>4375</v>
      </c>
      <c r="G48" s="5">
        <f>INDEX(ref_Unit_Balance!$R$31:$R$1012,MATCH(UnitGradeInfo!B48,ref_Unit_Balance!$B$31:$B$1048576,0))
+
INDEX(ref_Unit_Balance!$AA$31:$AA$1012,MATCH(UnitGradeInfo!B48,ref_Unit_Balance!$B$31:$B$1048576,0))*(D48-1)</f>
        <v>525</v>
      </c>
      <c r="H48" s="39">
        <v>1</v>
      </c>
      <c r="I48" s="5">
        <f>INDEX(ref_Unit_Balance!$T$31:$T$1012,MATCH(UnitGradeInfo!B48,ref_Unit_Balance!$B$31:$B$1048576,0))</f>
        <v>0</v>
      </c>
      <c r="J48" s="5">
        <f>INDEX(ref_Unit_Balance!$S$31:$S$1012,MATCH(UnitGradeInfo!B48,ref_Unit_Balance!$B$31:$B$1048576,0))</f>
        <v>1000</v>
      </c>
      <c r="K48" s="5">
        <v>0</v>
      </c>
      <c r="L48" s="5">
        <f>INDEX(ref_Unit_Balance!$I$31:$I$1012,MATCH(UnitGradeInfo!B48,ref_Unit_Balance!$B$31:$B$1048576,0))</f>
        <v>1</v>
      </c>
      <c r="M48" s="5">
        <f t="shared" si="0"/>
        <v>2</v>
      </c>
      <c r="N48" s="5">
        <f t="shared" si="1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>B48</f>
        <v>20001</v>
      </c>
      <c r="U48" s="5">
        <f t="shared" si="2"/>
        <v>0</v>
      </c>
      <c r="V48" s="5">
        <v>0</v>
      </c>
      <c r="W48" s="5">
        <f>10</f>
        <v>10</v>
      </c>
    </row>
    <row r="49" spans="1:23">
      <c r="A49" s="5">
        <f t="shared" si="3"/>
        <v>46</v>
      </c>
      <c r="B49" s="100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INDEX(ref_Unit_Balance!$G$31:$G$1012,MATCH(UnitGradeInfo!B49,ref_Unit_Balance!$B$31:$B$1048576,0))</f>
        <v>250</v>
      </c>
      <c r="F49" s="5">
        <f>INDEX(ref_Unit_Balance!$V$31:$V$1012,MATCH(UnitGradeInfo!B49,ref_Unit_Balance!$B$31:$B$1048576,0))
+
INDEX(ref_Unit_Balance!$AB$31:$AB$1012,MATCH(UnitGradeInfo!B49,ref_Unit_Balance!$B$31:$B$1048576,0))*(D49-1)</f>
        <v>500</v>
      </c>
      <c r="G49" s="5">
        <f>INDEX(ref_Unit_Balance!$R$31:$R$1012,MATCH(UnitGradeInfo!B49,ref_Unit_Balance!$B$31:$B$1048576,0))
+
INDEX(ref_Unit_Balance!$AA$31:$AA$1012,MATCH(UnitGradeInfo!B49,ref_Unit_Balance!$B$31:$B$1048576,0))*(D49-1)</f>
        <v>60</v>
      </c>
      <c r="H49" s="39">
        <f>IF(INDEX(Unitinfo!D:D,MATCH(UnitGradeInfo!B49,Unitinfo!A:A,0))=1,50,5)</f>
        <v>5</v>
      </c>
      <c r="I49" s="5">
        <f>INDEX(ref_Unit_Balance!$T$31:$T$1012,MATCH(UnitGradeInfo!B49,ref_Unit_Balance!$B$31:$B$1048576,0))</f>
        <v>0</v>
      </c>
      <c r="J49" s="5">
        <f>INDEX(ref_Unit_Balance!$S$31:$S$1012,MATCH(UnitGradeInfo!B49,ref_Unit_Balance!$B$31:$B$1048576,0))</f>
        <v>1000</v>
      </c>
      <c r="K49" s="5">
        <v>0</v>
      </c>
      <c r="L49" s="5">
        <f>INDEX(ref_Unit_Balance!$I$31:$I$1012,MATCH(UnitGradeInfo!B49,ref_Unit_Balance!$B$31:$B$1048576,0))</f>
        <v>5</v>
      </c>
      <c r="M49" s="5">
        <f t="shared" si="0"/>
        <v>2</v>
      </c>
      <c r="N49" s="5">
        <f t="shared" si="1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4">B49</f>
        <v>2001</v>
      </c>
      <c r="U49" s="5">
        <f t="shared" si="2"/>
        <v>1</v>
      </c>
      <c r="V49" s="5">
        <v>0</v>
      </c>
      <c r="W49" s="5">
        <f>10</f>
        <v>10</v>
      </c>
    </row>
    <row r="50" spans="1:23">
      <c r="A50" s="5">
        <f t="shared" si="3"/>
        <v>47</v>
      </c>
      <c r="B50" s="100">
        <f t="shared" ref="B50:B113" si="5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INDEX(ref_Unit_Balance!$G$31:$G$1012,MATCH(UnitGradeInfo!B50,ref_Unit_Balance!$B$31:$B$1048576,0))</f>
        <v>250</v>
      </c>
      <c r="F50" s="5">
        <f>INDEX(ref_Unit_Balance!$V$31:$V$1012,MATCH(UnitGradeInfo!B50,ref_Unit_Balance!$B$31:$B$1048576,0))
+
INDEX(ref_Unit_Balance!$AB$31:$AB$1012,MATCH(UnitGradeInfo!B50,ref_Unit_Balance!$B$31:$B$1048576,0))*(D50-1)</f>
        <v>700</v>
      </c>
      <c r="G50" s="5">
        <f>INDEX(ref_Unit_Balance!$R$31:$R$1012,MATCH(UnitGradeInfo!B50,ref_Unit_Balance!$B$31:$B$1048576,0))
+
INDEX(ref_Unit_Balance!$AA$31:$AA$1012,MATCH(UnitGradeInfo!B50,ref_Unit_Balance!$B$31:$B$1048576,0))*(D50-1)</f>
        <v>67</v>
      </c>
      <c r="H50" s="39">
        <f>IF(INDEX(Unitinfo!D:D,MATCH(UnitGradeInfo!B50,Unitinfo!A:A,0))=1,50,5)</f>
        <v>5</v>
      </c>
      <c r="I50" s="5">
        <f>INDEX(ref_Unit_Balance!$T$31:$T$1012,MATCH(UnitGradeInfo!B50,ref_Unit_Balance!$B$31:$B$1048576,0))</f>
        <v>0</v>
      </c>
      <c r="J50" s="5">
        <f>INDEX(ref_Unit_Balance!$S$31:$S$1012,MATCH(UnitGradeInfo!B50,ref_Unit_Balance!$B$31:$B$1048576,0))</f>
        <v>1000</v>
      </c>
      <c r="K50" s="5">
        <v>0</v>
      </c>
      <c r="L50" s="5">
        <f>INDEX(ref_Unit_Balance!$I$31:$I$1012,MATCH(UnitGradeInfo!B50,ref_Unit_Balance!$B$31:$B$1048576,0))</f>
        <v>5</v>
      </c>
      <c r="M50" s="5">
        <f t="shared" si="0"/>
        <v>4</v>
      </c>
      <c r="N50" s="5">
        <f t="shared" si="1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4"/>
        <v>2001</v>
      </c>
      <c r="U50" s="5">
        <f t="shared" si="2"/>
        <v>1</v>
      </c>
      <c r="V50" s="5">
        <v>0</v>
      </c>
      <c r="W50" s="5">
        <f>10</f>
        <v>10</v>
      </c>
    </row>
    <row r="51" spans="1:23">
      <c r="A51" s="5">
        <f t="shared" si="3"/>
        <v>48</v>
      </c>
      <c r="B51" s="100">
        <f t="shared" si="5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INDEX(ref_Unit_Balance!$G$31:$G$1012,MATCH(UnitGradeInfo!B51,ref_Unit_Balance!$B$31:$B$1048576,0))</f>
        <v>250</v>
      </c>
      <c r="F51" s="5">
        <f>INDEX(ref_Unit_Balance!$V$31:$V$1012,MATCH(UnitGradeInfo!B51,ref_Unit_Balance!$B$31:$B$1048576,0))
+
INDEX(ref_Unit_Balance!$AB$31:$AB$1012,MATCH(UnitGradeInfo!B51,ref_Unit_Balance!$B$31:$B$1048576,0))*(D51-1)</f>
        <v>900</v>
      </c>
      <c r="G51" s="5">
        <f>INDEX(ref_Unit_Balance!$R$31:$R$1012,MATCH(UnitGradeInfo!B51,ref_Unit_Balance!$B$31:$B$1048576,0))
+
INDEX(ref_Unit_Balance!$AA$31:$AA$1012,MATCH(UnitGradeInfo!B51,ref_Unit_Balance!$B$31:$B$1048576,0))*(D51-1)</f>
        <v>74</v>
      </c>
      <c r="H51" s="39">
        <f>IF(INDEX(Unitinfo!D:D,MATCH(UnitGradeInfo!B51,Unitinfo!A:A,0))=1,50,5)</f>
        <v>5</v>
      </c>
      <c r="I51" s="5">
        <f>INDEX(ref_Unit_Balance!$T$31:$T$1012,MATCH(UnitGradeInfo!B51,ref_Unit_Balance!$B$31:$B$1048576,0))</f>
        <v>0</v>
      </c>
      <c r="J51" s="5">
        <f>INDEX(ref_Unit_Balance!$S$31:$S$1012,MATCH(UnitGradeInfo!B51,ref_Unit_Balance!$B$31:$B$1048576,0))</f>
        <v>1000</v>
      </c>
      <c r="K51" s="5">
        <v>0</v>
      </c>
      <c r="L51" s="5">
        <f>INDEX(ref_Unit_Balance!$I$31:$I$1012,MATCH(UnitGradeInfo!B51,ref_Unit_Balance!$B$31:$B$1048576,0))</f>
        <v>5</v>
      </c>
      <c r="M51" s="5">
        <f t="shared" si="0"/>
        <v>6</v>
      </c>
      <c r="N51" s="5">
        <f t="shared" si="1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4"/>
        <v>2001</v>
      </c>
      <c r="U51" s="5">
        <f t="shared" si="2"/>
        <v>1</v>
      </c>
      <c r="V51" s="5">
        <v>0</v>
      </c>
      <c r="W51" s="5">
        <f>10</f>
        <v>10</v>
      </c>
    </row>
    <row r="52" spans="1:23">
      <c r="A52" s="5">
        <f t="shared" si="3"/>
        <v>49</v>
      </c>
      <c r="B52" s="100">
        <f t="shared" si="5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INDEX(ref_Unit_Balance!$G$31:$G$1012,MATCH(UnitGradeInfo!B52,ref_Unit_Balance!$B$31:$B$1048576,0))</f>
        <v>250</v>
      </c>
      <c r="F52" s="5">
        <f>INDEX(ref_Unit_Balance!$V$31:$V$1012,MATCH(UnitGradeInfo!B52,ref_Unit_Balance!$B$31:$B$1048576,0))
+
INDEX(ref_Unit_Balance!$AB$31:$AB$1012,MATCH(UnitGradeInfo!B52,ref_Unit_Balance!$B$31:$B$1048576,0))*(D52-1)</f>
        <v>1100</v>
      </c>
      <c r="G52" s="5">
        <f>INDEX(ref_Unit_Balance!$R$31:$R$1012,MATCH(UnitGradeInfo!B52,ref_Unit_Balance!$B$31:$B$1048576,0))
+
INDEX(ref_Unit_Balance!$AA$31:$AA$1012,MATCH(UnitGradeInfo!B52,ref_Unit_Balance!$B$31:$B$1048576,0))*(D52-1)</f>
        <v>81</v>
      </c>
      <c r="H52" s="39">
        <f>IF(INDEX(Unitinfo!D:D,MATCH(UnitGradeInfo!B52,Unitinfo!A:A,0))=1,50,5)</f>
        <v>5</v>
      </c>
      <c r="I52" s="5">
        <f>INDEX(ref_Unit_Balance!$T$31:$T$1012,MATCH(UnitGradeInfo!B52,ref_Unit_Balance!$B$31:$B$1048576,0))</f>
        <v>0</v>
      </c>
      <c r="J52" s="5">
        <f>INDEX(ref_Unit_Balance!$S$31:$S$1012,MATCH(UnitGradeInfo!B52,ref_Unit_Balance!$B$31:$B$1048576,0))</f>
        <v>1000</v>
      </c>
      <c r="K52" s="5">
        <v>0</v>
      </c>
      <c r="L52" s="5">
        <f>INDEX(ref_Unit_Balance!$I$31:$I$1012,MATCH(UnitGradeInfo!B52,ref_Unit_Balance!$B$31:$B$1048576,0))</f>
        <v>5</v>
      </c>
      <c r="M52" s="5">
        <f t="shared" si="0"/>
        <v>8</v>
      </c>
      <c r="N52" s="5">
        <f t="shared" si="1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4"/>
        <v>2001</v>
      </c>
      <c r="U52" s="5">
        <f t="shared" si="2"/>
        <v>1</v>
      </c>
      <c r="V52" s="5">
        <v>0</v>
      </c>
      <c r="W52" s="5">
        <f>10</f>
        <v>10</v>
      </c>
    </row>
    <row r="53" spans="1:23">
      <c r="A53" s="5">
        <f t="shared" si="3"/>
        <v>50</v>
      </c>
      <c r="B53" s="100">
        <f t="shared" si="5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INDEX(ref_Unit_Balance!$G$31:$G$1012,MATCH(UnitGradeInfo!B53,ref_Unit_Balance!$B$31:$B$1048576,0))</f>
        <v>250</v>
      </c>
      <c r="F53" s="5">
        <f>INDEX(ref_Unit_Balance!$V$31:$V$1012,MATCH(UnitGradeInfo!B53,ref_Unit_Balance!$B$31:$B$1048576,0))
+
INDEX(ref_Unit_Balance!$AB$31:$AB$1012,MATCH(UnitGradeInfo!B53,ref_Unit_Balance!$B$31:$B$1048576,0))*(D53-1)</f>
        <v>1300</v>
      </c>
      <c r="G53" s="5">
        <f>INDEX(ref_Unit_Balance!$R$31:$R$1012,MATCH(UnitGradeInfo!B53,ref_Unit_Balance!$B$31:$B$1048576,0))
+
INDEX(ref_Unit_Balance!$AA$31:$AA$1012,MATCH(UnitGradeInfo!B53,ref_Unit_Balance!$B$31:$B$1048576,0))*(D53-1)</f>
        <v>88</v>
      </c>
      <c r="H53" s="39">
        <f>IF(INDEX(Unitinfo!D:D,MATCH(UnitGradeInfo!B53,Unitinfo!A:A,0))=1,50,5)</f>
        <v>5</v>
      </c>
      <c r="I53" s="5">
        <f>INDEX(ref_Unit_Balance!$T$31:$T$1012,MATCH(UnitGradeInfo!B53,ref_Unit_Balance!$B$31:$B$1048576,0))</f>
        <v>0</v>
      </c>
      <c r="J53" s="5">
        <f>INDEX(ref_Unit_Balance!$S$31:$S$1012,MATCH(UnitGradeInfo!B53,ref_Unit_Balance!$B$31:$B$1048576,0))</f>
        <v>1000</v>
      </c>
      <c r="K53" s="5">
        <v>0</v>
      </c>
      <c r="L53" s="5">
        <f>INDEX(ref_Unit_Balance!$I$31:$I$1012,MATCH(UnitGradeInfo!B53,ref_Unit_Balance!$B$31:$B$1048576,0))</f>
        <v>5</v>
      </c>
      <c r="M53" s="5">
        <f t="shared" si="0"/>
        <v>10</v>
      </c>
      <c r="N53" s="5">
        <f t="shared" si="1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4"/>
        <v>2001</v>
      </c>
      <c r="U53" s="5">
        <f t="shared" si="2"/>
        <v>1</v>
      </c>
      <c r="V53" s="5">
        <v>0</v>
      </c>
      <c r="W53" s="5">
        <f>10</f>
        <v>10</v>
      </c>
    </row>
    <row r="54" spans="1:23">
      <c r="A54" s="5">
        <f t="shared" si="3"/>
        <v>51</v>
      </c>
      <c r="B54" s="100">
        <f t="shared" si="5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INDEX(ref_Unit_Balance!$G$31:$G$1012,MATCH(UnitGradeInfo!B54,ref_Unit_Balance!$B$31:$B$1048576,0))</f>
        <v>250</v>
      </c>
      <c r="F54" s="5">
        <f>INDEX(ref_Unit_Balance!$V$31:$V$1012,MATCH(UnitGradeInfo!B54,ref_Unit_Balance!$B$31:$B$1048576,0))
+
INDEX(ref_Unit_Balance!$AB$31:$AB$1012,MATCH(UnitGradeInfo!B54,ref_Unit_Balance!$B$31:$B$1048576,0))*(D54-1)</f>
        <v>1500</v>
      </c>
      <c r="G54" s="5">
        <f>INDEX(ref_Unit_Balance!$R$31:$R$1012,MATCH(UnitGradeInfo!B54,ref_Unit_Balance!$B$31:$B$1048576,0))
+
INDEX(ref_Unit_Balance!$AA$31:$AA$1012,MATCH(UnitGradeInfo!B54,ref_Unit_Balance!$B$31:$B$1048576,0))*(D54-1)</f>
        <v>95</v>
      </c>
      <c r="H54" s="39">
        <f>IF(INDEX(Unitinfo!D:D,MATCH(UnitGradeInfo!B54,Unitinfo!A:A,0))=1,50,5)</f>
        <v>5</v>
      </c>
      <c r="I54" s="5">
        <f>INDEX(ref_Unit_Balance!$T$31:$T$1012,MATCH(UnitGradeInfo!B54,ref_Unit_Balance!$B$31:$B$1048576,0))</f>
        <v>0</v>
      </c>
      <c r="J54" s="5">
        <f>INDEX(ref_Unit_Balance!$S$31:$S$1012,MATCH(UnitGradeInfo!B54,ref_Unit_Balance!$B$31:$B$1048576,0))</f>
        <v>1000</v>
      </c>
      <c r="K54" s="5">
        <v>0</v>
      </c>
      <c r="L54" s="5">
        <f>INDEX(ref_Unit_Balance!$I$31:$I$1012,MATCH(UnitGradeInfo!B54,ref_Unit_Balance!$B$31:$B$1048576,0))</f>
        <v>5</v>
      </c>
      <c r="M54" s="5">
        <f t="shared" si="0"/>
        <v>12</v>
      </c>
      <c r="N54" s="5">
        <f t="shared" si="1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4"/>
        <v>2001</v>
      </c>
      <c r="U54" s="5">
        <f t="shared" si="2"/>
        <v>1</v>
      </c>
      <c r="V54" s="5">
        <v>0</v>
      </c>
      <c r="W54" s="5">
        <f>10</f>
        <v>10</v>
      </c>
    </row>
    <row r="55" spans="1:23">
      <c r="A55" s="5">
        <f t="shared" si="3"/>
        <v>52</v>
      </c>
      <c r="B55" s="100">
        <f t="shared" si="5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INDEX(ref_Unit_Balance!$G$31:$G$1012,MATCH(UnitGradeInfo!B55,ref_Unit_Balance!$B$31:$B$1048576,0))</f>
        <v>250</v>
      </c>
      <c r="F55" s="5">
        <f>INDEX(ref_Unit_Balance!$V$31:$V$1012,MATCH(UnitGradeInfo!B55,ref_Unit_Balance!$B$31:$B$1048576,0))
+
INDEX(ref_Unit_Balance!$AB$31:$AB$1012,MATCH(UnitGradeInfo!B55,ref_Unit_Balance!$B$31:$B$1048576,0))*(D55-1)</f>
        <v>1700</v>
      </c>
      <c r="G55" s="5">
        <f>INDEX(ref_Unit_Balance!$R$31:$R$1012,MATCH(UnitGradeInfo!B55,ref_Unit_Balance!$B$31:$B$1048576,0))
+
INDEX(ref_Unit_Balance!$AA$31:$AA$1012,MATCH(UnitGradeInfo!B55,ref_Unit_Balance!$B$31:$B$1048576,0))*(D55-1)</f>
        <v>102</v>
      </c>
      <c r="H55" s="39">
        <f>IF(INDEX(Unitinfo!D:D,MATCH(UnitGradeInfo!B55,Unitinfo!A:A,0))=1,50,5)</f>
        <v>5</v>
      </c>
      <c r="I55" s="5">
        <f>INDEX(ref_Unit_Balance!$T$31:$T$1012,MATCH(UnitGradeInfo!B55,ref_Unit_Balance!$B$31:$B$1048576,0))</f>
        <v>0</v>
      </c>
      <c r="J55" s="5">
        <f>INDEX(ref_Unit_Balance!$S$31:$S$1012,MATCH(UnitGradeInfo!B55,ref_Unit_Balance!$B$31:$B$1048576,0))</f>
        <v>1000</v>
      </c>
      <c r="K55" s="5">
        <v>0</v>
      </c>
      <c r="L55" s="5">
        <f>INDEX(ref_Unit_Balance!$I$31:$I$1012,MATCH(UnitGradeInfo!B55,ref_Unit_Balance!$B$31:$B$1048576,0))</f>
        <v>5</v>
      </c>
      <c r="M55" s="5">
        <f t="shared" si="0"/>
        <v>14</v>
      </c>
      <c r="N55" s="5">
        <f t="shared" si="1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4"/>
        <v>2001</v>
      </c>
      <c r="U55" s="5">
        <f t="shared" si="2"/>
        <v>1</v>
      </c>
      <c r="V55" s="5">
        <v>0</v>
      </c>
      <c r="W55" s="5">
        <f>10</f>
        <v>10</v>
      </c>
    </row>
    <row r="56" spans="1:23">
      <c r="A56" s="5">
        <f t="shared" si="3"/>
        <v>53</v>
      </c>
      <c r="B56" s="100">
        <f t="shared" si="5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INDEX(ref_Unit_Balance!$G$31:$G$1012,MATCH(UnitGradeInfo!B56,ref_Unit_Balance!$B$31:$B$1048576,0))</f>
        <v>250</v>
      </c>
      <c r="F56" s="5">
        <f>INDEX(ref_Unit_Balance!$V$31:$V$1012,MATCH(UnitGradeInfo!B56,ref_Unit_Balance!$B$31:$B$1048576,0))
+
INDEX(ref_Unit_Balance!$AB$31:$AB$1012,MATCH(UnitGradeInfo!B56,ref_Unit_Balance!$B$31:$B$1048576,0))*(D56-1)</f>
        <v>1900</v>
      </c>
      <c r="G56" s="5">
        <f>INDEX(ref_Unit_Balance!$R$31:$R$1012,MATCH(UnitGradeInfo!B56,ref_Unit_Balance!$B$31:$B$1048576,0))
+
INDEX(ref_Unit_Balance!$AA$31:$AA$1012,MATCH(UnitGradeInfo!B56,ref_Unit_Balance!$B$31:$B$1048576,0))*(D56-1)</f>
        <v>109</v>
      </c>
      <c r="H56" s="39">
        <f>IF(INDEX(Unitinfo!D:D,MATCH(UnitGradeInfo!B56,Unitinfo!A:A,0))=1,50,5)</f>
        <v>5</v>
      </c>
      <c r="I56" s="5">
        <f>INDEX(ref_Unit_Balance!$T$31:$T$1012,MATCH(UnitGradeInfo!B56,ref_Unit_Balance!$B$31:$B$1048576,0))</f>
        <v>0</v>
      </c>
      <c r="J56" s="5">
        <f>INDEX(ref_Unit_Balance!$S$31:$S$1012,MATCH(UnitGradeInfo!B56,ref_Unit_Balance!$B$31:$B$1048576,0))</f>
        <v>1000</v>
      </c>
      <c r="K56" s="5">
        <v>0</v>
      </c>
      <c r="L56" s="5">
        <f>INDEX(ref_Unit_Balance!$I$31:$I$1012,MATCH(UnitGradeInfo!B56,ref_Unit_Balance!$B$31:$B$1048576,0))</f>
        <v>5</v>
      </c>
      <c r="M56" s="5">
        <f t="shared" si="0"/>
        <v>16</v>
      </c>
      <c r="N56" s="5">
        <f t="shared" si="1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4"/>
        <v>2001</v>
      </c>
      <c r="U56" s="5">
        <f t="shared" si="2"/>
        <v>1</v>
      </c>
      <c r="V56" s="5">
        <v>0</v>
      </c>
      <c r="W56" s="5">
        <f>10</f>
        <v>10</v>
      </c>
    </row>
    <row r="57" spans="1:23">
      <c r="A57" s="5">
        <f t="shared" si="3"/>
        <v>54</v>
      </c>
      <c r="B57" s="100">
        <f t="shared" si="5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INDEX(ref_Unit_Balance!$G$31:$G$1012,MATCH(UnitGradeInfo!B57,ref_Unit_Balance!$B$31:$B$1048576,0))</f>
        <v>250</v>
      </c>
      <c r="F57" s="5">
        <f>INDEX(ref_Unit_Balance!$V$31:$V$1012,MATCH(UnitGradeInfo!B57,ref_Unit_Balance!$B$31:$B$1048576,0))
+
INDEX(ref_Unit_Balance!$AB$31:$AB$1012,MATCH(UnitGradeInfo!B57,ref_Unit_Balance!$B$31:$B$1048576,0))*(D57-1)</f>
        <v>2100</v>
      </c>
      <c r="G57" s="5">
        <f>INDEX(ref_Unit_Balance!$R$31:$R$1012,MATCH(UnitGradeInfo!B57,ref_Unit_Balance!$B$31:$B$1048576,0))
+
INDEX(ref_Unit_Balance!$AA$31:$AA$1012,MATCH(UnitGradeInfo!B57,ref_Unit_Balance!$B$31:$B$1048576,0))*(D57-1)</f>
        <v>116</v>
      </c>
      <c r="H57" s="39">
        <f>IF(INDEX(Unitinfo!D:D,MATCH(UnitGradeInfo!B57,Unitinfo!A:A,0))=1,50,5)</f>
        <v>5</v>
      </c>
      <c r="I57" s="5">
        <f>INDEX(ref_Unit_Balance!$T$31:$T$1012,MATCH(UnitGradeInfo!B57,ref_Unit_Balance!$B$31:$B$1048576,0))</f>
        <v>0</v>
      </c>
      <c r="J57" s="5">
        <f>INDEX(ref_Unit_Balance!$S$31:$S$1012,MATCH(UnitGradeInfo!B57,ref_Unit_Balance!$B$31:$B$1048576,0))</f>
        <v>1000</v>
      </c>
      <c r="K57" s="5">
        <v>0</v>
      </c>
      <c r="L57" s="5">
        <f>INDEX(ref_Unit_Balance!$I$31:$I$1012,MATCH(UnitGradeInfo!B57,ref_Unit_Balance!$B$31:$B$1048576,0))</f>
        <v>5</v>
      </c>
      <c r="M57" s="5">
        <f t="shared" si="0"/>
        <v>18</v>
      </c>
      <c r="N57" s="5">
        <f t="shared" si="1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4"/>
        <v>2001</v>
      </c>
      <c r="U57" s="5">
        <f t="shared" si="2"/>
        <v>1</v>
      </c>
      <c r="V57" s="5">
        <v>0</v>
      </c>
      <c r="W57" s="5">
        <f>10</f>
        <v>10</v>
      </c>
    </row>
    <row r="58" spans="1:23">
      <c r="A58" s="5">
        <f t="shared" si="3"/>
        <v>55</v>
      </c>
      <c r="B58" s="100">
        <f t="shared" si="5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INDEX(ref_Unit_Balance!$G$31:$G$1012,MATCH(UnitGradeInfo!B58,ref_Unit_Balance!$B$31:$B$1048576,0))</f>
        <v>250</v>
      </c>
      <c r="F58" s="5">
        <f>INDEX(ref_Unit_Balance!$V$31:$V$1012,MATCH(UnitGradeInfo!B58,ref_Unit_Balance!$B$31:$B$1048576,0))
+
INDEX(ref_Unit_Balance!$AB$31:$AB$1012,MATCH(UnitGradeInfo!B58,ref_Unit_Balance!$B$31:$B$1048576,0))*(D58-1)</f>
        <v>2300</v>
      </c>
      <c r="G58" s="5">
        <f>INDEX(ref_Unit_Balance!$R$31:$R$1012,MATCH(UnitGradeInfo!B58,ref_Unit_Balance!$B$31:$B$1048576,0))
+
INDEX(ref_Unit_Balance!$AA$31:$AA$1012,MATCH(UnitGradeInfo!B58,ref_Unit_Balance!$B$31:$B$1048576,0))*(D58-1)</f>
        <v>123</v>
      </c>
      <c r="H58" s="39">
        <f>IF(INDEX(Unitinfo!D:D,MATCH(UnitGradeInfo!B58,Unitinfo!A:A,0))=1,50,5)</f>
        <v>5</v>
      </c>
      <c r="I58" s="5">
        <f>INDEX(ref_Unit_Balance!$T$31:$T$1012,MATCH(UnitGradeInfo!B58,ref_Unit_Balance!$B$31:$B$1048576,0))</f>
        <v>0</v>
      </c>
      <c r="J58" s="5">
        <f>INDEX(ref_Unit_Balance!$S$31:$S$1012,MATCH(UnitGradeInfo!B58,ref_Unit_Balance!$B$31:$B$1048576,0))</f>
        <v>1000</v>
      </c>
      <c r="K58" s="5">
        <v>0</v>
      </c>
      <c r="L58" s="5">
        <f>INDEX(ref_Unit_Balance!$I$31:$I$1012,MATCH(UnitGradeInfo!B58,ref_Unit_Balance!$B$31:$B$1048576,0))</f>
        <v>5</v>
      </c>
      <c r="M58" s="5">
        <f t="shared" si="0"/>
        <v>20</v>
      </c>
      <c r="N58" s="5">
        <f t="shared" si="1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6">B58</f>
        <v>2001</v>
      </c>
      <c r="U58" s="5">
        <f t="shared" si="2"/>
        <v>1</v>
      </c>
      <c r="V58" s="5">
        <v>0</v>
      </c>
      <c r="W58" s="5">
        <f>10</f>
        <v>10</v>
      </c>
    </row>
    <row r="59" spans="1:23">
      <c r="A59" s="5">
        <f t="shared" si="3"/>
        <v>56</v>
      </c>
      <c r="B59" s="100">
        <f t="shared" si="5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INDEX(ref_Unit_Balance!$G$31:$G$1012,MATCH(UnitGradeInfo!B59,ref_Unit_Balance!$B$31:$B$1048576,0))</f>
        <v>250</v>
      </c>
      <c r="F59" s="5">
        <f>INDEX(ref_Unit_Balance!$V$31:$V$1012,MATCH(UnitGradeInfo!B59,ref_Unit_Balance!$B$31:$B$1048576,0))
+
INDEX(ref_Unit_Balance!$AB$31:$AB$1012,MATCH(UnitGradeInfo!B59,ref_Unit_Balance!$B$31:$B$1048576,0))*(D59-1)</f>
        <v>2500</v>
      </c>
      <c r="G59" s="5">
        <f>INDEX(ref_Unit_Balance!$R$31:$R$1012,MATCH(UnitGradeInfo!B59,ref_Unit_Balance!$B$31:$B$1048576,0))
+
INDEX(ref_Unit_Balance!$AA$31:$AA$1012,MATCH(UnitGradeInfo!B59,ref_Unit_Balance!$B$31:$B$1048576,0))*(D59-1)</f>
        <v>130</v>
      </c>
      <c r="H59" s="39">
        <f>IF(INDEX(Unitinfo!D:D,MATCH(UnitGradeInfo!B59,Unitinfo!A:A,0))=1,50,5)</f>
        <v>5</v>
      </c>
      <c r="I59" s="5">
        <v>3</v>
      </c>
      <c r="J59" s="5">
        <v>250</v>
      </c>
      <c r="K59" s="5">
        <v>0</v>
      </c>
      <c r="L59" s="5">
        <v>3</v>
      </c>
      <c r="M59" s="5">
        <f t="shared" si="0"/>
        <v>22</v>
      </c>
      <c r="N59" s="5">
        <f t="shared" si="1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2"/>
        <v>1</v>
      </c>
      <c r="V59" s="5">
        <v>0</v>
      </c>
      <c r="W59" s="5">
        <v>10</v>
      </c>
    </row>
    <row r="60" spans="1:23">
      <c r="A60" s="5">
        <f t="shared" si="3"/>
        <v>57</v>
      </c>
      <c r="B60" s="100">
        <f t="shared" si="5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INDEX(ref_Unit_Balance!$G$31:$G$1012,MATCH(UnitGradeInfo!B60,ref_Unit_Balance!$B$31:$B$1048576,0))</f>
        <v>250</v>
      </c>
      <c r="F60" s="5">
        <f>INDEX(ref_Unit_Balance!$V$31:$V$1012,MATCH(UnitGradeInfo!B60,ref_Unit_Balance!$B$31:$B$1048576,0))
+
INDEX(ref_Unit_Balance!$AB$31:$AB$1012,MATCH(UnitGradeInfo!B60,ref_Unit_Balance!$B$31:$B$1048576,0))*(D60-1)</f>
        <v>2700</v>
      </c>
      <c r="G60" s="5">
        <f>INDEX(ref_Unit_Balance!$R$31:$R$1012,MATCH(UnitGradeInfo!B60,ref_Unit_Balance!$B$31:$B$1048576,0))
+
INDEX(ref_Unit_Balance!$AA$31:$AA$1012,MATCH(UnitGradeInfo!B60,ref_Unit_Balance!$B$31:$B$1048576,0))*(D60-1)</f>
        <v>137</v>
      </c>
      <c r="H60" s="39">
        <f>IF(INDEX(Unitinfo!D:D,MATCH(UnitGradeInfo!B60,Unitinfo!A:A,0))=1,50,5)</f>
        <v>5</v>
      </c>
      <c r="I60" s="5">
        <v>3</v>
      </c>
      <c r="J60" s="5">
        <v>250</v>
      </c>
      <c r="K60" s="5">
        <v>0</v>
      </c>
      <c r="L60" s="5">
        <v>3</v>
      </c>
      <c r="M60" s="5">
        <f t="shared" si="0"/>
        <v>24</v>
      </c>
      <c r="N60" s="5">
        <f t="shared" si="1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76" si="7">B60</f>
        <v>2001</v>
      </c>
      <c r="U60" s="5">
        <f t="shared" ref="U60:U76" si="8">IF(B60&gt;10000,0,1)</f>
        <v>1</v>
      </c>
      <c r="V60" s="5">
        <v>0</v>
      </c>
      <c r="W60" s="5">
        <v>10</v>
      </c>
    </row>
    <row r="61" spans="1:23">
      <c r="A61" s="5">
        <f t="shared" si="3"/>
        <v>58</v>
      </c>
      <c r="B61" s="100">
        <f t="shared" si="5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INDEX(ref_Unit_Balance!$G$31:$G$1012,MATCH(UnitGradeInfo!B61,ref_Unit_Balance!$B$31:$B$1048576,0))</f>
        <v>250</v>
      </c>
      <c r="F61" s="5">
        <f>INDEX(ref_Unit_Balance!$V$31:$V$1012,MATCH(UnitGradeInfo!B61,ref_Unit_Balance!$B$31:$B$1048576,0))
+
INDEX(ref_Unit_Balance!$AB$31:$AB$1012,MATCH(UnitGradeInfo!B61,ref_Unit_Balance!$B$31:$B$1048576,0))*(D61-1)</f>
        <v>2900</v>
      </c>
      <c r="G61" s="5">
        <f>INDEX(ref_Unit_Balance!$R$31:$R$1012,MATCH(UnitGradeInfo!B61,ref_Unit_Balance!$B$31:$B$1048576,0))
+
INDEX(ref_Unit_Balance!$AA$31:$AA$1012,MATCH(UnitGradeInfo!B61,ref_Unit_Balance!$B$31:$B$1048576,0))*(D61-1)</f>
        <v>144</v>
      </c>
      <c r="H61" s="39">
        <f>IF(INDEX(Unitinfo!D:D,MATCH(UnitGradeInfo!B61,Unitinfo!A:A,0))=1,50,5)</f>
        <v>5</v>
      </c>
      <c r="I61" s="5">
        <v>3</v>
      </c>
      <c r="J61" s="5">
        <v>250</v>
      </c>
      <c r="K61" s="5">
        <v>0</v>
      </c>
      <c r="L61" s="5">
        <v>3</v>
      </c>
      <c r="M61" s="5">
        <f t="shared" si="0"/>
        <v>26</v>
      </c>
      <c r="N61" s="5">
        <f t="shared" si="1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7"/>
        <v>2001</v>
      </c>
      <c r="U61" s="5">
        <f t="shared" si="8"/>
        <v>1</v>
      </c>
      <c r="V61" s="5">
        <v>0</v>
      </c>
      <c r="W61" s="5">
        <v>10</v>
      </c>
    </row>
    <row r="62" spans="1:23">
      <c r="A62" s="5">
        <f t="shared" si="3"/>
        <v>59</v>
      </c>
      <c r="B62" s="100">
        <f t="shared" si="5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INDEX(ref_Unit_Balance!$G$31:$G$1012,MATCH(UnitGradeInfo!B62,ref_Unit_Balance!$B$31:$B$1048576,0))</f>
        <v>250</v>
      </c>
      <c r="F62" s="5">
        <f>INDEX(ref_Unit_Balance!$V$31:$V$1012,MATCH(UnitGradeInfo!B62,ref_Unit_Balance!$B$31:$B$1048576,0))
+
INDEX(ref_Unit_Balance!$AB$31:$AB$1012,MATCH(UnitGradeInfo!B62,ref_Unit_Balance!$B$31:$B$1048576,0))*(D62-1)</f>
        <v>3100</v>
      </c>
      <c r="G62" s="5">
        <f>INDEX(ref_Unit_Balance!$R$31:$R$1012,MATCH(UnitGradeInfo!B62,ref_Unit_Balance!$B$31:$B$1048576,0))
+
INDEX(ref_Unit_Balance!$AA$31:$AA$1012,MATCH(UnitGradeInfo!B62,ref_Unit_Balance!$B$31:$B$1048576,0))*(D62-1)</f>
        <v>151</v>
      </c>
      <c r="H62" s="39">
        <f>IF(INDEX(Unitinfo!D:D,MATCH(UnitGradeInfo!B62,Unitinfo!A:A,0))=1,50,5)</f>
        <v>5</v>
      </c>
      <c r="I62" s="5">
        <v>3</v>
      </c>
      <c r="J62" s="5">
        <v>250</v>
      </c>
      <c r="K62" s="5">
        <v>0</v>
      </c>
      <c r="L62" s="5">
        <v>3</v>
      </c>
      <c r="M62" s="5">
        <f t="shared" si="0"/>
        <v>28</v>
      </c>
      <c r="N62" s="5">
        <f t="shared" si="1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7"/>
        <v>2001</v>
      </c>
      <c r="U62" s="5">
        <f t="shared" si="8"/>
        <v>1</v>
      </c>
      <c r="V62" s="5">
        <v>0</v>
      </c>
      <c r="W62" s="5">
        <v>10</v>
      </c>
    </row>
    <row r="63" spans="1:23">
      <c r="A63" s="5">
        <f t="shared" si="3"/>
        <v>60</v>
      </c>
      <c r="B63" s="100">
        <f t="shared" si="5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INDEX(ref_Unit_Balance!$G$31:$G$1012,MATCH(UnitGradeInfo!B63,ref_Unit_Balance!$B$31:$B$1048576,0))</f>
        <v>250</v>
      </c>
      <c r="F63" s="5">
        <f>INDEX(ref_Unit_Balance!$V$31:$V$1012,MATCH(UnitGradeInfo!B63,ref_Unit_Balance!$B$31:$B$1048576,0))
+
INDEX(ref_Unit_Balance!$AB$31:$AB$1012,MATCH(UnitGradeInfo!B63,ref_Unit_Balance!$B$31:$B$1048576,0))*(D63-1)</f>
        <v>3300</v>
      </c>
      <c r="G63" s="5">
        <f>INDEX(ref_Unit_Balance!$R$31:$R$1012,MATCH(UnitGradeInfo!B63,ref_Unit_Balance!$B$31:$B$1048576,0))
+
INDEX(ref_Unit_Balance!$AA$31:$AA$1012,MATCH(UnitGradeInfo!B63,ref_Unit_Balance!$B$31:$B$1048576,0))*(D63-1)</f>
        <v>158</v>
      </c>
      <c r="H63" s="39">
        <f>IF(INDEX(Unitinfo!D:D,MATCH(UnitGradeInfo!B63,Unitinfo!A:A,0))=1,50,5)</f>
        <v>5</v>
      </c>
      <c r="I63" s="5">
        <v>3</v>
      </c>
      <c r="J63" s="5">
        <v>250</v>
      </c>
      <c r="K63" s="5">
        <v>0</v>
      </c>
      <c r="L63" s="5">
        <v>3</v>
      </c>
      <c r="M63" s="5">
        <f t="shared" si="0"/>
        <v>30</v>
      </c>
      <c r="N63" s="5">
        <f t="shared" si="1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7"/>
        <v>2001</v>
      </c>
      <c r="U63" s="5">
        <f t="shared" si="8"/>
        <v>1</v>
      </c>
      <c r="V63" s="5">
        <v>0</v>
      </c>
      <c r="W63" s="5">
        <v>10</v>
      </c>
    </row>
    <row r="64" spans="1:23">
      <c r="A64" s="5">
        <f t="shared" si="3"/>
        <v>61</v>
      </c>
      <c r="B64" s="100">
        <f t="shared" si="5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INDEX(ref_Unit_Balance!$G$31:$G$1012,MATCH(UnitGradeInfo!B64,ref_Unit_Balance!$B$31:$B$1048576,0))</f>
        <v>250</v>
      </c>
      <c r="F64" s="5">
        <f>INDEX(ref_Unit_Balance!$V$31:$V$1012,MATCH(UnitGradeInfo!B64,ref_Unit_Balance!$B$31:$B$1048576,0))
+
INDEX(ref_Unit_Balance!$AB$31:$AB$1012,MATCH(UnitGradeInfo!B64,ref_Unit_Balance!$B$31:$B$1048576,0))*(D64-1)</f>
        <v>3500</v>
      </c>
      <c r="G64" s="5">
        <f>INDEX(ref_Unit_Balance!$R$31:$R$1012,MATCH(UnitGradeInfo!B64,ref_Unit_Balance!$B$31:$B$1048576,0))
+
INDEX(ref_Unit_Balance!$AA$31:$AA$1012,MATCH(UnitGradeInfo!B64,ref_Unit_Balance!$B$31:$B$1048576,0))*(D64-1)</f>
        <v>165</v>
      </c>
      <c r="H64" s="39">
        <f>IF(INDEX(Unitinfo!D:D,MATCH(UnitGradeInfo!B64,Unitinfo!A:A,0))=1,50,5)</f>
        <v>5</v>
      </c>
      <c r="I64" s="5">
        <v>3</v>
      </c>
      <c r="J64" s="5">
        <v>250</v>
      </c>
      <c r="K64" s="5">
        <v>0</v>
      </c>
      <c r="L64" s="5">
        <v>3</v>
      </c>
      <c r="M64" s="5">
        <f t="shared" si="0"/>
        <v>32</v>
      </c>
      <c r="N64" s="5">
        <f t="shared" si="1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7"/>
        <v>2001</v>
      </c>
      <c r="U64" s="5">
        <f t="shared" si="8"/>
        <v>1</v>
      </c>
      <c r="V64" s="5">
        <v>0</v>
      </c>
      <c r="W64" s="5">
        <v>10</v>
      </c>
    </row>
    <row r="65" spans="1:23">
      <c r="A65" s="5">
        <f t="shared" si="3"/>
        <v>62</v>
      </c>
      <c r="B65" s="100">
        <f t="shared" si="5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INDEX(ref_Unit_Balance!$G$31:$G$1012,MATCH(UnitGradeInfo!B65,ref_Unit_Balance!$B$31:$B$1048576,0))</f>
        <v>250</v>
      </c>
      <c r="F65" s="5">
        <f>INDEX(ref_Unit_Balance!$V$31:$V$1012,MATCH(UnitGradeInfo!B65,ref_Unit_Balance!$B$31:$B$1048576,0))
+
INDEX(ref_Unit_Balance!$AB$31:$AB$1012,MATCH(UnitGradeInfo!B65,ref_Unit_Balance!$B$31:$B$1048576,0))*(D65-1)</f>
        <v>3700</v>
      </c>
      <c r="G65" s="5">
        <f>INDEX(ref_Unit_Balance!$R$31:$R$1012,MATCH(UnitGradeInfo!B65,ref_Unit_Balance!$B$31:$B$1048576,0))
+
INDEX(ref_Unit_Balance!$AA$31:$AA$1012,MATCH(UnitGradeInfo!B65,ref_Unit_Balance!$B$31:$B$1048576,0))*(D65-1)</f>
        <v>172</v>
      </c>
      <c r="H65" s="39">
        <f>IF(INDEX(Unitinfo!D:D,MATCH(UnitGradeInfo!B65,Unitinfo!A:A,0))=1,50,5)</f>
        <v>5</v>
      </c>
      <c r="I65" s="5">
        <v>3</v>
      </c>
      <c r="J65" s="5">
        <v>250</v>
      </c>
      <c r="K65" s="5">
        <v>0</v>
      </c>
      <c r="L65" s="5">
        <v>3</v>
      </c>
      <c r="M65" s="5">
        <f t="shared" si="0"/>
        <v>34</v>
      </c>
      <c r="N65" s="5">
        <f t="shared" si="1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7"/>
        <v>2001</v>
      </c>
      <c r="U65" s="5">
        <f t="shared" si="8"/>
        <v>1</v>
      </c>
      <c r="V65" s="5">
        <v>0</v>
      </c>
      <c r="W65" s="5">
        <v>10</v>
      </c>
    </row>
    <row r="66" spans="1:23">
      <c r="A66" s="5">
        <f t="shared" si="3"/>
        <v>63</v>
      </c>
      <c r="B66" s="100">
        <f t="shared" si="5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INDEX(ref_Unit_Balance!$G$31:$G$1012,MATCH(UnitGradeInfo!B66,ref_Unit_Balance!$B$31:$B$1048576,0))</f>
        <v>250</v>
      </c>
      <c r="F66" s="5">
        <f>INDEX(ref_Unit_Balance!$V$31:$V$1012,MATCH(UnitGradeInfo!B66,ref_Unit_Balance!$B$31:$B$1048576,0))
+
INDEX(ref_Unit_Balance!$AB$31:$AB$1012,MATCH(UnitGradeInfo!B66,ref_Unit_Balance!$B$31:$B$1048576,0))*(D66-1)</f>
        <v>3900</v>
      </c>
      <c r="G66" s="5">
        <f>INDEX(ref_Unit_Balance!$R$31:$R$1012,MATCH(UnitGradeInfo!B66,ref_Unit_Balance!$B$31:$B$1048576,0))
+
INDEX(ref_Unit_Balance!$AA$31:$AA$1012,MATCH(UnitGradeInfo!B66,ref_Unit_Balance!$B$31:$B$1048576,0))*(D66-1)</f>
        <v>179</v>
      </c>
      <c r="H66" s="39">
        <f>IF(INDEX(Unitinfo!D:D,MATCH(UnitGradeInfo!B66,Unitinfo!A:A,0))=1,50,5)</f>
        <v>5</v>
      </c>
      <c r="I66" s="5">
        <v>3</v>
      </c>
      <c r="J66" s="5">
        <v>250</v>
      </c>
      <c r="K66" s="5">
        <v>0</v>
      </c>
      <c r="L66" s="5">
        <v>3</v>
      </c>
      <c r="M66" s="5">
        <f t="shared" si="0"/>
        <v>36</v>
      </c>
      <c r="N66" s="5">
        <f t="shared" si="1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7"/>
        <v>2001</v>
      </c>
      <c r="U66" s="5">
        <f t="shared" si="8"/>
        <v>1</v>
      </c>
      <c r="V66" s="5">
        <v>0</v>
      </c>
      <c r="W66" s="5">
        <v>10</v>
      </c>
    </row>
    <row r="67" spans="1:23">
      <c r="A67" s="5">
        <f t="shared" si="3"/>
        <v>64</v>
      </c>
      <c r="B67" s="100">
        <f t="shared" si="5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INDEX(ref_Unit_Balance!$G$31:$G$1012,MATCH(UnitGradeInfo!B67,ref_Unit_Balance!$B$31:$B$1048576,0))</f>
        <v>250</v>
      </c>
      <c r="F67" s="5">
        <f>INDEX(ref_Unit_Balance!$V$31:$V$1012,MATCH(UnitGradeInfo!B67,ref_Unit_Balance!$B$31:$B$1048576,0))
+
INDEX(ref_Unit_Balance!$AB$31:$AB$1012,MATCH(UnitGradeInfo!B67,ref_Unit_Balance!$B$31:$B$1048576,0))*(D67-1)</f>
        <v>4100</v>
      </c>
      <c r="G67" s="5">
        <f>INDEX(ref_Unit_Balance!$R$31:$R$1012,MATCH(UnitGradeInfo!B67,ref_Unit_Balance!$B$31:$B$1048576,0))
+
INDEX(ref_Unit_Balance!$AA$31:$AA$1012,MATCH(UnitGradeInfo!B67,ref_Unit_Balance!$B$31:$B$1048576,0))*(D67-1)</f>
        <v>186</v>
      </c>
      <c r="H67" s="39">
        <f>IF(INDEX(Unitinfo!D:D,MATCH(UnitGradeInfo!B67,Unitinfo!A:A,0))=1,50,5)</f>
        <v>5</v>
      </c>
      <c r="I67" s="5">
        <v>3</v>
      </c>
      <c r="J67" s="5">
        <v>250</v>
      </c>
      <c r="K67" s="5">
        <v>0</v>
      </c>
      <c r="L67" s="5">
        <v>3</v>
      </c>
      <c r="M67" s="5">
        <f t="shared" si="0"/>
        <v>38</v>
      </c>
      <c r="N67" s="5">
        <f t="shared" si="1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7"/>
        <v>2001</v>
      </c>
      <c r="U67" s="5">
        <f t="shared" si="8"/>
        <v>1</v>
      </c>
      <c r="V67" s="5">
        <v>0</v>
      </c>
      <c r="W67" s="5">
        <v>10</v>
      </c>
    </row>
    <row r="68" spans="1:23">
      <c r="A68" s="5">
        <f t="shared" si="3"/>
        <v>65</v>
      </c>
      <c r="B68" s="100">
        <f t="shared" si="5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INDEX(ref_Unit_Balance!$G$31:$G$1012,MATCH(UnitGradeInfo!B68,ref_Unit_Balance!$B$31:$B$1048576,0))</f>
        <v>250</v>
      </c>
      <c r="F68" s="5">
        <f>INDEX(ref_Unit_Balance!$V$31:$V$1012,MATCH(UnitGradeInfo!B68,ref_Unit_Balance!$B$31:$B$1048576,0))
+
INDEX(ref_Unit_Balance!$AB$31:$AB$1012,MATCH(UnitGradeInfo!B68,ref_Unit_Balance!$B$31:$B$1048576,0))*(D68-1)</f>
        <v>4300</v>
      </c>
      <c r="G68" s="5">
        <f>INDEX(ref_Unit_Balance!$R$31:$R$1012,MATCH(UnitGradeInfo!B68,ref_Unit_Balance!$B$31:$B$1048576,0))
+
INDEX(ref_Unit_Balance!$AA$31:$AA$1012,MATCH(UnitGradeInfo!B68,ref_Unit_Balance!$B$31:$B$1048576,0))*(D68-1)</f>
        <v>193</v>
      </c>
      <c r="H68" s="39">
        <f>IF(INDEX(Unitinfo!D:D,MATCH(UnitGradeInfo!B68,Unitinfo!A:A,0))=1,50,5)</f>
        <v>5</v>
      </c>
      <c r="I68" s="5">
        <v>3</v>
      </c>
      <c r="J68" s="5">
        <v>250</v>
      </c>
      <c r="K68" s="5">
        <v>0</v>
      </c>
      <c r="L68" s="5">
        <v>3</v>
      </c>
      <c r="M68" s="5">
        <f t="shared" si="0"/>
        <v>40</v>
      </c>
      <c r="N68" s="5">
        <f t="shared" si="1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131" si="9">B68</f>
        <v>2001</v>
      </c>
      <c r="U68" s="5">
        <f t="shared" ref="U68:U131" si="10">IF(B68&gt;10000,0,1)</f>
        <v>1</v>
      </c>
      <c r="V68" s="5">
        <v>0</v>
      </c>
      <c r="W68" s="5">
        <v>10</v>
      </c>
    </row>
    <row r="69" spans="1:23">
      <c r="A69" s="5">
        <f t="shared" si="3"/>
        <v>66</v>
      </c>
      <c r="B69" s="100">
        <f t="shared" si="5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INDEX(ref_Unit_Balance!$G$31:$G$1012,MATCH(UnitGradeInfo!B69,ref_Unit_Balance!$B$31:$B$1048576,0))</f>
        <v>252</v>
      </c>
      <c r="F69" s="5">
        <f>INDEX(ref_Unit_Balance!$V$31:$V$1012,MATCH(UnitGradeInfo!B69,ref_Unit_Balance!$B$31:$B$1048576,0))
+
INDEX(ref_Unit_Balance!$AB$31:$AB$1012,MATCH(UnitGradeInfo!B69,ref_Unit_Balance!$B$31:$B$1048576,0))*(D69-1)</f>
        <v>500</v>
      </c>
      <c r="G69" s="5">
        <f>INDEX(ref_Unit_Balance!$R$31:$R$1012,MATCH(UnitGradeInfo!B69,ref_Unit_Balance!$B$31:$B$1048576,0))
+
INDEX(ref_Unit_Balance!$AA$31:$AA$1012,MATCH(UnitGradeInfo!B69,ref_Unit_Balance!$B$31:$B$1048576,0))*(D69-1)</f>
        <v>75</v>
      </c>
      <c r="H69" s="39">
        <f>IF(INDEX(Unitinfo!D:D,MATCH(UnitGradeInfo!B69,Unitinfo!A:A,0))=1,50,5)</f>
        <v>50</v>
      </c>
      <c r="I69" s="5">
        <v>3</v>
      </c>
      <c r="J69" s="5">
        <v>250</v>
      </c>
      <c r="K69" s="5">
        <v>0</v>
      </c>
      <c r="L69" s="5">
        <v>3</v>
      </c>
      <c r="M69" s="5">
        <f t="shared" ref="M69:M132" si="11">D69*2</f>
        <v>2</v>
      </c>
      <c r="N69" s="5">
        <f t="shared" ref="N69:N132" si="12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9"/>
        <v>2002</v>
      </c>
      <c r="U69" s="5">
        <f t="shared" si="10"/>
        <v>1</v>
      </c>
      <c r="V69" s="5">
        <v>0</v>
      </c>
      <c r="W69" s="5">
        <v>10</v>
      </c>
    </row>
    <row r="70" spans="1:23">
      <c r="A70" s="5">
        <f t="shared" si="3"/>
        <v>67</v>
      </c>
      <c r="B70" s="100">
        <f t="shared" si="5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INDEX(ref_Unit_Balance!$G$31:$G$1012,MATCH(UnitGradeInfo!B70,ref_Unit_Balance!$B$31:$B$1048576,0))</f>
        <v>252</v>
      </c>
      <c r="F70" s="5">
        <f>INDEX(ref_Unit_Balance!$V$31:$V$1012,MATCH(UnitGradeInfo!B70,ref_Unit_Balance!$B$31:$B$1048576,0))
+
INDEX(ref_Unit_Balance!$AB$31:$AB$1012,MATCH(UnitGradeInfo!B70,ref_Unit_Balance!$B$31:$B$1048576,0))*(D70-1)</f>
        <v>700</v>
      </c>
      <c r="G70" s="5">
        <f>INDEX(ref_Unit_Balance!$R$31:$R$1012,MATCH(UnitGradeInfo!B70,ref_Unit_Balance!$B$31:$B$1048576,0))
+
INDEX(ref_Unit_Balance!$AA$31:$AA$1012,MATCH(UnitGradeInfo!B70,ref_Unit_Balance!$B$31:$B$1048576,0))*(D70-1)</f>
        <v>82</v>
      </c>
      <c r="H70" s="39">
        <f>IF(INDEX(Unitinfo!D:D,MATCH(UnitGradeInfo!B70,Unitinfo!A:A,0))=1,50,5)</f>
        <v>50</v>
      </c>
      <c r="I70" s="5">
        <v>3</v>
      </c>
      <c r="J70" s="5">
        <v>250</v>
      </c>
      <c r="K70" s="5">
        <v>0</v>
      </c>
      <c r="L70" s="5">
        <v>3</v>
      </c>
      <c r="M70" s="5">
        <f t="shared" si="11"/>
        <v>4</v>
      </c>
      <c r="N70" s="5">
        <f t="shared" si="12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9"/>
        <v>2002</v>
      </c>
      <c r="U70" s="5">
        <f t="shared" si="10"/>
        <v>1</v>
      </c>
      <c r="V70" s="5">
        <v>0</v>
      </c>
      <c r="W70" s="5">
        <v>10</v>
      </c>
    </row>
    <row r="71" spans="1:23">
      <c r="A71" s="5">
        <f t="shared" si="3"/>
        <v>68</v>
      </c>
      <c r="B71" s="100">
        <f t="shared" si="5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INDEX(ref_Unit_Balance!$G$31:$G$1012,MATCH(UnitGradeInfo!B71,ref_Unit_Balance!$B$31:$B$1048576,0))</f>
        <v>252</v>
      </c>
      <c r="F71" s="5">
        <f>INDEX(ref_Unit_Balance!$V$31:$V$1012,MATCH(UnitGradeInfo!B71,ref_Unit_Balance!$B$31:$B$1048576,0))
+
INDEX(ref_Unit_Balance!$AB$31:$AB$1012,MATCH(UnitGradeInfo!B71,ref_Unit_Balance!$B$31:$B$1048576,0))*(D71-1)</f>
        <v>900</v>
      </c>
      <c r="G71" s="5">
        <f>INDEX(ref_Unit_Balance!$R$31:$R$1012,MATCH(UnitGradeInfo!B71,ref_Unit_Balance!$B$31:$B$1048576,0))
+
INDEX(ref_Unit_Balance!$AA$31:$AA$1012,MATCH(UnitGradeInfo!B71,ref_Unit_Balance!$B$31:$B$1048576,0))*(D71-1)</f>
        <v>89</v>
      </c>
      <c r="H71" s="39">
        <f>IF(INDEX(Unitinfo!D:D,MATCH(UnitGradeInfo!B71,Unitinfo!A:A,0))=1,50,5)</f>
        <v>50</v>
      </c>
      <c r="I71" s="5">
        <v>3</v>
      </c>
      <c r="J71" s="5">
        <v>250</v>
      </c>
      <c r="K71" s="5">
        <v>0</v>
      </c>
      <c r="L71" s="5">
        <v>3</v>
      </c>
      <c r="M71" s="5">
        <f t="shared" si="11"/>
        <v>6</v>
      </c>
      <c r="N71" s="5">
        <f t="shared" si="12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9"/>
        <v>2002</v>
      </c>
      <c r="U71" s="5">
        <f t="shared" si="10"/>
        <v>1</v>
      </c>
      <c r="V71" s="5">
        <v>0</v>
      </c>
      <c r="W71" s="5">
        <v>10</v>
      </c>
    </row>
    <row r="72" spans="1:23">
      <c r="A72" s="5">
        <f t="shared" si="3"/>
        <v>69</v>
      </c>
      <c r="B72" s="100">
        <f t="shared" si="5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INDEX(ref_Unit_Balance!$G$31:$G$1012,MATCH(UnitGradeInfo!B72,ref_Unit_Balance!$B$31:$B$1048576,0))</f>
        <v>252</v>
      </c>
      <c r="F72" s="5">
        <f>INDEX(ref_Unit_Balance!$V$31:$V$1012,MATCH(UnitGradeInfo!B72,ref_Unit_Balance!$B$31:$B$1048576,0))
+
INDEX(ref_Unit_Balance!$AB$31:$AB$1012,MATCH(UnitGradeInfo!B72,ref_Unit_Balance!$B$31:$B$1048576,0))*(D72-1)</f>
        <v>1100</v>
      </c>
      <c r="G72" s="5">
        <f>INDEX(ref_Unit_Balance!$R$31:$R$1012,MATCH(UnitGradeInfo!B72,ref_Unit_Balance!$B$31:$B$1048576,0))
+
INDEX(ref_Unit_Balance!$AA$31:$AA$1012,MATCH(UnitGradeInfo!B72,ref_Unit_Balance!$B$31:$B$1048576,0))*(D72-1)</f>
        <v>96</v>
      </c>
      <c r="H72" s="39">
        <f>IF(INDEX(Unitinfo!D:D,MATCH(UnitGradeInfo!B72,Unitinfo!A:A,0))=1,50,5)</f>
        <v>50</v>
      </c>
      <c r="I72" s="5">
        <v>3</v>
      </c>
      <c r="J72" s="5">
        <v>250</v>
      </c>
      <c r="K72" s="5">
        <v>0</v>
      </c>
      <c r="L72" s="5">
        <v>3</v>
      </c>
      <c r="M72" s="5">
        <f t="shared" si="11"/>
        <v>8</v>
      </c>
      <c r="N72" s="5">
        <f t="shared" si="12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9"/>
        <v>2002</v>
      </c>
      <c r="U72" s="5">
        <f t="shared" si="10"/>
        <v>1</v>
      </c>
      <c r="V72" s="5">
        <v>0</v>
      </c>
      <c r="W72" s="5">
        <v>10</v>
      </c>
    </row>
    <row r="73" spans="1:23">
      <c r="A73" s="5">
        <f t="shared" si="3"/>
        <v>70</v>
      </c>
      <c r="B73" s="100">
        <f t="shared" si="5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INDEX(ref_Unit_Balance!$G$31:$G$1012,MATCH(UnitGradeInfo!B73,ref_Unit_Balance!$B$31:$B$1048576,0))</f>
        <v>252</v>
      </c>
      <c r="F73" s="5">
        <f>INDEX(ref_Unit_Balance!$V$31:$V$1012,MATCH(UnitGradeInfo!B73,ref_Unit_Balance!$B$31:$B$1048576,0))
+
INDEX(ref_Unit_Balance!$AB$31:$AB$1012,MATCH(UnitGradeInfo!B73,ref_Unit_Balance!$B$31:$B$1048576,0))*(D73-1)</f>
        <v>1300</v>
      </c>
      <c r="G73" s="5">
        <f>INDEX(ref_Unit_Balance!$R$31:$R$1012,MATCH(UnitGradeInfo!B73,ref_Unit_Balance!$B$31:$B$1048576,0))
+
INDEX(ref_Unit_Balance!$AA$31:$AA$1012,MATCH(UnitGradeInfo!B73,ref_Unit_Balance!$B$31:$B$1048576,0))*(D73-1)</f>
        <v>103</v>
      </c>
      <c r="H73" s="39">
        <f>IF(INDEX(Unitinfo!D:D,MATCH(UnitGradeInfo!B73,Unitinfo!A:A,0))=1,50,5)</f>
        <v>50</v>
      </c>
      <c r="I73" s="5">
        <v>3</v>
      </c>
      <c r="J73" s="5">
        <v>250</v>
      </c>
      <c r="K73" s="5">
        <v>0</v>
      </c>
      <c r="L73" s="5">
        <v>3</v>
      </c>
      <c r="M73" s="5">
        <f t="shared" si="11"/>
        <v>10</v>
      </c>
      <c r="N73" s="5">
        <f t="shared" si="12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9"/>
        <v>2002</v>
      </c>
      <c r="U73" s="5">
        <f t="shared" si="10"/>
        <v>1</v>
      </c>
      <c r="V73" s="5">
        <v>0</v>
      </c>
      <c r="W73" s="5">
        <v>10</v>
      </c>
    </row>
    <row r="74" spans="1:23">
      <c r="A74" s="5">
        <f t="shared" si="3"/>
        <v>71</v>
      </c>
      <c r="B74" s="100">
        <f t="shared" si="5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INDEX(ref_Unit_Balance!$G$31:$G$1012,MATCH(UnitGradeInfo!B74,ref_Unit_Balance!$B$31:$B$1048576,0))</f>
        <v>252</v>
      </c>
      <c r="F74" s="5">
        <f>INDEX(ref_Unit_Balance!$V$31:$V$1012,MATCH(UnitGradeInfo!B74,ref_Unit_Balance!$B$31:$B$1048576,0))
+
INDEX(ref_Unit_Balance!$AB$31:$AB$1012,MATCH(UnitGradeInfo!B74,ref_Unit_Balance!$B$31:$B$1048576,0))*(D74-1)</f>
        <v>1500</v>
      </c>
      <c r="G74" s="5">
        <f>INDEX(ref_Unit_Balance!$R$31:$R$1012,MATCH(UnitGradeInfo!B74,ref_Unit_Balance!$B$31:$B$1048576,0))
+
INDEX(ref_Unit_Balance!$AA$31:$AA$1012,MATCH(UnitGradeInfo!B74,ref_Unit_Balance!$B$31:$B$1048576,0))*(D74-1)</f>
        <v>110</v>
      </c>
      <c r="H74" s="39">
        <f>IF(INDEX(Unitinfo!D:D,MATCH(UnitGradeInfo!B74,Unitinfo!A:A,0))=1,50,5)</f>
        <v>50</v>
      </c>
      <c r="I74" s="5">
        <v>3</v>
      </c>
      <c r="J74" s="5">
        <v>250</v>
      </c>
      <c r="K74" s="5">
        <v>0</v>
      </c>
      <c r="L74" s="5">
        <v>3</v>
      </c>
      <c r="M74" s="5">
        <f t="shared" si="11"/>
        <v>12</v>
      </c>
      <c r="N74" s="5">
        <f t="shared" si="12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9"/>
        <v>2002</v>
      </c>
      <c r="U74" s="5">
        <f t="shared" si="10"/>
        <v>1</v>
      </c>
      <c r="V74" s="5">
        <v>0</v>
      </c>
      <c r="W74" s="5">
        <v>10</v>
      </c>
    </row>
    <row r="75" spans="1:23">
      <c r="A75" s="5">
        <f t="shared" si="3"/>
        <v>72</v>
      </c>
      <c r="B75" s="100">
        <f t="shared" si="5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INDEX(ref_Unit_Balance!$G$31:$G$1012,MATCH(UnitGradeInfo!B75,ref_Unit_Balance!$B$31:$B$1048576,0))</f>
        <v>252</v>
      </c>
      <c r="F75" s="5">
        <f>INDEX(ref_Unit_Balance!$V$31:$V$1012,MATCH(UnitGradeInfo!B75,ref_Unit_Balance!$B$31:$B$1048576,0))
+
INDEX(ref_Unit_Balance!$AB$31:$AB$1012,MATCH(UnitGradeInfo!B75,ref_Unit_Balance!$B$31:$B$1048576,0))*(D75-1)</f>
        <v>1700</v>
      </c>
      <c r="G75" s="5">
        <f>INDEX(ref_Unit_Balance!$R$31:$R$1012,MATCH(UnitGradeInfo!B75,ref_Unit_Balance!$B$31:$B$1048576,0))
+
INDEX(ref_Unit_Balance!$AA$31:$AA$1012,MATCH(UnitGradeInfo!B75,ref_Unit_Balance!$B$31:$B$1048576,0))*(D75-1)</f>
        <v>117</v>
      </c>
      <c r="H75" s="39">
        <f>IF(INDEX(Unitinfo!D:D,MATCH(UnitGradeInfo!B75,Unitinfo!A:A,0))=1,50,5)</f>
        <v>50</v>
      </c>
      <c r="I75" s="5">
        <v>3</v>
      </c>
      <c r="J75" s="5">
        <v>250</v>
      </c>
      <c r="K75" s="5">
        <v>0</v>
      </c>
      <c r="L75" s="5">
        <v>3</v>
      </c>
      <c r="M75" s="5">
        <f t="shared" si="11"/>
        <v>14</v>
      </c>
      <c r="N75" s="5">
        <f t="shared" si="12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9"/>
        <v>2002</v>
      </c>
      <c r="U75" s="5">
        <f t="shared" si="10"/>
        <v>1</v>
      </c>
      <c r="V75" s="5">
        <v>0</v>
      </c>
      <c r="W75" s="5">
        <v>10</v>
      </c>
    </row>
    <row r="76" spans="1:23">
      <c r="A76" s="5">
        <f t="shared" si="3"/>
        <v>73</v>
      </c>
      <c r="B76" s="100">
        <f t="shared" si="5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INDEX(ref_Unit_Balance!$G$31:$G$1012,MATCH(UnitGradeInfo!B76,ref_Unit_Balance!$B$31:$B$1048576,0))</f>
        <v>252</v>
      </c>
      <c r="F76" s="5">
        <f>INDEX(ref_Unit_Balance!$V$31:$V$1012,MATCH(UnitGradeInfo!B76,ref_Unit_Balance!$B$31:$B$1048576,0))
+
INDEX(ref_Unit_Balance!$AB$31:$AB$1012,MATCH(UnitGradeInfo!B76,ref_Unit_Balance!$B$31:$B$1048576,0))*(D76-1)</f>
        <v>1900</v>
      </c>
      <c r="G76" s="5">
        <f>INDEX(ref_Unit_Balance!$R$31:$R$1012,MATCH(UnitGradeInfo!B76,ref_Unit_Balance!$B$31:$B$1048576,0))
+
INDEX(ref_Unit_Balance!$AA$31:$AA$1012,MATCH(UnitGradeInfo!B76,ref_Unit_Balance!$B$31:$B$1048576,0))*(D76-1)</f>
        <v>124</v>
      </c>
      <c r="H76" s="39">
        <f>IF(INDEX(Unitinfo!D:D,MATCH(UnitGradeInfo!B76,Unitinfo!A:A,0))=1,50,5)</f>
        <v>50</v>
      </c>
      <c r="I76" s="5">
        <v>3</v>
      </c>
      <c r="J76" s="5">
        <v>250</v>
      </c>
      <c r="K76" s="5">
        <v>0</v>
      </c>
      <c r="L76" s="5">
        <v>3</v>
      </c>
      <c r="M76" s="5">
        <f t="shared" si="11"/>
        <v>16</v>
      </c>
      <c r="N76" s="5">
        <f t="shared" si="12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9"/>
        <v>2002</v>
      </c>
      <c r="U76" s="5">
        <f t="shared" si="10"/>
        <v>1</v>
      </c>
      <c r="V76" s="5">
        <v>0</v>
      </c>
      <c r="W76" s="5">
        <v>10</v>
      </c>
    </row>
    <row r="77" spans="1:23">
      <c r="A77" s="5">
        <f t="shared" si="3"/>
        <v>74</v>
      </c>
      <c r="B77" s="100">
        <f t="shared" si="5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INDEX(ref_Unit_Balance!$G$31:$G$1012,MATCH(UnitGradeInfo!B77,ref_Unit_Balance!$B$31:$B$1048576,0))</f>
        <v>252</v>
      </c>
      <c r="F77" s="5">
        <f>INDEX(ref_Unit_Balance!$V$31:$V$1012,MATCH(UnitGradeInfo!B77,ref_Unit_Balance!$B$31:$B$1048576,0))
+
INDEX(ref_Unit_Balance!$AB$31:$AB$1012,MATCH(UnitGradeInfo!B77,ref_Unit_Balance!$B$31:$B$1048576,0))*(D77-1)</f>
        <v>2100</v>
      </c>
      <c r="G77" s="5">
        <f>INDEX(ref_Unit_Balance!$R$31:$R$1012,MATCH(UnitGradeInfo!B77,ref_Unit_Balance!$B$31:$B$1048576,0))
+
INDEX(ref_Unit_Balance!$AA$31:$AA$1012,MATCH(UnitGradeInfo!B77,ref_Unit_Balance!$B$31:$B$1048576,0))*(D77-1)</f>
        <v>131</v>
      </c>
      <c r="H77" s="39">
        <f>IF(INDEX(Unitinfo!D:D,MATCH(UnitGradeInfo!B77,Unitinfo!A:A,0))=1,50,5)</f>
        <v>50</v>
      </c>
      <c r="I77" s="5">
        <v>3</v>
      </c>
      <c r="J77" s="5">
        <v>250</v>
      </c>
      <c r="K77" s="5">
        <v>0</v>
      </c>
      <c r="L77" s="5">
        <v>3</v>
      </c>
      <c r="M77" s="5">
        <f t="shared" si="11"/>
        <v>18</v>
      </c>
      <c r="N77" s="5">
        <f t="shared" si="12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9"/>
        <v>2002</v>
      </c>
      <c r="U77" s="5">
        <f t="shared" si="10"/>
        <v>1</v>
      </c>
      <c r="V77" s="5">
        <v>0</v>
      </c>
      <c r="W77" s="5">
        <v>10</v>
      </c>
    </row>
    <row r="78" spans="1:23">
      <c r="A78" s="5">
        <f t="shared" si="3"/>
        <v>75</v>
      </c>
      <c r="B78" s="100">
        <f t="shared" si="5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INDEX(ref_Unit_Balance!$G$31:$G$1012,MATCH(UnitGradeInfo!B78,ref_Unit_Balance!$B$31:$B$1048576,0))</f>
        <v>252</v>
      </c>
      <c r="F78" s="5">
        <f>INDEX(ref_Unit_Balance!$V$31:$V$1012,MATCH(UnitGradeInfo!B78,ref_Unit_Balance!$B$31:$B$1048576,0))
+
INDEX(ref_Unit_Balance!$AB$31:$AB$1012,MATCH(UnitGradeInfo!B78,ref_Unit_Balance!$B$31:$B$1048576,0))*(D78-1)</f>
        <v>2300</v>
      </c>
      <c r="G78" s="5">
        <f>INDEX(ref_Unit_Balance!$R$31:$R$1012,MATCH(UnitGradeInfo!B78,ref_Unit_Balance!$B$31:$B$1048576,0))
+
INDEX(ref_Unit_Balance!$AA$31:$AA$1012,MATCH(UnitGradeInfo!B78,ref_Unit_Balance!$B$31:$B$1048576,0))*(D78-1)</f>
        <v>138</v>
      </c>
      <c r="H78" s="39">
        <f>IF(INDEX(Unitinfo!D:D,MATCH(UnitGradeInfo!B78,Unitinfo!A:A,0))=1,50,5)</f>
        <v>50</v>
      </c>
      <c r="I78" s="5">
        <v>3</v>
      </c>
      <c r="J78" s="5">
        <v>250</v>
      </c>
      <c r="K78" s="5">
        <v>0</v>
      </c>
      <c r="L78" s="5">
        <v>3</v>
      </c>
      <c r="M78" s="5">
        <f t="shared" si="11"/>
        <v>20</v>
      </c>
      <c r="N78" s="5">
        <f t="shared" si="12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9"/>
        <v>2002</v>
      </c>
      <c r="U78" s="5">
        <f t="shared" si="10"/>
        <v>1</v>
      </c>
      <c r="V78" s="5">
        <v>0</v>
      </c>
      <c r="W78" s="5">
        <v>10</v>
      </c>
    </row>
    <row r="79" spans="1:23">
      <c r="A79" s="5">
        <f t="shared" si="3"/>
        <v>76</v>
      </c>
      <c r="B79" s="100">
        <f t="shared" si="5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INDEX(ref_Unit_Balance!$G$31:$G$1012,MATCH(UnitGradeInfo!B79,ref_Unit_Balance!$B$31:$B$1048576,0))</f>
        <v>252</v>
      </c>
      <c r="F79" s="5">
        <f>INDEX(ref_Unit_Balance!$V$31:$V$1012,MATCH(UnitGradeInfo!B79,ref_Unit_Balance!$B$31:$B$1048576,0))
+
INDEX(ref_Unit_Balance!$AB$31:$AB$1012,MATCH(UnitGradeInfo!B79,ref_Unit_Balance!$B$31:$B$1048576,0))*(D79-1)</f>
        <v>2500</v>
      </c>
      <c r="G79" s="5">
        <f>INDEX(ref_Unit_Balance!$R$31:$R$1012,MATCH(UnitGradeInfo!B79,ref_Unit_Balance!$B$31:$B$1048576,0))
+
INDEX(ref_Unit_Balance!$AA$31:$AA$1012,MATCH(UnitGradeInfo!B79,ref_Unit_Balance!$B$31:$B$1048576,0))*(D79-1)</f>
        <v>145</v>
      </c>
      <c r="H79" s="39">
        <f>IF(INDEX(Unitinfo!D:D,MATCH(UnitGradeInfo!B79,Unitinfo!A:A,0))=1,50,5)</f>
        <v>50</v>
      </c>
      <c r="I79" s="5">
        <v>3</v>
      </c>
      <c r="J79" s="5">
        <v>250</v>
      </c>
      <c r="K79" s="5">
        <v>0</v>
      </c>
      <c r="L79" s="5">
        <v>3</v>
      </c>
      <c r="M79" s="5">
        <f t="shared" si="11"/>
        <v>22</v>
      </c>
      <c r="N79" s="5">
        <f t="shared" si="12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9"/>
        <v>2002</v>
      </c>
      <c r="U79" s="5">
        <f t="shared" si="10"/>
        <v>1</v>
      </c>
      <c r="V79" s="5">
        <v>0</v>
      </c>
      <c r="W79" s="5">
        <v>10</v>
      </c>
    </row>
    <row r="80" spans="1:23">
      <c r="A80" s="5">
        <f t="shared" si="3"/>
        <v>77</v>
      </c>
      <c r="B80" s="100">
        <f t="shared" si="5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INDEX(ref_Unit_Balance!$G$31:$G$1012,MATCH(UnitGradeInfo!B80,ref_Unit_Balance!$B$31:$B$1048576,0))</f>
        <v>252</v>
      </c>
      <c r="F80" s="5">
        <f>INDEX(ref_Unit_Balance!$V$31:$V$1012,MATCH(UnitGradeInfo!B80,ref_Unit_Balance!$B$31:$B$1048576,0))
+
INDEX(ref_Unit_Balance!$AB$31:$AB$1012,MATCH(UnitGradeInfo!B80,ref_Unit_Balance!$B$31:$B$1048576,0))*(D80-1)</f>
        <v>2700</v>
      </c>
      <c r="G80" s="5">
        <f>INDEX(ref_Unit_Balance!$R$31:$R$1012,MATCH(UnitGradeInfo!B80,ref_Unit_Balance!$B$31:$B$1048576,0))
+
INDEX(ref_Unit_Balance!$AA$31:$AA$1012,MATCH(UnitGradeInfo!B80,ref_Unit_Balance!$B$31:$B$1048576,0))*(D80-1)</f>
        <v>152</v>
      </c>
      <c r="H80" s="39">
        <f>IF(INDEX(Unitinfo!D:D,MATCH(UnitGradeInfo!B80,Unitinfo!A:A,0))=1,50,5)</f>
        <v>50</v>
      </c>
      <c r="I80" s="5">
        <v>3</v>
      </c>
      <c r="J80" s="5">
        <v>250</v>
      </c>
      <c r="K80" s="5">
        <v>0</v>
      </c>
      <c r="L80" s="5">
        <v>3</v>
      </c>
      <c r="M80" s="5">
        <f t="shared" si="11"/>
        <v>24</v>
      </c>
      <c r="N80" s="5">
        <f t="shared" si="12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9"/>
        <v>2002</v>
      </c>
      <c r="U80" s="5">
        <f t="shared" si="10"/>
        <v>1</v>
      </c>
      <c r="V80" s="5">
        <v>0</v>
      </c>
      <c r="W80" s="5">
        <v>10</v>
      </c>
    </row>
    <row r="81" spans="1:23">
      <c r="A81" s="5">
        <f t="shared" si="3"/>
        <v>78</v>
      </c>
      <c r="B81" s="100">
        <f t="shared" si="5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INDEX(ref_Unit_Balance!$G$31:$G$1012,MATCH(UnitGradeInfo!B81,ref_Unit_Balance!$B$31:$B$1048576,0))</f>
        <v>252</v>
      </c>
      <c r="F81" s="5">
        <f>INDEX(ref_Unit_Balance!$V$31:$V$1012,MATCH(UnitGradeInfo!B81,ref_Unit_Balance!$B$31:$B$1048576,0))
+
INDEX(ref_Unit_Balance!$AB$31:$AB$1012,MATCH(UnitGradeInfo!B81,ref_Unit_Balance!$B$31:$B$1048576,0))*(D81-1)</f>
        <v>2900</v>
      </c>
      <c r="G81" s="5">
        <f>INDEX(ref_Unit_Balance!$R$31:$R$1012,MATCH(UnitGradeInfo!B81,ref_Unit_Balance!$B$31:$B$1048576,0))
+
INDEX(ref_Unit_Balance!$AA$31:$AA$1012,MATCH(UnitGradeInfo!B81,ref_Unit_Balance!$B$31:$B$1048576,0))*(D81-1)</f>
        <v>159</v>
      </c>
      <c r="H81" s="39">
        <f>IF(INDEX(Unitinfo!D:D,MATCH(UnitGradeInfo!B81,Unitinfo!A:A,0))=1,50,5)</f>
        <v>50</v>
      </c>
      <c r="I81" s="5">
        <v>3</v>
      </c>
      <c r="J81" s="5">
        <v>250</v>
      </c>
      <c r="K81" s="5">
        <v>0</v>
      </c>
      <c r="L81" s="5">
        <v>3</v>
      </c>
      <c r="M81" s="5">
        <f t="shared" si="11"/>
        <v>26</v>
      </c>
      <c r="N81" s="5">
        <f t="shared" si="12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9"/>
        <v>2002</v>
      </c>
      <c r="U81" s="5">
        <f t="shared" si="10"/>
        <v>1</v>
      </c>
      <c r="V81" s="5">
        <v>0</v>
      </c>
      <c r="W81" s="5">
        <v>10</v>
      </c>
    </row>
    <row r="82" spans="1:23">
      <c r="A82" s="5">
        <f t="shared" si="3"/>
        <v>79</v>
      </c>
      <c r="B82" s="100">
        <f t="shared" si="5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INDEX(ref_Unit_Balance!$G$31:$G$1012,MATCH(UnitGradeInfo!B82,ref_Unit_Balance!$B$31:$B$1048576,0))</f>
        <v>252</v>
      </c>
      <c r="F82" s="5">
        <f>INDEX(ref_Unit_Balance!$V$31:$V$1012,MATCH(UnitGradeInfo!B82,ref_Unit_Balance!$B$31:$B$1048576,0))
+
INDEX(ref_Unit_Balance!$AB$31:$AB$1012,MATCH(UnitGradeInfo!B82,ref_Unit_Balance!$B$31:$B$1048576,0))*(D82-1)</f>
        <v>3100</v>
      </c>
      <c r="G82" s="5">
        <f>INDEX(ref_Unit_Balance!$R$31:$R$1012,MATCH(UnitGradeInfo!B82,ref_Unit_Balance!$B$31:$B$1048576,0))
+
INDEX(ref_Unit_Balance!$AA$31:$AA$1012,MATCH(UnitGradeInfo!B82,ref_Unit_Balance!$B$31:$B$1048576,0))*(D82-1)</f>
        <v>166</v>
      </c>
      <c r="H82" s="39">
        <f>IF(INDEX(Unitinfo!D:D,MATCH(UnitGradeInfo!B82,Unitinfo!A:A,0))=1,50,5)</f>
        <v>50</v>
      </c>
      <c r="I82" s="5">
        <v>3</v>
      </c>
      <c r="J82" s="5">
        <v>250</v>
      </c>
      <c r="K82" s="5">
        <v>0</v>
      </c>
      <c r="L82" s="5">
        <v>3</v>
      </c>
      <c r="M82" s="5">
        <f t="shared" si="11"/>
        <v>28</v>
      </c>
      <c r="N82" s="5">
        <f t="shared" si="12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9"/>
        <v>2002</v>
      </c>
      <c r="U82" s="5">
        <f t="shared" si="10"/>
        <v>1</v>
      </c>
      <c r="V82" s="5">
        <v>0</v>
      </c>
      <c r="W82" s="5">
        <v>10</v>
      </c>
    </row>
    <row r="83" spans="1:23">
      <c r="A83" s="5">
        <f t="shared" si="3"/>
        <v>80</v>
      </c>
      <c r="B83" s="100">
        <f t="shared" si="5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INDEX(ref_Unit_Balance!$G$31:$G$1012,MATCH(UnitGradeInfo!B83,ref_Unit_Balance!$B$31:$B$1048576,0))</f>
        <v>252</v>
      </c>
      <c r="F83" s="5">
        <f>INDEX(ref_Unit_Balance!$V$31:$V$1012,MATCH(UnitGradeInfo!B83,ref_Unit_Balance!$B$31:$B$1048576,0))
+
INDEX(ref_Unit_Balance!$AB$31:$AB$1012,MATCH(UnitGradeInfo!B83,ref_Unit_Balance!$B$31:$B$1048576,0))*(D83-1)</f>
        <v>3300</v>
      </c>
      <c r="G83" s="5">
        <f>INDEX(ref_Unit_Balance!$R$31:$R$1012,MATCH(UnitGradeInfo!B83,ref_Unit_Balance!$B$31:$B$1048576,0))
+
INDEX(ref_Unit_Balance!$AA$31:$AA$1012,MATCH(UnitGradeInfo!B83,ref_Unit_Balance!$B$31:$B$1048576,0))*(D83-1)</f>
        <v>173</v>
      </c>
      <c r="H83" s="39">
        <f>IF(INDEX(Unitinfo!D:D,MATCH(UnitGradeInfo!B83,Unitinfo!A:A,0))=1,50,5)</f>
        <v>50</v>
      </c>
      <c r="I83" s="5">
        <v>3</v>
      </c>
      <c r="J83" s="5">
        <v>250</v>
      </c>
      <c r="K83" s="5">
        <v>0</v>
      </c>
      <c r="L83" s="5">
        <v>3</v>
      </c>
      <c r="M83" s="5">
        <f t="shared" si="11"/>
        <v>30</v>
      </c>
      <c r="N83" s="5">
        <f t="shared" si="12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9"/>
        <v>2002</v>
      </c>
      <c r="U83" s="5">
        <f t="shared" si="10"/>
        <v>1</v>
      </c>
      <c r="V83" s="5">
        <v>0</v>
      </c>
      <c r="W83" s="5">
        <v>10</v>
      </c>
    </row>
    <row r="84" spans="1:23">
      <c r="A84" s="5">
        <f t="shared" si="3"/>
        <v>81</v>
      </c>
      <c r="B84" s="100">
        <f t="shared" si="5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INDEX(ref_Unit_Balance!$G$31:$G$1012,MATCH(UnitGradeInfo!B84,ref_Unit_Balance!$B$31:$B$1048576,0))</f>
        <v>252</v>
      </c>
      <c r="F84" s="5">
        <f>INDEX(ref_Unit_Balance!$V$31:$V$1012,MATCH(UnitGradeInfo!B84,ref_Unit_Balance!$B$31:$B$1048576,0))
+
INDEX(ref_Unit_Balance!$AB$31:$AB$1012,MATCH(UnitGradeInfo!B84,ref_Unit_Balance!$B$31:$B$1048576,0))*(D84-1)</f>
        <v>3500</v>
      </c>
      <c r="G84" s="5">
        <f>INDEX(ref_Unit_Balance!$R$31:$R$1012,MATCH(UnitGradeInfo!B84,ref_Unit_Balance!$B$31:$B$1048576,0))
+
INDEX(ref_Unit_Balance!$AA$31:$AA$1012,MATCH(UnitGradeInfo!B84,ref_Unit_Balance!$B$31:$B$1048576,0))*(D84-1)</f>
        <v>180</v>
      </c>
      <c r="H84" s="39">
        <f>IF(INDEX(Unitinfo!D:D,MATCH(UnitGradeInfo!B84,Unitinfo!A:A,0))=1,50,5)</f>
        <v>50</v>
      </c>
      <c r="I84" s="5">
        <v>3</v>
      </c>
      <c r="J84" s="5">
        <v>250</v>
      </c>
      <c r="K84" s="5">
        <v>0</v>
      </c>
      <c r="L84" s="5">
        <v>3</v>
      </c>
      <c r="M84" s="5">
        <f t="shared" si="11"/>
        <v>32</v>
      </c>
      <c r="N84" s="5">
        <f t="shared" si="12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9"/>
        <v>2002</v>
      </c>
      <c r="U84" s="5">
        <f t="shared" si="10"/>
        <v>1</v>
      </c>
      <c r="V84" s="5">
        <v>0</v>
      </c>
      <c r="W84" s="5">
        <v>10</v>
      </c>
    </row>
    <row r="85" spans="1:23">
      <c r="A85" s="5">
        <f t="shared" si="3"/>
        <v>82</v>
      </c>
      <c r="B85" s="100">
        <f t="shared" si="5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INDEX(ref_Unit_Balance!$G$31:$G$1012,MATCH(UnitGradeInfo!B85,ref_Unit_Balance!$B$31:$B$1048576,0))</f>
        <v>252</v>
      </c>
      <c r="F85" s="5">
        <f>INDEX(ref_Unit_Balance!$V$31:$V$1012,MATCH(UnitGradeInfo!B85,ref_Unit_Balance!$B$31:$B$1048576,0))
+
INDEX(ref_Unit_Balance!$AB$31:$AB$1012,MATCH(UnitGradeInfo!B85,ref_Unit_Balance!$B$31:$B$1048576,0))*(D85-1)</f>
        <v>3700</v>
      </c>
      <c r="G85" s="5">
        <f>INDEX(ref_Unit_Balance!$R$31:$R$1012,MATCH(UnitGradeInfo!B85,ref_Unit_Balance!$B$31:$B$1048576,0))
+
INDEX(ref_Unit_Balance!$AA$31:$AA$1012,MATCH(UnitGradeInfo!B85,ref_Unit_Balance!$B$31:$B$1048576,0))*(D85-1)</f>
        <v>187</v>
      </c>
      <c r="H85" s="39">
        <f>IF(INDEX(Unitinfo!D:D,MATCH(UnitGradeInfo!B85,Unitinfo!A:A,0))=1,50,5)</f>
        <v>50</v>
      </c>
      <c r="I85" s="5">
        <v>3</v>
      </c>
      <c r="J85" s="5">
        <v>250</v>
      </c>
      <c r="K85" s="5">
        <v>0</v>
      </c>
      <c r="L85" s="5">
        <v>3</v>
      </c>
      <c r="M85" s="5">
        <f t="shared" si="11"/>
        <v>34</v>
      </c>
      <c r="N85" s="5">
        <f t="shared" si="12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9"/>
        <v>2002</v>
      </c>
      <c r="U85" s="5">
        <f t="shared" si="10"/>
        <v>1</v>
      </c>
      <c r="V85" s="5">
        <v>0</v>
      </c>
      <c r="W85" s="5">
        <v>10</v>
      </c>
    </row>
    <row r="86" spans="1:23">
      <c r="A86" s="5">
        <f t="shared" si="3"/>
        <v>83</v>
      </c>
      <c r="B86" s="100">
        <f t="shared" si="5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INDEX(ref_Unit_Balance!$G$31:$G$1012,MATCH(UnitGradeInfo!B86,ref_Unit_Balance!$B$31:$B$1048576,0))</f>
        <v>252</v>
      </c>
      <c r="F86" s="5">
        <f>INDEX(ref_Unit_Balance!$V$31:$V$1012,MATCH(UnitGradeInfo!B86,ref_Unit_Balance!$B$31:$B$1048576,0))
+
INDEX(ref_Unit_Balance!$AB$31:$AB$1012,MATCH(UnitGradeInfo!B86,ref_Unit_Balance!$B$31:$B$1048576,0))*(D86-1)</f>
        <v>3900</v>
      </c>
      <c r="G86" s="5">
        <f>INDEX(ref_Unit_Balance!$R$31:$R$1012,MATCH(UnitGradeInfo!B86,ref_Unit_Balance!$B$31:$B$1048576,0))
+
INDEX(ref_Unit_Balance!$AA$31:$AA$1012,MATCH(UnitGradeInfo!B86,ref_Unit_Balance!$B$31:$B$1048576,0))*(D86-1)</f>
        <v>194</v>
      </c>
      <c r="H86" s="39">
        <f>IF(INDEX(Unitinfo!D:D,MATCH(UnitGradeInfo!B86,Unitinfo!A:A,0))=1,50,5)</f>
        <v>50</v>
      </c>
      <c r="I86" s="5">
        <v>3</v>
      </c>
      <c r="J86" s="5">
        <v>250</v>
      </c>
      <c r="K86" s="5">
        <v>0</v>
      </c>
      <c r="L86" s="5">
        <v>3</v>
      </c>
      <c r="M86" s="5">
        <f t="shared" si="11"/>
        <v>36</v>
      </c>
      <c r="N86" s="5">
        <f t="shared" si="12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9"/>
        <v>2002</v>
      </c>
      <c r="U86" s="5">
        <f t="shared" si="10"/>
        <v>1</v>
      </c>
      <c r="V86" s="5">
        <v>0</v>
      </c>
      <c r="W86" s="5">
        <v>10</v>
      </c>
    </row>
    <row r="87" spans="1:23">
      <c r="A87" s="5">
        <f t="shared" si="3"/>
        <v>84</v>
      </c>
      <c r="B87" s="100">
        <f t="shared" si="5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INDEX(ref_Unit_Balance!$G$31:$G$1012,MATCH(UnitGradeInfo!B87,ref_Unit_Balance!$B$31:$B$1048576,0))</f>
        <v>252</v>
      </c>
      <c r="F87" s="5">
        <f>INDEX(ref_Unit_Balance!$V$31:$V$1012,MATCH(UnitGradeInfo!B87,ref_Unit_Balance!$B$31:$B$1048576,0))
+
INDEX(ref_Unit_Balance!$AB$31:$AB$1012,MATCH(UnitGradeInfo!B87,ref_Unit_Balance!$B$31:$B$1048576,0))*(D87-1)</f>
        <v>4100</v>
      </c>
      <c r="G87" s="5">
        <f>INDEX(ref_Unit_Balance!$R$31:$R$1012,MATCH(UnitGradeInfo!B87,ref_Unit_Balance!$B$31:$B$1048576,0))
+
INDEX(ref_Unit_Balance!$AA$31:$AA$1012,MATCH(UnitGradeInfo!B87,ref_Unit_Balance!$B$31:$B$1048576,0))*(D87-1)</f>
        <v>201</v>
      </c>
      <c r="H87" s="39">
        <f>IF(INDEX(Unitinfo!D:D,MATCH(UnitGradeInfo!B87,Unitinfo!A:A,0))=1,50,5)</f>
        <v>50</v>
      </c>
      <c r="I87" s="5">
        <v>3</v>
      </c>
      <c r="J87" s="5">
        <v>250</v>
      </c>
      <c r="K87" s="5">
        <v>0</v>
      </c>
      <c r="L87" s="5">
        <v>3</v>
      </c>
      <c r="M87" s="5">
        <f t="shared" si="11"/>
        <v>38</v>
      </c>
      <c r="N87" s="5">
        <f t="shared" si="12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9"/>
        <v>2002</v>
      </c>
      <c r="U87" s="5">
        <f t="shared" si="10"/>
        <v>1</v>
      </c>
      <c r="V87" s="5">
        <v>0</v>
      </c>
      <c r="W87" s="5">
        <v>10</v>
      </c>
    </row>
    <row r="88" spans="1:23">
      <c r="A88" s="5">
        <f t="shared" si="3"/>
        <v>85</v>
      </c>
      <c r="B88" s="100">
        <f t="shared" si="5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INDEX(ref_Unit_Balance!$G$31:$G$1012,MATCH(UnitGradeInfo!B88,ref_Unit_Balance!$B$31:$B$1048576,0))</f>
        <v>252</v>
      </c>
      <c r="F88" s="5">
        <f>INDEX(ref_Unit_Balance!$V$31:$V$1012,MATCH(UnitGradeInfo!B88,ref_Unit_Balance!$B$31:$B$1048576,0))
+
INDEX(ref_Unit_Balance!$AB$31:$AB$1012,MATCH(UnitGradeInfo!B88,ref_Unit_Balance!$B$31:$B$1048576,0))*(D88-1)</f>
        <v>4300</v>
      </c>
      <c r="G88" s="5">
        <f>INDEX(ref_Unit_Balance!$R$31:$R$1012,MATCH(UnitGradeInfo!B88,ref_Unit_Balance!$B$31:$B$1048576,0))
+
INDEX(ref_Unit_Balance!$AA$31:$AA$1012,MATCH(UnitGradeInfo!B88,ref_Unit_Balance!$B$31:$B$1048576,0))*(D88-1)</f>
        <v>208</v>
      </c>
      <c r="H88" s="39">
        <f>IF(INDEX(Unitinfo!D:D,MATCH(UnitGradeInfo!B88,Unitinfo!A:A,0))=1,50,5)</f>
        <v>50</v>
      </c>
      <c r="I88" s="5">
        <v>3</v>
      </c>
      <c r="J88" s="5">
        <v>250</v>
      </c>
      <c r="K88" s="5">
        <v>0</v>
      </c>
      <c r="L88" s="5">
        <v>3</v>
      </c>
      <c r="M88" s="5">
        <f t="shared" si="11"/>
        <v>40</v>
      </c>
      <c r="N88" s="5">
        <f t="shared" si="12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9"/>
        <v>2002</v>
      </c>
      <c r="U88" s="5">
        <f t="shared" si="10"/>
        <v>1</v>
      </c>
      <c r="V88" s="5">
        <v>0</v>
      </c>
      <c r="W88" s="5">
        <v>10</v>
      </c>
    </row>
    <row r="89" spans="1:23">
      <c r="A89" s="5">
        <f t="shared" si="3"/>
        <v>86</v>
      </c>
      <c r="B89" s="100">
        <f t="shared" si="5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INDEX(ref_Unit_Balance!$G$31:$G$1012,MATCH(UnitGradeInfo!B89,ref_Unit_Balance!$B$31:$B$1048576,0))</f>
        <v>250</v>
      </c>
      <c r="F89" s="5">
        <f>INDEX(ref_Unit_Balance!$V$31:$V$1012,MATCH(UnitGradeInfo!B89,ref_Unit_Balance!$B$31:$B$1048576,0))
+
INDEX(ref_Unit_Balance!$AB$31:$AB$1012,MATCH(UnitGradeInfo!B89,ref_Unit_Balance!$B$31:$B$1048576,0))*(D89-1)</f>
        <v>600</v>
      </c>
      <c r="G89" s="5">
        <f>INDEX(ref_Unit_Balance!$R$31:$R$1012,MATCH(UnitGradeInfo!B89,ref_Unit_Balance!$B$31:$B$1048576,0))
+
INDEX(ref_Unit_Balance!$AA$31:$AA$1012,MATCH(UnitGradeInfo!B89,ref_Unit_Balance!$B$31:$B$1048576,0))*(D89-1)</f>
        <v>48</v>
      </c>
      <c r="H89" s="39">
        <f>IF(INDEX(Unitinfo!D:D,MATCH(UnitGradeInfo!B89,Unitinfo!A:A,0))=1,50,5)</f>
        <v>5</v>
      </c>
      <c r="I89" s="5">
        <v>3</v>
      </c>
      <c r="J89" s="5">
        <v>250</v>
      </c>
      <c r="K89" s="5">
        <v>0</v>
      </c>
      <c r="L89" s="5">
        <v>3</v>
      </c>
      <c r="M89" s="5">
        <f t="shared" si="11"/>
        <v>2</v>
      </c>
      <c r="N89" s="5">
        <f t="shared" si="12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9"/>
        <v>2003</v>
      </c>
      <c r="U89" s="5">
        <f t="shared" si="10"/>
        <v>1</v>
      </c>
      <c r="V89" s="5">
        <v>0</v>
      </c>
      <c r="W89" s="5">
        <v>10</v>
      </c>
    </row>
    <row r="90" spans="1:23">
      <c r="A90" s="5">
        <f t="shared" si="3"/>
        <v>87</v>
      </c>
      <c r="B90" s="100">
        <f t="shared" si="5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INDEX(ref_Unit_Balance!$G$31:$G$1012,MATCH(UnitGradeInfo!B90,ref_Unit_Balance!$B$31:$B$1048576,0))</f>
        <v>250</v>
      </c>
      <c r="F90" s="5">
        <f>INDEX(ref_Unit_Balance!$V$31:$V$1012,MATCH(UnitGradeInfo!B90,ref_Unit_Balance!$B$31:$B$1048576,0))
+
INDEX(ref_Unit_Balance!$AB$31:$AB$1012,MATCH(UnitGradeInfo!B90,ref_Unit_Balance!$B$31:$B$1048576,0))*(D90-1)</f>
        <v>800</v>
      </c>
      <c r="G90" s="5">
        <f>INDEX(ref_Unit_Balance!$R$31:$R$1012,MATCH(UnitGradeInfo!B90,ref_Unit_Balance!$B$31:$B$1048576,0))
+
INDEX(ref_Unit_Balance!$AA$31:$AA$1012,MATCH(UnitGradeInfo!B90,ref_Unit_Balance!$B$31:$B$1048576,0))*(D90-1)</f>
        <v>55</v>
      </c>
      <c r="H90" s="39">
        <f>IF(INDEX(Unitinfo!D:D,MATCH(UnitGradeInfo!B90,Unitinfo!A:A,0))=1,50,5)</f>
        <v>5</v>
      </c>
      <c r="I90" s="5">
        <v>3</v>
      </c>
      <c r="J90" s="5">
        <v>250</v>
      </c>
      <c r="K90" s="5">
        <v>0</v>
      </c>
      <c r="L90" s="5">
        <v>3</v>
      </c>
      <c r="M90" s="5">
        <f t="shared" si="11"/>
        <v>4</v>
      </c>
      <c r="N90" s="5">
        <f t="shared" si="12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9"/>
        <v>2003</v>
      </c>
      <c r="U90" s="5">
        <f t="shared" si="10"/>
        <v>1</v>
      </c>
      <c r="V90" s="5">
        <v>0</v>
      </c>
      <c r="W90" s="5">
        <v>10</v>
      </c>
    </row>
    <row r="91" spans="1:23">
      <c r="A91" s="5">
        <f t="shared" si="3"/>
        <v>88</v>
      </c>
      <c r="B91" s="100">
        <f t="shared" si="5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INDEX(ref_Unit_Balance!$G$31:$G$1012,MATCH(UnitGradeInfo!B91,ref_Unit_Balance!$B$31:$B$1048576,0))</f>
        <v>250</v>
      </c>
      <c r="F91" s="5">
        <f>INDEX(ref_Unit_Balance!$V$31:$V$1012,MATCH(UnitGradeInfo!B91,ref_Unit_Balance!$B$31:$B$1048576,0))
+
INDEX(ref_Unit_Balance!$AB$31:$AB$1012,MATCH(UnitGradeInfo!B91,ref_Unit_Balance!$B$31:$B$1048576,0))*(D91-1)</f>
        <v>1000</v>
      </c>
      <c r="G91" s="5">
        <f>INDEX(ref_Unit_Balance!$R$31:$R$1012,MATCH(UnitGradeInfo!B91,ref_Unit_Balance!$B$31:$B$1048576,0))
+
INDEX(ref_Unit_Balance!$AA$31:$AA$1012,MATCH(UnitGradeInfo!B91,ref_Unit_Balance!$B$31:$B$1048576,0))*(D91-1)</f>
        <v>62</v>
      </c>
      <c r="H91" s="39">
        <f>IF(INDEX(Unitinfo!D:D,MATCH(UnitGradeInfo!B91,Unitinfo!A:A,0))=1,50,5)</f>
        <v>5</v>
      </c>
      <c r="I91" s="5">
        <v>3</v>
      </c>
      <c r="J91" s="5">
        <v>250</v>
      </c>
      <c r="K91" s="5">
        <v>0</v>
      </c>
      <c r="L91" s="5">
        <v>3</v>
      </c>
      <c r="M91" s="5">
        <f t="shared" si="11"/>
        <v>6</v>
      </c>
      <c r="N91" s="5">
        <f t="shared" si="12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9"/>
        <v>2003</v>
      </c>
      <c r="U91" s="5">
        <f t="shared" si="10"/>
        <v>1</v>
      </c>
      <c r="V91" s="5">
        <v>0</v>
      </c>
      <c r="W91" s="5">
        <v>10</v>
      </c>
    </row>
    <row r="92" spans="1:23">
      <c r="A92" s="5">
        <f t="shared" si="3"/>
        <v>89</v>
      </c>
      <c r="B92" s="100">
        <f t="shared" si="5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INDEX(ref_Unit_Balance!$G$31:$G$1012,MATCH(UnitGradeInfo!B92,ref_Unit_Balance!$B$31:$B$1048576,0))</f>
        <v>250</v>
      </c>
      <c r="F92" s="5">
        <f>INDEX(ref_Unit_Balance!$V$31:$V$1012,MATCH(UnitGradeInfo!B92,ref_Unit_Balance!$B$31:$B$1048576,0))
+
INDEX(ref_Unit_Balance!$AB$31:$AB$1012,MATCH(UnitGradeInfo!B92,ref_Unit_Balance!$B$31:$B$1048576,0))*(D92-1)</f>
        <v>1200</v>
      </c>
      <c r="G92" s="5">
        <f>INDEX(ref_Unit_Balance!$R$31:$R$1012,MATCH(UnitGradeInfo!B92,ref_Unit_Balance!$B$31:$B$1048576,0))
+
INDEX(ref_Unit_Balance!$AA$31:$AA$1012,MATCH(UnitGradeInfo!B92,ref_Unit_Balance!$B$31:$B$1048576,0))*(D92-1)</f>
        <v>69</v>
      </c>
      <c r="H92" s="39">
        <f>IF(INDEX(Unitinfo!D:D,MATCH(UnitGradeInfo!B92,Unitinfo!A:A,0))=1,50,5)</f>
        <v>5</v>
      </c>
      <c r="I92" s="5">
        <v>3</v>
      </c>
      <c r="J92" s="5">
        <v>250</v>
      </c>
      <c r="K92" s="5">
        <v>0</v>
      </c>
      <c r="L92" s="5">
        <v>3</v>
      </c>
      <c r="M92" s="5">
        <f t="shared" si="11"/>
        <v>8</v>
      </c>
      <c r="N92" s="5">
        <f t="shared" si="12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3">B92</f>
        <v>2003</v>
      </c>
      <c r="U92" s="5">
        <f t="shared" ref="U92:U155" si="14">IF(B92&gt;10000,0,1)</f>
        <v>1</v>
      </c>
      <c r="V92" s="5">
        <v>0</v>
      </c>
      <c r="W92" s="5">
        <v>10</v>
      </c>
    </row>
    <row r="93" spans="1:23">
      <c r="A93" s="5">
        <f t="shared" si="3"/>
        <v>90</v>
      </c>
      <c r="B93" s="100">
        <f t="shared" si="5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INDEX(ref_Unit_Balance!$G$31:$G$1012,MATCH(UnitGradeInfo!B93,ref_Unit_Balance!$B$31:$B$1048576,0))</f>
        <v>250</v>
      </c>
      <c r="F93" s="5">
        <f>INDEX(ref_Unit_Balance!$V$31:$V$1012,MATCH(UnitGradeInfo!B93,ref_Unit_Balance!$B$31:$B$1048576,0))
+
INDEX(ref_Unit_Balance!$AB$31:$AB$1012,MATCH(UnitGradeInfo!B93,ref_Unit_Balance!$B$31:$B$1048576,0))*(D93-1)</f>
        <v>1400</v>
      </c>
      <c r="G93" s="5">
        <f>INDEX(ref_Unit_Balance!$R$31:$R$1012,MATCH(UnitGradeInfo!B93,ref_Unit_Balance!$B$31:$B$1048576,0))
+
INDEX(ref_Unit_Balance!$AA$31:$AA$1012,MATCH(UnitGradeInfo!B93,ref_Unit_Balance!$B$31:$B$1048576,0))*(D93-1)</f>
        <v>76</v>
      </c>
      <c r="H93" s="39">
        <f>IF(INDEX(Unitinfo!D:D,MATCH(UnitGradeInfo!B93,Unitinfo!A:A,0))=1,50,5)</f>
        <v>5</v>
      </c>
      <c r="I93" s="5">
        <v>3</v>
      </c>
      <c r="J93" s="5">
        <v>250</v>
      </c>
      <c r="K93" s="5">
        <v>0</v>
      </c>
      <c r="L93" s="5">
        <v>3</v>
      </c>
      <c r="M93" s="5">
        <f t="shared" si="11"/>
        <v>10</v>
      </c>
      <c r="N93" s="5">
        <f t="shared" si="12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3"/>
        <v>2003</v>
      </c>
      <c r="U93" s="5">
        <f t="shared" si="14"/>
        <v>1</v>
      </c>
      <c r="V93" s="5">
        <v>0</v>
      </c>
      <c r="W93" s="5">
        <v>10</v>
      </c>
    </row>
    <row r="94" spans="1:23">
      <c r="A94" s="5">
        <f t="shared" si="3"/>
        <v>91</v>
      </c>
      <c r="B94" s="100">
        <f t="shared" si="5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INDEX(ref_Unit_Balance!$G$31:$G$1012,MATCH(UnitGradeInfo!B94,ref_Unit_Balance!$B$31:$B$1048576,0))</f>
        <v>250</v>
      </c>
      <c r="F94" s="5">
        <f>INDEX(ref_Unit_Balance!$V$31:$V$1012,MATCH(UnitGradeInfo!B94,ref_Unit_Balance!$B$31:$B$1048576,0))
+
INDEX(ref_Unit_Balance!$AB$31:$AB$1012,MATCH(UnitGradeInfo!B94,ref_Unit_Balance!$B$31:$B$1048576,0))*(D94-1)</f>
        <v>1600</v>
      </c>
      <c r="G94" s="5">
        <f>INDEX(ref_Unit_Balance!$R$31:$R$1012,MATCH(UnitGradeInfo!B94,ref_Unit_Balance!$B$31:$B$1048576,0))
+
INDEX(ref_Unit_Balance!$AA$31:$AA$1012,MATCH(UnitGradeInfo!B94,ref_Unit_Balance!$B$31:$B$1048576,0))*(D94-1)</f>
        <v>83</v>
      </c>
      <c r="H94" s="39">
        <f>IF(INDEX(Unitinfo!D:D,MATCH(UnitGradeInfo!B94,Unitinfo!A:A,0))=1,50,5)</f>
        <v>5</v>
      </c>
      <c r="I94" s="5">
        <v>3</v>
      </c>
      <c r="J94" s="5">
        <v>250</v>
      </c>
      <c r="K94" s="5">
        <v>0</v>
      </c>
      <c r="L94" s="5">
        <v>3</v>
      </c>
      <c r="M94" s="5">
        <f t="shared" si="11"/>
        <v>12</v>
      </c>
      <c r="N94" s="5">
        <f t="shared" si="12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3"/>
        <v>2003</v>
      </c>
      <c r="U94" s="5">
        <f t="shared" si="14"/>
        <v>1</v>
      </c>
      <c r="V94" s="5">
        <v>0</v>
      </c>
      <c r="W94" s="5">
        <v>10</v>
      </c>
    </row>
    <row r="95" spans="1:23">
      <c r="A95" s="5">
        <f t="shared" si="3"/>
        <v>92</v>
      </c>
      <c r="B95" s="100">
        <f t="shared" si="5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INDEX(ref_Unit_Balance!$G$31:$G$1012,MATCH(UnitGradeInfo!B95,ref_Unit_Balance!$B$31:$B$1048576,0))</f>
        <v>250</v>
      </c>
      <c r="F95" s="5">
        <f>INDEX(ref_Unit_Balance!$V$31:$V$1012,MATCH(UnitGradeInfo!B95,ref_Unit_Balance!$B$31:$B$1048576,0))
+
INDEX(ref_Unit_Balance!$AB$31:$AB$1012,MATCH(UnitGradeInfo!B95,ref_Unit_Balance!$B$31:$B$1048576,0))*(D95-1)</f>
        <v>1800</v>
      </c>
      <c r="G95" s="5">
        <f>INDEX(ref_Unit_Balance!$R$31:$R$1012,MATCH(UnitGradeInfo!B95,ref_Unit_Balance!$B$31:$B$1048576,0))
+
INDEX(ref_Unit_Balance!$AA$31:$AA$1012,MATCH(UnitGradeInfo!B95,ref_Unit_Balance!$B$31:$B$1048576,0))*(D95-1)</f>
        <v>90</v>
      </c>
      <c r="H95" s="39">
        <f>IF(INDEX(Unitinfo!D:D,MATCH(UnitGradeInfo!B95,Unitinfo!A:A,0))=1,50,5)</f>
        <v>5</v>
      </c>
      <c r="I95" s="5">
        <v>3</v>
      </c>
      <c r="J95" s="5">
        <v>250</v>
      </c>
      <c r="K95" s="5">
        <v>0</v>
      </c>
      <c r="L95" s="5">
        <v>3</v>
      </c>
      <c r="M95" s="5">
        <f t="shared" si="11"/>
        <v>14</v>
      </c>
      <c r="N95" s="5">
        <f t="shared" si="12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3"/>
        <v>2003</v>
      </c>
      <c r="U95" s="5">
        <f t="shared" si="14"/>
        <v>1</v>
      </c>
      <c r="V95" s="5">
        <v>0</v>
      </c>
      <c r="W95" s="5">
        <v>10</v>
      </c>
    </row>
    <row r="96" spans="1:23">
      <c r="A96" s="5">
        <f t="shared" si="3"/>
        <v>93</v>
      </c>
      <c r="B96" s="100">
        <f t="shared" si="5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INDEX(ref_Unit_Balance!$G$31:$G$1012,MATCH(UnitGradeInfo!B96,ref_Unit_Balance!$B$31:$B$1048576,0))</f>
        <v>250</v>
      </c>
      <c r="F96" s="5">
        <f>INDEX(ref_Unit_Balance!$V$31:$V$1012,MATCH(UnitGradeInfo!B96,ref_Unit_Balance!$B$31:$B$1048576,0))
+
INDEX(ref_Unit_Balance!$AB$31:$AB$1012,MATCH(UnitGradeInfo!B96,ref_Unit_Balance!$B$31:$B$1048576,0))*(D96-1)</f>
        <v>2000</v>
      </c>
      <c r="G96" s="5">
        <f>INDEX(ref_Unit_Balance!$R$31:$R$1012,MATCH(UnitGradeInfo!B96,ref_Unit_Balance!$B$31:$B$1048576,0))
+
INDEX(ref_Unit_Balance!$AA$31:$AA$1012,MATCH(UnitGradeInfo!B96,ref_Unit_Balance!$B$31:$B$1048576,0))*(D96-1)</f>
        <v>97</v>
      </c>
      <c r="H96" s="39">
        <f>IF(INDEX(Unitinfo!D:D,MATCH(UnitGradeInfo!B96,Unitinfo!A:A,0))=1,50,5)</f>
        <v>5</v>
      </c>
      <c r="I96" s="5">
        <v>3</v>
      </c>
      <c r="J96" s="5">
        <v>250</v>
      </c>
      <c r="K96" s="5">
        <v>0</v>
      </c>
      <c r="L96" s="5">
        <v>3</v>
      </c>
      <c r="M96" s="5">
        <f t="shared" si="11"/>
        <v>16</v>
      </c>
      <c r="N96" s="5">
        <f t="shared" si="12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3"/>
        <v>2003</v>
      </c>
      <c r="U96" s="5">
        <f t="shared" si="14"/>
        <v>1</v>
      </c>
      <c r="V96" s="5">
        <v>0</v>
      </c>
      <c r="W96" s="5">
        <v>10</v>
      </c>
    </row>
    <row r="97" spans="1:23">
      <c r="A97" s="5">
        <f t="shared" si="3"/>
        <v>94</v>
      </c>
      <c r="B97" s="100">
        <f t="shared" si="5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INDEX(ref_Unit_Balance!$G$31:$G$1012,MATCH(UnitGradeInfo!B97,ref_Unit_Balance!$B$31:$B$1048576,0))</f>
        <v>250</v>
      </c>
      <c r="F97" s="5">
        <f>INDEX(ref_Unit_Balance!$V$31:$V$1012,MATCH(UnitGradeInfo!B97,ref_Unit_Balance!$B$31:$B$1048576,0))
+
INDEX(ref_Unit_Balance!$AB$31:$AB$1012,MATCH(UnitGradeInfo!B97,ref_Unit_Balance!$B$31:$B$1048576,0))*(D97-1)</f>
        <v>2200</v>
      </c>
      <c r="G97" s="5">
        <f>INDEX(ref_Unit_Balance!$R$31:$R$1012,MATCH(UnitGradeInfo!B97,ref_Unit_Balance!$B$31:$B$1048576,0))
+
INDEX(ref_Unit_Balance!$AA$31:$AA$1012,MATCH(UnitGradeInfo!B97,ref_Unit_Balance!$B$31:$B$1048576,0))*(D97-1)</f>
        <v>104</v>
      </c>
      <c r="H97" s="39">
        <f>IF(INDEX(Unitinfo!D:D,MATCH(UnitGradeInfo!B97,Unitinfo!A:A,0))=1,50,5)</f>
        <v>5</v>
      </c>
      <c r="I97" s="5">
        <v>3</v>
      </c>
      <c r="J97" s="5">
        <v>250</v>
      </c>
      <c r="K97" s="5">
        <v>0</v>
      </c>
      <c r="L97" s="5">
        <v>3</v>
      </c>
      <c r="M97" s="5">
        <f t="shared" si="11"/>
        <v>18</v>
      </c>
      <c r="N97" s="5">
        <f t="shared" si="12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3"/>
        <v>2003</v>
      </c>
      <c r="U97" s="5">
        <f t="shared" si="14"/>
        <v>1</v>
      </c>
      <c r="V97" s="5">
        <v>0</v>
      </c>
      <c r="W97" s="5">
        <v>10</v>
      </c>
    </row>
    <row r="98" spans="1:23">
      <c r="A98" s="5">
        <f t="shared" si="3"/>
        <v>95</v>
      </c>
      <c r="B98" s="100">
        <f t="shared" si="5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INDEX(ref_Unit_Balance!$G$31:$G$1012,MATCH(UnitGradeInfo!B98,ref_Unit_Balance!$B$31:$B$1048576,0))</f>
        <v>250</v>
      </c>
      <c r="F98" s="5">
        <f>INDEX(ref_Unit_Balance!$V$31:$V$1012,MATCH(UnitGradeInfo!B98,ref_Unit_Balance!$B$31:$B$1048576,0))
+
INDEX(ref_Unit_Balance!$AB$31:$AB$1012,MATCH(UnitGradeInfo!B98,ref_Unit_Balance!$B$31:$B$1048576,0))*(D98-1)</f>
        <v>2400</v>
      </c>
      <c r="G98" s="5">
        <f>INDEX(ref_Unit_Balance!$R$31:$R$1012,MATCH(UnitGradeInfo!B98,ref_Unit_Balance!$B$31:$B$1048576,0))
+
INDEX(ref_Unit_Balance!$AA$31:$AA$1012,MATCH(UnitGradeInfo!B98,ref_Unit_Balance!$B$31:$B$1048576,0))*(D98-1)</f>
        <v>111</v>
      </c>
      <c r="H98" s="39">
        <f>IF(INDEX(Unitinfo!D:D,MATCH(UnitGradeInfo!B98,Unitinfo!A:A,0))=1,50,5)</f>
        <v>5</v>
      </c>
      <c r="I98" s="5">
        <v>3</v>
      </c>
      <c r="J98" s="5">
        <v>250</v>
      </c>
      <c r="K98" s="5">
        <v>0</v>
      </c>
      <c r="L98" s="5">
        <v>3</v>
      </c>
      <c r="M98" s="5">
        <f t="shared" si="11"/>
        <v>20</v>
      </c>
      <c r="N98" s="5">
        <f t="shared" si="12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3"/>
        <v>2003</v>
      </c>
      <c r="U98" s="5">
        <f t="shared" si="14"/>
        <v>1</v>
      </c>
      <c r="V98" s="5">
        <v>0</v>
      </c>
      <c r="W98" s="5">
        <v>10</v>
      </c>
    </row>
    <row r="99" spans="1:23">
      <c r="A99" s="5">
        <f t="shared" si="3"/>
        <v>96</v>
      </c>
      <c r="B99" s="100">
        <f t="shared" si="5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INDEX(ref_Unit_Balance!$G$31:$G$1012,MATCH(UnitGradeInfo!B99,ref_Unit_Balance!$B$31:$B$1048576,0))</f>
        <v>250</v>
      </c>
      <c r="F99" s="5">
        <f>INDEX(ref_Unit_Balance!$V$31:$V$1012,MATCH(UnitGradeInfo!B99,ref_Unit_Balance!$B$31:$B$1048576,0))
+
INDEX(ref_Unit_Balance!$AB$31:$AB$1012,MATCH(UnitGradeInfo!B99,ref_Unit_Balance!$B$31:$B$1048576,0))*(D99-1)</f>
        <v>2600</v>
      </c>
      <c r="G99" s="5">
        <f>INDEX(ref_Unit_Balance!$R$31:$R$1012,MATCH(UnitGradeInfo!B99,ref_Unit_Balance!$B$31:$B$1048576,0))
+
INDEX(ref_Unit_Balance!$AA$31:$AA$1012,MATCH(UnitGradeInfo!B99,ref_Unit_Balance!$B$31:$B$1048576,0))*(D99-1)</f>
        <v>118</v>
      </c>
      <c r="H99" s="39">
        <f>IF(INDEX(Unitinfo!D:D,MATCH(UnitGradeInfo!B99,Unitinfo!A:A,0))=1,50,5)</f>
        <v>5</v>
      </c>
      <c r="I99" s="5">
        <v>3</v>
      </c>
      <c r="J99" s="5">
        <v>250</v>
      </c>
      <c r="K99" s="5">
        <v>0</v>
      </c>
      <c r="L99" s="5">
        <v>3</v>
      </c>
      <c r="M99" s="5">
        <f t="shared" si="11"/>
        <v>22</v>
      </c>
      <c r="N99" s="5">
        <f t="shared" si="12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3"/>
        <v>2003</v>
      </c>
      <c r="U99" s="5">
        <f t="shared" si="14"/>
        <v>1</v>
      </c>
      <c r="V99" s="5">
        <v>0</v>
      </c>
      <c r="W99" s="5">
        <v>10</v>
      </c>
    </row>
    <row r="100" spans="1:23">
      <c r="A100" s="5">
        <f t="shared" si="3"/>
        <v>97</v>
      </c>
      <c r="B100" s="100">
        <f t="shared" si="5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INDEX(ref_Unit_Balance!$G$31:$G$1012,MATCH(UnitGradeInfo!B100,ref_Unit_Balance!$B$31:$B$1048576,0))</f>
        <v>250</v>
      </c>
      <c r="F100" s="5">
        <f>INDEX(ref_Unit_Balance!$V$31:$V$1012,MATCH(UnitGradeInfo!B100,ref_Unit_Balance!$B$31:$B$1048576,0))
+
INDEX(ref_Unit_Balance!$AB$31:$AB$1012,MATCH(UnitGradeInfo!B100,ref_Unit_Balance!$B$31:$B$1048576,0))*(D100-1)</f>
        <v>2800</v>
      </c>
      <c r="G100" s="5">
        <f>INDEX(ref_Unit_Balance!$R$31:$R$1012,MATCH(UnitGradeInfo!B100,ref_Unit_Balance!$B$31:$B$1048576,0))
+
INDEX(ref_Unit_Balance!$AA$31:$AA$1012,MATCH(UnitGradeInfo!B100,ref_Unit_Balance!$B$31:$B$1048576,0))*(D100-1)</f>
        <v>125</v>
      </c>
      <c r="H100" s="39">
        <f>IF(INDEX(Unitinfo!D:D,MATCH(UnitGradeInfo!B100,Unitinfo!A:A,0))=1,50,5)</f>
        <v>5</v>
      </c>
      <c r="I100" s="5">
        <v>3</v>
      </c>
      <c r="J100" s="5">
        <v>250</v>
      </c>
      <c r="K100" s="5">
        <v>0</v>
      </c>
      <c r="L100" s="5">
        <v>3</v>
      </c>
      <c r="M100" s="5">
        <f t="shared" si="11"/>
        <v>24</v>
      </c>
      <c r="N100" s="5">
        <f t="shared" si="12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3"/>
        <v>2003</v>
      </c>
      <c r="U100" s="5">
        <f t="shared" si="14"/>
        <v>1</v>
      </c>
      <c r="V100" s="5">
        <v>0</v>
      </c>
      <c r="W100" s="5">
        <v>10</v>
      </c>
    </row>
    <row r="101" spans="1:23">
      <c r="A101" s="5">
        <f t="shared" si="3"/>
        <v>98</v>
      </c>
      <c r="B101" s="100">
        <f t="shared" si="5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INDEX(ref_Unit_Balance!$G$31:$G$1012,MATCH(UnitGradeInfo!B101,ref_Unit_Balance!$B$31:$B$1048576,0))</f>
        <v>250</v>
      </c>
      <c r="F101" s="5">
        <f>INDEX(ref_Unit_Balance!$V$31:$V$1012,MATCH(UnitGradeInfo!B101,ref_Unit_Balance!$B$31:$B$1048576,0))
+
INDEX(ref_Unit_Balance!$AB$31:$AB$1012,MATCH(UnitGradeInfo!B101,ref_Unit_Balance!$B$31:$B$1048576,0))*(D101-1)</f>
        <v>3000</v>
      </c>
      <c r="G101" s="5">
        <f>INDEX(ref_Unit_Balance!$R$31:$R$1012,MATCH(UnitGradeInfo!B101,ref_Unit_Balance!$B$31:$B$1048576,0))
+
INDEX(ref_Unit_Balance!$AA$31:$AA$1012,MATCH(UnitGradeInfo!B101,ref_Unit_Balance!$B$31:$B$1048576,0))*(D101-1)</f>
        <v>132</v>
      </c>
      <c r="H101" s="39">
        <f>IF(INDEX(Unitinfo!D:D,MATCH(UnitGradeInfo!B101,Unitinfo!A:A,0))=1,50,5)</f>
        <v>5</v>
      </c>
      <c r="I101" s="5">
        <v>3</v>
      </c>
      <c r="J101" s="5">
        <v>250</v>
      </c>
      <c r="K101" s="5">
        <v>0</v>
      </c>
      <c r="L101" s="5">
        <v>3</v>
      </c>
      <c r="M101" s="5">
        <f t="shared" si="11"/>
        <v>26</v>
      </c>
      <c r="N101" s="5">
        <f t="shared" si="12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3"/>
        <v>2003</v>
      </c>
      <c r="U101" s="5">
        <f t="shared" si="14"/>
        <v>1</v>
      </c>
      <c r="V101" s="5">
        <v>0</v>
      </c>
      <c r="W101" s="5">
        <v>10</v>
      </c>
    </row>
    <row r="102" spans="1:23">
      <c r="A102" s="5">
        <f t="shared" si="3"/>
        <v>99</v>
      </c>
      <c r="B102" s="100">
        <f t="shared" si="5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INDEX(ref_Unit_Balance!$G$31:$G$1012,MATCH(UnitGradeInfo!B102,ref_Unit_Balance!$B$31:$B$1048576,0))</f>
        <v>250</v>
      </c>
      <c r="F102" s="5">
        <f>INDEX(ref_Unit_Balance!$V$31:$V$1012,MATCH(UnitGradeInfo!B102,ref_Unit_Balance!$B$31:$B$1048576,0))
+
INDEX(ref_Unit_Balance!$AB$31:$AB$1012,MATCH(UnitGradeInfo!B102,ref_Unit_Balance!$B$31:$B$1048576,0))*(D102-1)</f>
        <v>3200</v>
      </c>
      <c r="G102" s="5">
        <f>INDEX(ref_Unit_Balance!$R$31:$R$1012,MATCH(UnitGradeInfo!B102,ref_Unit_Balance!$B$31:$B$1048576,0))
+
INDEX(ref_Unit_Balance!$AA$31:$AA$1012,MATCH(UnitGradeInfo!B102,ref_Unit_Balance!$B$31:$B$1048576,0))*(D102-1)</f>
        <v>139</v>
      </c>
      <c r="H102" s="39">
        <f>IF(INDEX(Unitinfo!D:D,MATCH(UnitGradeInfo!B102,Unitinfo!A:A,0))=1,50,5)</f>
        <v>5</v>
      </c>
      <c r="I102" s="5">
        <v>3</v>
      </c>
      <c r="J102" s="5">
        <v>250</v>
      </c>
      <c r="K102" s="5">
        <v>0</v>
      </c>
      <c r="L102" s="5">
        <v>3</v>
      </c>
      <c r="M102" s="5">
        <f t="shared" si="11"/>
        <v>28</v>
      </c>
      <c r="N102" s="5">
        <f t="shared" si="12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3"/>
        <v>2003</v>
      </c>
      <c r="U102" s="5">
        <f t="shared" si="14"/>
        <v>1</v>
      </c>
      <c r="V102" s="5">
        <v>0</v>
      </c>
      <c r="W102" s="5">
        <v>10</v>
      </c>
    </row>
    <row r="103" spans="1:23">
      <c r="A103" s="5">
        <f t="shared" si="3"/>
        <v>100</v>
      </c>
      <c r="B103" s="100">
        <f t="shared" si="5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INDEX(ref_Unit_Balance!$G$31:$G$1012,MATCH(UnitGradeInfo!B103,ref_Unit_Balance!$B$31:$B$1048576,0))</f>
        <v>250</v>
      </c>
      <c r="F103" s="5">
        <f>INDEX(ref_Unit_Balance!$V$31:$V$1012,MATCH(UnitGradeInfo!B103,ref_Unit_Balance!$B$31:$B$1048576,0))
+
INDEX(ref_Unit_Balance!$AB$31:$AB$1012,MATCH(UnitGradeInfo!B103,ref_Unit_Balance!$B$31:$B$1048576,0))*(D103-1)</f>
        <v>3400</v>
      </c>
      <c r="G103" s="5">
        <f>INDEX(ref_Unit_Balance!$R$31:$R$1012,MATCH(UnitGradeInfo!B103,ref_Unit_Balance!$B$31:$B$1048576,0))
+
INDEX(ref_Unit_Balance!$AA$31:$AA$1012,MATCH(UnitGradeInfo!B103,ref_Unit_Balance!$B$31:$B$1048576,0))*(D103-1)</f>
        <v>146</v>
      </c>
      <c r="H103" s="39">
        <f>IF(INDEX(Unitinfo!D:D,MATCH(UnitGradeInfo!B103,Unitinfo!A:A,0))=1,50,5)</f>
        <v>5</v>
      </c>
      <c r="I103" s="5">
        <v>3</v>
      </c>
      <c r="J103" s="5">
        <v>250</v>
      </c>
      <c r="K103" s="5">
        <v>0</v>
      </c>
      <c r="L103" s="5">
        <v>3</v>
      </c>
      <c r="M103" s="5">
        <f t="shared" si="11"/>
        <v>30</v>
      </c>
      <c r="N103" s="5">
        <f t="shared" si="12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3"/>
        <v>2003</v>
      </c>
      <c r="U103" s="5">
        <f t="shared" si="14"/>
        <v>1</v>
      </c>
      <c r="V103" s="5">
        <v>0</v>
      </c>
      <c r="W103" s="5">
        <v>10</v>
      </c>
    </row>
    <row r="104" spans="1:23">
      <c r="A104" s="5">
        <f t="shared" ref="A104:A167" si="15">A103+1</f>
        <v>101</v>
      </c>
      <c r="B104" s="100">
        <f t="shared" si="5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INDEX(ref_Unit_Balance!$G$31:$G$1012,MATCH(UnitGradeInfo!B104,ref_Unit_Balance!$B$31:$B$1048576,0))</f>
        <v>250</v>
      </c>
      <c r="F104" s="5">
        <f>INDEX(ref_Unit_Balance!$V$31:$V$1012,MATCH(UnitGradeInfo!B104,ref_Unit_Balance!$B$31:$B$1048576,0))
+
INDEX(ref_Unit_Balance!$AB$31:$AB$1012,MATCH(UnitGradeInfo!B104,ref_Unit_Balance!$B$31:$B$1048576,0))*(D104-1)</f>
        <v>3600</v>
      </c>
      <c r="G104" s="5">
        <f>INDEX(ref_Unit_Balance!$R$31:$R$1012,MATCH(UnitGradeInfo!B104,ref_Unit_Balance!$B$31:$B$1048576,0))
+
INDEX(ref_Unit_Balance!$AA$31:$AA$1012,MATCH(UnitGradeInfo!B104,ref_Unit_Balance!$B$31:$B$1048576,0))*(D104-1)</f>
        <v>153</v>
      </c>
      <c r="H104" s="39">
        <f>IF(INDEX(Unitinfo!D:D,MATCH(UnitGradeInfo!B104,Unitinfo!A:A,0))=1,50,5)</f>
        <v>5</v>
      </c>
      <c r="I104" s="5">
        <v>3</v>
      </c>
      <c r="J104" s="5">
        <v>250</v>
      </c>
      <c r="K104" s="5">
        <v>0</v>
      </c>
      <c r="L104" s="5">
        <v>3</v>
      </c>
      <c r="M104" s="5">
        <f t="shared" si="11"/>
        <v>32</v>
      </c>
      <c r="N104" s="5">
        <f t="shared" si="12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3"/>
        <v>2003</v>
      </c>
      <c r="U104" s="5">
        <f t="shared" si="14"/>
        <v>1</v>
      </c>
      <c r="V104" s="5">
        <v>0</v>
      </c>
      <c r="W104" s="5">
        <v>10</v>
      </c>
    </row>
    <row r="105" spans="1:23">
      <c r="A105" s="5">
        <f t="shared" si="15"/>
        <v>102</v>
      </c>
      <c r="B105" s="100">
        <f t="shared" si="5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INDEX(ref_Unit_Balance!$G$31:$G$1012,MATCH(UnitGradeInfo!B105,ref_Unit_Balance!$B$31:$B$1048576,0))</f>
        <v>250</v>
      </c>
      <c r="F105" s="5">
        <f>INDEX(ref_Unit_Balance!$V$31:$V$1012,MATCH(UnitGradeInfo!B105,ref_Unit_Balance!$B$31:$B$1048576,0))
+
INDEX(ref_Unit_Balance!$AB$31:$AB$1012,MATCH(UnitGradeInfo!B105,ref_Unit_Balance!$B$31:$B$1048576,0))*(D105-1)</f>
        <v>3800</v>
      </c>
      <c r="G105" s="5">
        <f>INDEX(ref_Unit_Balance!$R$31:$R$1012,MATCH(UnitGradeInfo!B105,ref_Unit_Balance!$B$31:$B$1048576,0))
+
INDEX(ref_Unit_Balance!$AA$31:$AA$1012,MATCH(UnitGradeInfo!B105,ref_Unit_Balance!$B$31:$B$1048576,0))*(D105-1)</f>
        <v>160</v>
      </c>
      <c r="H105" s="39">
        <f>IF(INDEX(Unitinfo!D:D,MATCH(UnitGradeInfo!B105,Unitinfo!A:A,0))=1,50,5)</f>
        <v>5</v>
      </c>
      <c r="I105" s="5">
        <v>3</v>
      </c>
      <c r="J105" s="5">
        <v>250</v>
      </c>
      <c r="K105" s="5">
        <v>0</v>
      </c>
      <c r="L105" s="5">
        <v>3</v>
      </c>
      <c r="M105" s="5">
        <f t="shared" si="11"/>
        <v>34</v>
      </c>
      <c r="N105" s="5">
        <f t="shared" si="12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3"/>
        <v>2003</v>
      </c>
      <c r="U105" s="5">
        <f t="shared" si="14"/>
        <v>1</v>
      </c>
      <c r="V105" s="5">
        <v>0</v>
      </c>
      <c r="W105" s="5">
        <v>10</v>
      </c>
    </row>
    <row r="106" spans="1:23">
      <c r="A106" s="5">
        <f t="shared" si="15"/>
        <v>103</v>
      </c>
      <c r="B106" s="100">
        <f t="shared" si="5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INDEX(ref_Unit_Balance!$G$31:$G$1012,MATCH(UnitGradeInfo!B106,ref_Unit_Balance!$B$31:$B$1048576,0))</f>
        <v>250</v>
      </c>
      <c r="F106" s="5">
        <f>INDEX(ref_Unit_Balance!$V$31:$V$1012,MATCH(UnitGradeInfo!B106,ref_Unit_Balance!$B$31:$B$1048576,0))
+
INDEX(ref_Unit_Balance!$AB$31:$AB$1012,MATCH(UnitGradeInfo!B106,ref_Unit_Balance!$B$31:$B$1048576,0))*(D106-1)</f>
        <v>4000</v>
      </c>
      <c r="G106" s="5">
        <f>INDEX(ref_Unit_Balance!$R$31:$R$1012,MATCH(UnitGradeInfo!B106,ref_Unit_Balance!$B$31:$B$1048576,0))
+
INDEX(ref_Unit_Balance!$AA$31:$AA$1012,MATCH(UnitGradeInfo!B106,ref_Unit_Balance!$B$31:$B$1048576,0))*(D106-1)</f>
        <v>167</v>
      </c>
      <c r="H106" s="39">
        <f>IF(INDEX(Unitinfo!D:D,MATCH(UnitGradeInfo!B106,Unitinfo!A:A,0))=1,50,5)</f>
        <v>5</v>
      </c>
      <c r="I106" s="5">
        <v>3</v>
      </c>
      <c r="J106" s="5">
        <v>250</v>
      </c>
      <c r="K106" s="5">
        <v>0</v>
      </c>
      <c r="L106" s="5">
        <v>3</v>
      </c>
      <c r="M106" s="5">
        <f t="shared" si="11"/>
        <v>36</v>
      </c>
      <c r="N106" s="5">
        <f t="shared" si="12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3"/>
        <v>2003</v>
      </c>
      <c r="U106" s="5">
        <f t="shared" si="14"/>
        <v>1</v>
      </c>
      <c r="V106" s="5">
        <v>0</v>
      </c>
      <c r="W106" s="5">
        <v>10</v>
      </c>
    </row>
    <row r="107" spans="1:23">
      <c r="A107" s="5">
        <f t="shared" si="15"/>
        <v>104</v>
      </c>
      <c r="B107" s="100">
        <f t="shared" si="5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INDEX(ref_Unit_Balance!$G$31:$G$1012,MATCH(UnitGradeInfo!B107,ref_Unit_Balance!$B$31:$B$1048576,0))</f>
        <v>250</v>
      </c>
      <c r="F107" s="5">
        <f>INDEX(ref_Unit_Balance!$V$31:$V$1012,MATCH(UnitGradeInfo!B107,ref_Unit_Balance!$B$31:$B$1048576,0))
+
INDEX(ref_Unit_Balance!$AB$31:$AB$1012,MATCH(UnitGradeInfo!B107,ref_Unit_Balance!$B$31:$B$1048576,0))*(D107-1)</f>
        <v>4200</v>
      </c>
      <c r="G107" s="5">
        <f>INDEX(ref_Unit_Balance!$R$31:$R$1012,MATCH(UnitGradeInfo!B107,ref_Unit_Balance!$B$31:$B$1048576,0))
+
INDEX(ref_Unit_Balance!$AA$31:$AA$1012,MATCH(UnitGradeInfo!B107,ref_Unit_Balance!$B$31:$B$1048576,0))*(D107-1)</f>
        <v>174</v>
      </c>
      <c r="H107" s="39">
        <f>IF(INDEX(Unitinfo!D:D,MATCH(UnitGradeInfo!B107,Unitinfo!A:A,0))=1,50,5)</f>
        <v>5</v>
      </c>
      <c r="I107" s="5">
        <v>3</v>
      </c>
      <c r="J107" s="5">
        <v>250</v>
      </c>
      <c r="K107" s="5">
        <v>0</v>
      </c>
      <c r="L107" s="5">
        <v>3</v>
      </c>
      <c r="M107" s="5">
        <f t="shared" si="11"/>
        <v>38</v>
      </c>
      <c r="N107" s="5">
        <f t="shared" si="12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3"/>
        <v>2003</v>
      </c>
      <c r="U107" s="5">
        <f t="shared" si="14"/>
        <v>1</v>
      </c>
      <c r="V107" s="5">
        <v>0</v>
      </c>
      <c r="W107" s="5">
        <v>10</v>
      </c>
    </row>
    <row r="108" spans="1:23">
      <c r="A108" s="5">
        <f t="shared" si="15"/>
        <v>105</v>
      </c>
      <c r="B108" s="100">
        <f t="shared" si="5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INDEX(ref_Unit_Balance!$G$31:$G$1012,MATCH(UnitGradeInfo!B108,ref_Unit_Balance!$B$31:$B$1048576,0))</f>
        <v>250</v>
      </c>
      <c r="F108" s="5">
        <f>INDEX(ref_Unit_Balance!$V$31:$V$1012,MATCH(UnitGradeInfo!B108,ref_Unit_Balance!$B$31:$B$1048576,0))
+
INDEX(ref_Unit_Balance!$AB$31:$AB$1012,MATCH(UnitGradeInfo!B108,ref_Unit_Balance!$B$31:$B$1048576,0))*(D108-1)</f>
        <v>4400</v>
      </c>
      <c r="G108" s="5">
        <f>INDEX(ref_Unit_Balance!$R$31:$R$1012,MATCH(UnitGradeInfo!B108,ref_Unit_Balance!$B$31:$B$1048576,0))
+
INDEX(ref_Unit_Balance!$AA$31:$AA$1012,MATCH(UnitGradeInfo!B108,ref_Unit_Balance!$B$31:$B$1048576,0))*(D108-1)</f>
        <v>181</v>
      </c>
      <c r="H108" s="39">
        <f>IF(INDEX(Unitinfo!D:D,MATCH(UnitGradeInfo!B108,Unitinfo!A:A,0))=1,50,5)</f>
        <v>5</v>
      </c>
      <c r="I108" s="5">
        <v>3</v>
      </c>
      <c r="J108" s="5">
        <v>250</v>
      </c>
      <c r="K108" s="5">
        <v>0</v>
      </c>
      <c r="L108" s="5">
        <v>3</v>
      </c>
      <c r="M108" s="5">
        <f t="shared" si="11"/>
        <v>40</v>
      </c>
      <c r="N108" s="5">
        <f t="shared" si="12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3"/>
        <v>2003</v>
      </c>
      <c r="U108" s="5">
        <f t="shared" si="14"/>
        <v>1</v>
      </c>
      <c r="V108" s="5">
        <v>0</v>
      </c>
      <c r="W108" s="5">
        <v>10</v>
      </c>
    </row>
    <row r="109" spans="1:23">
      <c r="A109" s="5">
        <f t="shared" si="15"/>
        <v>106</v>
      </c>
      <c r="B109" s="100">
        <f t="shared" si="5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INDEX(ref_Unit_Balance!$G$31:$G$1012,MATCH(UnitGradeInfo!B109,ref_Unit_Balance!$B$31:$B$1048576,0))</f>
        <v>252</v>
      </c>
      <c r="F109" s="5">
        <f>INDEX(ref_Unit_Balance!$V$31:$V$1012,MATCH(UnitGradeInfo!B109,ref_Unit_Balance!$B$31:$B$1048576,0))
+
INDEX(ref_Unit_Balance!$AB$31:$AB$1012,MATCH(UnitGradeInfo!B109,ref_Unit_Balance!$B$31:$B$1048576,0))*(D109-1)</f>
        <v>625</v>
      </c>
      <c r="G109" s="5">
        <f>INDEX(ref_Unit_Balance!$R$31:$R$1012,MATCH(UnitGradeInfo!B109,ref_Unit_Balance!$B$31:$B$1048576,0))
+
INDEX(ref_Unit_Balance!$AA$31:$AA$1012,MATCH(UnitGradeInfo!B109,ref_Unit_Balance!$B$31:$B$1048576,0))*(D109-1)</f>
        <v>62</v>
      </c>
      <c r="H109" s="39">
        <f>IF(INDEX(Unitinfo!D:D,MATCH(UnitGradeInfo!B109,Unitinfo!A:A,0))=1,50,5)</f>
        <v>50</v>
      </c>
      <c r="I109" s="5">
        <v>3</v>
      </c>
      <c r="J109" s="5">
        <v>250</v>
      </c>
      <c r="K109" s="5">
        <v>0</v>
      </c>
      <c r="L109" s="5">
        <v>3</v>
      </c>
      <c r="M109" s="5">
        <f t="shared" si="11"/>
        <v>2</v>
      </c>
      <c r="N109" s="5">
        <f t="shared" si="12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3"/>
        <v>2004</v>
      </c>
      <c r="U109" s="5">
        <f t="shared" si="14"/>
        <v>1</v>
      </c>
      <c r="V109" s="5">
        <v>0</v>
      </c>
      <c r="W109" s="5">
        <v>10</v>
      </c>
    </row>
    <row r="110" spans="1:23">
      <c r="A110" s="5">
        <f t="shared" si="15"/>
        <v>107</v>
      </c>
      <c r="B110" s="100">
        <f t="shared" si="5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INDEX(ref_Unit_Balance!$G$31:$G$1012,MATCH(UnitGradeInfo!B110,ref_Unit_Balance!$B$31:$B$1048576,0))</f>
        <v>252</v>
      </c>
      <c r="F110" s="5">
        <f>INDEX(ref_Unit_Balance!$V$31:$V$1012,MATCH(UnitGradeInfo!B110,ref_Unit_Balance!$B$31:$B$1048576,0))
+
INDEX(ref_Unit_Balance!$AB$31:$AB$1012,MATCH(UnitGradeInfo!B110,ref_Unit_Balance!$B$31:$B$1048576,0))*(D110-1)</f>
        <v>825</v>
      </c>
      <c r="G110" s="5">
        <f>INDEX(ref_Unit_Balance!$R$31:$R$1012,MATCH(UnitGradeInfo!B110,ref_Unit_Balance!$B$31:$B$1048576,0))
+
INDEX(ref_Unit_Balance!$AA$31:$AA$1012,MATCH(UnitGradeInfo!B110,ref_Unit_Balance!$B$31:$B$1048576,0))*(D110-1)</f>
        <v>69</v>
      </c>
      <c r="H110" s="39">
        <f>IF(INDEX(Unitinfo!D:D,MATCH(UnitGradeInfo!B110,Unitinfo!A:A,0))=1,50,5)</f>
        <v>50</v>
      </c>
      <c r="I110" s="5">
        <v>3</v>
      </c>
      <c r="J110" s="5">
        <v>250</v>
      </c>
      <c r="K110" s="5">
        <v>0</v>
      </c>
      <c r="L110" s="5">
        <v>3</v>
      </c>
      <c r="M110" s="5">
        <f t="shared" si="11"/>
        <v>4</v>
      </c>
      <c r="N110" s="5">
        <f t="shared" si="12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3"/>
        <v>2004</v>
      </c>
      <c r="U110" s="5">
        <f t="shared" si="14"/>
        <v>1</v>
      </c>
      <c r="V110" s="5">
        <v>0</v>
      </c>
      <c r="W110" s="5">
        <v>10</v>
      </c>
    </row>
    <row r="111" spans="1:23">
      <c r="A111" s="5">
        <f t="shared" si="15"/>
        <v>108</v>
      </c>
      <c r="B111" s="100">
        <f t="shared" si="5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INDEX(ref_Unit_Balance!$G$31:$G$1012,MATCH(UnitGradeInfo!B111,ref_Unit_Balance!$B$31:$B$1048576,0))</f>
        <v>252</v>
      </c>
      <c r="F111" s="5">
        <f>INDEX(ref_Unit_Balance!$V$31:$V$1012,MATCH(UnitGradeInfo!B111,ref_Unit_Balance!$B$31:$B$1048576,0))
+
INDEX(ref_Unit_Balance!$AB$31:$AB$1012,MATCH(UnitGradeInfo!B111,ref_Unit_Balance!$B$31:$B$1048576,0))*(D111-1)</f>
        <v>1025</v>
      </c>
      <c r="G111" s="5">
        <f>INDEX(ref_Unit_Balance!$R$31:$R$1012,MATCH(UnitGradeInfo!B111,ref_Unit_Balance!$B$31:$B$1048576,0))
+
INDEX(ref_Unit_Balance!$AA$31:$AA$1012,MATCH(UnitGradeInfo!B111,ref_Unit_Balance!$B$31:$B$1048576,0))*(D111-1)</f>
        <v>76</v>
      </c>
      <c r="H111" s="39">
        <f>IF(INDEX(Unitinfo!D:D,MATCH(UnitGradeInfo!B111,Unitinfo!A:A,0))=1,50,5)</f>
        <v>50</v>
      </c>
      <c r="I111" s="5">
        <v>3</v>
      </c>
      <c r="J111" s="5">
        <v>250</v>
      </c>
      <c r="K111" s="5">
        <v>0</v>
      </c>
      <c r="L111" s="5">
        <v>3</v>
      </c>
      <c r="M111" s="5">
        <f t="shared" si="11"/>
        <v>6</v>
      </c>
      <c r="N111" s="5">
        <f t="shared" si="12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3"/>
        <v>2004</v>
      </c>
      <c r="U111" s="5">
        <f t="shared" si="14"/>
        <v>1</v>
      </c>
      <c r="V111" s="5">
        <v>0</v>
      </c>
      <c r="W111" s="5">
        <v>10</v>
      </c>
    </row>
    <row r="112" spans="1:23">
      <c r="A112" s="5">
        <f t="shared" si="15"/>
        <v>109</v>
      </c>
      <c r="B112" s="100">
        <f t="shared" si="5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INDEX(ref_Unit_Balance!$G$31:$G$1012,MATCH(UnitGradeInfo!B112,ref_Unit_Balance!$B$31:$B$1048576,0))</f>
        <v>252</v>
      </c>
      <c r="F112" s="5">
        <f>INDEX(ref_Unit_Balance!$V$31:$V$1012,MATCH(UnitGradeInfo!B112,ref_Unit_Balance!$B$31:$B$1048576,0))
+
INDEX(ref_Unit_Balance!$AB$31:$AB$1012,MATCH(UnitGradeInfo!B112,ref_Unit_Balance!$B$31:$B$1048576,0))*(D112-1)</f>
        <v>1225</v>
      </c>
      <c r="G112" s="5">
        <f>INDEX(ref_Unit_Balance!$R$31:$R$1012,MATCH(UnitGradeInfo!B112,ref_Unit_Balance!$B$31:$B$1048576,0))
+
INDEX(ref_Unit_Balance!$AA$31:$AA$1012,MATCH(UnitGradeInfo!B112,ref_Unit_Balance!$B$31:$B$1048576,0))*(D112-1)</f>
        <v>83</v>
      </c>
      <c r="H112" s="39">
        <f>IF(INDEX(Unitinfo!D:D,MATCH(UnitGradeInfo!B112,Unitinfo!A:A,0))=1,50,5)</f>
        <v>50</v>
      </c>
      <c r="I112" s="5">
        <v>3</v>
      </c>
      <c r="J112" s="5">
        <v>250</v>
      </c>
      <c r="K112" s="5">
        <v>0</v>
      </c>
      <c r="L112" s="5">
        <v>3</v>
      </c>
      <c r="M112" s="5">
        <f t="shared" si="11"/>
        <v>8</v>
      </c>
      <c r="N112" s="5">
        <f t="shared" si="12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3"/>
        <v>2004</v>
      </c>
      <c r="U112" s="5">
        <f t="shared" si="14"/>
        <v>1</v>
      </c>
      <c r="V112" s="5">
        <v>0</v>
      </c>
      <c r="W112" s="5">
        <v>10</v>
      </c>
    </row>
    <row r="113" spans="1:23">
      <c r="A113" s="5">
        <f t="shared" si="15"/>
        <v>110</v>
      </c>
      <c r="B113" s="100">
        <f t="shared" si="5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INDEX(ref_Unit_Balance!$G$31:$G$1012,MATCH(UnitGradeInfo!B113,ref_Unit_Balance!$B$31:$B$1048576,0))</f>
        <v>252</v>
      </c>
      <c r="F113" s="5">
        <f>INDEX(ref_Unit_Balance!$V$31:$V$1012,MATCH(UnitGradeInfo!B113,ref_Unit_Balance!$B$31:$B$1048576,0))
+
INDEX(ref_Unit_Balance!$AB$31:$AB$1012,MATCH(UnitGradeInfo!B113,ref_Unit_Balance!$B$31:$B$1048576,0))*(D113-1)</f>
        <v>1425</v>
      </c>
      <c r="G113" s="5">
        <f>INDEX(ref_Unit_Balance!$R$31:$R$1012,MATCH(UnitGradeInfo!B113,ref_Unit_Balance!$B$31:$B$1048576,0))
+
INDEX(ref_Unit_Balance!$AA$31:$AA$1012,MATCH(UnitGradeInfo!B113,ref_Unit_Balance!$B$31:$B$1048576,0))*(D113-1)</f>
        <v>90</v>
      </c>
      <c r="H113" s="39">
        <f>IF(INDEX(Unitinfo!D:D,MATCH(UnitGradeInfo!B113,Unitinfo!A:A,0))=1,50,5)</f>
        <v>50</v>
      </c>
      <c r="I113" s="5">
        <v>3</v>
      </c>
      <c r="J113" s="5">
        <v>250</v>
      </c>
      <c r="K113" s="5">
        <v>0</v>
      </c>
      <c r="L113" s="5">
        <v>3</v>
      </c>
      <c r="M113" s="5">
        <f t="shared" si="11"/>
        <v>10</v>
      </c>
      <c r="N113" s="5">
        <f t="shared" si="12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3"/>
        <v>2004</v>
      </c>
      <c r="U113" s="5">
        <f t="shared" si="14"/>
        <v>1</v>
      </c>
      <c r="V113" s="5">
        <v>0</v>
      </c>
      <c r="W113" s="5">
        <v>10</v>
      </c>
    </row>
    <row r="114" spans="1:23">
      <c r="A114" s="5">
        <f t="shared" si="15"/>
        <v>111</v>
      </c>
      <c r="B114" s="100">
        <f t="shared" ref="B114:B177" si="16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INDEX(ref_Unit_Balance!$G$31:$G$1012,MATCH(UnitGradeInfo!B114,ref_Unit_Balance!$B$31:$B$1048576,0))</f>
        <v>252</v>
      </c>
      <c r="F114" s="5">
        <f>INDEX(ref_Unit_Balance!$V$31:$V$1012,MATCH(UnitGradeInfo!B114,ref_Unit_Balance!$B$31:$B$1048576,0))
+
INDEX(ref_Unit_Balance!$AB$31:$AB$1012,MATCH(UnitGradeInfo!B114,ref_Unit_Balance!$B$31:$B$1048576,0))*(D114-1)</f>
        <v>1625</v>
      </c>
      <c r="G114" s="5">
        <f>INDEX(ref_Unit_Balance!$R$31:$R$1012,MATCH(UnitGradeInfo!B114,ref_Unit_Balance!$B$31:$B$1048576,0))
+
INDEX(ref_Unit_Balance!$AA$31:$AA$1012,MATCH(UnitGradeInfo!B114,ref_Unit_Balance!$B$31:$B$1048576,0))*(D114-1)</f>
        <v>97</v>
      </c>
      <c r="H114" s="39">
        <f>IF(INDEX(Unitinfo!D:D,MATCH(UnitGradeInfo!B114,Unitinfo!A:A,0))=1,50,5)</f>
        <v>50</v>
      </c>
      <c r="I114" s="5">
        <v>3</v>
      </c>
      <c r="J114" s="5">
        <v>250</v>
      </c>
      <c r="K114" s="5">
        <v>0</v>
      </c>
      <c r="L114" s="5">
        <v>3</v>
      </c>
      <c r="M114" s="5">
        <f t="shared" si="11"/>
        <v>12</v>
      </c>
      <c r="N114" s="5">
        <f t="shared" si="12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3"/>
        <v>2004</v>
      </c>
      <c r="U114" s="5">
        <f t="shared" si="14"/>
        <v>1</v>
      </c>
      <c r="V114" s="5">
        <v>0</v>
      </c>
      <c r="W114" s="5">
        <v>10</v>
      </c>
    </row>
    <row r="115" spans="1:23">
      <c r="A115" s="5">
        <f t="shared" si="15"/>
        <v>112</v>
      </c>
      <c r="B115" s="100">
        <f t="shared" si="16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INDEX(ref_Unit_Balance!$G$31:$G$1012,MATCH(UnitGradeInfo!B115,ref_Unit_Balance!$B$31:$B$1048576,0))</f>
        <v>252</v>
      </c>
      <c r="F115" s="5">
        <f>INDEX(ref_Unit_Balance!$V$31:$V$1012,MATCH(UnitGradeInfo!B115,ref_Unit_Balance!$B$31:$B$1048576,0))
+
INDEX(ref_Unit_Balance!$AB$31:$AB$1012,MATCH(UnitGradeInfo!B115,ref_Unit_Balance!$B$31:$B$1048576,0))*(D115-1)</f>
        <v>1825</v>
      </c>
      <c r="G115" s="5">
        <f>INDEX(ref_Unit_Balance!$R$31:$R$1012,MATCH(UnitGradeInfo!B115,ref_Unit_Balance!$B$31:$B$1048576,0))
+
INDEX(ref_Unit_Balance!$AA$31:$AA$1012,MATCH(UnitGradeInfo!B115,ref_Unit_Balance!$B$31:$B$1048576,0))*(D115-1)</f>
        <v>104</v>
      </c>
      <c r="H115" s="39">
        <f>IF(INDEX(Unitinfo!D:D,MATCH(UnitGradeInfo!B115,Unitinfo!A:A,0))=1,50,5)</f>
        <v>50</v>
      </c>
      <c r="I115" s="5">
        <v>3</v>
      </c>
      <c r="J115" s="5">
        <v>250</v>
      </c>
      <c r="K115" s="5">
        <v>0</v>
      </c>
      <c r="L115" s="5">
        <v>3</v>
      </c>
      <c r="M115" s="5">
        <f t="shared" si="11"/>
        <v>14</v>
      </c>
      <c r="N115" s="5">
        <f t="shared" si="12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3"/>
        <v>2004</v>
      </c>
      <c r="U115" s="5">
        <f t="shared" si="14"/>
        <v>1</v>
      </c>
      <c r="V115" s="5">
        <v>0</v>
      </c>
      <c r="W115" s="5">
        <v>10</v>
      </c>
    </row>
    <row r="116" spans="1:23">
      <c r="A116" s="5">
        <f t="shared" si="15"/>
        <v>113</v>
      </c>
      <c r="B116" s="100">
        <f t="shared" si="16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INDEX(ref_Unit_Balance!$G$31:$G$1012,MATCH(UnitGradeInfo!B116,ref_Unit_Balance!$B$31:$B$1048576,0))</f>
        <v>252</v>
      </c>
      <c r="F116" s="5">
        <f>INDEX(ref_Unit_Balance!$V$31:$V$1012,MATCH(UnitGradeInfo!B116,ref_Unit_Balance!$B$31:$B$1048576,0))
+
INDEX(ref_Unit_Balance!$AB$31:$AB$1012,MATCH(UnitGradeInfo!B116,ref_Unit_Balance!$B$31:$B$1048576,0))*(D116-1)</f>
        <v>2025</v>
      </c>
      <c r="G116" s="5">
        <f>INDEX(ref_Unit_Balance!$R$31:$R$1012,MATCH(UnitGradeInfo!B116,ref_Unit_Balance!$B$31:$B$1048576,0))
+
INDEX(ref_Unit_Balance!$AA$31:$AA$1012,MATCH(UnitGradeInfo!B116,ref_Unit_Balance!$B$31:$B$1048576,0))*(D116-1)</f>
        <v>111</v>
      </c>
      <c r="H116" s="39">
        <f>IF(INDEX(Unitinfo!D:D,MATCH(UnitGradeInfo!B116,Unitinfo!A:A,0))=1,50,5)</f>
        <v>50</v>
      </c>
      <c r="I116" s="5">
        <v>3</v>
      </c>
      <c r="J116" s="5">
        <v>250</v>
      </c>
      <c r="K116" s="5">
        <v>0</v>
      </c>
      <c r="L116" s="5">
        <v>3</v>
      </c>
      <c r="M116" s="5">
        <f t="shared" si="11"/>
        <v>16</v>
      </c>
      <c r="N116" s="5">
        <f t="shared" si="12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3"/>
        <v>2004</v>
      </c>
      <c r="U116" s="5">
        <f t="shared" si="14"/>
        <v>1</v>
      </c>
      <c r="V116" s="5">
        <v>0</v>
      </c>
      <c r="W116" s="5">
        <v>10</v>
      </c>
    </row>
    <row r="117" spans="1:23">
      <c r="A117" s="5">
        <f t="shared" si="15"/>
        <v>114</v>
      </c>
      <c r="B117" s="100">
        <f t="shared" si="16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INDEX(ref_Unit_Balance!$G$31:$G$1012,MATCH(UnitGradeInfo!B117,ref_Unit_Balance!$B$31:$B$1048576,0))</f>
        <v>252</v>
      </c>
      <c r="F117" s="5">
        <f>INDEX(ref_Unit_Balance!$V$31:$V$1012,MATCH(UnitGradeInfo!B117,ref_Unit_Balance!$B$31:$B$1048576,0))
+
INDEX(ref_Unit_Balance!$AB$31:$AB$1012,MATCH(UnitGradeInfo!B117,ref_Unit_Balance!$B$31:$B$1048576,0))*(D117-1)</f>
        <v>2225</v>
      </c>
      <c r="G117" s="5">
        <f>INDEX(ref_Unit_Balance!$R$31:$R$1012,MATCH(UnitGradeInfo!B117,ref_Unit_Balance!$B$31:$B$1048576,0))
+
INDEX(ref_Unit_Balance!$AA$31:$AA$1012,MATCH(UnitGradeInfo!B117,ref_Unit_Balance!$B$31:$B$1048576,0))*(D117-1)</f>
        <v>118</v>
      </c>
      <c r="H117" s="39">
        <f>IF(INDEX(Unitinfo!D:D,MATCH(UnitGradeInfo!B117,Unitinfo!A:A,0))=1,50,5)</f>
        <v>50</v>
      </c>
      <c r="I117" s="5">
        <v>3</v>
      </c>
      <c r="J117" s="5">
        <v>250</v>
      </c>
      <c r="K117" s="5">
        <v>0</v>
      </c>
      <c r="L117" s="5">
        <v>3</v>
      </c>
      <c r="M117" s="5">
        <f t="shared" si="11"/>
        <v>18</v>
      </c>
      <c r="N117" s="5">
        <f t="shared" si="12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3"/>
        <v>2004</v>
      </c>
      <c r="U117" s="5">
        <f t="shared" si="14"/>
        <v>1</v>
      </c>
      <c r="V117" s="5">
        <v>0</v>
      </c>
      <c r="W117" s="5">
        <v>10</v>
      </c>
    </row>
    <row r="118" spans="1:23">
      <c r="A118" s="5">
        <f t="shared" si="15"/>
        <v>115</v>
      </c>
      <c r="B118" s="100">
        <f t="shared" si="16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INDEX(ref_Unit_Balance!$G$31:$G$1012,MATCH(UnitGradeInfo!B118,ref_Unit_Balance!$B$31:$B$1048576,0))</f>
        <v>252</v>
      </c>
      <c r="F118" s="5">
        <f>INDEX(ref_Unit_Balance!$V$31:$V$1012,MATCH(UnitGradeInfo!B118,ref_Unit_Balance!$B$31:$B$1048576,0))
+
INDEX(ref_Unit_Balance!$AB$31:$AB$1012,MATCH(UnitGradeInfo!B118,ref_Unit_Balance!$B$31:$B$1048576,0))*(D118-1)</f>
        <v>2425</v>
      </c>
      <c r="G118" s="5">
        <f>INDEX(ref_Unit_Balance!$R$31:$R$1012,MATCH(UnitGradeInfo!B118,ref_Unit_Balance!$B$31:$B$1048576,0))
+
INDEX(ref_Unit_Balance!$AA$31:$AA$1012,MATCH(UnitGradeInfo!B118,ref_Unit_Balance!$B$31:$B$1048576,0))*(D118-1)</f>
        <v>125</v>
      </c>
      <c r="H118" s="39">
        <f>IF(INDEX(Unitinfo!D:D,MATCH(UnitGradeInfo!B118,Unitinfo!A:A,0))=1,50,5)</f>
        <v>50</v>
      </c>
      <c r="I118" s="5">
        <v>3</v>
      </c>
      <c r="J118" s="5">
        <v>250</v>
      </c>
      <c r="K118" s="5">
        <v>0</v>
      </c>
      <c r="L118" s="5">
        <v>3</v>
      </c>
      <c r="M118" s="5">
        <f t="shared" si="11"/>
        <v>20</v>
      </c>
      <c r="N118" s="5">
        <f t="shared" si="12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3"/>
        <v>2004</v>
      </c>
      <c r="U118" s="5">
        <f t="shared" si="14"/>
        <v>1</v>
      </c>
      <c r="V118" s="5">
        <v>0</v>
      </c>
      <c r="W118" s="5">
        <v>10</v>
      </c>
    </row>
    <row r="119" spans="1:23">
      <c r="A119" s="5">
        <f t="shared" si="15"/>
        <v>116</v>
      </c>
      <c r="B119" s="100">
        <f t="shared" si="16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INDEX(ref_Unit_Balance!$G$31:$G$1012,MATCH(UnitGradeInfo!B119,ref_Unit_Balance!$B$31:$B$1048576,0))</f>
        <v>252</v>
      </c>
      <c r="F119" s="5">
        <f>INDEX(ref_Unit_Balance!$V$31:$V$1012,MATCH(UnitGradeInfo!B119,ref_Unit_Balance!$B$31:$B$1048576,0))
+
INDEX(ref_Unit_Balance!$AB$31:$AB$1012,MATCH(UnitGradeInfo!B119,ref_Unit_Balance!$B$31:$B$1048576,0))*(D119-1)</f>
        <v>2625</v>
      </c>
      <c r="G119" s="5">
        <f>INDEX(ref_Unit_Balance!$R$31:$R$1012,MATCH(UnitGradeInfo!B119,ref_Unit_Balance!$B$31:$B$1048576,0))
+
INDEX(ref_Unit_Balance!$AA$31:$AA$1012,MATCH(UnitGradeInfo!B119,ref_Unit_Balance!$B$31:$B$1048576,0))*(D119-1)</f>
        <v>132</v>
      </c>
      <c r="H119" s="39">
        <f>IF(INDEX(Unitinfo!D:D,MATCH(UnitGradeInfo!B119,Unitinfo!A:A,0))=1,50,5)</f>
        <v>50</v>
      </c>
      <c r="I119" s="5">
        <v>3</v>
      </c>
      <c r="J119" s="5">
        <v>250</v>
      </c>
      <c r="K119" s="5">
        <v>0</v>
      </c>
      <c r="L119" s="5">
        <v>3</v>
      </c>
      <c r="M119" s="5">
        <f t="shared" si="11"/>
        <v>22</v>
      </c>
      <c r="N119" s="5">
        <f t="shared" si="12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3"/>
        <v>2004</v>
      </c>
      <c r="U119" s="5">
        <f t="shared" si="14"/>
        <v>1</v>
      </c>
      <c r="V119" s="5">
        <v>0</v>
      </c>
      <c r="W119" s="5">
        <v>10</v>
      </c>
    </row>
    <row r="120" spans="1:23">
      <c r="A120" s="5">
        <f t="shared" si="15"/>
        <v>117</v>
      </c>
      <c r="B120" s="100">
        <f t="shared" si="16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INDEX(ref_Unit_Balance!$G$31:$G$1012,MATCH(UnitGradeInfo!B120,ref_Unit_Balance!$B$31:$B$1048576,0))</f>
        <v>252</v>
      </c>
      <c r="F120" s="5">
        <f>INDEX(ref_Unit_Balance!$V$31:$V$1012,MATCH(UnitGradeInfo!B120,ref_Unit_Balance!$B$31:$B$1048576,0))
+
INDEX(ref_Unit_Balance!$AB$31:$AB$1012,MATCH(UnitGradeInfo!B120,ref_Unit_Balance!$B$31:$B$1048576,0))*(D120-1)</f>
        <v>2825</v>
      </c>
      <c r="G120" s="5">
        <f>INDEX(ref_Unit_Balance!$R$31:$R$1012,MATCH(UnitGradeInfo!B120,ref_Unit_Balance!$B$31:$B$1048576,0))
+
INDEX(ref_Unit_Balance!$AA$31:$AA$1012,MATCH(UnitGradeInfo!B120,ref_Unit_Balance!$B$31:$B$1048576,0))*(D120-1)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v>3</v>
      </c>
      <c r="J120" s="5">
        <v>250</v>
      </c>
      <c r="K120" s="5">
        <v>0</v>
      </c>
      <c r="L120" s="5">
        <v>3</v>
      </c>
      <c r="M120" s="5">
        <f t="shared" si="11"/>
        <v>24</v>
      </c>
      <c r="N120" s="5">
        <f t="shared" si="12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3"/>
        <v>2004</v>
      </c>
      <c r="U120" s="5">
        <f t="shared" si="14"/>
        <v>1</v>
      </c>
      <c r="V120" s="5">
        <v>0</v>
      </c>
      <c r="W120" s="5">
        <v>10</v>
      </c>
    </row>
    <row r="121" spans="1:23">
      <c r="A121" s="5">
        <f t="shared" si="15"/>
        <v>118</v>
      </c>
      <c r="B121" s="100">
        <f t="shared" si="16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INDEX(ref_Unit_Balance!$G$31:$G$1012,MATCH(UnitGradeInfo!B121,ref_Unit_Balance!$B$31:$B$1048576,0))</f>
        <v>252</v>
      </c>
      <c r="F121" s="5">
        <f>INDEX(ref_Unit_Balance!$V$31:$V$1012,MATCH(UnitGradeInfo!B121,ref_Unit_Balance!$B$31:$B$1048576,0))
+
INDEX(ref_Unit_Balance!$AB$31:$AB$1012,MATCH(UnitGradeInfo!B121,ref_Unit_Balance!$B$31:$B$1048576,0))*(D121-1)</f>
        <v>3025</v>
      </c>
      <c r="G121" s="5">
        <f>INDEX(ref_Unit_Balance!$R$31:$R$1012,MATCH(UnitGradeInfo!B121,ref_Unit_Balance!$B$31:$B$1048576,0))
+
INDEX(ref_Unit_Balance!$AA$31:$AA$1012,MATCH(UnitGradeInfo!B121,ref_Unit_Balance!$B$31:$B$1048576,0))*(D121-1)</f>
        <v>146</v>
      </c>
      <c r="H121" s="39">
        <f>IF(INDEX(Unitinfo!D:D,MATCH(UnitGradeInfo!B121,Unitinfo!A:A,0))=1,50,5)</f>
        <v>50</v>
      </c>
      <c r="I121" s="5">
        <v>3</v>
      </c>
      <c r="J121" s="5">
        <v>250</v>
      </c>
      <c r="K121" s="5">
        <v>0</v>
      </c>
      <c r="L121" s="5">
        <v>3</v>
      </c>
      <c r="M121" s="5">
        <f t="shared" si="11"/>
        <v>26</v>
      </c>
      <c r="N121" s="5">
        <f t="shared" si="12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3"/>
        <v>2004</v>
      </c>
      <c r="U121" s="5">
        <f t="shared" si="14"/>
        <v>1</v>
      </c>
      <c r="V121" s="5">
        <v>0</v>
      </c>
      <c r="W121" s="5">
        <v>10</v>
      </c>
    </row>
    <row r="122" spans="1:23">
      <c r="A122" s="5">
        <f t="shared" si="15"/>
        <v>119</v>
      </c>
      <c r="B122" s="100">
        <f t="shared" si="16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INDEX(ref_Unit_Balance!$G$31:$G$1012,MATCH(UnitGradeInfo!B122,ref_Unit_Balance!$B$31:$B$1048576,0))</f>
        <v>252</v>
      </c>
      <c r="F122" s="5">
        <f>INDEX(ref_Unit_Balance!$V$31:$V$1012,MATCH(UnitGradeInfo!B122,ref_Unit_Balance!$B$31:$B$1048576,0))
+
INDEX(ref_Unit_Balance!$AB$31:$AB$1012,MATCH(UnitGradeInfo!B122,ref_Unit_Balance!$B$31:$B$1048576,0))*(D122-1)</f>
        <v>3225</v>
      </c>
      <c r="G122" s="5">
        <f>INDEX(ref_Unit_Balance!$R$31:$R$1012,MATCH(UnitGradeInfo!B122,ref_Unit_Balance!$B$31:$B$1048576,0))
+
INDEX(ref_Unit_Balance!$AA$31:$AA$1012,MATCH(UnitGradeInfo!B122,ref_Unit_Balance!$B$31:$B$1048576,0))*(D122-1)</f>
        <v>153</v>
      </c>
      <c r="H122" s="39">
        <f>IF(INDEX(Unitinfo!D:D,MATCH(UnitGradeInfo!B122,Unitinfo!A:A,0))=1,50,5)</f>
        <v>50</v>
      </c>
      <c r="I122" s="5">
        <v>3</v>
      </c>
      <c r="J122" s="5">
        <v>250</v>
      </c>
      <c r="K122" s="5">
        <v>0</v>
      </c>
      <c r="L122" s="5">
        <v>3</v>
      </c>
      <c r="M122" s="5">
        <f t="shared" si="11"/>
        <v>28</v>
      </c>
      <c r="N122" s="5">
        <f t="shared" si="12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3"/>
        <v>2004</v>
      </c>
      <c r="U122" s="5">
        <f t="shared" si="14"/>
        <v>1</v>
      </c>
      <c r="V122" s="5">
        <v>0</v>
      </c>
      <c r="W122" s="5">
        <v>10</v>
      </c>
    </row>
    <row r="123" spans="1:23">
      <c r="A123" s="5">
        <f t="shared" si="15"/>
        <v>120</v>
      </c>
      <c r="B123" s="100">
        <f t="shared" si="16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INDEX(ref_Unit_Balance!$G$31:$G$1012,MATCH(UnitGradeInfo!B123,ref_Unit_Balance!$B$31:$B$1048576,0))</f>
        <v>252</v>
      </c>
      <c r="F123" s="5">
        <f>INDEX(ref_Unit_Balance!$V$31:$V$1012,MATCH(UnitGradeInfo!B123,ref_Unit_Balance!$B$31:$B$1048576,0))
+
INDEX(ref_Unit_Balance!$AB$31:$AB$1012,MATCH(UnitGradeInfo!B123,ref_Unit_Balance!$B$31:$B$1048576,0))*(D123-1)</f>
        <v>3425</v>
      </c>
      <c r="G123" s="5">
        <f>INDEX(ref_Unit_Balance!$R$31:$R$1012,MATCH(UnitGradeInfo!B123,ref_Unit_Balance!$B$31:$B$1048576,0))
+
INDEX(ref_Unit_Balance!$AA$31:$AA$1012,MATCH(UnitGradeInfo!B123,ref_Unit_Balance!$B$31:$B$1048576,0))*(D123-1)</f>
        <v>160</v>
      </c>
      <c r="H123" s="39">
        <f>IF(INDEX(Unitinfo!D:D,MATCH(UnitGradeInfo!B123,Unitinfo!A:A,0))=1,50,5)</f>
        <v>50</v>
      </c>
      <c r="I123" s="5">
        <v>3</v>
      </c>
      <c r="J123" s="5">
        <v>250</v>
      </c>
      <c r="K123" s="5">
        <v>0</v>
      </c>
      <c r="L123" s="5">
        <v>3</v>
      </c>
      <c r="M123" s="5">
        <f t="shared" si="11"/>
        <v>30</v>
      </c>
      <c r="N123" s="5">
        <f t="shared" si="12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3"/>
        <v>2004</v>
      </c>
      <c r="U123" s="5">
        <f t="shared" si="14"/>
        <v>1</v>
      </c>
      <c r="V123" s="5">
        <v>0</v>
      </c>
      <c r="W123" s="5">
        <v>10</v>
      </c>
    </row>
    <row r="124" spans="1:23">
      <c r="A124" s="5">
        <f t="shared" si="15"/>
        <v>121</v>
      </c>
      <c r="B124" s="100">
        <f t="shared" si="16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INDEX(ref_Unit_Balance!$G$31:$G$1012,MATCH(UnitGradeInfo!B124,ref_Unit_Balance!$B$31:$B$1048576,0))</f>
        <v>252</v>
      </c>
      <c r="F124" s="5">
        <f>INDEX(ref_Unit_Balance!$V$31:$V$1012,MATCH(UnitGradeInfo!B124,ref_Unit_Balance!$B$31:$B$1048576,0))
+
INDEX(ref_Unit_Balance!$AB$31:$AB$1012,MATCH(UnitGradeInfo!B124,ref_Unit_Balance!$B$31:$B$1048576,0))*(D124-1)</f>
        <v>3625</v>
      </c>
      <c r="G124" s="5">
        <f>INDEX(ref_Unit_Balance!$R$31:$R$1012,MATCH(UnitGradeInfo!B124,ref_Unit_Balance!$B$31:$B$1048576,0))
+
INDEX(ref_Unit_Balance!$AA$31:$AA$1012,MATCH(UnitGradeInfo!B124,ref_Unit_Balance!$B$31:$B$1048576,0))*(D124-1)</f>
        <v>167</v>
      </c>
      <c r="H124" s="39">
        <f>IF(INDEX(Unitinfo!D:D,MATCH(UnitGradeInfo!B124,Unitinfo!A:A,0))=1,50,5)</f>
        <v>50</v>
      </c>
      <c r="I124" s="5">
        <v>3</v>
      </c>
      <c r="J124" s="5">
        <v>250</v>
      </c>
      <c r="K124" s="5">
        <v>0</v>
      </c>
      <c r="L124" s="5">
        <v>3</v>
      </c>
      <c r="M124" s="5">
        <f t="shared" si="11"/>
        <v>32</v>
      </c>
      <c r="N124" s="5">
        <f t="shared" si="12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3"/>
        <v>2004</v>
      </c>
      <c r="U124" s="5">
        <f t="shared" si="14"/>
        <v>1</v>
      </c>
      <c r="V124" s="5">
        <v>0</v>
      </c>
      <c r="W124" s="5">
        <v>10</v>
      </c>
    </row>
    <row r="125" spans="1:23">
      <c r="A125" s="5">
        <f t="shared" si="15"/>
        <v>122</v>
      </c>
      <c r="B125" s="100">
        <f t="shared" si="16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INDEX(ref_Unit_Balance!$G$31:$G$1012,MATCH(UnitGradeInfo!B125,ref_Unit_Balance!$B$31:$B$1048576,0))</f>
        <v>252</v>
      </c>
      <c r="F125" s="5">
        <f>INDEX(ref_Unit_Balance!$V$31:$V$1012,MATCH(UnitGradeInfo!B125,ref_Unit_Balance!$B$31:$B$1048576,0))
+
INDEX(ref_Unit_Balance!$AB$31:$AB$1012,MATCH(UnitGradeInfo!B125,ref_Unit_Balance!$B$31:$B$1048576,0))*(D125-1)</f>
        <v>3825</v>
      </c>
      <c r="G125" s="5">
        <f>INDEX(ref_Unit_Balance!$R$31:$R$1012,MATCH(UnitGradeInfo!B125,ref_Unit_Balance!$B$31:$B$1048576,0))
+
INDEX(ref_Unit_Balance!$AA$31:$AA$1012,MATCH(UnitGradeInfo!B125,ref_Unit_Balance!$B$31:$B$1048576,0))*(D125-1)</f>
        <v>174</v>
      </c>
      <c r="H125" s="39">
        <f>IF(INDEX(Unitinfo!D:D,MATCH(UnitGradeInfo!B125,Unitinfo!A:A,0))=1,50,5)</f>
        <v>50</v>
      </c>
      <c r="I125" s="5">
        <v>3</v>
      </c>
      <c r="J125" s="5">
        <v>250</v>
      </c>
      <c r="K125" s="5">
        <v>0</v>
      </c>
      <c r="L125" s="5">
        <v>3</v>
      </c>
      <c r="M125" s="5">
        <f t="shared" si="11"/>
        <v>34</v>
      </c>
      <c r="N125" s="5">
        <f t="shared" si="12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3"/>
        <v>2004</v>
      </c>
      <c r="U125" s="5">
        <f t="shared" si="14"/>
        <v>1</v>
      </c>
      <c r="V125" s="5">
        <v>0</v>
      </c>
      <c r="W125" s="5">
        <v>10</v>
      </c>
    </row>
    <row r="126" spans="1:23">
      <c r="A126" s="5">
        <f t="shared" si="15"/>
        <v>123</v>
      </c>
      <c r="B126" s="100">
        <f t="shared" si="16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INDEX(ref_Unit_Balance!$G$31:$G$1012,MATCH(UnitGradeInfo!B126,ref_Unit_Balance!$B$31:$B$1048576,0))</f>
        <v>252</v>
      </c>
      <c r="F126" s="5">
        <f>INDEX(ref_Unit_Balance!$V$31:$V$1012,MATCH(UnitGradeInfo!B126,ref_Unit_Balance!$B$31:$B$1048576,0))
+
INDEX(ref_Unit_Balance!$AB$31:$AB$1012,MATCH(UnitGradeInfo!B126,ref_Unit_Balance!$B$31:$B$1048576,0))*(D126-1)</f>
        <v>4025</v>
      </c>
      <c r="G126" s="5">
        <f>INDEX(ref_Unit_Balance!$R$31:$R$1012,MATCH(UnitGradeInfo!B126,ref_Unit_Balance!$B$31:$B$1048576,0))
+
INDEX(ref_Unit_Balance!$AA$31:$AA$1012,MATCH(UnitGradeInfo!B126,ref_Unit_Balance!$B$31:$B$1048576,0))*(D126-1)</f>
        <v>181</v>
      </c>
      <c r="H126" s="39">
        <f>IF(INDEX(Unitinfo!D:D,MATCH(UnitGradeInfo!B126,Unitinfo!A:A,0))=1,50,5)</f>
        <v>50</v>
      </c>
      <c r="I126" s="5">
        <v>3</v>
      </c>
      <c r="J126" s="5">
        <v>250</v>
      </c>
      <c r="K126" s="5">
        <v>0</v>
      </c>
      <c r="L126" s="5">
        <v>3</v>
      </c>
      <c r="M126" s="5">
        <f t="shared" si="11"/>
        <v>36</v>
      </c>
      <c r="N126" s="5">
        <f t="shared" si="12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3"/>
        <v>2004</v>
      </c>
      <c r="U126" s="5">
        <f t="shared" si="14"/>
        <v>1</v>
      </c>
      <c r="V126" s="5">
        <v>0</v>
      </c>
      <c r="W126" s="5">
        <v>10</v>
      </c>
    </row>
    <row r="127" spans="1:23">
      <c r="A127" s="5">
        <f t="shared" si="15"/>
        <v>124</v>
      </c>
      <c r="B127" s="100">
        <f t="shared" si="16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INDEX(ref_Unit_Balance!$G$31:$G$1012,MATCH(UnitGradeInfo!B127,ref_Unit_Balance!$B$31:$B$1048576,0))</f>
        <v>252</v>
      </c>
      <c r="F127" s="5">
        <f>INDEX(ref_Unit_Balance!$V$31:$V$1012,MATCH(UnitGradeInfo!B127,ref_Unit_Balance!$B$31:$B$1048576,0))
+
INDEX(ref_Unit_Balance!$AB$31:$AB$1012,MATCH(UnitGradeInfo!B127,ref_Unit_Balance!$B$31:$B$1048576,0))*(D127-1)</f>
        <v>4225</v>
      </c>
      <c r="G127" s="5">
        <f>INDEX(ref_Unit_Balance!$R$31:$R$1012,MATCH(UnitGradeInfo!B127,ref_Unit_Balance!$B$31:$B$1048576,0))
+
INDEX(ref_Unit_Balance!$AA$31:$AA$1012,MATCH(UnitGradeInfo!B127,ref_Unit_Balance!$B$31:$B$1048576,0))*(D127-1)</f>
        <v>188</v>
      </c>
      <c r="H127" s="39">
        <f>IF(INDEX(Unitinfo!D:D,MATCH(UnitGradeInfo!B127,Unitinfo!A:A,0))=1,50,5)</f>
        <v>50</v>
      </c>
      <c r="I127" s="5">
        <v>3</v>
      </c>
      <c r="J127" s="5">
        <v>250</v>
      </c>
      <c r="K127" s="5">
        <v>0</v>
      </c>
      <c r="L127" s="5">
        <v>3</v>
      </c>
      <c r="M127" s="5">
        <f t="shared" si="11"/>
        <v>38</v>
      </c>
      <c r="N127" s="5">
        <f t="shared" si="12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3"/>
        <v>2004</v>
      </c>
      <c r="U127" s="5">
        <f t="shared" si="14"/>
        <v>1</v>
      </c>
      <c r="V127" s="5">
        <v>0</v>
      </c>
      <c r="W127" s="5">
        <v>10</v>
      </c>
    </row>
    <row r="128" spans="1:23">
      <c r="A128" s="5">
        <f t="shared" si="15"/>
        <v>125</v>
      </c>
      <c r="B128" s="100">
        <f t="shared" si="16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INDEX(ref_Unit_Balance!$G$31:$G$1012,MATCH(UnitGradeInfo!B128,ref_Unit_Balance!$B$31:$B$1048576,0))</f>
        <v>252</v>
      </c>
      <c r="F128" s="5">
        <f>INDEX(ref_Unit_Balance!$V$31:$V$1012,MATCH(UnitGradeInfo!B128,ref_Unit_Balance!$B$31:$B$1048576,0))
+
INDEX(ref_Unit_Balance!$AB$31:$AB$1012,MATCH(UnitGradeInfo!B128,ref_Unit_Balance!$B$31:$B$1048576,0))*(D128-1)</f>
        <v>4425</v>
      </c>
      <c r="G128" s="5">
        <f>INDEX(ref_Unit_Balance!$R$31:$R$1012,MATCH(UnitGradeInfo!B128,ref_Unit_Balance!$B$31:$B$1048576,0))
+
INDEX(ref_Unit_Balance!$AA$31:$AA$1012,MATCH(UnitGradeInfo!B128,ref_Unit_Balance!$B$31:$B$1048576,0))*(D128-1)</f>
        <v>195</v>
      </c>
      <c r="H128" s="39">
        <f>IF(INDEX(Unitinfo!D:D,MATCH(UnitGradeInfo!B128,Unitinfo!A:A,0))=1,50,5)</f>
        <v>50</v>
      </c>
      <c r="I128" s="5">
        <v>3</v>
      </c>
      <c r="J128" s="5">
        <v>250</v>
      </c>
      <c r="K128" s="5">
        <v>0</v>
      </c>
      <c r="L128" s="5">
        <v>3</v>
      </c>
      <c r="M128" s="5">
        <f t="shared" si="11"/>
        <v>40</v>
      </c>
      <c r="N128" s="5">
        <f t="shared" si="12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3"/>
        <v>2004</v>
      </c>
      <c r="U128" s="5">
        <f t="shared" si="14"/>
        <v>1</v>
      </c>
      <c r="V128" s="5">
        <v>0</v>
      </c>
      <c r="W128" s="5">
        <v>10</v>
      </c>
    </row>
    <row r="129" spans="1:23">
      <c r="A129" s="5">
        <f t="shared" si="15"/>
        <v>126</v>
      </c>
      <c r="B129" s="100">
        <f t="shared" si="16"/>
        <v>2005</v>
      </c>
      <c r="C129" s="20" t="str">
        <f>INDEX(Unitinfo!C:C,MATCH(UnitGradeInfo!B129,Unitinfo!A:A,0))</f>
        <v>(근거리)Skeleton_Witch</v>
      </c>
      <c r="D129" s="5">
        <f>COUNTIF($B$4:B129,B129)</f>
        <v>1</v>
      </c>
      <c r="E129" s="5">
        <f>INDEX(ref_Unit_Balance!$G$31:$G$1012,MATCH(UnitGradeInfo!B129,ref_Unit_Balance!$B$31:$B$1048576,0))</f>
        <v>252</v>
      </c>
      <c r="F129" s="5">
        <f>INDEX(ref_Unit_Balance!$V$31:$V$1012,MATCH(UnitGradeInfo!B129,ref_Unit_Balance!$B$31:$B$1048576,0))
+
INDEX(ref_Unit_Balance!$AB$31:$AB$1012,MATCH(UnitGradeInfo!B129,ref_Unit_Balance!$B$31:$B$1048576,0))*(D129-1)</f>
        <v>1110</v>
      </c>
      <c r="G129" s="5">
        <f>INDEX(ref_Unit_Balance!$R$31:$R$1012,MATCH(UnitGradeInfo!B129,ref_Unit_Balance!$B$31:$B$1048576,0))
+
INDEX(ref_Unit_Balance!$AA$31:$AA$1012,MATCH(UnitGradeInfo!B129,ref_Unit_Balance!$B$31:$B$1048576,0))*(D129-1)</f>
        <v>199</v>
      </c>
      <c r="H129" s="39">
        <f>IF(INDEX(Unitinfo!D:D,MATCH(UnitGradeInfo!B129,Unitinfo!A:A,0))=1,50,5)</f>
        <v>5</v>
      </c>
      <c r="I129" s="5">
        <v>3</v>
      </c>
      <c r="J129" s="5">
        <v>250</v>
      </c>
      <c r="K129" s="5">
        <v>0</v>
      </c>
      <c r="L129" s="5">
        <v>3</v>
      </c>
      <c r="M129" s="5">
        <f t="shared" si="11"/>
        <v>2</v>
      </c>
      <c r="N129" s="5">
        <f t="shared" si="12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3"/>
        <v>2005</v>
      </c>
      <c r="U129" s="5">
        <f t="shared" si="14"/>
        <v>1</v>
      </c>
      <c r="V129" s="5">
        <v>0</v>
      </c>
      <c r="W129" s="5">
        <v>10</v>
      </c>
    </row>
    <row r="130" spans="1:23">
      <c r="A130" s="5">
        <f t="shared" si="15"/>
        <v>127</v>
      </c>
      <c r="B130" s="100">
        <f t="shared" si="16"/>
        <v>2005</v>
      </c>
      <c r="C130" s="20" t="str">
        <f>INDEX(Unitinfo!C:C,MATCH(UnitGradeInfo!B130,Unitinfo!A:A,0))</f>
        <v>(근거리)Skeleton_Witch</v>
      </c>
      <c r="D130" s="5">
        <f>COUNTIF($B$4:B130,B130)</f>
        <v>2</v>
      </c>
      <c r="E130" s="5">
        <f>INDEX(ref_Unit_Balance!$G$31:$G$1012,MATCH(UnitGradeInfo!B130,ref_Unit_Balance!$B$31:$B$1048576,0))</f>
        <v>252</v>
      </c>
      <c r="F130" s="5">
        <f>INDEX(ref_Unit_Balance!$V$31:$V$1012,MATCH(UnitGradeInfo!B130,ref_Unit_Balance!$B$31:$B$1048576,0))
+
INDEX(ref_Unit_Balance!$AB$31:$AB$1012,MATCH(UnitGradeInfo!B130,ref_Unit_Balance!$B$31:$B$1048576,0))*(D130-1)</f>
        <v>1443</v>
      </c>
      <c r="G130" s="5">
        <f>INDEX(ref_Unit_Balance!$R$31:$R$1012,MATCH(UnitGradeInfo!B130,ref_Unit_Balance!$B$31:$B$1048576,0))
+
INDEX(ref_Unit_Balance!$AA$31:$AA$1012,MATCH(UnitGradeInfo!B130,ref_Unit_Balance!$B$31:$B$1048576,0))*(D130-1)</f>
        <v>219</v>
      </c>
      <c r="H130" s="39">
        <f>IF(INDEX(Unitinfo!D:D,MATCH(UnitGradeInfo!B130,Unitinfo!A:A,0))=1,50,5)</f>
        <v>5</v>
      </c>
      <c r="I130" s="5">
        <v>3</v>
      </c>
      <c r="J130" s="5">
        <v>250</v>
      </c>
      <c r="K130" s="5">
        <v>0</v>
      </c>
      <c r="L130" s="5">
        <v>3</v>
      </c>
      <c r="M130" s="5">
        <f t="shared" si="11"/>
        <v>4</v>
      </c>
      <c r="N130" s="5">
        <f t="shared" si="12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3"/>
        <v>2005</v>
      </c>
      <c r="U130" s="5">
        <f t="shared" si="14"/>
        <v>1</v>
      </c>
      <c r="V130" s="5">
        <v>0</v>
      </c>
      <c r="W130" s="5">
        <v>10</v>
      </c>
    </row>
    <row r="131" spans="1:23">
      <c r="A131" s="5">
        <f t="shared" si="15"/>
        <v>128</v>
      </c>
      <c r="B131" s="100">
        <f t="shared" si="16"/>
        <v>2005</v>
      </c>
      <c r="C131" s="20" t="str">
        <f>INDEX(Unitinfo!C:C,MATCH(UnitGradeInfo!B131,Unitinfo!A:A,0))</f>
        <v>(근거리)Skeleton_Witch</v>
      </c>
      <c r="D131" s="5">
        <f>COUNTIF($B$4:B131,B131)</f>
        <v>3</v>
      </c>
      <c r="E131" s="5">
        <f>INDEX(ref_Unit_Balance!$G$31:$G$1012,MATCH(UnitGradeInfo!B131,ref_Unit_Balance!$B$31:$B$1048576,0))</f>
        <v>252</v>
      </c>
      <c r="F131" s="5">
        <f>INDEX(ref_Unit_Balance!$V$31:$V$1012,MATCH(UnitGradeInfo!B131,ref_Unit_Balance!$B$31:$B$1048576,0))
+
INDEX(ref_Unit_Balance!$AB$31:$AB$1012,MATCH(UnitGradeInfo!B131,ref_Unit_Balance!$B$31:$B$1048576,0))*(D131-1)</f>
        <v>1776</v>
      </c>
      <c r="G131" s="5">
        <f>INDEX(ref_Unit_Balance!$R$31:$R$1012,MATCH(UnitGradeInfo!B131,ref_Unit_Balance!$B$31:$B$1048576,0))
+
INDEX(ref_Unit_Balance!$AA$31:$AA$1012,MATCH(UnitGradeInfo!B131,ref_Unit_Balance!$B$31:$B$1048576,0))*(D131-1)</f>
        <v>239</v>
      </c>
      <c r="H131" s="39">
        <f>IF(INDEX(Unitinfo!D:D,MATCH(UnitGradeInfo!B131,Unitinfo!A:A,0))=1,50,5)</f>
        <v>5</v>
      </c>
      <c r="I131" s="5">
        <v>3</v>
      </c>
      <c r="J131" s="5">
        <v>250</v>
      </c>
      <c r="K131" s="5">
        <v>0</v>
      </c>
      <c r="L131" s="5">
        <v>3</v>
      </c>
      <c r="M131" s="5">
        <f t="shared" si="11"/>
        <v>6</v>
      </c>
      <c r="N131" s="5">
        <f t="shared" si="12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3"/>
        <v>2005</v>
      </c>
      <c r="U131" s="5">
        <f t="shared" si="14"/>
        <v>1</v>
      </c>
      <c r="V131" s="5">
        <v>0</v>
      </c>
      <c r="W131" s="5">
        <v>10</v>
      </c>
    </row>
    <row r="132" spans="1:23">
      <c r="A132" s="5">
        <f t="shared" si="15"/>
        <v>129</v>
      </c>
      <c r="B132" s="100">
        <f t="shared" si="16"/>
        <v>2005</v>
      </c>
      <c r="C132" s="20" t="str">
        <f>INDEX(Unitinfo!C:C,MATCH(UnitGradeInfo!B132,Unitinfo!A:A,0))</f>
        <v>(근거리)Skeleton_Witch</v>
      </c>
      <c r="D132" s="5">
        <f>COUNTIF($B$4:B132,B132)</f>
        <v>4</v>
      </c>
      <c r="E132" s="5">
        <f>INDEX(ref_Unit_Balance!$G$31:$G$1012,MATCH(UnitGradeInfo!B132,ref_Unit_Balance!$B$31:$B$1048576,0))</f>
        <v>252</v>
      </c>
      <c r="F132" s="5">
        <f>INDEX(ref_Unit_Balance!$V$31:$V$1012,MATCH(UnitGradeInfo!B132,ref_Unit_Balance!$B$31:$B$1048576,0))
+
INDEX(ref_Unit_Balance!$AB$31:$AB$1012,MATCH(UnitGradeInfo!B132,ref_Unit_Balance!$B$31:$B$1048576,0))*(D132-1)</f>
        <v>2109</v>
      </c>
      <c r="G132" s="5">
        <f>INDEX(ref_Unit_Balance!$R$31:$R$1012,MATCH(UnitGradeInfo!B132,ref_Unit_Balance!$B$31:$B$1048576,0))
+
INDEX(ref_Unit_Balance!$AA$31:$AA$1012,MATCH(UnitGradeInfo!B132,ref_Unit_Balance!$B$31:$B$1048576,0))*(D132-1)</f>
        <v>259</v>
      </c>
      <c r="H132" s="39">
        <f>IF(INDEX(Unitinfo!D:D,MATCH(UnitGradeInfo!B132,Unitinfo!A:A,0))=1,50,5)</f>
        <v>5</v>
      </c>
      <c r="I132" s="5">
        <v>3</v>
      </c>
      <c r="J132" s="5">
        <v>250</v>
      </c>
      <c r="K132" s="5">
        <v>0</v>
      </c>
      <c r="L132" s="5">
        <v>3</v>
      </c>
      <c r="M132" s="5">
        <f t="shared" si="11"/>
        <v>8</v>
      </c>
      <c r="N132" s="5">
        <f t="shared" si="12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3"/>
        <v>2005</v>
      </c>
      <c r="U132" s="5">
        <f t="shared" si="14"/>
        <v>1</v>
      </c>
      <c r="V132" s="5">
        <v>0</v>
      </c>
      <c r="W132" s="5">
        <v>10</v>
      </c>
    </row>
    <row r="133" spans="1:23">
      <c r="A133" s="5">
        <f t="shared" si="15"/>
        <v>130</v>
      </c>
      <c r="B133" s="100">
        <f t="shared" si="16"/>
        <v>2005</v>
      </c>
      <c r="C133" s="20" t="str">
        <f>INDEX(Unitinfo!C:C,MATCH(UnitGradeInfo!B133,Unitinfo!A:A,0))</f>
        <v>(근거리)Skeleton_Witch</v>
      </c>
      <c r="D133" s="5">
        <f>COUNTIF($B$4:B133,B133)</f>
        <v>5</v>
      </c>
      <c r="E133" s="5">
        <f>INDEX(ref_Unit_Balance!$G$31:$G$1012,MATCH(UnitGradeInfo!B133,ref_Unit_Balance!$B$31:$B$1048576,0))</f>
        <v>252</v>
      </c>
      <c r="F133" s="5">
        <f>INDEX(ref_Unit_Balance!$V$31:$V$1012,MATCH(UnitGradeInfo!B133,ref_Unit_Balance!$B$31:$B$1048576,0))
+
INDEX(ref_Unit_Balance!$AB$31:$AB$1012,MATCH(UnitGradeInfo!B133,ref_Unit_Balance!$B$31:$B$1048576,0))*(D133-1)</f>
        <v>2442</v>
      </c>
      <c r="G133" s="5">
        <f>INDEX(ref_Unit_Balance!$R$31:$R$1012,MATCH(UnitGradeInfo!B133,ref_Unit_Balance!$B$31:$B$1048576,0))
+
INDEX(ref_Unit_Balance!$AA$31:$AA$1012,MATCH(UnitGradeInfo!B133,ref_Unit_Balance!$B$31:$B$1048576,0))*(D133-1)</f>
        <v>279</v>
      </c>
      <c r="H133" s="39">
        <f>IF(INDEX(Unitinfo!D:D,MATCH(UnitGradeInfo!B133,Unitinfo!A:A,0))=1,50,5)</f>
        <v>5</v>
      </c>
      <c r="I133" s="5">
        <v>3</v>
      </c>
      <c r="J133" s="5">
        <v>250</v>
      </c>
      <c r="K133" s="5">
        <v>0</v>
      </c>
      <c r="L133" s="5">
        <v>3</v>
      </c>
      <c r="M133" s="5">
        <f t="shared" ref="M133:M196" si="17">D133*2</f>
        <v>10</v>
      </c>
      <c r="N133" s="5">
        <f t="shared" ref="N133:N196" si="18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3"/>
        <v>2005</v>
      </c>
      <c r="U133" s="5">
        <f t="shared" si="14"/>
        <v>1</v>
      </c>
      <c r="V133" s="5">
        <v>0</v>
      </c>
      <c r="W133" s="5">
        <v>10</v>
      </c>
    </row>
    <row r="134" spans="1:23">
      <c r="A134" s="5">
        <f t="shared" si="15"/>
        <v>131</v>
      </c>
      <c r="B134" s="100">
        <f t="shared" si="16"/>
        <v>2005</v>
      </c>
      <c r="C134" s="20" t="str">
        <f>INDEX(Unitinfo!C:C,MATCH(UnitGradeInfo!B134,Unitinfo!A:A,0))</f>
        <v>(근거리)Skeleton_Witch</v>
      </c>
      <c r="D134" s="5">
        <f>COUNTIF($B$4:B134,B134)</f>
        <v>6</v>
      </c>
      <c r="E134" s="5">
        <f>INDEX(ref_Unit_Balance!$G$31:$G$1012,MATCH(UnitGradeInfo!B134,ref_Unit_Balance!$B$31:$B$1048576,0))</f>
        <v>252</v>
      </c>
      <c r="F134" s="5">
        <f>INDEX(ref_Unit_Balance!$V$31:$V$1012,MATCH(UnitGradeInfo!B134,ref_Unit_Balance!$B$31:$B$1048576,0))
+
INDEX(ref_Unit_Balance!$AB$31:$AB$1012,MATCH(UnitGradeInfo!B134,ref_Unit_Balance!$B$31:$B$1048576,0))*(D134-1)</f>
        <v>2775</v>
      </c>
      <c r="G134" s="5">
        <f>INDEX(ref_Unit_Balance!$R$31:$R$1012,MATCH(UnitGradeInfo!B134,ref_Unit_Balance!$B$31:$B$1048576,0))
+
INDEX(ref_Unit_Balance!$AA$31:$AA$1012,MATCH(UnitGradeInfo!B134,ref_Unit_Balance!$B$31:$B$1048576,0))*(D134-1)</f>
        <v>299</v>
      </c>
      <c r="H134" s="39">
        <f>IF(INDEX(Unitinfo!D:D,MATCH(UnitGradeInfo!B134,Unitinfo!A:A,0))=1,50,5)</f>
        <v>5</v>
      </c>
      <c r="I134" s="5">
        <v>3</v>
      </c>
      <c r="J134" s="5">
        <v>250</v>
      </c>
      <c r="K134" s="5">
        <v>0</v>
      </c>
      <c r="L134" s="5">
        <v>3</v>
      </c>
      <c r="M134" s="5">
        <f t="shared" si="17"/>
        <v>12</v>
      </c>
      <c r="N134" s="5">
        <f t="shared" si="18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3"/>
        <v>2005</v>
      </c>
      <c r="U134" s="5">
        <f t="shared" si="14"/>
        <v>1</v>
      </c>
      <c r="V134" s="5">
        <v>0</v>
      </c>
      <c r="W134" s="5">
        <v>10</v>
      </c>
    </row>
    <row r="135" spans="1:23">
      <c r="A135" s="5">
        <f t="shared" si="15"/>
        <v>132</v>
      </c>
      <c r="B135" s="100">
        <f t="shared" si="16"/>
        <v>2005</v>
      </c>
      <c r="C135" s="20" t="str">
        <f>INDEX(Unitinfo!C:C,MATCH(UnitGradeInfo!B135,Unitinfo!A:A,0))</f>
        <v>(근거리)Skeleton_Witch</v>
      </c>
      <c r="D135" s="5">
        <f>COUNTIF($B$4:B135,B135)</f>
        <v>7</v>
      </c>
      <c r="E135" s="5">
        <f>INDEX(ref_Unit_Balance!$G$31:$G$1012,MATCH(UnitGradeInfo!B135,ref_Unit_Balance!$B$31:$B$1048576,0))</f>
        <v>252</v>
      </c>
      <c r="F135" s="5">
        <f>INDEX(ref_Unit_Balance!$V$31:$V$1012,MATCH(UnitGradeInfo!B135,ref_Unit_Balance!$B$31:$B$1048576,0))
+
INDEX(ref_Unit_Balance!$AB$31:$AB$1012,MATCH(UnitGradeInfo!B135,ref_Unit_Balance!$B$31:$B$1048576,0))*(D135-1)</f>
        <v>3108</v>
      </c>
      <c r="G135" s="5">
        <f>INDEX(ref_Unit_Balance!$R$31:$R$1012,MATCH(UnitGradeInfo!B135,ref_Unit_Balance!$B$31:$B$1048576,0))
+
INDEX(ref_Unit_Balance!$AA$31:$AA$1012,MATCH(UnitGradeInfo!B135,ref_Unit_Balance!$B$31:$B$1048576,0))*(D135-1)</f>
        <v>319</v>
      </c>
      <c r="H135" s="39">
        <f>IF(INDEX(Unitinfo!D:D,MATCH(UnitGradeInfo!B135,Unitinfo!A:A,0))=1,50,5)</f>
        <v>5</v>
      </c>
      <c r="I135" s="5">
        <v>3</v>
      </c>
      <c r="J135" s="5">
        <v>250</v>
      </c>
      <c r="K135" s="5">
        <v>0</v>
      </c>
      <c r="L135" s="5">
        <v>3</v>
      </c>
      <c r="M135" s="5">
        <f t="shared" si="17"/>
        <v>14</v>
      </c>
      <c r="N135" s="5">
        <f t="shared" si="18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3"/>
        <v>2005</v>
      </c>
      <c r="U135" s="5">
        <f t="shared" si="14"/>
        <v>1</v>
      </c>
      <c r="V135" s="5">
        <v>0</v>
      </c>
      <c r="W135" s="5">
        <v>10</v>
      </c>
    </row>
    <row r="136" spans="1:23">
      <c r="A136" s="5">
        <f t="shared" si="15"/>
        <v>133</v>
      </c>
      <c r="B136" s="100">
        <f t="shared" si="16"/>
        <v>2005</v>
      </c>
      <c r="C136" s="20" t="str">
        <f>INDEX(Unitinfo!C:C,MATCH(UnitGradeInfo!B136,Unitinfo!A:A,0))</f>
        <v>(근거리)Skeleton_Witch</v>
      </c>
      <c r="D136" s="5">
        <f>COUNTIF($B$4:B136,B136)</f>
        <v>8</v>
      </c>
      <c r="E136" s="5">
        <f>INDEX(ref_Unit_Balance!$G$31:$G$1012,MATCH(UnitGradeInfo!B136,ref_Unit_Balance!$B$31:$B$1048576,0))</f>
        <v>252</v>
      </c>
      <c r="F136" s="5">
        <f>INDEX(ref_Unit_Balance!$V$31:$V$1012,MATCH(UnitGradeInfo!B136,ref_Unit_Balance!$B$31:$B$1048576,0))
+
INDEX(ref_Unit_Balance!$AB$31:$AB$1012,MATCH(UnitGradeInfo!B136,ref_Unit_Balance!$B$31:$B$1048576,0))*(D136-1)</f>
        <v>3441</v>
      </c>
      <c r="G136" s="5">
        <f>INDEX(ref_Unit_Balance!$R$31:$R$1012,MATCH(UnitGradeInfo!B136,ref_Unit_Balance!$B$31:$B$1048576,0))
+
INDEX(ref_Unit_Balance!$AA$31:$AA$1012,MATCH(UnitGradeInfo!B136,ref_Unit_Balance!$B$31:$B$1048576,0))*(D136-1)</f>
        <v>339</v>
      </c>
      <c r="H136" s="39">
        <f>IF(INDEX(Unitinfo!D:D,MATCH(UnitGradeInfo!B136,Unitinfo!A:A,0))=1,50,5)</f>
        <v>5</v>
      </c>
      <c r="I136" s="5">
        <v>3</v>
      </c>
      <c r="J136" s="5">
        <v>250</v>
      </c>
      <c r="K136" s="5">
        <v>0</v>
      </c>
      <c r="L136" s="5">
        <v>3</v>
      </c>
      <c r="M136" s="5">
        <f t="shared" si="17"/>
        <v>16</v>
      </c>
      <c r="N136" s="5">
        <f t="shared" si="18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3"/>
        <v>2005</v>
      </c>
      <c r="U136" s="5">
        <f t="shared" si="14"/>
        <v>1</v>
      </c>
      <c r="V136" s="5">
        <v>0</v>
      </c>
      <c r="W136" s="5">
        <v>10</v>
      </c>
    </row>
    <row r="137" spans="1:23">
      <c r="A137" s="5">
        <f t="shared" si="15"/>
        <v>134</v>
      </c>
      <c r="B137" s="100">
        <f t="shared" si="16"/>
        <v>2005</v>
      </c>
      <c r="C137" s="20" t="str">
        <f>INDEX(Unitinfo!C:C,MATCH(UnitGradeInfo!B137,Unitinfo!A:A,0))</f>
        <v>(근거리)Skeleton_Witch</v>
      </c>
      <c r="D137" s="5">
        <f>COUNTIF($B$4:B137,B137)</f>
        <v>9</v>
      </c>
      <c r="E137" s="5">
        <f>INDEX(ref_Unit_Balance!$G$31:$G$1012,MATCH(UnitGradeInfo!B137,ref_Unit_Balance!$B$31:$B$1048576,0))</f>
        <v>252</v>
      </c>
      <c r="F137" s="5">
        <f>INDEX(ref_Unit_Balance!$V$31:$V$1012,MATCH(UnitGradeInfo!B137,ref_Unit_Balance!$B$31:$B$1048576,0))
+
INDEX(ref_Unit_Balance!$AB$31:$AB$1012,MATCH(UnitGradeInfo!B137,ref_Unit_Balance!$B$31:$B$1048576,0))*(D137-1)</f>
        <v>3774</v>
      </c>
      <c r="G137" s="5">
        <f>INDEX(ref_Unit_Balance!$R$31:$R$1012,MATCH(UnitGradeInfo!B137,ref_Unit_Balance!$B$31:$B$1048576,0))
+
INDEX(ref_Unit_Balance!$AA$31:$AA$1012,MATCH(UnitGradeInfo!B137,ref_Unit_Balance!$B$31:$B$1048576,0))*(D137-1)</f>
        <v>359</v>
      </c>
      <c r="H137" s="39">
        <f>IF(INDEX(Unitinfo!D:D,MATCH(UnitGradeInfo!B137,Unitinfo!A:A,0))=1,50,5)</f>
        <v>5</v>
      </c>
      <c r="I137" s="5">
        <v>3</v>
      </c>
      <c r="J137" s="5">
        <v>250</v>
      </c>
      <c r="K137" s="5">
        <v>0</v>
      </c>
      <c r="L137" s="5">
        <v>3</v>
      </c>
      <c r="M137" s="5">
        <f t="shared" si="17"/>
        <v>18</v>
      </c>
      <c r="N137" s="5">
        <f t="shared" si="18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3"/>
        <v>2005</v>
      </c>
      <c r="U137" s="5">
        <f t="shared" si="14"/>
        <v>1</v>
      </c>
      <c r="V137" s="5">
        <v>0</v>
      </c>
      <c r="W137" s="5">
        <v>10</v>
      </c>
    </row>
    <row r="138" spans="1:23">
      <c r="A138" s="5">
        <f t="shared" si="15"/>
        <v>135</v>
      </c>
      <c r="B138" s="100">
        <f t="shared" si="16"/>
        <v>2005</v>
      </c>
      <c r="C138" s="20" t="str">
        <f>INDEX(Unitinfo!C:C,MATCH(UnitGradeInfo!B138,Unitinfo!A:A,0))</f>
        <v>(근거리)Skeleton_Witch</v>
      </c>
      <c r="D138" s="5">
        <f>COUNTIF($B$4:B138,B138)</f>
        <v>10</v>
      </c>
      <c r="E138" s="5">
        <f>INDEX(ref_Unit_Balance!$G$31:$G$1012,MATCH(UnitGradeInfo!B138,ref_Unit_Balance!$B$31:$B$1048576,0))</f>
        <v>252</v>
      </c>
      <c r="F138" s="5">
        <f>INDEX(ref_Unit_Balance!$V$31:$V$1012,MATCH(UnitGradeInfo!B138,ref_Unit_Balance!$B$31:$B$1048576,0))
+
INDEX(ref_Unit_Balance!$AB$31:$AB$1012,MATCH(UnitGradeInfo!B138,ref_Unit_Balance!$B$31:$B$1048576,0))*(D138-1)</f>
        <v>4107</v>
      </c>
      <c r="G138" s="5">
        <f>INDEX(ref_Unit_Balance!$R$31:$R$1012,MATCH(UnitGradeInfo!B138,ref_Unit_Balance!$B$31:$B$1048576,0))
+
INDEX(ref_Unit_Balance!$AA$31:$AA$1012,MATCH(UnitGradeInfo!B138,ref_Unit_Balance!$B$31:$B$1048576,0))*(D138-1)</f>
        <v>379</v>
      </c>
      <c r="H138" s="39">
        <f>IF(INDEX(Unitinfo!D:D,MATCH(UnitGradeInfo!B138,Unitinfo!A:A,0))=1,50,5)</f>
        <v>5</v>
      </c>
      <c r="I138" s="5">
        <v>3</v>
      </c>
      <c r="J138" s="5">
        <v>250</v>
      </c>
      <c r="K138" s="5">
        <v>0</v>
      </c>
      <c r="L138" s="5">
        <v>3</v>
      </c>
      <c r="M138" s="5">
        <f t="shared" si="17"/>
        <v>20</v>
      </c>
      <c r="N138" s="5">
        <f t="shared" si="18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3"/>
        <v>2005</v>
      </c>
      <c r="U138" s="5">
        <f t="shared" si="14"/>
        <v>1</v>
      </c>
      <c r="V138" s="5">
        <v>0</v>
      </c>
      <c r="W138" s="5">
        <v>10</v>
      </c>
    </row>
    <row r="139" spans="1:23">
      <c r="A139" s="5">
        <f t="shared" si="15"/>
        <v>136</v>
      </c>
      <c r="B139" s="100">
        <f t="shared" si="16"/>
        <v>2005</v>
      </c>
      <c r="C139" s="20" t="str">
        <f>INDEX(Unitinfo!C:C,MATCH(UnitGradeInfo!B139,Unitinfo!A:A,0))</f>
        <v>(근거리)Skeleton_Witch</v>
      </c>
      <c r="D139" s="5">
        <f>COUNTIF($B$4:B139,B139)</f>
        <v>11</v>
      </c>
      <c r="E139" s="5">
        <f>INDEX(ref_Unit_Balance!$G$31:$G$1012,MATCH(UnitGradeInfo!B139,ref_Unit_Balance!$B$31:$B$1048576,0))</f>
        <v>252</v>
      </c>
      <c r="F139" s="5">
        <f>INDEX(ref_Unit_Balance!$V$31:$V$1012,MATCH(UnitGradeInfo!B139,ref_Unit_Balance!$B$31:$B$1048576,0))
+
INDEX(ref_Unit_Balance!$AB$31:$AB$1012,MATCH(UnitGradeInfo!B139,ref_Unit_Balance!$B$31:$B$1048576,0))*(D139-1)</f>
        <v>4440</v>
      </c>
      <c r="G139" s="5">
        <f>INDEX(ref_Unit_Balance!$R$31:$R$1012,MATCH(UnitGradeInfo!B139,ref_Unit_Balance!$B$31:$B$1048576,0))
+
INDEX(ref_Unit_Balance!$AA$31:$AA$1012,MATCH(UnitGradeInfo!B139,ref_Unit_Balance!$B$31:$B$1048576,0))*(D139-1)</f>
        <v>399</v>
      </c>
      <c r="H139" s="39">
        <f>IF(INDEX(Unitinfo!D:D,MATCH(UnitGradeInfo!B139,Unitinfo!A:A,0))=1,50,5)</f>
        <v>5</v>
      </c>
      <c r="I139" s="5">
        <v>3</v>
      </c>
      <c r="J139" s="5">
        <v>250</v>
      </c>
      <c r="K139" s="5">
        <v>0</v>
      </c>
      <c r="L139" s="5">
        <v>3</v>
      </c>
      <c r="M139" s="5">
        <f t="shared" si="17"/>
        <v>22</v>
      </c>
      <c r="N139" s="5">
        <f t="shared" si="18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3"/>
        <v>2005</v>
      </c>
      <c r="U139" s="5">
        <f t="shared" si="14"/>
        <v>1</v>
      </c>
      <c r="V139" s="5">
        <v>0</v>
      </c>
      <c r="W139" s="5">
        <v>10</v>
      </c>
    </row>
    <row r="140" spans="1:23">
      <c r="A140" s="5">
        <f t="shared" si="15"/>
        <v>137</v>
      </c>
      <c r="B140" s="100">
        <f t="shared" si="16"/>
        <v>2005</v>
      </c>
      <c r="C140" s="20" t="str">
        <f>INDEX(Unitinfo!C:C,MATCH(UnitGradeInfo!B140,Unitinfo!A:A,0))</f>
        <v>(근거리)Skeleton_Witch</v>
      </c>
      <c r="D140" s="5">
        <f>COUNTIF($B$4:B140,B140)</f>
        <v>12</v>
      </c>
      <c r="E140" s="5">
        <f>INDEX(ref_Unit_Balance!$G$31:$G$1012,MATCH(UnitGradeInfo!B140,ref_Unit_Balance!$B$31:$B$1048576,0))</f>
        <v>252</v>
      </c>
      <c r="F140" s="5">
        <f>INDEX(ref_Unit_Balance!$V$31:$V$1012,MATCH(UnitGradeInfo!B140,ref_Unit_Balance!$B$31:$B$1048576,0))
+
INDEX(ref_Unit_Balance!$AB$31:$AB$1012,MATCH(UnitGradeInfo!B140,ref_Unit_Balance!$B$31:$B$1048576,0))*(D140-1)</f>
        <v>4773</v>
      </c>
      <c r="G140" s="5">
        <f>INDEX(ref_Unit_Balance!$R$31:$R$1012,MATCH(UnitGradeInfo!B140,ref_Unit_Balance!$B$31:$B$1048576,0))
+
INDEX(ref_Unit_Balance!$AA$31:$AA$1012,MATCH(UnitGradeInfo!B140,ref_Unit_Balance!$B$31:$B$1048576,0))*(D140-1)</f>
        <v>419</v>
      </c>
      <c r="H140" s="39">
        <f>IF(INDEX(Unitinfo!D:D,MATCH(UnitGradeInfo!B140,Unitinfo!A:A,0))=1,50,5)</f>
        <v>5</v>
      </c>
      <c r="I140" s="5">
        <v>3</v>
      </c>
      <c r="J140" s="5">
        <v>250</v>
      </c>
      <c r="K140" s="5">
        <v>0</v>
      </c>
      <c r="L140" s="5">
        <v>3</v>
      </c>
      <c r="M140" s="5">
        <f t="shared" si="17"/>
        <v>24</v>
      </c>
      <c r="N140" s="5">
        <f t="shared" si="18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3"/>
        <v>2005</v>
      </c>
      <c r="U140" s="5">
        <f t="shared" si="14"/>
        <v>1</v>
      </c>
      <c r="V140" s="5">
        <v>0</v>
      </c>
      <c r="W140" s="5">
        <v>10</v>
      </c>
    </row>
    <row r="141" spans="1:23">
      <c r="A141" s="5">
        <f t="shared" si="15"/>
        <v>138</v>
      </c>
      <c r="B141" s="100">
        <f t="shared" si="16"/>
        <v>2005</v>
      </c>
      <c r="C141" s="20" t="str">
        <f>INDEX(Unitinfo!C:C,MATCH(UnitGradeInfo!B141,Unitinfo!A:A,0))</f>
        <v>(근거리)Skeleton_Witch</v>
      </c>
      <c r="D141" s="5">
        <f>COUNTIF($B$4:B141,B141)</f>
        <v>13</v>
      </c>
      <c r="E141" s="5">
        <f>INDEX(ref_Unit_Balance!$G$31:$G$1012,MATCH(UnitGradeInfo!B141,ref_Unit_Balance!$B$31:$B$1048576,0))</f>
        <v>252</v>
      </c>
      <c r="F141" s="5">
        <f>INDEX(ref_Unit_Balance!$V$31:$V$1012,MATCH(UnitGradeInfo!B141,ref_Unit_Balance!$B$31:$B$1048576,0))
+
INDEX(ref_Unit_Balance!$AB$31:$AB$1012,MATCH(UnitGradeInfo!B141,ref_Unit_Balance!$B$31:$B$1048576,0))*(D141-1)</f>
        <v>5106</v>
      </c>
      <c r="G141" s="5">
        <f>INDEX(ref_Unit_Balance!$R$31:$R$1012,MATCH(UnitGradeInfo!B141,ref_Unit_Balance!$B$31:$B$1048576,0))
+
INDEX(ref_Unit_Balance!$AA$31:$AA$1012,MATCH(UnitGradeInfo!B141,ref_Unit_Balance!$B$31:$B$1048576,0))*(D141-1)</f>
        <v>439</v>
      </c>
      <c r="H141" s="39">
        <f>IF(INDEX(Unitinfo!D:D,MATCH(UnitGradeInfo!B141,Unitinfo!A:A,0))=1,50,5)</f>
        <v>5</v>
      </c>
      <c r="I141" s="5">
        <v>3</v>
      </c>
      <c r="J141" s="5">
        <v>250</v>
      </c>
      <c r="K141" s="5">
        <v>0</v>
      </c>
      <c r="L141" s="5">
        <v>3</v>
      </c>
      <c r="M141" s="5">
        <f t="shared" si="17"/>
        <v>26</v>
      </c>
      <c r="N141" s="5">
        <f t="shared" si="18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3"/>
        <v>2005</v>
      </c>
      <c r="U141" s="5">
        <f t="shared" si="14"/>
        <v>1</v>
      </c>
      <c r="V141" s="5">
        <v>0</v>
      </c>
      <c r="W141" s="5">
        <v>10</v>
      </c>
    </row>
    <row r="142" spans="1:23">
      <c r="A142" s="5">
        <f t="shared" si="15"/>
        <v>139</v>
      </c>
      <c r="B142" s="100">
        <f t="shared" si="16"/>
        <v>2005</v>
      </c>
      <c r="C142" s="20" t="str">
        <f>INDEX(Unitinfo!C:C,MATCH(UnitGradeInfo!B142,Unitinfo!A:A,0))</f>
        <v>(근거리)Skeleton_Witch</v>
      </c>
      <c r="D142" s="5">
        <f>COUNTIF($B$4:B142,B142)</f>
        <v>14</v>
      </c>
      <c r="E142" s="5">
        <f>INDEX(ref_Unit_Balance!$G$31:$G$1012,MATCH(UnitGradeInfo!B142,ref_Unit_Balance!$B$31:$B$1048576,0))</f>
        <v>252</v>
      </c>
      <c r="F142" s="5">
        <f>INDEX(ref_Unit_Balance!$V$31:$V$1012,MATCH(UnitGradeInfo!B142,ref_Unit_Balance!$B$31:$B$1048576,0))
+
INDEX(ref_Unit_Balance!$AB$31:$AB$1012,MATCH(UnitGradeInfo!B142,ref_Unit_Balance!$B$31:$B$1048576,0))*(D142-1)</f>
        <v>5439</v>
      </c>
      <c r="G142" s="5">
        <f>INDEX(ref_Unit_Balance!$R$31:$R$1012,MATCH(UnitGradeInfo!B142,ref_Unit_Balance!$B$31:$B$1048576,0))
+
INDEX(ref_Unit_Balance!$AA$31:$AA$1012,MATCH(UnitGradeInfo!B142,ref_Unit_Balance!$B$31:$B$1048576,0))*(D142-1)</f>
        <v>459</v>
      </c>
      <c r="H142" s="39">
        <f>IF(INDEX(Unitinfo!D:D,MATCH(UnitGradeInfo!B142,Unitinfo!A:A,0))=1,50,5)</f>
        <v>5</v>
      </c>
      <c r="I142" s="5">
        <v>3</v>
      </c>
      <c r="J142" s="5">
        <v>250</v>
      </c>
      <c r="K142" s="5">
        <v>0</v>
      </c>
      <c r="L142" s="5">
        <v>3</v>
      </c>
      <c r="M142" s="5">
        <f t="shared" si="17"/>
        <v>28</v>
      </c>
      <c r="N142" s="5">
        <f t="shared" si="18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3"/>
        <v>2005</v>
      </c>
      <c r="U142" s="5">
        <f t="shared" si="14"/>
        <v>1</v>
      </c>
      <c r="V142" s="5">
        <v>0</v>
      </c>
      <c r="W142" s="5">
        <v>10</v>
      </c>
    </row>
    <row r="143" spans="1:23">
      <c r="A143" s="5">
        <f t="shared" si="15"/>
        <v>140</v>
      </c>
      <c r="B143" s="100">
        <f t="shared" si="16"/>
        <v>2005</v>
      </c>
      <c r="C143" s="20" t="str">
        <f>INDEX(Unitinfo!C:C,MATCH(UnitGradeInfo!B143,Unitinfo!A:A,0))</f>
        <v>(근거리)Skeleton_Witch</v>
      </c>
      <c r="D143" s="5">
        <f>COUNTIF($B$4:B143,B143)</f>
        <v>15</v>
      </c>
      <c r="E143" s="5">
        <f>INDEX(ref_Unit_Balance!$G$31:$G$1012,MATCH(UnitGradeInfo!B143,ref_Unit_Balance!$B$31:$B$1048576,0))</f>
        <v>252</v>
      </c>
      <c r="F143" s="5">
        <f>INDEX(ref_Unit_Balance!$V$31:$V$1012,MATCH(UnitGradeInfo!B143,ref_Unit_Balance!$B$31:$B$1048576,0))
+
INDEX(ref_Unit_Balance!$AB$31:$AB$1012,MATCH(UnitGradeInfo!B143,ref_Unit_Balance!$B$31:$B$1048576,0))*(D143-1)</f>
        <v>5772</v>
      </c>
      <c r="G143" s="5">
        <f>INDEX(ref_Unit_Balance!$R$31:$R$1012,MATCH(UnitGradeInfo!B143,ref_Unit_Balance!$B$31:$B$1048576,0))
+
INDEX(ref_Unit_Balance!$AA$31:$AA$1012,MATCH(UnitGradeInfo!B143,ref_Unit_Balance!$B$31:$B$1048576,0))*(D143-1)</f>
        <v>479</v>
      </c>
      <c r="H143" s="39">
        <f>IF(INDEX(Unitinfo!D:D,MATCH(UnitGradeInfo!B143,Unitinfo!A:A,0))=1,50,5)</f>
        <v>5</v>
      </c>
      <c r="I143" s="5">
        <v>3</v>
      </c>
      <c r="J143" s="5">
        <v>250</v>
      </c>
      <c r="K143" s="5">
        <v>0</v>
      </c>
      <c r="L143" s="5">
        <v>3</v>
      </c>
      <c r="M143" s="5">
        <f t="shared" si="17"/>
        <v>30</v>
      </c>
      <c r="N143" s="5">
        <f t="shared" si="18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3"/>
        <v>2005</v>
      </c>
      <c r="U143" s="5">
        <f t="shared" si="14"/>
        <v>1</v>
      </c>
      <c r="V143" s="5">
        <v>0</v>
      </c>
      <c r="W143" s="5">
        <v>10</v>
      </c>
    </row>
    <row r="144" spans="1:23">
      <c r="A144" s="5">
        <f t="shared" si="15"/>
        <v>141</v>
      </c>
      <c r="B144" s="100">
        <f t="shared" si="16"/>
        <v>2005</v>
      </c>
      <c r="C144" s="20" t="str">
        <f>INDEX(Unitinfo!C:C,MATCH(UnitGradeInfo!B144,Unitinfo!A:A,0))</f>
        <v>(근거리)Skeleton_Witch</v>
      </c>
      <c r="D144" s="5">
        <f>COUNTIF($B$4:B144,B144)</f>
        <v>16</v>
      </c>
      <c r="E144" s="5">
        <f>INDEX(ref_Unit_Balance!$G$31:$G$1012,MATCH(UnitGradeInfo!B144,ref_Unit_Balance!$B$31:$B$1048576,0))</f>
        <v>252</v>
      </c>
      <c r="F144" s="5">
        <f>INDEX(ref_Unit_Balance!$V$31:$V$1012,MATCH(UnitGradeInfo!B144,ref_Unit_Balance!$B$31:$B$1048576,0))
+
INDEX(ref_Unit_Balance!$AB$31:$AB$1012,MATCH(UnitGradeInfo!B144,ref_Unit_Balance!$B$31:$B$1048576,0))*(D144-1)</f>
        <v>6105</v>
      </c>
      <c r="G144" s="5">
        <f>INDEX(ref_Unit_Balance!$R$31:$R$1012,MATCH(UnitGradeInfo!B144,ref_Unit_Balance!$B$31:$B$1048576,0))
+
INDEX(ref_Unit_Balance!$AA$31:$AA$1012,MATCH(UnitGradeInfo!B144,ref_Unit_Balance!$B$31:$B$1048576,0))*(D144-1)</f>
        <v>499</v>
      </c>
      <c r="H144" s="39">
        <f>IF(INDEX(Unitinfo!D:D,MATCH(UnitGradeInfo!B144,Unitinfo!A:A,0))=1,50,5)</f>
        <v>5</v>
      </c>
      <c r="I144" s="5">
        <v>3</v>
      </c>
      <c r="J144" s="5">
        <v>250</v>
      </c>
      <c r="K144" s="5">
        <v>0</v>
      </c>
      <c r="L144" s="5">
        <v>3</v>
      </c>
      <c r="M144" s="5">
        <f t="shared" si="17"/>
        <v>32</v>
      </c>
      <c r="N144" s="5">
        <f t="shared" si="18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3"/>
        <v>2005</v>
      </c>
      <c r="U144" s="5">
        <f t="shared" si="14"/>
        <v>1</v>
      </c>
      <c r="V144" s="5">
        <v>0</v>
      </c>
      <c r="W144" s="5">
        <v>10</v>
      </c>
    </row>
    <row r="145" spans="1:23">
      <c r="A145" s="5">
        <f t="shared" si="15"/>
        <v>142</v>
      </c>
      <c r="B145" s="100">
        <f t="shared" si="16"/>
        <v>2005</v>
      </c>
      <c r="C145" s="20" t="str">
        <f>INDEX(Unitinfo!C:C,MATCH(UnitGradeInfo!B145,Unitinfo!A:A,0))</f>
        <v>(근거리)Skeleton_Witch</v>
      </c>
      <c r="D145" s="5">
        <f>COUNTIF($B$4:B145,B145)</f>
        <v>17</v>
      </c>
      <c r="E145" s="5">
        <f>INDEX(ref_Unit_Balance!$G$31:$G$1012,MATCH(UnitGradeInfo!B145,ref_Unit_Balance!$B$31:$B$1048576,0))</f>
        <v>252</v>
      </c>
      <c r="F145" s="5">
        <f>INDEX(ref_Unit_Balance!$V$31:$V$1012,MATCH(UnitGradeInfo!B145,ref_Unit_Balance!$B$31:$B$1048576,0))
+
INDEX(ref_Unit_Balance!$AB$31:$AB$1012,MATCH(UnitGradeInfo!B145,ref_Unit_Balance!$B$31:$B$1048576,0))*(D145-1)</f>
        <v>6438</v>
      </c>
      <c r="G145" s="5">
        <f>INDEX(ref_Unit_Balance!$R$31:$R$1012,MATCH(UnitGradeInfo!B145,ref_Unit_Balance!$B$31:$B$1048576,0))
+
INDEX(ref_Unit_Balance!$AA$31:$AA$1012,MATCH(UnitGradeInfo!B145,ref_Unit_Balance!$B$31:$B$1048576,0))*(D145-1)</f>
        <v>519</v>
      </c>
      <c r="H145" s="39">
        <f>IF(INDEX(Unitinfo!D:D,MATCH(UnitGradeInfo!B145,Unitinfo!A:A,0))=1,50,5)</f>
        <v>5</v>
      </c>
      <c r="I145" s="5">
        <v>3</v>
      </c>
      <c r="J145" s="5">
        <v>250</v>
      </c>
      <c r="K145" s="5">
        <v>0</v>
      </c>
      <c r="L145" s="5">
        <v>3</v>
      </c>
      <c r="M145" s="5">
        <f t="shared" si="17"/>
        <v>34</v>
      </c>
      <c r="N145" s="5">
        <f t="shared" si="18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3"/>
        <v>2005</v>
      </c>
      <c r="U145" s="5">
        <f t="shared" si="14"/>
        <v>1</v>
      </c>
      <c r="V145" s="5">
        <v>0</v>
      </c>
      <c r="W145" s="5">
        <v>10</v>
      </c>
    </row>
    <row r="146" spans="1:23">
      <c r="A146" s="5">
        <f t="shared" si="15"/>
        <v>143</v>
      </c>
      <c r="B146" s="100">
        <f t="shared" si="16"/>
        <v>2005</v>
      </c>
      <c r="C146" s="20" t="str">
        <f>INDEX(Unitinfo!C:C,MATCH(UnitGradeInfo!B146,Unitinfo!A:A,0))</f>
        <v>(근거리)Skeleton_Witch</v>
      </c>
      <c r="D146" s="5">
        <f>COUNTIF($B$4:B146,B146)</f>
        <v>18</v>
      </c>
      <c r="E146" s="5">
        <f>INDEX(ref_Unit_Balance!$G$31:$G$1012,MATCH(UnitGradeInfo!B146,ref_Unit_Balance!$B$31:$B$1048576,0))</f>
        <v>252</v>
      </c>
      <c r="F146" s="5">
        <f>INDEX(ref_Unit_Balance!$V$31:$V$1012,MATCH(UnitGradeInfo!B146,ref_Unit_Balance!$B$31:$B$1048576,0))
+
INDEX(ref_Unit_Balance!$AB$31:$AB$1012,MATCH(UnitGradeInfo!B146,ref_Unit_Balance!$B$31:$B$1048576,0))*(D146-1)</f>
        <v>6771</v>
      </c>
      <c r="G146" s="5">
        <f>INDEX(ref_Unit_Balance!$R$31:$R$1012,MATCH(UnitGradeInfo!B146,ref_Unit_Balance!$B$31:$B$1048576,0))
+
INDEX(ref_Unit_Balance!$AA$31:$AA$1012,MATCH(UnitGradeInfo!B146,ref_Unit_Balance!$B$31:$B$1048576,0))*(D146-1)</f>
        <v>539</v>
      </c>
      <c r="H146" s="39">
        <f>IF(INDEX(Unitinfo!D:D,MATCH(UnitGradeInfo!B146,Unitinfo!A:A,0))=1,50,5)</f>
        <v>5</v>
      </c>
      <c r="I146" s="5">
        <v>3</v>
      </c>
      <c r="J146" s="5">
        <v>250</v>
      </c>
      <c r="K146" s="5">
        <v>0</v>
      </c>
      <c r="L146" s="5">
        <v>3</v>
      </c>
      <c r="M146" s="5">
        <f t="shared" si="17"/>
        <v>36</v>
      </c>
      <c r="N146" s="5">
        <f t="shared" si="18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3"/>
        <v>2005</v>
      </c>
      <c r="U146" s="5">
        <f t="shared" si="14"/>
        <v>1</v>
      </c>
      <c r="V146" s="5">
        <v>0</v>
      </c>
      <c r="W146" s="5">
        <v>10</v>
      </c>
    </row>
    <row r="147" spans="1:23">
      <c r="A147" s="5">
        <f t="shared" si="15"/>
        <v>144</v>
      </c>
      <c r="B147" s="100">
        <f t="shared" si="16"/>
        <v>2005</v>
      </c>
      <c r="C147" s="20" t="str">
        <f>INDEX(Unitinfo!C:C,MATCH(UnitGradeInfo!B147,Unitinfo!A:A,0))</f>
        <v>(근거리)Skeleton_Witch</v>
      </c>
      <c r="D147" s="5">
        <f>COUNTIF($B$4:B147,B147)</f>
        <v>19</v>
      </c>
      <c r="E147" s="5">
        <f>INDEX(ref_Unit_Balance!$G$31:$G$1012,MATCH(UnitGradeInfo!B147,ref_Unit_Balance!$B$31:$B$1048576,0))</f>
        <v>252</v>
      </c>
      <c r="F147" s="5">
        <f>INDEX(ref_Unit_Balance!$V$31:$V$1012,MATCH(UnitGradeInfo!B147,ref_Unit_Balance!$B$31:$B$1048576,0))
+
INDEX(ref_Unit_Balance!$AB$31:$AB$1012,MATCH(UnitGradeInfo!B147,ref_Unit_Balance!$B$31:$B$1048576,0))*(D147-1)</f>
        <v>7104</v>
      </c>
      <c r="G147" s="5">
        <f>INDEX(ref_Unit_Balance!$R$31:$R$1012,MATCH(UnitGradeInfo!B147,ref_Unit_Balance!$B$31:$B$1048576,0))
+
INDEX(ref_Unit_Balance!$AA$31:$AA$1012,MATCH(UnitGradeInfo!B147,ref_Unit_Balance!$B$31:$B$1048576,0))*(D147-1)</f>
        <v>559</v>
      </c>
      <c r="H147" s="39">
        <f>IF(INDEX(Unitinfo!D:D,MATCH(UnitGradeInfo!B147,Unitinfo!A:A,0))=1,50,5)</f>
        <v>5</v>
      </c>
      <c r="I147" s="5">
        <v>3</v>
      </c>
      <c r="J147" s="5">
        <v>250</v>
      </c>
      <c r="K147" s="5">
        <v>0</v>
      </c>
      <c r="L147" s="5">
        <v>3</v>
      </c>
      <c r="M147" s="5">
        <f t="shared" si="17"/>
        <v>38</v>
      </c>
      <c r="N147" s="5">
        <f t="shared" si="18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3"/>
        <v>2005</v>
      </c>
      <c r="U147" s="5">
        <f t="shared" si="14"/>
        <v>1</v>
      </c>
      <c r="V147" s="5">
        <v>0</v>
      </c>
      <c r="W147" s="5">
        <v>10</v>
      </c>
    </row>
    <row r="148" spans="1:23">
      <c r="A148" s="5">
        <f t="shared" si="15"/>
        <v>145</v>
      </c>
      <c r="B148" s="100">
        <f t="shared" si="16"/>
        <v>2005</v>
      </c>
      <c r="C148" s="20" t="str">
        <f>INDEX(Unitinfo!C:C,MATCH(UnitGradeInfo!B148,Unitinfo!A:A,0))</f>
        <v>(근거리)Skeleton_Witch</v>
      </c>
      <c r="D148" s="5">
        <f>COUNTIF($B$4:B148,B148)</f>
        <v>20</v>
      </c>
      <c r="E148" s="5">
        <f>INDEX(ref_Unit_Balance!$G$31:$G$1012,MATCH(UnitGradeInfo!B148,ref_Unit_Balance!$B$31:$B$1048576,0))</f>
        <v>252</v>
      </c>
      <c r="F148" s="5">
        <f>INDEX(ref_Unit_Balance!$V$31:$V$1012,MATCH(UnitGradeInfo!B148,ref_Unit_Balance!$B$31:$B$1048576,0))
+
INDEX(ref_Unit_Balance!$AB$31:$AB$1012,MATCH(UnitGradeInfo!B148,ref_Unit_Balance!$B$31:$B$1048576,0))*(D148-1)</f>
        <v>7437</v>
      </c>
      <c r="G148" s="5">
        <f>INDEX(ref_Unit_Balance!$R$31:$R$1012,MATCH(UnitGradeInfo!B148,ref_Unit_Balance!$B$31:$B$1048576,0))
+
INDEX(ref_Unit_Balance!$AA$31:$AA$1012,MATCH(UnitGradeInfo!B148,ref_Unit_Balance!$B$31:$B$1048576,0))*(D148-1)</f>
        <v>579</v>
      </c>
      <c r="H148" s="39">
        <f>IF(INDEX(Unitinfo!D:D,MATCH(UnitGradeInfo!B148,Unitinfo!A:A,0))=1,50,5)</f>
        <v>5</v>
      </c>
      <c r="I148" s="5">
        <v>3</v>
      </c>
      <c r="J148" s="5">
        <v>250</v>
      </c>
      <c r="K148" s="5">
        <v>0</v>
      </c>
      <c r="L148" s="5">
        <v>3</v>
      </c>
      <c r="M148" s="5">
        <f t="shared" si="17"/>
        <v>40</v>
      </c>
      <c r="N148" s="5">
        <f t="shared" si="18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3"/>
        <v>2005</v>
      </c>
      <c r="U148" s="5">
        <f t="shared" si="14"/>
        <v>1</v>
      </c>
      <c r="V148" s="5">
        <v>0</v>
      </c>
      <c r="W148" s="5">
        <v>10</v>
      </c>
    </row>
    <row r="149" spans="1:23">
      <c r="A149" s="5">
        <f t="shared" si="15"/>
        <v>146</v>
      </c>
      <c r="B149" s="100">
        <f t="shared" si="16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INDEX(ref_Unit_Balance!$G$31:$G$1012,MATCH(UnitGradeInfo!B149,ref_Unit_Balance!$B$31:$B$1048576,0))</f>
        <v>250</v>
      </c>
      <c r="F149" s="5">
        <f>INDEX(ref_Unit_Balance!$V$31:$V$1012,MATCH(UnitGradeInfo!B149,ref_Unit_Balance!$B$31:$B$1048576,0))
+
INDEX(ref_Unit_Balance!$AB$31:$AB$1012,MATCH(UnitGradeInfo!B149,ref_Unit_Balance!$B$31:$B$1048576,0))*(D149-1)</f>
        <v>100</v>
      </c>
      <c r="G149" s="5">
        <f>INDEX(ref_Unit_Balance!$R$31:$R$1012,MATCH(UnitGradeInfo!B149,ref_Unit_Balance!$B$31:$B$1048576,0))
+
INDEX(ref_Unit_Balance!$AA$31:$AA$1012,MATCH(UnitGradeInfo!B149,ref_Unit_Balance!$B$31:$B$1048576,0))*(D149-1)</f>
        <v>108</v>
      </c>
      <c r="H149" s="39">
        <f>IF(INDEX(Unitinfo!D:D,MATCH(UnitGradeInfo!B149,Unitinfo!A:A,0))=1,50,5)</f>
        <v>5</v>
      </c>
      <c r="I149" s="5">
        <v>3</v>
      </c>
      <c r="J149" s="5">
        <v>250</v>
      </c>
      <c r="K149" s="5">
        <v>0</v>
      </c>
      <c r="L149" s="5">
        <v>3</v>
      </c>
      <c r="M149" s="5">
        <f t="shared" si="17"/>
        <v>2</v>
      </c>
      <c r="N149" s="5">
        <f t="shared" si="18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3"/>
        <v>2006</v>
      </c>
      <c r="U149" s="5">
        <f t="shared" si="14"/>
        <v>1</v>
      </c>
      <c r="V149" s="5">
        <v>0</v>
      </c>
      <c r="W149" s="5">
        <v>10</v>
      </c>
    </row>
    <row r="150" spans="1:23">
      <c r="A150" s="5">
        <f t="shared" si="15"/>
        <v>147</v>
      </c>
      <c r="B150" s="100">
        <f t="shared" si="16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INDEX(ref_Unit_Balance!$G$31:$G$1012,MATCH(UnitGradeInfo!B150,ref_Unit_Balance!$B$31:$B$1048576,0))</f>
        <v>250</v>
      </c>
      <c r="F150" s="5">
        <f>INDEX(ref_Unit_Balance!$V$31:$V$1012,MATCH(UnitGradeInfo!B150,ref_Unit_Balance!$B$31:$B$1048576,0))
+
INDEX(ref_Unit_Balance!$AB$31:$AB$1012,MATCH(UnitGradeInfo!B150,ref_Unit_Balance!$B$31:$B$1048576,0))*(D150-1)</f>
        <v>300</v>
      </c>
      <c r="G150" s="5">
        <f>INDEX(ref_Unit_Balance!$R$31:$R$1012,MATCH(UnitGradeInfo!B150,ref_Unit_Balance!$B$31:$B$1048576,0))
+
INDEX(ref_Unit_Balance!$AA$31:$AA$1012,MATCH(UnitGradeInfo!B150,ref_Unit_Balance!$B$31:$B$1048576,0))*(D150-1)</f>
        <v>115</v>
      </c>
      <c r="H150" s="39">
        <f>IF(INDEX(Unitinfo!D:D,MATCH(UnitGradeInfo!B150,Unitinfo!A:A,0))=1,50,5)</f>
        <v>5</v>
      </c>
      <c r="I150" s="5">
        <v>3</v>
      </c>
      <c r="J150" s="5">
        <v>250</v>
      </c>
      <c r="K150" s="5">
        <v>0</v>
      </c>
      <c r="L150" s="5">
        <v>3</v>
      </c>
      <c r="M150" s="5">
        <f t="shared" si="17"/>
        <v>4</v>
      </c>
      <c r="N150" s="5">
        <f t="shared" si="18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3"/>
        <v>2006</v>
      </c>
      <c r="U150" s="5">
        <f t="shared" si="14"/>
        <v>1</v>
      </c>
      <c r="V150" s="5">
        <v>0</v>
      </c>
      <c r="W150" s="5">
        <v>10</v>
      </c>
    </row>
    <row r="151" spans="1:23">
      <c r="A151" s="5">
        <f t="shared" si="15"/>
        <v>148</v>
      </c>
      <c r="B151" s="100">
        <f t="shared" si="16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INDEX(ref_Unit_Balance!$G$31:$G$1012,MATCH(UnitGradeInfo!B151,ref_Unit_Balance!$B$31:$B$1048576,0))</f>
        <v>250</v>
      </c>
      <c r="F151" s="5">
        <f>INDEX(ref_Unit_Balance!$V$31:$V$1012,MATCH(UnitGradeInfo!B151,ref_Unit_Balance!$B$31:$B$1048576,0))
+
INDEX(ref_Unit_Balance!$AB$31:$AB$1012,MATCH(UnitGradeInfo!B151,ref_Unit_Balance!$B$31:$B$1048576,0))*(D151-1)</f>
        <v>500</v>
      </c>
      <c r="G151" s="5">
        <f>INDEX(ref_Unit_Balance!$R$31:$R$1012,MATCH(UnitGradeInfo!B151,ref_Unit_Balance!$B$31:$B$1048576,0))
+
INDEX(ref_Unit_Balance!$AA$31:$AA$1012,MATCH(UnitGradeInfo!B151,ref_Unit_Balance!$B$31:$B$1048576,0))*(D151-1)</f>
        <v>122</v>
      </c>
      <c r="H151" s="39">
        <f>IF(INDEX(Unitinfo!D:D,MATCH(UnitGradeInfo!B151,Unitinfo!A:A,0))=1,50,5)</f>
        <v>5</v>
      </c>
      <c r="I151" s="5">
        <v>3</v>
      </c>
      <c r="J151" s="5">
        <v>250</v>
      </c>
      <c r="K151" s="5">
        <v>0</v>
      </c>
      <c r="L151" s="5">
        <v>3</v>
      </c>
      <c r="M151" s="5">
        <f t="shared" si="17"/>
        <v>6</v>
      </c>
      <c r="N151" s="5">
        <f t="shared" si="18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3"/>
        <v>2006</v>
      </c>
      <c r="U151" s="5">
        <f t="shared" si="14"/>
        <v>1</v>
      </c>
      <c r="V151" s="5">
        <v>0</v>
      </c>
      <c r="W151" s="5">
        <v>10</v>
      </c>
    </row>
    <row r="152" spans="1:23">
      <c r="A152" s="5">
        <f t="shared" si="15"/>
        <v>149</v>
      </c>
      <c r="B152" s="100">
        <f t="shared" si="16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INDEX(ref_Unit_Balance!$G$31:$G$1012,MATCH(UnitGradeInfo!B152,ref_Unit_Balance!$B$31:$B$1048576,0))</f>
        <v>250</v>
      </c>
      <c r="F152" s="5">
        <f>INDEX(ref_Unit_Balance!$V$31:$V$1012,MATCH(UnitGradeInfo!B152,ref_Unit_Balance!$B$31:$B$1048576,0))
+
INDEX(ref_Unit_Balance!$AB$31:$AB$1012,MATCH(UnitGradeInfo!B152,ref_Unit_Balance!$B$31:$B$1048576,0))*(D152-1)</f>
        <v>700</v>
      </c>
      <c r="G152" s="5">
        <f>INDEX(ref_Unit_Balance!$R$31:$R$1012,MATCH(UnitGradeInfo!B152,ref_Unit_Balance!$B$31:$B$1048576,0))
+
INDEX(ref_Unit_Balance!$AA$31:$AA$1012,MATCH(UnitGradeInfo!B152,ref_Unit_Balance!$B$31:$B$1048576,0))*(D152-1)</f>
        <v>129</v>
      </c>
      <c r="H152" s="39">
        <f>IF(INDEX(Unitinfo!D:D,MATCH(UnitGradeInfo!B152,Unitinfo!A:A,0))=1,50,5)</f>
        <v>5</v>
      </c>
      <c r="I152" s="5">
        <v>3</v>
      </c>
      <c r="J152" s="5">
        <v>250</v>
      </c>
      <c r="K152" s="5">
        <v>0</v>
      </c>
      <c r="L152" s="5">
        <v>3</v>
      </c>
      <c r="M152" s="5">
        <f t="shared" si="17"/>
        <v>8</v>
      </c>
      <c r="N152" s="5">
        <f t="shared" si="18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3"/>
        <v>2006</v>
      </c>
      <c r="U152" s="5">
        <f t="shared" si="14"/>
        <v>1</v>
      </c>
      <c r="V152" s="5">
        <v>0</v>
      </c>
      <c r="W152" s="5">
        <v>10</v>
      </c>
    </row>
    <row r="153" spans="1:23">
      <c r="A153" s="5">
        <f t="shared" si="15"/>
        <v>150</v>
      </c>
      <c r="B153" s="100">
        <f t="shared" si="16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INDEX(ref_Unit_Balance!$G$31:$G$1012,MATCH(UnitGradeInfo!B153,ref_Unit_Balance!$B$31:$B$1048576,0))</f>
        <v>250</v>
      </c>
      <c r="F153" s="5">
        <f>INDEX(ref_Unit_Balance!$V$31:$V$1012,MATCH(UnitGradeInfo!B153,ref_Unit_Balance!$B$31:$B$1048576,0))
+
INDEX(ref_Unit_Balance!$AB$31:$AB$1012,MATCH(UnitGradeInfo!B153,ref_Unit_Balance!$B$31:$B$1048576,0))*(D153-1)</f>
        <v>900</v>
      </c>
      <c r="G153" s="5">
        <f>INDEX(ref_Unit_Balance!$R$31:$R$1012,MATCH(UnitGradeInfo!B153,ref_Unit_Balance!$B$31:$B$1048576,0))
+
INDEX(ref_Unit_Balance!$AA$31:$AA$1012,MATCH(UnitGradeInfo!B153,ref_Unit_Balance!$B$31:$B$1048576,0))*(D153-1)</f>
        <v>136</v>
      </c>
      <c r="H153" s="39">
        <f>IF(INDEX(Unitinfo!D:D,MATCH(UnitGradeInfo!B153,Unitinfo!A:A,0))=1,50,5)</f>
        <v>5</v>
      </c>
      <c r="I153" s="5">
        <v>3</v>
      </c>
      <c r="J153" s="5">
        <v>250</v>
      </c>
      <c r="K153" s="5">
        <v>0</v>
      </c>
      <c r="L153" s="5">
        <v>3</v>
      </c>
      <c r="M153" s="5">
        <f t="shared" si="17"/>
        <v>10</v>
      </c>
      <c r="N153" s="5">
        <f t="shared" si="18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3"/>
        <v>2006</v>
      </c>
      <c r="U153" s="5">
        <f t="shared" si="14"/>
        <v>1</v>
      </c>
      <c r="V153" s="5">
        <v>0</v>
      </c>
      <c r="W153" s="5">
        <v>10</v>
      </c>
    </row>
    <row r="154" spans="1:23">
      <c r="A154" s="5">
        <f t="shared" si="15"/>
        <v>151</v>
      </c>
      <c r="B154" s="100">
        <f t="shared" si="16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INDEX(ref_Unit_Balance!$G$31:$G$1012,MATCH(UnitGradeInfo!B154,ref_Unit_Balance!$B$31:$B$1048576,0))</f>
        <v>250</v>
      </c>
      <c r="F154" s="5">
        <f>INDEX(ref_Unit_Balance!$V$31:$V$1012,MATCH(UnitGradeInfo!B154,ref_Unit_Balance!$B$31:$B$1048576,0))
+
INDEX(ref_Unit_Balance!$AB$31:$AB$1012,MATCH(UnitGradeInfo!B154,ref_Unit_Balance!$B$31:$B$1048576,0))*(D154-1)</f>
        <v>1100</v>
      </c>
      <c r="G154" s="5">
        <f>INDEX(ref_Unit_Balance!$R$31:$R$1012,MATCH(UnitGradeInfo!B154,ref_Unit_Balance!$B$31:$B$1048576,0))
+
INDEX(ref_Unit_Balance!$AA$31:$AA$1012,MATCH(UnitGradeInfo!B154,ref_Unit_Balance!$B$31:$B$1048576,0))*(D154-1)</f>
        <v>143</v>
      </c>
      <c r="H154" s="39">
        <f>IF(INDEX(Unitinfo!D:D,MATCH(UnitGradeInfo!B154,Unitinfo!A:A,0))=1,50,5)</f>
        <v>5</v>
      </c>
      <c r="I154" s="5">
        <v>3</v>
      </c>
      <c r="J154" s="5">
        <v>250</v>
      </c>
      <c r="K154" s="5">
        <v>0</v>
      </c>
      <c r="L154" s="5">
        <v>3</v>
      </c>
      <c r="M154" s="5">
        <f t="shared" si="17"/>
        <v>12</v>
      </c>
      <c r="N154" s="5">
        <f t="shared" si="18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3"/>
        <v>2006</v>
      </c>
      <c r="U154" s="5">
        <f t="shared" si="14"/>
        <v>1</v>
      </c>
      <c r="V154" s="5">
        <v>0</v>
      </c>
      <c r="W154" s="5">
        <v>10</v>
      </c>
    </row>
    <row r="155" spans="1:23">
      <c r="A155" s="5">
        <f t="shared" si="15"/>
        <v>152</v>
      </c>
      <c r="B155" s="100">
        <f t="shared" si="16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INDEX(ref_Unit_Balance!$G$31:$G$1012,MATCH(UnitGradeInfo!B155,ref_Unit_Balance!$B$31:$B$1048576,0))</f>
        <v>250</v>
      </c>
      <c r="F155" s="5">
        <f>INDEX(ref_Unit_Balance!$V$31:$V$1012,MATCH(UnitGradeInfo!B155,ref_Unit_Balance!$B$31:$B$1048576,0))
+
INDEX(ref_Unit_Balance!$AB$31:$AB$1012,MATCH(UnitGradeInfo!B155,ref_Unit_Balance!$B$31:$B$1048576,0))*(D155-1)</f>
        <v>1300</v>
      </c>
      <c r="G155" s="5">
        <f>INDEX(ref_Unit_Balance!$R$31:$R$1012,MATCH(UnitGradeInfo!B155,ref_Unit_Balance!$B$31:$B$1048576,0))
+
INDEX(ref_Unit_Balance!$AA$31:$AA$1012,MATCH(UnitGradeInfo!B155,ref_Unit_Balance!$B$31:$B$1048576,0))*(D155-1)</f>
        <v>150</v>
      </c>
      <c r="H155" s="39">
        <f>IF(INDEX(Unitinfo!D:D,MATCH(UnitGradeInfo!B155,Unitinfo!A:A,0))=1,50,5)</f>
        <v>5</v>
      </c>
      <c r="I155" s="5">
        <v>3</v>
      </c>
      <c r="J155" s="5">
        <v>250</v>
      </c>
      <c r="K155" s="5">
        <v>0</v>
      </c>
      <c r="L155" s="5">
        <v>3</v>
      </c>
      <c r="M155" s="5">
        <f t="shared" si="17"/>
        <v>14</v>
      </c>
      <c r="N155" s="5">
        <f t="shared" si="18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3"/>
        <v>2006</v>
      </c>
      <c r="U155" s="5">
        <f t="shared" si="14"/>
        <v>1</v>
      </c>
      <c r="V155" s="5">
        <v>0</v>
      </c>
      <c r="W155" s="5">
        <v>10</v>
      </c>
    </row>
    <row r="156" spans="1:23">
      <c r="A156" s="5">
        <f t="shared" si="15"/>
        <v>153</v>
      </c>
      <c r="B156" s="100">
        <f t="shared" si="16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INDEX(ref_Unit_Balance!$G$31:$G$1012,MATCH(UnitGradeInfo!B156,ref_Unit_Balance!$B$31:$B$1048576,0))</f>
        <v>250</v>
      </c>
      <c r="F156" s="5">
        <f>INDEX(ref_Unit_Balance!$V$31:$V$1012,MATCH(UnitGradeInfo!B156,ref_Unit_Balance!$B$31:$B$1048576,0))
+
INDEX(ref_Unit_Balance!$AB$31:$AB$1012,MATCH(UnitGradeInfo!B156,ref_Unit_Balance!$B$31:$B$1048576,0))*(D156-1)</f>
        <v>1500</v>
      </c>
      <c r="G156" s="5">
        <f>INDEX(ref_Unit_Balance!$R$31:$R$1012,MATCH(UnitGradeInfo!B156,ref_Unit_Balance!$B$31:$B$1048576,0))
+
INDEX(ref_Unit_Balance!$AA$31:$AA$1012,MATCH(UnitGradeInfo!B156,ref_Unit_Balance!$B$31:$B$1048576,0))*(D156-1)</f>
        <v>157</v>
      </c>
      <c r="H156" s="39">
        <f>IF(INDEX(Unitinfo!D:D,MATCH(UnitGradeInfo!B156,Unitinfo!A:A,0))=1,50,5)</f>
        <v>5</v>
      </c>
      <c r="I156" s="5">
        <v>3</v>
      </c>
      <c r="J156" s="5">
        <v>250</v>
      </c>
      <c r="K156" s="5">
        <v>0</v>
      </c>
      <c r="L156" s="5">
        <v>3</v>
      </c>
      <c r="M156" s="5">
        <f t="shared" si="17"/>
        <v>16</v>
      </c>
      <c r="N156" s="5">
        <f t="shared" si="18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19">B156</f>
        <v>2006</v>
      </c>
      <c r="U156" s="5">
        <f t="shared" ref="U156:U219" si="20">IF(B156&gt;10000,0,1)</f>
        <v>1</v>
      </c>
      <c r="V156" s="5">
        <v>0</v>
      </c>
      <c r="W156" s="5">
        <v>10</v>
      </c>
    </row>
    <row r="157" spans="1:23">
      <c r="A157" s="5">
        <f t="shared" si="15"/>
        <v>154</v>
      </c>
      <c r="B157" s="100">
        <f t="shared" si="16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INDEX(ref_Unit_Balance!$G$31:$G$1012,MATCH(UnitGradeInfo!B157,ref_Unit_Balance!$B$31:$B$1048576,0))</f>
        <v>250</v>
      </c>
      <c r="F157" s="5">
        <f>INDEX(ref_Unit_Balance!$V$31:$V$1012,MATCH(UnitGradeInfo!B157,ref_Unit_Balance!$B$31:$B$1048576,0))
+
INDEX(ref_Unit_Balance!$AB$31:$AB$1012,MATCH(UnitGradeInfo!B157,ref_Unit_Balance!$B$31:$B$1048576,0))*(D157-1)</f>
        <v>1700</v>
      </c>
      <c r="G157" s="5">
        <f>INDEX(ref_Unit_Balance!$R$31:$R$1012,MATCH(UnitGradeInfo!B157,ref_Unit_Balance!$B$31:$B$1048576,0))
+
INDEX(ref_Unit_Balance!$AA$31:$AA$1012,MATCH(UnitGradeInfo!B157,ref_Unit_Balance!$B$31:$B$1048576,0))*(D157-1)</f>
        <v>164</v>
      </c>
      <c r="H157" s="39">
        <f>IF(INDEX(Unitinfo!D:D,MATCH(UnitGradeInfo!B157,Unitinfo!A:A,0))=1,50,5)</f>
        <v>5</v>
      </c>
      <c r="I157" s="5">
        <v>3</v>
      </c>
      <c r="J157" s="5">
        <v>250</v>
      </c>
      <c r="K157" s="5">
        <v>0</v>
      </c>
      <c r="L157" s="5">
        <v>3</v>
      </c>
      <c r="M157" s="5">
        <f t="shared" si="17"/>
        <v>18</v>
      </c>
      <c r="N157" s="5">
        <f t="shared" si="18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19"/>
        <v>2006</v>
      </c>
      <c r="U157" s="5">
        <f t="shared" si="20"/>
        <v>1</v>
      </c>
      <c r="V157" s="5">
        <v>0</v>
      </c>
      <c r="W157" s="5">
        <v>10</v>
      </c>
    </row>
    <row r="158" spans="1:23">
      <c r="A158" s="5">
        <f t="shared" si="15"/>
        <v>155</v>
      </c>
      <c r="B158" s="100">
        <f t="shared" si="16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INDEX(ref_Unit_Balance!$G$31:$G$1012,MATCH(UnitGradeInfo!B158,ref_Unit_Balance!$B$31:$B$1048576,0))</f>
        <v>250</v>
      </c>
      <c r="F158" s="5">
        <f>INDEX(ref_Unit_Balance!$V$31:$V$1012,MATCH(UnitGradeInfo!B158,ref_Unit_Balance!$B$31:$B$1048576,0))
+
INDEX(ref_Unit_Balance!$AB$31:$AB$1012,MATCH(UnitGradeInfo!B158,ref_Unit_Balance!$B$31:$B$1048576,0))*(D158-1)</f>
        <v>1900</v>
      </c>
      <c r="G158" s="5">
        <f>INDEX(ref_Unit_Balance!$R$31:$R$1012,MATCH(UnitGradeInfo!B158,ref_Unit_Balance!$B$31:$B$1048576,0))
+
INDEX(ref_Unit_Balance!$AA$31:$AA$1012,MATCH(UnitGradeInfo!B158,ref_Unit_Balance!$B$31:$B$1048576,0))*(D158-1)</f>
        <v>171</v>
      </c>
      <c r="H158" s="39">
        <f>IF(INDEX(Unitinfo!D:D,MATCH(UnitGradeInfo!B158,Unitinfo!A:A,0))=1,50,5)</f>
        <v>5</v>
      </c>
      <c r="I158" s="5">
        <v>3</v>
      </c>
      <c r="J158" s="5">
        <v>250</v>
      </c>
      <c r="K158" s="5">
        <v>0</v>
      </c>
      <c r="L158" s="5">
        <v>3</v>
      </c>
      <c r="M158" s="5">
        <f t="shared" si="17"/>
        <v>20</v>
      </c>
      <c r="N158" s="5">
        <f t="shared" si="18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19"/>
        <v>2006</v>
      </c>
      <c r="U158" s="5">
        <f t="shared" si="20"/>
        <v>1</v>
      </c>
      <c r="V158" s="5">
        <v>0</v>
      </c>
      <c r="W158" s="5">
        <v>10</v>
      </c>
    </row>
    <row r="159" spans="1:23">
      <c r="A159" s="5">
        <f t="shared" si="15"/>
        <v>156</v>
      </c>
      <c r="B159" s="100">
        <f t="shared" si="16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INDEX(ref_Unit_Balance!$G$31:$G$1012,MATCH(UnitGradeInfo!B159,ref_Unit_Balance!$B$31:$B$1048576,0))</f>
        <v>250</v>
      </c>
      <c r="F159" s="5">
        <f>INDEX(ref_Unit_Balance!$V$31:$V$1012,MATCH(UnitGradeInfo!B159,ref_Unit_Balance!$B$31:$B$1048576,0))
+
INDEX(ref_Unit_Balance!$AB$31:$AB$1012,MATCH(UnitGradeInfo!B159,ref_Unit_Balance!$B$31:$B$1048576,0))*(D159-1)</f>
        <v>2100</v>
      </c>
      <c r="G159" s="5">
        <f>INDEX(ref_Unit_Balance!$R$31:$R$1012,MATCH(UnitGradeInfo!B159,ref_Unit_Balance!$B$31:$B$1048576,0))
+
INDEX(ref_Unit_Balance!$AA$31:$AA$1012,MATCH(UnitGradeInfo!B159,ref_Unit_Balance!$B$31:$B$1048576,0))*(D159-1)</f>
        <v>178</v>
      </c>
      <c r="H159" s="39">
        <f>IF(INDEX(Unitinfo!D:D,MATCH(UnitGradeInfo!B159,Unitinfo!A:A,0))=1,50,5)</f>
        <v>5</v>
      </c>
      <c r="I159" s="5">
        <v>3</v>
      </c>
      <c r="J159" s="5">
        <v>250</v>
      </c>
      <c r="K159" s="5">
        <v>0</v>
      </c>
      <c r="L159" s="5">
        <v>3</v>
      </c>
      <c r="M159" s="5">
        <f t="shared" si="17"/>
        <v>22</v>
      </c>
      <c r="N159" s="5">
        <f t="shared" si="18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19"/>
        <v>2006</v>
      </c>
      <c r="U159" s="5">
        <f t="shared" si="20"/>
        <v>1</v>
      </c>
      <c r="V159" s="5">
        <v>0</v>
      </c>
      <c r="W159" s="5">
        <v>10</v>
      </c>
    </row>
    <row r="160" spans="1:23">
      <c r="A160" s="5">
        <f t="shared" si="15"/>
        <v>157</v>
      </c>
      <c r="B160" s="100">
        <f t="shared" si="16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INDEX(ref_Unit_Balance!$G$31:$G$1012,MATCH(UnitGradeInfo!B160,ref_Unit_Balance!$B$31:$B$1048576,0))</f>
        <v>250</v>
      </c>
      <c r="F160" s="5">
        <f>INDEX(ref_Unit_Balance!$V$31:$V$1012,MATCH(UnitGradeInfo!B160,ref_Unit_Balance!$B$31:$B$1048576,0))
+
INDEX(ref_Unit_Balance!$AB$31:$AB$1012,MATCH(UnitGradeInfo!B160,ref_Unit_Balance!$B$31:$B$1048576,0))*(D160-1)</f>
        <v>2300</v>
      </c>
      <c r="G160" s="5">
        <f>INDEX(ref_Unit_Balance!$R$31:$R$1012,MATCH(UnitGradeInfo!B160,ref_Unit_Balance!$B$31:$B$1048576,0))
+
INDEX(ref_Unit_Balance!$AA$31:$AA$1012,MATCH(UnitGradeInfo!B160,ref_Unit_Balance!$B$31:$B$1048576,0))*(D160-1)</f>
        <v>185</v>
      </c>
      <c r="H160" s="39">
        <f>IF(INDEX(Unitinfo!D:D,MATCH(UnitGradeInfo!B160,Unitinfo!A:A,0))=1,50,5)</f>
        <v>5</v>
      </c>
      <c r="I160" s="5">
        <v>3</v>
      </c>
      <c r="J160" s="5">
        <v>250</v>
      </c>
      <c r="K160" s="5">
        <v>0</v>
      </c>
      <c r="L160" s="5">
        <v>3</v>
      </c>
      <c r="M160" s="5">
        <f t="shared" si="17"/>
        <v>24</v>
      </c>
      <c r="N160" s="5">
        <f t="shared" si="18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19"/>
        <v>2006</v>
      </c>
      <c r="U160" s="5">
        <f t="shared" si="20"/>
        <v>1</v>
      </c>
      <c r="V160" s="5">
        <v>0</v>
      </c>
      <c r="W160" s="5">
        <v>10</v>
      </c>
    </row>
    <row r="161" spans="1:23">
      <c r="A161" s="5">
        <f t="shared" si="15"/>
        <v>158</v>
      </c>
      <c r="B161" s="100">
        <f t="shared" si="16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INDEX(ref_Unit_Balance!$G$31:$G$1012,MATCH(UnitGradeInfo!B161,ref_Unit_Balance!$B$31:$B$1048576,0))</f>
        <v>250</v>
      </c>
      <c r="F161" s="5">
        <f>INDEX(ref_Unit_Balance!$V$31:$V$1012,MATCH(UnitGradeInfo!B161,ref_Unit_Balance!$B$31:$B$1048576,0))
+
INDEX(ref_Unit_Balance!$AB$31:$AB$1012,MATCH(UnitGradeInfo!B161,ref_Unit_Balance!$B$31:$B$1048576,0))*(D161-1)</f>
        <v>2500</v>
      </c>
      <c r="G161" s="5">
        <f>INDEX(ref_Unit_Balance!$R$31:$R$1012,MATCH(UnitGradeInfo!B161,ref_Unit_Balance!$B$31:$B$1048576,0))
+
INDEX(ref_Unit_Balance!$AA$31:$AA$1012,MATCH(UnitGradeInfo!B161,ref_Unit_Balance!$B$31:$B$1048576,0))*(D161-1)</f>
        <v>192</v>
      </c>
      <c r="H161" s="39">
        <f>IF(INDEX(Unitinfo!D:D,MATCH(UnitGradeInfo!B161,Unitinfo!A:A,0))=1,50,5)</f>
        <v>5</v>
      </c>
      <c r="I161" s="5">
        <v>3</v>
      </c>
      <c r="J161" s="5">
        <v>250</v>
      </c>
      <c r="K161" s="5">
        <v>0</v>
      </c>
      <c r="L161" s="5">
        <v>3</v>
      </c>
      <c r="M161" s="5">
        <f t="shared" si="17"/>
        <v>26</v>
      </c>
      <c r="N161" s="5">
        <f t="shared" si="18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19"/>
        <v>2006</v>
      </c>
      <c r="U161" s="5">
        <f t="shared" si="20"/>
        <v>1</v>
      </c>
      <c r="V161" s="5">
        <v>0</v>
      </c>
      <c r="W161" s="5">
        <v>10</v>
      </c>
    </row>
    <row r="162" spans="1:23">
      <c r="A162" s="5">
        <f t="shared" si="15"/>
        <v>159</v>
      </c>
      <c r="B162" s="100">
        <f t="shared" si="16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INDEX(ref_Unit_Balance!$G$31:$G$1012,MATCH(UnitGradeInfo!B162,ref_Unit_Balance!$B$31:$B$1048576,0))</f>
        <v>250</v>
      </c>
      <c r="F162" s="5">
        <f>INDEX(ref_Unit_Balance!$V$31:$V$1012,MATCH(UnitGradeInfo!B162,ref_Unit_Balance!$B$31:$B$1048576,0))
+
INDEX(ref_Unit_Balance!$AB$31:$AB$1012,MATCH(UnitGradeInfo!B162,ref_Unit_Balance!$B$31:$B$1048576,0))*(D162-1)</f>
        <v>2700</v>
      </c>
      <c r="G162" s="5">
        <f>INDEX(ref_Unit_Balance!$R$31:$R$1012,MATCH(UnitGradeInfo!B162,ref_Unit_Balance!$B$31:$B$1048576,0))
+
INDEX(ref_Unit_Balance!$AA$31:$AA$1012,MATCH(UnitGradeInfo!B162,ref_Unit_Balance!$B$31:$B$1048576,0))*(D162-1)</f>
        <v>199</v>
      </c>
      <c r="H162" s="39">
        <f>IF(INDEX(Unitinfo!D:D,MATCH(UnitGradeInfo!B162,Unitinfo!A:A,0))=1,50,5)</f>
        <v>5</v>
      </c>
      <c r="I162" s="5">
        <v>3</v>
      </c>
      <c r="J162" s="5">
        <v>250</v>
      </c>
      <c r="K162" s="5">
        <v>0</v>
      </c>
      <c r="L162" s="5">
        <v>3</v>
      </c>
      <c r="M162" s="5">
        <f t="shared" si="17"/>
        <v>28</v>
      </c>
      <c r="N162" s="5">
        <f t="shared" si="18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19"/>
        <v>2006</v>
      </c>
      <c r="U162" s="5">
        <f t="shared" si="20"/>
        <v>1</v>
      </c>
      <c r="V162" s="5">
        <v>0</v>
      </c>
      <c r="W162" s="5">
        <v>10</v>
      </c>
    </row>
    <row r="163" spans="1:23">
      <c r="A163" s="5">
        <f t="shared" si="15"/>
        <v>160</v>
      </c>
      <c r="B163" s="100">
        <f t="shared" si="16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INDEX(ref_Unit_Balance!$G$31:$G$1012,MATCH(UnitGradeInfo!B163,ref_Unit_Balance!$B$31:$B$1048576,0))</f>
        <v>250</v>
      </c>
      <c r="F163" s="5">
        <f>INDEX(ref_Unit_Balance!$V$31:$V$1012,MATCH(UnitGradeInfo!B163,ref_Unit_Balance!$B$31:$B$1048576,0))
+
INDEX(ref_Unit_Balance!$AB$31:$AB$1012,MATCH(UnitGradeInfo!B163,ref_Unit_Balance!$B$31:$B$1048576,0))*(D163-1)</f>
        <v>2900</v>
      </c>
      <c r="G163" s="5">
        <f>INDEX(ref_Unit_Balance!$R$31:$R$1012,MATCH(UnitGradeInfo!B163,ref_Unit_Balance!$B$31:$B$1048576,0))
+
INDEX(ref_Unit_Balance!$AA$31:$AA$1012,MATCH(UnitGradeInfo!B163,ref_Unit_Balance!$B$31:$B$1048576,0))*(D163-1)</f>
        <v>206</v>
      </c>
      <c r="H163" s="39">
        <f>IF(INDEX(Unitinfo!D:D,MATCH(UnitGradeInfo!B163,Unitinfo!A:A,0))=1,50,5)</f>
        <v>5</v>
      </c>
      <c r="I163" s="5">
        <v>3</v>
      </c>
      <c r="J163" s="5">
        <v>250</v>
      </c>
      <c r="K163" s="5">
        <v>0</v>
      </c>
      <c r="L163" s="5">
        <v>3</v>
      </c>
      <c r="M163" s="5">
        <f t="shared" si="17"/>
        <v>30</v>
      </c>
      <c r="N163" s="5">
        <f t="shared" si="18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19"/>
        <v>2006</v>
      </c>
      <c r="U163" s="5">
        <f t="shared" si="20"/>
        <v>1</v>
      </c>
      <c r="V163" s="5">
        <v>0</v>
      </c>
      <c r="W163" s="5">
        <v>10</v>
      </c>
    </row>
    <row r="164" spans="1:23">
      <c r="A164" s="5">
        <f t="shared" si="15"/>
        <v>161</v>
      </c>
      <c r="B164" s="100">
        <f t="shared" si="16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INDEX(ref_Unit_Balance!$G$31:$G$1012,MATCH(UnitGradeInfo!B164,ref_Unit_Balance!$B$31:$B$1048576,0))</f>
        <v>250</v>
      </c>
      <c r="F164" s="5">
        <f>INDEX(ref_Unit_Balance!$V$31:$V$1012,MATCH(UnitGradeInfo!B164,ref_Unit_Balance!$B$31:$B$1048576,0))
+
INDEX(ref_Unit_Balance!$AB$31:$AB$1012,MATCH(UnitGradeInfo!B164,ref_Unit_Balance!$B$31:$B$1048576,0))*(D164-1)</f>
        <v>3100</v>
      </c>
      <c r="G164" s="5">
        <f>INDEX(ref_Unit_Balance!$R$31:$R$1012,MATCH(UnitGradeInfo!B164,ref_Unit_Balance!$B$31:$B$1048576,0))
+
INDEX(ref_Unit_Balance!$AA$31:$AA$1012,MATCH(UnitGradeInfo!B164,ref_Unit_Balance!$B$31:$B$1048576,0))*(D164-1)</f>
        <v>213</v>
      </c>
      <c r="H164" s="39">
        <f>IF(INDEX(Unitinfo!D:D,MATCH(UnitGradeInfo!B164,Unitinfo!A:A,0))=1,50,5)</f>
        <v>5</v>
      </c>
      <c r="I164" s="5">
        <v>3</v>
      </c>
      <c r="J164" s="5">
        <v>250</v>
      </c>
      <c r="K164" s="5">
        <v>0</v>
      </c>
      <c r="L164" s="5">
        <v>3</v>
      </c>
      <c r="M164" s="5">
        <f t="shared" si="17"/>
        <v>32</v>
      </c>
      <c r="N164" s="5">
        <f t="shared" si="18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19"/>
        <v>2006</v>
      </c>
      <c r="U164" s="5">
        <f t="shared" si="20"/>
        <v>1</v>
      </c>
      <c r="V164" s="5">
        <v>0</v>
      </c>
      <c r="W164" s="5">
        <v>10</v>
      </c>
    </row>
    <row r="165" spans="1:23">
      <c r="A165" s="5">
        <f t="shared" si="15"/>
        <v>162</v>
      </c>
      <c r="B165" s="100">
        <f t="shared" si="16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INDEX(ref_Unit_Balance!$G$31:$G$1012,MATCH(UnitGradeInfo!B165,ref_Unit_Balance!$B$31:$B$1048576,0))</f>
        <v>250</v>
      </c>
      <c r="F165" s="5">
        <f>INDEX(ref_Unit_Balance!$V$31:$V$1012,MATCH(UnitGradeInfo!B165,ref_Unit_Balance!$B$31:$B$1048576,0))
+
INDEX(ref_Unit_Balance!$AB$31:$AB$1012,MATCH(UnitGradeInfo!B165,ref_Unit_Balance!$B$31:$B$1048576,0))*(D165-1)</f>
        <v>3300</v>
      </c>
      <c r="G165" s="5">
        <f>INDEX(ref_Unit_Balance!$R$31:$R$1012,MATCH(UnitGradeInfo!B165,ref_Unit_Balance!$B$31:$B$1048576,0))
+
INDEX(ref_Unit_Balance!$AA$31:$AA$1012,MATCH(UnitGradeInfo!B165,ref_Unit_Balance!$B$31:$B$1048576,0))*(D165-1)</f>
        <v>220</v>
      </c>
      <c r="H165" s="39">
        <f>IF(INDEX(Unitinfo!D:D,MATCH(UnitGradeInfo!B165,Unitinfo!A:A,0))=1,50,5)</f>
        <v>5</v>
      </c>
      <c r="I165" s="5">
        <v>3</v>
      </c>
      <c r="J165" s="5">
        <v>250</v>
      </c>
      <c r="K165" s="5">
        <v>0</v>
      </c>
      <c r="L165" s="5">
        <v>3</v>
      </c>
      <c r="M165" s="5">
        <f t="shared" si="17"/>
        <v>34</v>
      </c>
      <c r="N165" s="5">
        <f t="shared" si="18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19"/>
        <v>2006</v>
      </c>
      <c r="U165" s="5">
        <f t="shared" si="20"/>
        <v>1</v>
      </c>
      <c r="V165" s="5">
        <v>0</v>
      </c>
      <c r="W165" s="5">
        <v>10</v>
      </c>
    </row>
    <row r="166" spans="1:23">
      <c r="A166" s="5">
        <f t="shared" si="15"/>
        <v>163</v>
      </c>
      <c r="B166" s="100">
        <f t="shared" si="16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INDEX(ref_Unit_Balance!$G$31:$G$1012,MATCH(UnitGradeInfo!B166,ref_Unit_Balance!$B$31:$B$1048576,0))</f>
        <v>250</v>
      </c>
      <c r="F166" s="5">
        <f>INDEX(ref_Unit_Balance!$V$31:$V$1012,MATCH(UnitGradeInfo!B166,ref_Unit_Balance!$B$31:$B$1048576,0))
+
INDEX(ref_Unit_Balance!$AB$31:$AB$1012,MATCH(UnitGradeInfo!B166,ref_Unit_Balance!$B$31:$B$1048576,0))*(D166-1)</f>
        <v>3500</v>
      </c>
      <c r="G166" s="5">
        <f>INDEX(ref_Unit_Balance!$R$31:$R$1012,MATCH(UnitGradeInfo!B166,ref_Unit_Balance!$B$31:$B$1048576,0))
+
INDEX(ref_Unit_Balance!$AA$31:$AA$1012,MATCH(UnitGradeInfo!B166,ref_Unit_Balance!$B$31:$B$1048576,0))*(D166-1)</f>
        <v>227</v>
      </c>
      <c r="H166" s="39">
        <f>IF(INDEX(Unitinfo!D:D,MATCH(UnitGradeInfo!B166,Unitinfo!A:A,0))=1,50,5)</f>
        <v>5</v>
      </c>
      <c r="I166" s="5">
        <v>3</v>
      </c>
      <c r="J166" s="5">
        <v>250</v>
      </c>
      <c r="K166" s="5">
        <v>0</v>
      </c>
      <c r="L166" s="5">
        <v>3</v>
      </c>
      <c r="M166" s="5">
        <f t="shared" si="17"/>
        <v>36</v>
      </c>
      <c r="N166" s="5">
        <f t="shared" si="18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19"/>
        <v>2006</v>
      </c>
      <c r="U166" s="5">
        <f t="shared" si="20"/>
        <v>1</v>
      </c>
      <c r="V166" s="5">
        <v>0</v>
      </c>
      <c r="W166" s="5">
        <v>10</v>
      </c>
    </row>
    <row r="167" spans="1:23">
      <c r="A167" s="5">
        <f t="shared" si="15"/>
        <v>164</v>
      </c>
      <c r="B167" s="100">
        <f t="shared" si="16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INDEX(ref_Unit_Balance!$G$31:$G$1012,MATCH(UnitGradeInfo!B167,ref_Unit_Balance!$B$31:$B$1048576,0))</f>
        <v>250</v>
      </c>
      <c r="F167" s="5">
        <f>INDEX(ref_Unit_Balance!$V$31:$V$1012,MATCH(UnitGradeInfo!B167,ref_Unit_Balance!$B$31:$B$1048576,0))
+
INDEX(ref_Unit_Balance!$AB$31:$AB$1012,MATCH(UnitGradeInfo!B167,ref_Unit_Balance!$B$31:$B$1048576,0))*(D167-1)</f>
        <v>3700</v>
      </c>
      <c r="G167" s="5">
        <f>INDEX(ref_Unit_Balance!$R$31:$R$1012,MATCH(UnitGradeInfo!B167,ref_Unit_Balance!$B$31:$B$1048576,0))
+
INDEX(ref_Unit_Balance!$AA$31:$AA$1012,MATCH(UnitGradeInfo!B167,ref_Unit_Balance!$B$31:$B$1048576,0))*(D167-1)</f>
        <v>234</v>
      </c>
      <c r="H167" s="39">
        <f>IF(INDEX(Unitinfo!D:D,MATCH(UnitGradeInfo!B167,Unitinfo!A:A,0))=1,50,5)</f>
        <v>5</v>
      </c>
      <c r="I167" s="5">
        <v>3</v>
      </c>
      <c r="J167" s="5">
        <v>250</v>
      </c>
      <c r="K167" s="5">
        <v>0</v>
      </c>
      <c r="L167" s="5">
        <v>3</v>
      </c>
      <c r="M167" s="5">
        <f t="shared" si="17"/>
        <v>38</v>
      </c>
      <c r="N167" s="5">
        <f t="shared" si="18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19"/>
        <v>2006</v>
      </c>
      <c r="U167" s="5">
        <f t="shared" si="20"/>
        <v>1</v>
      </c>
      <c r="V167" s="5">
        <v>0</v>
      </c>
      <c r="W167" s="5">
        <v>10</v>
      </c>
    </row>
    <row r="168" spans="1:23">
      <c r="A168" s="5">
        <f t="shared" ref="A168:A231" si="21">A167+1</f>
        <v>165</v>
      </c>
      <c r="B168" s="100">
        <f t="shared" si="16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INDEX(ref_Unit_Balance!$G$31:$G$1012,MATCH(UnitGradeInfo!B168,ref_Unit_Balance!$B$31:$B$1048576,0))</f>
        <v>250</v>
      </c>
      <c r="F168" s="5">
        <f>INDEX(ref_Unit_Balance!$V$31:$V$1012,MATCH(UnitGradeInfo!B168,ref_Unit_Balance!$B$31:$B$1048576,0))
+
INDEX(ref_Unit_Balance!$AB$31:$AB$1012,MATCH(UnitGradeInfo!B168,ref_Unit_Balance!$B$31:$B$1048576,0))*(D168-1)</f>
        <v>3900</v>
      </c>
      <c r="G168" s="5">
        <f>INDEX(ref_Unit_Balance!$R$31:$R$1012,MATCH(UnitGradeInfo!B168,ref_Unit_Balance!$B$31:$B$1048576,0))
+
INDEX(ref_Unit_Balance!$AA$31:$AA$1012,MATCH(UnitGradeInfo!B168,ref_Unit_Balance!$B$31:$B$1048576,0))*(D168-1)</f>
        <v>241</v>
      </c>
      <c r="H168" s="39">
        <f>IF(INDEX(Unitinfo!D:D,MATCH(UnitGradeInfo!B168,Unitinfo!A:A,0))=1,50,5)</f>
        <v>5</v>
      </c>
      <c r="I168" s="5">
        <v>3</v>
      </c>
      <c r="J168" s="5">
        <v>250</v>
      </c>
      <c r="K168" s="5">
        <v>0</v>
      </c>
      <c r="L168" s="5">
        <v>3</v>
      </c>
      <c r="M168" s="5">
        <f t="shared" si="17"/>
        <v>40</v>
      </c>
      <c r="N168" s="5">
        <f t="shared" si="18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19"/>
        <v>2006</v>
      </c>
      <c r="U168" s="5">
        <f t="shared" si="20"/>
        <v>1</v>
      </c>
      <c r="V168" s="5">
        <v>0</v>
      </c>
      <c r="W168" s="5">
        <v>10</v>
      </c>
    </row>
    <row r="169" spans="1:23">
      <c r="A169" s="5">
        <f t="shared" si="21"/>
        <v>166</v>
      </c>
      <c r="B169" s="100">
        <f t="shared" si="16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INDEX(ref_Unit_Balance!$G$31:$G$1012,MATCH(UnitGradeInfo!B169,ref_Unit_Balance!$B$31:$B$1048576,0))</f>
        <v>252</v>
      </c>
      <c r="F169" s="5">
        <f>INDEX(ref_Unit_Balance!$V$31:$V$1012,MATCH(UnitGradeInfo!B169,ref_Unit_Balance!$B$31:$B$1048576,0))
+
INDEX(ref_Unit_Balance!$AB$31:$AB$1012,MATCH(UnitGradeInfo!B169,ref_Unit_Balance!$B$31:$B$1048576,0))*(D169-1)</f>
        <v>2497</v>
      </c>
      <c r="G169" s="5">
        <f>INDEX(ref_Unit_Balance!$R$31:$R$1012,MATCH(UnitGradeInfo!B169,ref_Unit_Balance!$B$31:$B$1048576,0))
+
INDEX(ref_Unit_Balance!$AA$31:$AA$1012,MATCH(UnitGradeInfo!B169,ref_Unit_Balance!$B$31:$B$1048576,0))*(D169-1)</f>
        <v>33</v>
      </c>
      <c r="H169" s="39">
        <f>IF(INDEX(Unitinfo!D:D,MATCH(UnitGradeInfo!B169,Unitinfo!A:A,0))=1,50,5)</f>
        <v>5</v>
      </c>
      <c r="I169" s="5">
        <v>3</v>
      </c>
      <c r="J169" s="5">
        <v>250</v>
      </c>
      <c r="K169" s="5">
        <v>0</v>
      </c>
      <c r="L169" s="5">
        <v>3</v>
      </c>
      <c r="M169" s="5">
        <f t="shared" si="17"/>
        <v>2</v>
      </c>
      <c r="N169" s="5">
        <f t="shared" si="18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19"/>
        <v>2007</v>
      </c>
      <c r="U169" s="5">
        <f t="shared" si="20"/>
        <v>1</v>
      </c>
      <c r="V169" s="5">
        <v>0</v>
      </c>
      <c r="W169" s="5">
        <v>10</v>
      </c>
    </row>
    <row r="170" spans="1:23">
      <c r="A170" s="5">
        <f t="shared" si="21"/>
        <v>167</v>
      </c>
      <c r="B170" s="100">
        <f t="shared" si="16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INDEX(ref_Unit_Balance!$G$31:$G$1012,MATCH(UnitGradeInfo!B170,ref_Unit_Balance!$B$31:$B$1048576,0))</f>
        <v>252</v>
      </c>
      <c r="F170" s="5">
        <f>INDEX(ref_Unit_Balance!$V$31:$V$1012,MATCH(UnitGradeInfo!B170,ref_Unit_Balance!$B$31:$B$1048576,0))
+
INDEX(ref_Unit_Balance!$AB$31:$AB$1012,MATCH(UnitGradeInfo!B170,ref_Unit_Balance!$B$31:$B$1048576,0))*(D170-1)</f>
        <v>2830</v>
      </c>
      <c r="G170" s="5">
        <f>INDEX(ref_Unit_Balance!$R$31:$R$1012,MATCH(UnitGradeInfo!B170,ref_Unit_Balance!$B$31:$B$1048576,0))
+
INDEX(ref_Unit_Balance!$AA$31:$AA$1012,MATCH(UnitGradeInfo!B170,ref_Unit_Balance!$B$31:$B$1048576,0))*(D170-1)</f>
        <v>53</v>
      </c>
      <c r="H170" s="39">
        <f>IF(INDEX(Unitinfo!D:D,MATCH(UnitGradeInfo!B170,Unitinfo!A:A,0))=1,50,5)</f>
        <v>5</v>
      </c>
      <c r="I170" s="5">
        <v>3</v>
      </c>
      <c r="J170" s="5">
        <v>250</v>
      </c>
      <c r="K170" s="5">
        <v>0</v>
      </c>
      <c r="L170" s="5">
        <v>3</v>
      </c>
      <c r="M170" s="5">
        <f t="shared" si="17"/>
        <v>4</v>
      </c>
      <c r="N170" s="5">
        <f t="shared" si="18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19"/>
        <v>2007</v>
      </c>
      <c r="U170" s="5">
        <f t="shared" si="20"/>
        <v>1</v>
      </c>
      <c r="V170" s="5">
        <v>0</v>
      </c>
      <c r="W170" s="5">
        <v>10</v>
      </c>
    </row>
    <row r="171" spans="1:23">
      <c r="A171" s="5">
        <f t="shared" si="21"/>
        <v>168</v>
      </c>
      <c r="B171" s="100">
        <f t="shared" si="16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INDEX(ref_Unit_Balance!$G$31:$G$1012,MATCH(UnitGradeInfo!B171,ref_Unit_Balance!$B$31:$B$1048576,0))</f>
        <v>252</v>
      </c>
      <c r="F171" s="5">
        <f>INDEX(ref_Unit_Balance!$V$31:$V$1012,MATCH(UnitGradeInfo!B171,ref_Unit_Balance!$B$31:$B$1048576,0))
+
INDEX(ref_Unit_Balance!$AB$31:$AB$1012,MATCH(UnitGradeInfo!B171,ref_Unit_Balance!$B$31:$B$1048576,0))*(D171-1)</f>
        <v>3163</v>
      </c>
      <c r="G171" s="5">
        <f>INDEX(ref_Unit_Balance!$R$31:$R$1012,MATCH(UnitGradeInfo!B171,ref_Unit_Balance!$B$31:$B$1048576,0))
+
INDEX(ref_Unit_Balance!$AA$31:$AA$1012,MATCH(UnitGradeInfo!B171,ref_Unit_Balance!$B$31:$B$1048576,0))*(D171-1)</f>
        <v>73</v>
      </c>
      <c r="H171" s="39">
        <f>IF(INDEX(Unitinfo!D:D,MATCH(UnitGradeInfo!B171,Unitinfo!A:A,0))=1,50,5)</f>
        <v>5</v>
      </c>
      <c r="I171" s="5">
        <v>3</v>
      </c>
      <c r="J171" s="5">
        <v>250</v>
      </c>
      <c r="K171" s="5">
        <v>0</v>
      </c>
      <c r="L171" s="5">
        <v>3</v>
      </c>
      <c r="M171" s="5">
        <f t="shared" si="17"/>
        <v>6</v>
      </c>
      <c r="N171" s="5">
        <f t="shared" si="18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19"/>
        <v>2007</v>
      </c>
      <c r="U171" s="5">
        <f t="shared" si="20"/>
        <v>1</v>
      </c>
      <c r="V171" s="5">
        <v>0</v>
      </c>
      <c r="W171" s="5">
        <v>10</v>
      </c>
    </row>
    <row r="172" spans="1:23">
      <c r="A172" s="5">
        <f t="shared" si="21"/>
        <v>169</v>
      </c>
      <c r="B172" s="100">
        <f t="shared" si="16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INDEX(ref_Unit_Balance!$G$31:$G$1012,MATCH(UnitGradeInfo!B172,ref_Unit_Balance!$B$31:$B$1048576,0))</f>
        <v>252</v>
      </c>
      <c r="F172" s="5">
        <f>INDEX(ref_Unit_Balance!$V$31:$V$1012,MATCH(UnitGradeInfo!B172,ref_Unit_Balance!$B$31:$B$1048576,0))
+
INDEX(ref_Unit_Balance!$AB$31:$AB$1012,MATCH(UnitGradeInfo!B172,ref_Unit_Balance!$B$31:$B$1048576,0))*(D172-1)</f>
        <v>3496</v>
      </c>
      <c r="G172" s="5">
        <f>INDEX(ref_Unit_Balance!$R$31:$R$1012,MATCH(UnitGradeInfo!B172,ref_Unit_Balance!$B$31:$B$1048576,0))
+
INDEX(ref_Unit_Balance!$AA$31:$AA$1012,MATCH(UnitGradeInfo!B172,ref_Unit_Balance!$B$31:$B$1048576,0))*(D172-1)</f>
        <v>93</v>
      </c>
      <c r="H172" s="39">
        <f>IF(INDEX(Unitinfo!D:D,MATCH(UnitGradeInfo!B172,Unitinfo!A:A,0))=1,50,5)</f>
        <v>5</v>
      </c>
      <c r="I172" s="5">
        <v>3</v>
      </c>
      <c r="J172" s="5">
        <v>250</v>
      </c>
      <c r="K172" s="5">
        <v>0</v>
      </c>
      <c r="L172" s="5">
        <v>3</v>
      </c>
      <c r="M172" s="5">
        <f t="shared" si="17"/>
        <v>8</v>
      </c>
      <c r="N172" s="5">
        <f t="shared" si="18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19"/>
        <v>2007</v>
      </c>
      <c r="U172" s="5">
        <f t="shared" si="20"/>
        <v>1</v>
      </c>
      <c r="V172" s="5">
        <v>0</v>
      </c>
      <c r="W172" s="5">
        <v>10</v>
      </c>
    </row>
    <row r="173" spans="1:23">
      <c r="A173" s="5">
        <f t="shared" si="21"/>
        <v>170</v>
      </c>
      <c r="B173" s="100">
        <f t="shared" si="16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INDEX(ref_Unit_Balance!$G$31:$G$1012,MATCH(UnitGradeInfo!B173,ref_Unit_Balance!$B$31:$B$1048576,0))</f>
        <v>252</v>
      </c>
      <c r="F173" s="5">
        <f>INDEX(ref_Unit_Balance!$V$31:$V$1012,MATCH(UnitGradeInfo!B173,ref_Unit_Balance!$B$31:$B$1048576,0))
+
INDEX(ref_Unit_Balance!$AB$31:$AB$1012,MATCH(UnitGradeInfo!B173,ref_Unit_Balance!$B$31:$B$1048576,0))*(D173-1)</f>
        <v>3829</v>
      </c>
      <c r="G173" s="5">
        <f>INDEX(ref_Unit_Balance!$R$31:$R$1012,MATCH(UnitGradeInfo!B173,ref_Unit_Balance!$B$31:$B$1048576,0))
+
INDEX(ref_Unit_Balance!$AA$31:$AA$1012,MATCH(UnitGradeInfo!B173,ref_Unit_Balance!$B$31:$B$1048576,0))*(D173-1)</f>
        <v>113</v>
      </c>
      <c r="H173" s="39">
        <f>IF(INDEX(Unitinfo!D:D,MATCH(UnitGradeInfo!B173,Unitinfo!A:A,0))=1,50,5)</f>
        <v>5</v>
      </c>
      <c r="I173" s="5">
        <v>3</v>
      </c>
      <c r="J173" s="5">
        <v>250</v>
      </c>
      <c r="K173" s="5">
        <v>0</v>
      </c>
      <c r="L173" s="5">
        <v>3</v>
      </c>
      <c r="M173" s="5">
        <f t="shared" si="17"/>
        <v>10</v>
      </c>
      <c r="N173" s="5">
        <f t="shared" si="18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19"/>
        <v>2007</v>
      </c>
      <c r="U173" s="5">
        <f t="shared" si="20"/>
        <v>1</v>
      </c>
      <c r="V173" s="5">
        <v>0</v>
      </c>
      <c r="W173" s="5">
        <v>10</v>
      </c>
    </row>
    <row r="174" spans="1:23">
      <c r="A174" s="5">
        <f t="shared" si="21"/>
        <v>171</v>
      </c>
      <c r="B174" s="100">
        <f t="shared" si="16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INDEX(ref_Unit_Balance!$G$31:$G$1012,MATCH(UnitGradeInfo!B174,ref_Unit_Balance!$B$31:$B$1048576,0))</f>
        <v>252</v>
      </c>
      <c r="F174" s="5">
        <f>INDEX(ref_Unit_Balance!$V$31:$V$1012,MATCH(UnitGradeInfo!B174,ref_Unit_Balance!$B$31:$B$1048576,0))
+
INDEX(ref_Unit_Balance!$AB$31:$AB$1012,MATCH(UnitGradeInfo!B174,ref_Unit_Balance!$B$31:$B$1048576,0))*(D174-1)</f>
        <v>4162</v>
      </c>
      <c r="G174" s="5">
        <f>INDEX(ref_Unit_Balance!$R$31:$R$1012,MATCH(UnitGradeInfo!B174,ref_Unit_Balance!$B$31:$B$1048576,0))
+
INDEX(ref_Unit_Balance!$AA$31:$AA$1012,MATCH(UnitGradeInfo!B174,ref_Unit_Balance!$B$31:$B$1048576,0))*(D174-1)</f>
        <v>133</v>
      </c>
      <c r="H174" s="39">
        <f>IF(INDEX(Unitinfo!D:D,MATCH(UnitGradeInfo!B174,Unitinfo!A:A,0))=1,50,5)</f>
        <v>5</v>
      </c>
      <c r="I174" s="5">
        <v>3</v>
      </c>
      <c r="J174" s="5">
        <v>250</v>
      </c>
      <c r="K174" s="5">
        <v>0</v>
      </c>
      <c r="L174" s="5">
        <v>3</v>
      </c>
      <c r="M174" s="5">
        <f t="shared" si="17"/>
        <v>12</v>
      </c>
      <c r="N174" s="5">
        <f t="shared" si="18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19"/>
        <v>2007</v>
      </c>
      <c r="U174" s="5">
        <f t="shared" si="20"/>
        <v>1</v>
      </c>
      <c r="V174" s="5">
        <v>0</v>
      </c>
      <c r="W174" s="5">
        <v>10</v>
      </c>
    </row>
    <row r="175" spans="1:23">
      <c r="A175" s="5">
        <f t="shared" si="21"/>
        <v>172</v>
      </c>
      <c r="B175" s="100">
        <f t="shared" si="16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INDEX(ref_Unit_Balance!$G$31:$G$1012,MATCH(UnitGradeInfo!B175,ref_Unit_Balance!$B$31:$B$1048576,0))</f>
        <v>252</v>
      </c>
      <c r="F175" s="5">
        <f>INDEX(ref_Unit_Balance!$V$31:$V$1012,MATCH(UnitGradeInfo!B175,ref_Unit_Balance!$B$31:$B$1048576,0))
+
INDEX(ref_Unit_Balance!$AB$31:$AB$1012,MATCH(UnitGradeInfo!B175,ref_Unit_Balance!$B$31:$B$1048576,0))*(D175-1)</f>
        <v>4495</v>
      </c>
      <c r="G175" s="5">
        <f>INDEX(ref_Unit_Balance!$R$31:$R$1012,MATCH(UnitGradeInfo!B175,ref_Unit_Balance!$B$31:$B$1048576,0))
+
INDEX(ref_Unit_Balance!$AA$31:$AA$1012,MATCH(UnitGradeInfo!B175,ref_Unit_Balance!$B$31:$B$1048576,0))*(D175-1)</f>
        <v>153</v>
      </c>
      <c r="H175" s="39">
        <f>IF(INDEX(Unitinfo!D:D,MATCH(UnitGradeInfo!B175,Unitinfo!A:A,0))=1,50,5)</f>
        <v>5</v>
      </c>
      <c r="I175" s="5">
        <v>3</v>
      </c>
      <c r="J175" s="5">
        <v>250</v>
      </c>
      <c r="K175" s="5">
        <v>0</v>
      </c>
      <c r="L175" s="5">
        <v>3</v>
      </c>
      <c r="M175" s="5">
        <f t="shared" si="17"/>
        <v>14</v>
      </c>
      <c r="N175" s="5">
        <f t="shared" si="18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19"/>
        <v>2007</v>
      </c>
      <c r="U175" s="5">
        <f t="shared" si="20"/>
        <v>1</v>
      </c>
      <c r="V175" s="5">
        <v>0</v>
      </c>
      <c r="W175" s="5">
        <v>10</v>
      </c>
    </row>
    <row r="176" spans="1:23">
      <c r="A176" s="5">
        <f t="shared" si="21"/>
        <v>173</v>
      </c>
      <c r="B176" s="100">
        <f t="shared" si="16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INDEX(ref_Unit_Balance!$G$31:$G$1012,MATCH(UnitGradeInfo!B176,ref_Unit_Balance!$B$31:$B$1048576,0))</f>
        <v>252</v>
      </c>
      <c r="F176" s="5">
        <f>INDEX(ref_Unit_Balance!$V$31:$V$1012,MATCH(UnitGradeInfo!B176,ref_Unit_Balance!$B$31:$B$1048576,0))
+
INDEX(ref_Unit_Balance!$AB$31:$AB$1012,MATCH(UnitGradeInfo!B176,ref_Unit_Balance!$B$31:$B$1048576,0))*(D176-1)</f>
        <v>4828</v>
      </c>
      <c r="G176" s="5">
        <f>INDEX(ref_Unit_Balance!$R$31:$R$1012,MATCH(UnitGradeInfo!B176,ref_Unit_Balance!$B$31:$B$1048576,0))
+
INDEX(ref_Unit_Balance!$AA$31:$AA$1012,MATCH(UnitGradeInfo!B176,ref_Unit_Balance!$B$31:$B$1048576,0))*(D176-1)</f>
        <v>173</v>
      </c>
      <c r="H176" s="39">
        <f>IF(INDEX(Unitinfo!D:D,MATCH(UnitGradeInfo!B176,Unitinfo!A:A,0))=1,50,5)</f>
        <v>5</v>
      </c>
      <c r="I176" s="5">
        <v>3</v>
      </c>
      <c r="J176" s="5">
        <v>250</v>
      </c>
      <c r="K176" s="5">
        <v>0</v>
      </c>
      <c r="L176" s="5">
        <v>3</v>
      </c>
      <c r="M176" s="5">
        <f t="shared" si="17"/>
        <v>16</v>
      </c>
      <c r="N176" s="5">
        <f t="shared" si="18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19"/>
        <v>2007</v>
      </c>
      <c r="U176" s="5">
        <f t="shared" si="20"/>
        <v>1</v>
      </c>
      <c r="V176" s="5">
        <v>0</v>
      </c>
      <c r="W176" s="5">
        <v>10</v>
      </c>
    </row>
    <row r="177" spans="1:23">
      <c r="A177" s="5">
        <f t="shared" si="21"/>
        <v>174</v>
      </c>
      <c r="B177" s="100">
        <f t="shared" si="16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INDEX(ref_Unit_Balance!$G$31:$G$1012,MATCH(UnitGradeInfo!B177,ref_Unit_Balance!$B$31:$B$1048576,0))</f>
        <v>252</v>
      </c>
      <c r="F177" s="5">
        <f>INDEX(ref_Unit_Balance!$V$31:$V$1012,MATCH(UnitGradeInfo!B177,ref_Unit_Balance!$B$31:$B$1048576,0))
+
INDEX(ref_Unit_Balance!$AB$31:$AB$1012,MATCH(UnitGradeInfo!B177,ref_Unit_Balance!$B$31:$B$1048576,0))*(D177-1)</f>
        <v>5161</v>
      </c>
      <c r="G177" s="5">
        <f>INDEX(ref_Unit_Balance!$R$31:$R$1012,MATCH(UnitGradeInfo!B177,ref_Unit_Balance!$B$31:$B$1048576,0))
+
INDEX(ref_Unit_Balance!$AA$31:$AA$1012,MATCH(UnitGradeInfo!B177,ref_Unit_Balance!$B$31:$B$1048576,0))*(D177-1)</f>
        <v>193</v>
      </c>
      <c r="H177" s="39">
        <f>IF(INDEX(Unitinfo!D:D,MATCH(UnitGradeInfo!B177,Unitinfo!A:A,0))=1,50,5)</f>
        <v>5</v>
      </c>
      <c r="I177" s="5">
        <v>3</v>
      </c>
      <c r="J177" s="5">
        <v>250</v>
      </c>
      <c r="K177" s="5">
        <v>0</v>
      </c>
      <c r="L177" s="5">
        <v>3</v>
      </c>
      <c r="M177" s="5">
        <f t="shared" si="17"/>
        <v>18</v>
      </c>
      <c r="N177" s="5">
        <f t="shared" si="18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19"/>
        <v>2007</v>
      </c>
      <c r="U177" s="5">
        <f t="shared" si="20"/>
        <v>1</v>
      </c>
      <c r="V177" s="5">
        <v>0</v>
      </c>
      <c r="W177" s="5">
        <v>10</v>
      </c>
    </row>
    <row r="178" spans="1:23">
      <c r="A178" s="5">
        <f t="shared" si="21"/>
        <v>175</v>
      </c>
      <c r="B178" s="100">
        <f t="shared" ref="B178:B241" si="22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INDEX(ref_Unit_Balance!$G$31:$G$1012,MATCH(UnitGradeInfo!B178,ref_Unit_Balance!$B$31:$B$1048576,0))</f>
        <v>252</v>
      </c>
      <c r="F178" s="5">
        <f>INDEX(ref_Unit_Balance!$V$31:$V$1012,MATCH(UnitGradeInfo!B178,ref_Unit_Balance!$B$31:$B$1048576,0))
+
INDEX(ref_Unit_Balance!$AB$31:$AB$1012,MATCH(UnitGradeInfo!B178,ref_Unit_Balance!$B$31:$B$1048576,0))*(D178-1)</f>
        <v>5494</v>
      </c>
      <c r="G178" s="5">
        <f>INDEX(ref_Unit_Balance!$R$31:$R$1012,MATCH(UnitGradeInfo!B178,ref_Unit_Balance!$B$31:$B$1048576,0))
+
INDEX(ref_Unit_Balance!$AA$31:$AA$1012,MATCH(UnitGradeInfo!B178,ref_Unit_Balance!$B$31:$B$1048576,0))*(D178-1)</f>
        <v>213</v>
      </c>
      <c r="H178" s="39">
        <f>IF(INDEX(Unitinfo!D:D,MATCH(UnitGradeInfo!B178,Unitinfo!A:A,0))=1,50,5)</f>
        <v>5</v>
      </c>
      <c r="I178" s="5">
        <v>3</v>
      </c>
      <c r="J178" s="5">
        <v>250</v>
      </c>
      <c r="K178" s="5">
        <v>0</v>
      </c>
      <c r="L178" s="5">
        <v>3</v>
      </c>
      <c r="M178" s="5">
        <f t="shared" si="17"/>
        <v>20</v>
      </c>
      <c r="N178" s="5">
        <f t="shared" si="18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19"/>
        <v>2007</v>
      </c>
      <c r="U178" s="5">
        <f t="shared" si="20"/>
        <v>1</v>
      </c>
      <c r="V178" s="5">
        <v>0</v>
      </c>
      <c r="W178" s="5">
        <v>10</v>
      </c>
    </row>
    <row r="179" spans="1:23">
      <c r="A179" s="5">
        <f t="shared" si="21"/>
        <v>176</v>
      </c>
      <c r="B179" s="100">
        <f t="shared" si="22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INDEX(ref_Unit_Balance!$G$31:$G$1012,MATCH(UnitGradeInfo!B179,ref_Unit_Balance!$B$31:$B$1048576,0))</f>
        <v>252</v>
      </c>
      <c r="F179" s="5">
        <f>INDEX(ref_Unit_Balance!$V$31:$V$1012,MATCH(UnitGradeInfo!B179,ref_Unit_Balance!$B$31:$B$1048576,0))
+
INDEX(ref_Unit_Balance!$AB$31:$AB$1012,MATCH(UnitGradeInfo!B179,ref_Unit_Balance!$B$31:$B$1048576,0))*(D179-1)</f>
        <v>5827</v>
      </c>
      <c r="G179" s="5">
        <f>INDEX(ref_Unit_Balance!$R$31:$R$1012,MATCH(UnitGradeInfo!B179,ref_Unit_Balance!$B$31:$B$1048576,0))
+
INDEX(ref_Unit_Balance!$AA$31:$AA$1012,MATCH(UnitGradeInfo!B179,ref_Unit_Balance!$B$31:$B$1048576,0))*(D179-1)</f>
        <v>233</v>
      </c>
      <c r="H179" s="39">
        <f>IF(INDEX(Unitinfo!D:D,MATCH(UnitGradeInfo!B179,Unitinfo!A:A,0))=1,50,5)</f>
        <v>5</v>
      </c>
      <c r="I179" s="5">
        <v>3</v>
      </c>
      <c r="J179" s="5">
        <v>250</v>
      </c>
      <c r="K179" s="5">
        <v>0</v>
      </c>
      <c r="L179" s="5">
        <v>3</v>
      </c>
      <c r="M179" s="5">
        <f t="shared" si="17"/>
        <v>22</v>
      </c>
      <c r="N179" s="5">
        <f t="shared" si="18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19"/>
        <v>2007</v>
      </c>
      <c r="U179" s="5">
        <f t="shared" si="20"/>
        <v>1</v>
      </c>
      <c r="V179" s="5">
        <v>0</v>
      </c>
      <c r="W179" s="5">
        <v>10</v>
      </c>
    </row>
    <row r="180" spans="1:23">
      <c r="A180" s="5">
        <f t="shared" si="21"/>
        <v>177</v>
      </c>
      <c r="B180" s="100">
        <f t="shared" si="22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INDEX(ref_Unit_Balance!$G$31:$G$1012,MATCH(UnitGradeInfo!B180,ref_Unit_Balance!$B$31:$B$1048576,0))</f>
        <v>252</v>
      </c>
      <c r="F180" s="5">
        <f>INDEX(ref_Unit_Balance!$V$31:$V$1012,MATCH(UnitGradeInfo!B180,ref_Unit_Balance!$B$31:$B$1048576,0))
+
INDEX(ref_Unit_Balance!$AB$31:$AB$1012,MATCH(UnitGradeInfo!B180,ref_Unit_Balance!$B$31:$B$1048576,0))*(D180-1)</f>
        <v>6160</v>
      </c>
      <c r="G180" s="5">
        <f>INDEX(ref_Unit_Balance!$R$31:$R$1012,MATCH(UnitGradeInfo!B180,ref_Unit_Balance!$B$31:$B$1048576,0))
+
INDEX(ref_Unit_Balance!$AA$31:$AA$1012,MATCH(UnitGradeInfo!B180,ref_Unit_Balance!$B$31:$B$1048576,0))*(D180-1)</f>
        <v>253</v>
      </c>
      <c r="H180" s="39">
        <f>IF(INDEX(Unitinfo!D:D,MATCH(UnitGradeInfo!B180,Unitinfo!A:A,0))=1,50,5)</f>
        <v>5</v>
      </c>
      <c r="I180" s="5">
        <v>3</v>
      </c>
      <c r="J180" s="5">
        <v>250</v>
      </c>
      <c r="K180" s="5">
        <v>0</v>
      </c>
      <c r="L180" s="5">
        <v>3</v>
      </c>
      <c r="M180" s="5">
        <f t="shared" si="17"/>
        <v>24</v>
      </c>
      <c r="N180" s="5">
        <f t="shared" si="18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19"/>
        <v>2007</v>
      </c>
      <c r="U180" s="5">
        <f t="shared" si="20"/>
        <v>1</v>
      </c>
      <c r="V180" s="5">
        <v>0</v>
      </c>
      <c r="W180" s="5">
        <v>10</v>
      </c>
    </row>
    <row r="181" spans="1:23">
      <c r="A181" s="5">
        <f t="shared" si="21"/>
        <v>178</v>
      </c>
      <c r="B181" s="100">
        <f t="shared" si="22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INDEX(ref_Unit_Balance!$G$31:$G$1012,MATCH(UnitGradeInfo!B181,ref_Unit_Balance!$B$31:$B$1048576,0))</f>
        <v>252</v>
      </c>
      <c r="F181" s="5">
        <f>INDEX(ref_Unit_Balance!$V$31:$V$1012,MATCH(UnitGradeInfo!B181,ref_Unit_Balance!$B$31:$B$1048576,0))
+
INDEX(ref_Unit_Balance!$AB$31:$AB$1012,MATCH(UnitGradeInfo!B181,ref_Unit_Balance!$B$31:$B$1048576,0))*(D181-1)</f>
        <v>6493</v>
      </c>
      <c r="G181" s="5">
        <f>INDEX(ref_Unit_Balance!$R$31:$R$1012,MATCH(UnitGradeInfo!B181,ref_Unit_Balance!$B$31:$B$1048576,0))
+
INDEX(ref_Unit_Balance!$AA$31:$AA$1012,MATCH(UnitGradeInfo!B181,ref_Unit_Balance!$B$31:$B$1048576,0))*(D181-1)</f>
        <v>273</v>
      </c>
      <c r="H181" s="39">
        <f>IF(INDEX(Unitinfo!D:D,MATCH(UnitGradeInfo!B181,Unitinfo!A:A,0))=1,50,5)</f>
        <v>5</v>
      </c>
      <c r="I181" s="5">
        <v>3</v>
      </c>
      <c r="J181" s="5">
        <v>250</v>
      </c>
      <c r="K181" s="5">
        <v>0</v>
      </c>
      <c r="L181" s="5">
        <v>3</v>
      </c>
      <c r="M181" s="5">
        <f t="shared" si="17"/>
        <v>26</v>
      </c>
      <c r="N181" s="5">
        <f t="shared" si="18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19"/>
        <v>2007</v>
      </c>
      <c r="U181" s="5">
        <f t="shared" si="20"/>
        <v>1</v>
      </c>
      <c r="V181" s="5">
        <v>0</v>
      </c>
      <c r="W181" s="5">
        <v>10</v>
      </c>
    </row>
    <row r="182" spans="1:23">
      <c r="A182" s="5">
        <f t="shared" si="21"/>
        <v>179</v>
      </c>
      <c r="B182" s="100">
        <f t="shared" si="22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INDEX(ref_Unit_Balance!$G$31:$G$1012,MATCH(UnitGradeInfo!B182,ref_Unit_Balance!$B$31:$B$1048576,0))</f>
        <v>252</v>
      </c>
      <c r="F182" s="5">
        <f>INDEX(ref_Unit_Balance!$V$31:$V$1012,MATCH(UnitGradeInfo!B182,ref_Unit_Balance!$B$31:$B$1048576,0))
+
INDEX(ref_Unit_Balance!$AB$31:$AB$1012,MATCH(UnitGradeInfo!B182,ref_Unit_Balance!$B$31:$B$1048576,0))*(D182-1)</f>
        <v>6826</v>
      </c>
      <c r="G182" s="5">
        <f>INDEX(ref_Unit_Balance!$R$31:$R$1012,MATCH(UnitGradeInfo!B182,ref_Unit_Balance!$B$31:$B$1048576,0))
+
INDEX(ref_Unit_Balance!$AA$31:$AA$1012,MATCH(UnitGradeInfo!B182,ref_Unit_Balance!$B$31:$B$1048576,0))*(D182-1)</f>
        <v>293</v>
      </c>
      <c r="H182" s="39">
        <f>IF(INDEX(Unitinfo!D:D,MATCH(UnitGradeInfo!B182,Unitinfo!A:A,0))=1,50,5)</f>
        <v>5</v>
      </c>
      <c r="I182" s="5">
        <v>3</v>
      </c>
      <c r="J182" s="5">
        <v>250</v>
      </c>
      <c r="K182" s="5">
        <v>0</v>
      </c>
      <c r="L182" s="5">
        <v>3</v>
      </c>
      <c r="M182" s="5">
        <f t="shared" si="17"/>
        <v>28</v>
      </c>
      <c r="N182" s="5">
        <f t="shared" si="18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19"/>
        <v>2007</v>
      </c>
      <c r="U182" s="5">
        <f t="shared" si="20"/>
        <v>1</v>
      </c>
      <c r="V182" s="5">
        <v>0</v>
      </c>
      <c r="W182" s="5">
        <v>10</v>
      </c>
    </row>
    <row r="183" spans="1:23">
      <c r="A183" s="5">
        <f t="shared" si="21"/>
        <v>180</v>
      </c>
      <c r="B183" s="100">
        <f t="shared" si="22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INDEX(ref_Unit_Balance!$G$31:$G$1012,MATCH(UnitGradeInfo!B183,ref_Unit_Balance!$B$31:$B$1048576,0))</f>
        <v>252</v>
      </c>
      <c r="F183" s="5">
        <f>INDEX(ref_Unit_Balance!$V$31:$V$1012,MATCH(UnitGradeInfo!B183,ref_Unit_Balance!$B$31:$B$1048576,0))
+
INDEX(ref_Unit_Balance!$AB$31:$AB$1012,MATCH(UnitGradeInfo!B183,ref_Unit_Balance!$B$31:$B$1048576,0))*(D183-1)</f>
        <v>7159</v>
      </c>
      <c r="G183" s="5">
        <f>INDEX(ref_Unit_Balance!$R$31:$R$1012,MATCH(UnitGradeInfo!B183,ref_Unit_Balance!$B$31:$B$1048576,0))
+
INDEX(ref_Unit_Balance!$AA$31:$AA$1012,MATCH(UnitGradeInfo!B183,ref_Unit_Balance!$B$31:$B$1048576,0))*(D183-1)</f>
        <v>313</v>
      </c>
      <c r="H183" s="39">
        <f>IF(INDEX(Unitinfo!D:D,MATCH(UnitGradeInfo!B183,Unitinfo!A:A,0))=1,50,5)</f>
        <v>5</v>
      </c>
      <c r="I183" s="5">
        <v>3</v>
      </c>
      <c r="J183" s="5">
        <v>250</v>
      </c>
      <c r="K183" s="5">
        <v>0</v>
      </c>
      <c r="L183" s="5">
        <v>3</v>
      </c>
      <c r="M183" s="5">
        <f t="shared" si="17"/>
        <v>30</v>
      </c>
      <c r="N183" s="5">
        <f t="shared" si="18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19"/>
        <v>2007</v>
      </c>
      <c r="U183" s="5">
        <f t="shared" si="20"/>
        <v>1</v>
      </c>
      <c r="V183" s="5">
        <v>0</v>
      </c>
      <c r="W183" s="5">
        <v>10</v>
      </c>
    </row>
    <row r="184" spans="1:23">
      <c r="A184" s="5">
        <f t="shared" si="21"/>
        <v>181</v>
      </c>
      <c r="B184" s="100">
        <f t="shared" si="22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INDEX(ref_Unit_Balance!$G$31:$G$1012,MATCH(UnitGradeInfo!B184,ref_Unit_Balance!$B$31:$B$1048576,0))</f>
        <v>252</v>
      </c>
      <c r="F184" s="5">
        <f>INDEX(ref_Unit_Balance!$V$31:$V$1012,MATCH(UnitGradeInfo!B184,ref_Unit_Balance!$B$31:$B$1048576,0))
+
INDEX(ref_Unit_Balance!$AB$31:$AB$1012,MATCH(UnitGradeInfo!B184,ref_Unit_Balance!$B$31:$B$1048576,0))*(D184-1)</f>
        <v>7492</v>
      </c>
      <c r="G184" s="5">
        <f>INDEX(ref_Unit_Balance!$R$31:$R$1012,MATCH(UnitGradeInfo!B184,ref_Unit_Balance!$B$31:$B$1048576,0))
+
INDEX(ref_Unit_Balance!$AA$31:$AA$1012,MATCH(UnitGradeInfo!B184,ref_Unit_Balance!$B$31:$B$1048576,0))*(D184-1)</f>
        <v>333</v>
      </c>
      <c r="H184" s="39">
        <f>IF(INDEX(Unitinfo!D:D,MATCH(UnitGradeInfo!B184,Unitinfo!A:A,0))=1,50,5)</f>
        <v>5</v>
      </c>
      <c r="I184" s="5">
        <v>3</v>
      </c>
      <c r="J184" s="5">
        <v>250</v>
      </c>
      <c r="K184" s="5">
        <v>0</v>
      </c>
      <c r="L184" s="5">
        <v>3</v>
      </c>
      <c r="M184" s="5">
        <f t="shared" si="17"/>
        <v>32</v>
      </c>
      <c r="N184" s="5">
        <f t="shared" si="18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19"/>
        <v>2007</v>
      </c>
      <c r="U184" s="5">
        <f t="shared" si="20"/>
        <v>1</v>
      </c>
      <c r="V184" s="5">
        <v>0</v>
      </c>
      <c r="W184" s="5">
        <v>10</v>
      </c>
    </row>
    <row r="185" spans="1:23">
      <c r="A185" s="5">
        <f t="shared" si="21"/>
        <v>182</v>
      </c>
      <c r="B185" s="100">
        <f t="shared" si="22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INDEX(ref_Unit_Balance!$G$31:$G$1012,MATCH(UnitGradeInfo!B185,ref_Unit_Balance!$B$31:$B$1048576,0))</f>
        <v>252</v>
      </c>
      <c r="F185" s="5">
        <f>INDEX(ref_Unit_Balance!$V$31:$V$1012,MATCH(UnitGradeInfo!B185,ref_Unit_Balance!$B$31:$B$1048576,0))
+
INDEX(ref_Unit_Balance!$AB$31:$AB$1012,MATCH(UnitGradeInfo!B185,ref_Unit_Balance!$B$31:$B$1048576,0))*(D185-1)</f>
        <v>7825</v>
      </c>
      <c r="G185" s="5">
        <f>INDEX(ref_Unit_Balance!$R$31:$R$1012,MATCH(UnitGradeInfo!B185,ref_Unit_Balance!$B$31:$B$1048576,0))
+
INDEX(ref_Unit_Balance!$AA$31:$AA$1012,MATCH(UnitGradeInfo!B185,ref_Unit_Balance!$B$31:$B$1048576,0))*(D185-1)</f>
        <v>353</v>
      </c>
      <c r="H185" s="39">
        <f>IF(INDEX(Unitinfo!D:D,MATCH(UnitGradeInfo!B185,Unitinfo!A:A,0))=1,50,5)</f>
        <v>5</v>
      </c>
      <c r="I185" s="5">
        <v>3</v>
      </c>
      <c r="J185" s="5">
        <v>250</v>
      </c>
      <c r="K185" s="5">
        <v>0</v>
      </c>
      <c r="L185" s="5">
        <v>3</v>
      </c>
      <c r="M185" s="5">
        <f t="shared" si="17"/>
        <v>34</v>
      </c>
      <c r="N185" s="5">
        <f t="shared" si="18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19"/>
        <v>2007</v>
      </c>
      <c r="U185" s="5">
        <f t="shared" si="20"/>
        <v>1</v>
      </c>
      <c r="V185" s="5">
        <v>0</v>
      </c>
      <c r="W185" s="5">
        <v>10</v>
      </c>
    </row>
    <row r="186" spans="1:23">
      <c r="A186" s="5">
        <f t="shared" si="21"/>
        <v>183</v>
      </c>
      <c r="B186" s="100">
        <f t="shared" si="22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INDEX(ref_Unit_Balance!$G$31:$G$1012,MATCH(UnitGradeInfo!B186,ref_Unit_Balance!$B$31:$B$1048576,0))</f>
        <v>252</v>
      </c>
      <c r="F186" s="5">
        <f>INDEX(ref_Unit_Balance!$V$31:$V$1012,MATCH(UnitGradeInfo!B186,ref_Unit_Balance!$B$31:$B$1048576,0))
+
INDEX(ref_Unit_Balance!$AB$31:$AB$1012,MATCH(UnitGradeInfo!B186,ref_Unit_Balance!$B$31:$B$1048576,0))*(D186-1)</f>
        <v>8158</v>
      </c>
      <c r="G186" s="5">
        <f>INDEX(ref_Unit_Balance!$R$31:$R$1012,MATCH(UnitGradeInfo!B186,ref_Unit_Balance!$B$31:$B$1048576,0))
+
INDEX(ref_Unit_Balance!$AA$31:$AA$1012,MATCH(UnitGradeInfo!B186,ref_Unit_Balance!$B$31:$B$1048576,0))*(D186-1)</f>
        <v>373</v>
      </c>
      <c r="H186" s="39">
        <f>IF(INDEX(Unitinfo!D:D,MATCH(UnitGradeInfo!B186,Unitinfo!A:A,0))=1,50,5)</f>
        <v>5</v>
      </c>
      <c r="I186" s="5">
        <v>3</v>
      </c>
      <c r="J186" s="5">
        <v>250</v>
      </c>
      <c r="K186" s="5">
        <v>0</v>
      </c>
      <c r="L186" s="5">
        <v>3</v>
      </c>
      <c r="M186" s="5">
        <f t="shared" si="17"/>
        <v>36</v>
      </c>
      <c r="N186" s="5">
        <f t="shared" si="18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19"/>
        <v>2007</v>
      </c>
      <c r="U186" s="5">
        <f t="shared" si="20"/>
        <v>1</v>
      </c>
      <c r="V186" s="5">
        <v>0</v>
      </c>
      <c r="W186" s="5">
        <v>10</v>
      </c>
    </row>
    <row r="187" spans="1:23">
      <c r="A187" s="5">
        <f t="shared" si="21"/>
        <v>184</v>
      </c>
      <c r="B187" s="100">
        <f t="shared" si="22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INDEX(ref_Unit_Balance!$G$31:$G$1012,MATCH(UnitGradeInfo!B187,ref_Unit_Balance!$B$31:$B$1048576,0))</f>
        <v>252</v>
      </c>
      <c r="F187" s="5">
        <f>INDEX(ref_Unit_Balance!$V$31:$V$1012,MATCH(UnitGradeInfo!B187,ref_Unit_Balance!$B$31:$B$1048576,0))
+
INDEX(ref_Unit_Balance!$AB$31:$AB$1012,MATCH(UnitGradeInfo!B187,ref_Unit_Balance!$B$31:$B$1048576,0))*(D187-1)</f>
        <v>8491</v>
      </c>
      <c r="G187" s="5">
        <f>INDEX(ref_Unit_Balance!$R$31:$R$1012,MATCH(UnitGradeInfo!B187,ref_Unit_Balance!$B$31:$B$1048576,0))
+
INDEX(ref_Unit_Balance!$AA$31:$AA$1012,MATCH(UnitGradeInfo!B187,ref_Unit_Balance!$B$31:$B$1048576,0))*(D187-1)</f>
        <v>393</v>
      </c>
      <c r="H187" s="39">
        <f>IF(INDEX(Unitinfo!D:D,MATCH(UnitGradeInfo!B187,Unitinfo!A:A,0))=1,50,5)</f>
        <v>5</v>
      </c>
      <c r="I187" s="5">
        <v>3</v>
      </c>
      <c r="J187" s="5">
        <v>250</v>
      </c>
      <c r="K187" s="5">
        <v>0</v>
      </c>
      <c r="L187" s="5">
        <v>3</v>
      </c>
      <c r="M187" s="5">
        <f t="shared" si="17"/>
        <v>38</v>
      </c>
      <c r="N187" s="5">
        <f t="shared" si="18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19"/>
        <v>2007</v>
      </c>
      <c r="U187" s="5">
        <f t="shared" si="20"/>
        <v>1</v>
      </c>
      <c r="V187" s="5">
        <v>0</v>
      </c>
      <c r="W187" s="5">
        <v>10</v>
      </c>
    </row>
    <row r="188" spans="1:23">
      <c r="A188" s="5">
        <f t="shared" si="21"/>
        <v>185</v>
      </c>
      <c r="B188" s="100">
        <f t="shared" si="22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INDEX(ref_Unit_Balance!$G$31:$G$1012,MATCH(UnitGradeInfo!B188,ref_Unit_Balance!$B$31:$B$1048576,0))</f>
        <v>252</v>
      </c>
      <c r="F188" s="5">
        <f>INDEX(ref_Unit_Balance!$V$31:$V$1012,MATCH(UnitGradeInfo!B188,ref_Unit_Balance!$B$31:$B$1048576,0))
+
INDEX(ref_Unit_Balance!$AB$31:$AB$1012,MATCH(UnitGradeInfo!B188,ref_Unit_Balance!$B$31:$B$1048576,0))*(D188-1)</f>
        <v>8824</v>
      </c>
      <c r="G188" s="5">
        <f>INDEX(ref_Unit_Balance!$R$31:$R$1012,MATCH(UnitGradeInfo!B188,ref_Unit_Balance!$B$31:$B$1048576,0))
+
INDEX(ref_Unit_Balance!$AA$31:$AA$1012,MATCH(UnitGradeInfo!B188,ref_Unit_Balance!$B$31:$B$1048576,0))*(D188-1)</f>
        <v>413</v>
      </c>
      <c r="H188" s="39">
        <f>IF(INDEX(Unitinfo!D:D,MATCH(UnitGradeInfo!B188,Unitinfo!A:A,0))=1,50,5)</f>
        <v>5</v>
      </c>
      <c r="I188" s="5">
        <v>3</v>
      </c>
      <c r="J188" s="5">
        <v>250</v>
      </c>
      <c r="K188" s="5">
        <v>0</v>
      </c>
      <c r="L188" s="5">
        <v>3</v>
      </c>
      <c r="M188" s="5">
        <f t="shared" si="17"/>
        <v>40</v>
      </c>
      <c r="N188" s="5">
        <f t="shared" si="18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19"/>
        <v>2007</v>
      </c>
      <c r="U188" s="5">
        <f t="shared" si="20"/>
        <v>1</v>
      </c>
      <c r="V188" s="5">
        <v>0</v>
      </c>
      <c r="W188" s="5">
        <v>10</v>
      </c>
    </row>
    <row r="189" spans="1:23">
      <c r="A189" s="5">
        <f t="shared" si="21"/>
        <v>186</v>
      </c>
      <c r="B189" s="100">
        <f t="shared" si="22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INDEX(ref_Unit_Balance!$G$31:$G$1012,MATCH(UnitGradeInfo!B189,ref_Unit_Balance!$B$31:$B$1048576,0))</f>
        <v>252</v>
      </c>
      <c r="F189" s="5">
        <f>INDEX(ref_Unit_Balance!$V$31:$V$1012,MATCH(UnitGradeInfo!B189,ref_Unit_Balance!$B$31:$B$1048576,0))
+
INDEX(ref_Unit_Balance!$AB$31:$AB$1012,MATCH(UnitGradeInfo!B189,ref_Unit_Balance!$B$31:$B$1048576,0))*(D189-1)</f>
        <v>1110</v>
      </c>
      <c r="G189" s="5">
        <f>INDEX(ref_Unit_Balance!$R$31:$R$1012,MATCH(UnitGradeInfo!B189,ref_Unit_Balance!$B$31:$B$1048576,0))
+
INDEX(ref_Unit_Balance!$AA$31:$AA$1012,MATCH(UnitGradeInfo!B189,ref_Unit_Balance!$B$31:$B$1048576,0))*(D189-1)</f>
        <v>199</v>
      </c>
      <c r="H189" s="39">
        <f>IF(INDEX(Unitinfo!D:D,MATCH(UnitGradeInfo!B189,Unitinfo!A:A,0))=1,50,5)</f>
        <v>5</v>
      </c>
      <c r="I189" s="5">
        <v>3</v>
      </c>
      <c r="J189" s="5">
        <v>250</v>
      </c>
      <c r="K189" s="5">
        <v>0</v>
      </c>
      <c r="L189" s="5">
        <v>3</v>
      </c>
      <c r="M189" s="5">
        <f t="shared" si="17"/>
        <v>2</v>
      </c>
      <c r="N189" s="5">
        <f t="shared" si="18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19"/>
        <v>2008</v>
      </c>
      <c r="U189" s="5">
        <f t="shared" si="20"/>
        <v>1</v>
      </c>
      <c r="V189" s="5">
        <v>0</v>
      </c>
      <c r="W189" s="5">
        <v>10</v>
      </c>
    </row>
    <row r="190" spans="1:23">
      <c r="A190" s="5">
        <f t="shared" si="21"/>
        <v>187</v>
      </c>
      <c r="B190" s="100">
        <f t="shared" si="22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INDEX(ref_Unit_Balance!$G$31:$G$1012,MATCH(UnitGradeInfo!B190,ref_Unit_Balance!$B$31:$B$1048576,0))</f>
        <v>252</v>
      </c>
      <c r="F190" s="5">
        <f>INDEX(ref_Unit_Balance!$V$31:$V$1012,MATCH(UnitGradeInfo!B190,ref_Unit_Balance!$B$31:$B$1048576,0))
+
INDEX(ref_Unit_Balance!$AB$31:$AB$1012,MATCH(UnitGradeInfo!B190,ref_Unit_Balance!$B$31:$B$1048576,0))*(D190-1)</f>
        <v>1443</v>
      </c>
      <c r="G190" s="5">
        <f>INDEX(ref_Unit_Balance!$R$31:$R$1012,MATCH(UnitGradeInfo!B190,ref_Unit_Balance!$B$31:$B$1048576,0))
+
INDEX(ref_Unit_Balance!$AA$31:$AA$1012,MATCH(UnitGradeInfo!B190,ref_Unit_Balance!$B$31:$B$1048576,0))*(D190-1)</f>
        <v>219</v>
      </c>
      <c r="H190" s="39">
        <f>IF(INDEX(Unitinfo!D:D,MATCH(UnitGradeInfo!B190,Unitinfo!A:A,0))=1,50,5)</f>
        <v>5</v>
      </c>
      <c r="I190" s="5">
        <v>3</v>
      </c>
      <c r="J190" s="5">
        <v>250</v>
      </c>
      <c r="K190" s="5">
        <v>0</v>
      </c>
      <c r="L190" s="5">
        <v>3</v>
      </c>
      <c r="M190" s="5">
        <f t="shared" si="17"/>
        <v>4</v>
      </c>
      <c r="N190" s="5">
        <f t="shared" si="18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19"/>
        <v>2008</v>
      </c>
      <c r="U190" s="5">
        <f t="shared" si="20"/>
        <v>1</v>
      </c>
      <c r="V190" s="5">
        <v>0</v>
      </c>
      <c r="W190" s="5">
        <v>10</v>
      </c>
    </row>
    <row r="191" spans="1:23">
      <c r="A191" s="5">
        <f t="shared" si="21"/>
        <v>188</v>
      </c>
      <c r="B191" s="100">
        <f t="shared" si="22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INDEX(ref_Unit_Balance!$G$31:$G$1012,MATCH(UnitGradeInfo!B191,ref_Unit_Balance!$B$31:$B$1048576,0))</f>
        <v>252</v>
      </c>
      <c r="F191" s="5">
        <f>INDEX(ref_Unit_Balance!$V$31:$V$1012,MATCH(UnitGradeInfo!B191,ref_Unit_Balance!$B$31:$B$1048576,0))
+
INDEX(ref_Unit_Balance!$AB$31:$AB$1012,MATCH(UnitGradeInfo!B191,ref_Unit_Balance!$B$31:$B$1048576,0))*(D191-1)</f>
        <v>1776</v>
      </c>
      <c r="G191" s="5">
        <f>INDEX(ref_Unit_Balance!$R$31:$R$1012,MATCH(UnitGradeInfo!B191,ref_Unit_Balance!$B$31:$B$1048576,0))
+
INDEX(ref_Unit_Balance!$AA$31:$AA$1012,MATCH(UnitGradeInfo!B191,ref_Unit_Balance!$B$31:$B$1048576,0))*(D191-1)</f>
        <v>239</v>
      </c>
      <c r="H191" s="39">
        <f>IF(INDEX(Unitinfo!D:D,MATCH(UnitGradeInfo!B191,Unitinfo!A:A,0))=1,50,5)</f>
        <v>5</v>
      </c>
      <c r="I191" s="5">
        <v>3</v>
      </c>
      <c r="J191" s="5">
        <v>250</v>
      </c>
      <c r="K191" s="5">
        <v>0</v>
      </c>
      <c r="L191" s="5">
        <v>3</v>
      </c>
      <c r="M191" s="5">
        <f t="shared" si="17"/>
        <v>6</v>
      </c>
      <c r="N191" s="5">
        <f t="shared" si="18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19"/>
        <v>2008</v>
      </c>
      <c r="U191" s="5">
        <f t="shared" si="20"/>
        <v>1</v>
      </c>
      <c r="V191" s="5">
        <v>0</v>
      </c>
      <c r="W191" s="5">
        <v>10</v>
      </c>
    </row>
    <row r="192" spans="1:23">
      <c r="A192" s="5">
        <f t="shared" si="21"/>
        <v>189</v>
      </c>
      <c r="B192" s="100">
        <f t="shared" si="22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INDEX(ref_Unit_Balance!$G$31:$G$1012,MATCH(UnitGradeInfo!B192,ref_Unit_Balance!$B$31:$B$1048576,0))</f>
        <v>252</v>
      </c>
      <c r="F192" s="5">
        <f>INDEX(ref_Unit_Balance!$V$31:$V$1012,MATCH(UnitGradeInfo!B192,ref_Unit_Balance!$B$31:$B$1048576,0))
+
INDEX(ref_Unit_Balance!$AB$31:$AB$1012,MATCH(UnitGradeInfo!B192,ref_Unit_Balance!$B$31:$B$1048576,0))*(D192-1)</f>
        <v>2109</v>
      </c>
      <c r="G192" s="5">
        <f>INDEX(ref_Unit_Balance!$R$31:$R$1012,MATCH(UnitGradeInfo!B192,ref_Unit_Balance!$B$31:$B$1048576,0))
+
INDEX(ref_Unit_Balance!$AA$31:$AA$1012,MATCH(UnitGradeInfo!B192,ref_Unit_Balance!$B$31:$B$1048576,0))*(D192-1)</f>
        <v>259</v>
      </c>
      <c r="H192" s="39">
        <f>IF(INDEX(Unitinfo!D:D,MATCH(UnitGradeInfo!B192,Unitinfo!A:A,0))=1,50,5)</f>
        <v>5</v>
      </c>
      <c r="I192" s="5">
        <v>3</v>
      </c>
      <c r="J192" s="5">
        <v>250</v>
      </c>
      <c r="K192" s="5">
        <v>0</v>
      </c>
      <c r="L192" s="5">
        <v>3</v>
      </c>
      <c r="M192" s="5">
        <f t="shared" si="17"/>
        <v>8</v>
      </c>
      <c r="N192" s="5">
        <f t="shared" si="18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19"/>
        <v>2008</v>
      </c>
      <c r="U192" s="5">
        <f t="shared" si="20"/>
        <v>1</v>
      </c>
      <c r="V192" s="5">
        <v>0</v>
      </c>
      <c r="W192" s="5">
        <v>10</v>
      </c>
    </row>
    <row r="193" spans="1:23">
      <c r="A193" s="5">
        <f t="shared" si="21"/>
        <v>190</v>
      </c>
      <c r="B193" s="100">
        <f t="shared" si="22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INDEX(ref_Unit_Balance!$G$31:$G$1012,MATCH(UnitGradeInfo!B193,ref_Unit_Balance!$B$31:$B$1048576,0))</f>
        <v>252</v>
      </c>
      <c r="F193" s="5">
        <f>INDEX(ref_Unit_Balance!$V$31:$V$1012,MATCH(UnitGradeInfo!B193,ref_Unit_Balance!$B$31:$B$1048576,0))
+
INDEX(ref_Unit_Balance!$AB$31:$AB$1012,MATCH(UnitGradeInfo!B193,ref_Unit_Balance!$B$31:$B$1048576,0))*(D193-1)</f>
        <v>2442</v>
      </c>
      <c r="G193" s="5">
        <f>INDEX(ref_Unit_Balance!$R$31:$R$1012,MATCH(UnitGradeInfo!B193,ref_Unit_Balance!$B$31:$B$1048576,0))
+
INDEX(ref_Unit_Balance!$AA$31:$AA$1012,MATCH(UnitGradeInfo!B193,ref_Unit_Balance!$B$31:$B$1048576,0))*(D193-1)</f>
        <v>279</v>
      </c>
      <c r="H193" s="39">
        <f>IF(INDEX(Unitinfo!D:D,MATCH(UnitGradeInfo!B193,Unitinfo!A:A,0))=1,50,5)</f>
        <v>5</v>
      </c>
      <c r="I193" s="5">
        <v>3</v>
      </c>
      <c r="J193" s="5">
        <v>250</v>
      </c>
      <c r="K193" s="5">
        <v>0</v>
      </c>
      <c r="L193" s="5">
        <v>3</v>
      </c>
      <c r="M193" s="5">
        <f t="shared" si="17"/>
        <v>10</v>
      </c>
      <c r="N193" s="5">
        <f t="shared" si="18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19"/>
        <v>2008</v>
      </c>
      <c r="U193" s="5">
        <f t="shared" si="20"/>
        <v>1</v>
      </c>
      <c r="V193" s="5">
        <v>0</v>
      </c>
      <c r="W193" s="5">
        <v>10</v>
      </c>
    </row>
    <row r="194" spans="1:23">
      <c r="A194" s="5">
        <f t="shared" si="21"/>
        <v>191</v>
      </c>
      <c r="B194" s="100">
        <f t="shared" si="22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INDEX(ref_Unit_Balance!$G$31:$G$1012,MATCH(UnitGradeInfo!B194,ref_Unit_Balance!$B$31:$B$1048576,0))</f>
        <v>252</v>
      </c>
      <c r="F194" s="5">
        <f>INDEX(ref_Unit_Balance!$V$31:$V$1012,MATCH(UnitGradeInfo!B194,ref_Unit_Balance!$B$31:$B$1048576,0))
+
INDEX(ref_Unit_Balance!$AB$31:$AB$1012,MATCH(UnitGradeInfo!B194,ref_Unit_Balance!$B$31:$B$1048576,0))*(D194-1)</f>
        <v>2775</v>
      </c>
      <c r="G194" s="5">
        <f>INDEX(ref_Unit_Balance!$R$31:$R$1012,MATCH(UnitGradeInfo!B194,ref_Unit_Balance!$B$31:$B$1048576,0))
+
INDEX(ref_Unit_Balance!$AA$31:$AA$1012,MATCH(UnitGradeInfo!B194,ref_Unit_Balance!$B$31:$B$1048576,0))*(D194-1)</f>
        <v>299</v>
      </c>
      <c r="H194" s="39">
        <f>IF(INDEX(Unitinfo!D:D,MATCH(UnitGradeInfo!B194,Unitinfo!A:A,0))=1,50,5)</f>
        <v>5</v>
      </c>
      <c r="I194" s="5">
        <v>3</v>
      </c>
      <c r="J194" s="5">
        <v>250</v>
      </c>
      <c r="K194" s="5">
        <v>0</v>
      </c>
      <c r="L194" s="5">
        <v>3</v>
      </c>
      <c r="M194" s="5">
        <f t="shared" si="17"/>
        <v>12</v>
      </c>
      <c r="N194" s="5">
        <f t="shared" si="18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19"/>
        <v>2008</v>
      </c>
      <c r="U194" s="5">
        <f t="shared" si="20"/>
        <v>1</v>
      </c>
      <c r="V194" s="5">
        <v>0</v>
      </c>
      <c r="W194" s="5">
        <v>10</v>
      </c>
    </row>
    <row r="195" spans="1:23">
      <c r="A195" s="5">
        <f t="shared" si="21"/>
        <v>192</v>
      </c>
      <c r="B195" s="100">
        <f t="shared" si="22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INDEX(ref_Unit_Balance!$G$31:$G$1012,MATCH(UnitGradeInfo!B195,ref_Unit_Balance!$B$31:$B$1048576,0))</f>
        <v>252</v>
      </c>
      <c r="F195" s="5">
        <f>INDEX(ref_Unit_Balance!$V$31:$V$1012,MATCH(UnitGradeInfo!B195,ref_Unit_Balance!$B$31:$B$1048576,0))
+
INDEX(ref_Unit_Balance!$AB$31:$AB$1012,MATCH(UnitGradeInfo!B195,ref_Unit_Balance!$B$31:$B$1048576,0))*(D195-1)</f>
        <v>3108</v>
      </c>
      <c r="G195" s="5">
        <f>INDEX(ref_Unit_Balance!$R$31:$R$1012,MATCH(UnitGradeInfo!B195,ref_Unit_Balance!$B$31:$B$1048576,0))
+
INDEX(ref_Unit_Balance!$AA$31:$AA$1012,MATCH(UnitGradeInfo!B195,ref_Unit_Balance!$B$31:$B$1048576,0))*(D195-1)</f>
        <v>319</v>
      </c>
      <c r="H195" s="39">
        <f>IF(INDEX(Unitinfo!D:D,MATCH(UnitGradeInfo!B195,Unitinfo!A:A,0))=1,50,5)</f>
        <v>5</v>
      </c>
      <c r="I195" s="5">
        <v>3</v>
      </c>
      <c r="J195" s="5">
        <v>250</v>
      </c>
      <c r="K195" s="5">
        <v>0</v>
      </c>
      <c r="L195" s="5">
        <v>3</v>
      </c>
      <c r="M195" s="5">
        <f t="shared" si="17"/>
        <v>14</v>
      </c>
      <c r="N195" s="5">
        <f t="shared" si="18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19"/>
        <v>2008</v>
      </c>
      <c r="U195" s="5">
        <f t="shared" si="20"/>
        <v>1</v>
      </c>
      <c r="V195" s="5">
        <v>0</v>
      </c>
      <c r="W195" s="5">
        <v>10</v>
      </c>
    </row>
    <row r="196" spans="1:23">
      <c r="A196" s="5">
        <f t="shared" si="21"/>
        <v>193</v>
      </c>
      <c r="B196" s="100">
        <f t="shared" si="22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INDEX(ref_Unit_Balance!$G$31:$G$1012,MATCH(UnitGradeInfo!B196,ref_Unit_Balance!$B$31:$B$1048576,0))</f>
        <v>252</v>
      </c>
      <c r="F196" s="5">
        <f>INDEX(ref_Unit_Balance!$V$31:$V$1012,MATCH(UnitGradeInfo!B196,ref_Unit_Balance!$B$31:$B$1048576,0))
+
INDEX(ref_Unit_Balance!$AB$31:$AB$1012,MATCH(UnitGradeInfo!B196,ref_Unit_Balance!$B$31:$B$1048576,0))*(D196-1)</f>
        <v>3441</v>
      </c>
      <c r="G196" s="5">
        <f>INDEX(ref_Unit_Balance!$R$31:$R$1012,MATCH(UnitGradeInfo!B196,ref_Unit_Balance!$B$31:$B$1048576,0))
+
INDEX(ref_Unit_Balance!$AA$31:$AA$1012,MATCH(UnitGradeInfo!B196,ref_Unit_Balance!$B$31:$B$1048576,0))*(D196-1)</f>
        <v>339</v>
      </c>
      <c r="H196" s="39">
        <f>IF(INDEX(Unitinfo!D:D,MATCH(UnitGradeInfo!B196,Unitinfo!A:A,0))=1,50,5)</f>
        <v>5</v>
      </c>
      <c r="I196" s="5">
        <v>3</v>
      </c>
      <c r="J196" s="5">
        <v>250</v>
      </c>
      <c r="K196" s="5">
        <v>0</v>
      </c>
      <c r="L196" s="5">
        <v>3</v>
      </c>
      <c r="M196" s="5">
        <f t="shared" si="17"/>
        <v>16</v>
      </c>
      <c r="N196" s="5">
        <f t="shared" si="18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19"/>
        <v>2008</v>
      </c>
      <c r="U196" s="5">
        <f t="shared" si="20"/>
        <v>1</v>
      </c>
      <c r="V196" s="5">
        <v>0</v>
      </c>
      <c r="W196" s="5">
        <v>10</v>
      </c>
    </row>
    <row r="197" spans="1:23">
      <c r="A197" s="5">
        <f t="shared" si="21"/>
        <v>194</v>
      </c>
      <c r="B197" s="100">
        <f t="shared" si="22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INDEX(ref_Unit_Balance!$G$31:$G$1012,MATCH(UnitGradeInfo!B197,ref_Unit_Balance!$B$31:$B$1048576,0))</f>
        <v>252</v>
      </c>
      <c r="F197" s="5">
        <f>INDEX(ref_Unit_Balance!$V$31:$V$1012,MATCH(UnitGradeInfo!B197,ref_Unit_Balance!$B$31:$B$1048576,0))
+
INDEX(ref_Unit_Balance!$AB$31:$AB$1012,MATCH(UnitGradeInfo!B197,ref_Unit_Balance!$B$31:$B$1048576,0))*(D197-1)</f>
        <v>3774</v>
      </c>
      <c r="G197" s="5">
        <f>INDEX(ref_Unit_Balance!$R$31:$R$1012,MATCH(UnitGradeInfo!B197,ref_Unit_Balance!$B$31:$B$1048576,0))
+
INDEX(ref_Unit_Balance!$AA$31:$AA$1012,MATCH(UnitGradeInfo!B197,ref_Unit_Balance!$B$31:$B$1048576,0))*(D197-1)</f>
        <v>359</v>
      </c>
      <c r="H197" s="39">
        <f>IF(INDEX(Unitinfo!D:D,MATCH(UnitGradeInfo!B197,Unitinfo!A:A,0))=1,50,5)</f>
        <v>5</v>
      </c>
      <c r="I197" s="5">
        <v>3</v>
      </c>
      <c r="J197" s="5">
        <v>250</v>
      </c>
      <c r="K197" s="5">
        <v>0</v>
      </c>
      <c r="L197" s="5">
        <v>3</v>
      </c>
      <c r="M197" s="5">
        <f t="shared" ref="M197:M260" si="23">D197*2</f>
        <v>18</v>
      </c>
      <c r="N197" s="5">
        <f t="shared" ref="N197:N260" si="24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19"/>
        <v>2008</v>
      </c>
      <c r="U197" s="5">
        <f t="shared" si="20"/>
        <v>1</v>
      </c>
      <c r="V197" s="5">
        <v>0</v>
      </c>
      <c r="W197" s="5">
        <v>10</v>
      </c>
    </row>
    <row r="198" spans="1:23">
      <c r="A198" s="5">
        <f t="shared" si="21"/>
        <v>195</v>
      </c>
      <c r="B198" s="100">
        <f t="shared" si="22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INDEX(ref_Unit_Balance!$G$31:$G$1012,MATCH(UnitGradeInfo!B198,ref_Unit_Balance!$B$31:$B$1048576,0))</f>
        <v>252</v>
      </c>
      <c r="F198" s="5">
        <f>INDEX(ref_Unit_Balance!$V$31:$V$1012,MATCH(UnitGradeInfo!B198,ref_Unit_Balance!$B$31:$B$1048576,0))
+
INDEX(ref_Unit_Balance!$AB$31:$AB$1012,MATCH(UnitGradeInfo!B198,ref_Unit_Balance!$B$31:$B$1048576,0))*(D198-1)</f>
        <v>4107</v>
      </c>
      <c r="G198" s="5">
        <f>INDEX(ref_Unit_Balance!$R$31:$R$1012,MATCH(UnitGradeInfo!B198,ref_Unit_Balance!$B$31:$B$1048576,0))
+
INDEX(ref_Unit_Balance!$AA$31:$AA$1012,MATCH(UnitGradeInfo!B198,ref_Unit_Balance!$B$31:$B$1048576,0))*(D198-1)</f>
        <v>379</v>
      </c>
      <c r="H198" s="39">
        <f>IF(INDEX(Unitinfo!D:D,MATCH(UnitGradeInfo!B198,Unitinfo!A:A,0))=1,50,5)</f>
        <v>5</v>
      </c>
      <c r="I198" s="5">
        <v>3</v>
      </c>
      <c r="J198" s="5">
        <v>250</v>
      </c>
      <c r="K198" s="5">
        <v>0</v>
      </c>
      <c r="L198" s="5">
        <v>3</v>
      </c>
      <c r="M198" s="5">
        <f t="shared" si="23"/>
        <v>20</v>
      </c>
      <c r="N198" s="5">
        <f t="shared" si="24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19"/>
        <v>2008</v>
      </c>
      <c r="U198" s="5">
        <f t="shared" si="20"/>
        <v>1</v>
      </c>
      <c r="V198" s="5">
        <v>0</v>
      </c>
      <c r="W198" s="5">
        <v>10</v>
      </c>
    </row>
    <row r="199" spans="1:23">
      <c r="A199" s="5">
        <f t="shared" si="21"/>
        <v>196</v>
      </c>
      <c r="B199" s="100">
        <f t="shared" si="22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INDEX(ref_Unit_Balance!$G$31:$G$1012,MATCH(UnitGradeInfo!B199,ref_Unit_Balance!$B$31:$B$1048576,0))</f>
        <v>252</v>
      </c>
      <c r="F199" s="5">
        <f>INDEX(ref_Unit_Balance!$V$31:$V$1012,MATCH(UnitGradeInfo!B199,ref_Unit_Balance!$B$31:$B$1048576,0))
+
INDEX(ref_Unit_Balance!$AB$31:$AB$1012,MATCH(UnitGradeInfo!B199,ref_Unit_Balance!$B$31:$B$1048576,0))*(D199-1)</f>
        <v>4440</v>
      </c>
      <c r="G199" s="5">
        <f>INDEX(ref_Unit_Balance!$R$31:$R$1012,MATCH(UnitGradeInfo!B199,ref_Unit_Balance!$B$31:$B$1048576,0))
+
INDEX(ref_Unit_Balance!$AA$31:$AA$1012,MATCH(UnitGradeInfo!B199,ref_Unit_Balance!$B$31:$B$1048576,0))*(D199-1)</f>
        <v>399</v>
      </c>
      <c r="H199" s="39">
        <f>IF(INDEX(Unitinfo!D:D,MATCH(UnitGradeInfo!B199,Unitinfo!A:A,0))=1,50,5)</f>
        <v>5</v>
      </c>
      <c r="I199" s="5">
        <v>3</v>
      </c>
      <c r="J199" s="5">
        <v>250</v>
      </c>
      <c r="K199" s="5">
        <v>0</v>
      </c>
      <c r="L199" s="5">
        <v>3</v>
      </c>
      <c r="M199" s="5">
        <f t="shared" si="23"/>
        <v>22</v>
      </c>
      <c r="N199" s="5">
        <f t="shared" si="24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19"/>
        <v>2008</v>
      </c>
      <c r="U199" s="5">
        <f t="shared" si="20"/>
        <v>1</v>
      </c>
      <c r="V199" s="5">
        <v>0</v>
      </c>
      <c r="W199" s="5">
        <v>10</v>
      </c>
    </row>
    <row r="200" spans="1:23">
      <c r="A200" s="5">
        <f t="shared" si="21"/>
        <v>197</v>
      </c>
      <c r="B200" s="100">
        <f t="shared" si="22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INDEX(ref_Unit_Balance!$G$31:$G$1012,MATCH(UnitGradeInfo!B200,ref_Unit_Balance!$B$31:$B$1048576,0))</f>
        <v>252</v>
      </c>
      <c r="F200" s="5">
        <f>INDEX(ref_Unit_Balance!$V$31:$V$1012,MATCH(UnitGradeInfo!B200,ref_Unit_Balance!$B$31:$B$1048576,0))
+
INDEX(ref_Unit_Balance!$AB$31:$AB$1012,MATCH(UnitGradeInfo!B200,ref_Unit_Balance!$B$31:$B$1048576,0))*(D200-1)</f>
        <v>4773</v>
      </c>
      <c r="G200" s="5">
        <f>INDEX(ref_Unit_Balance!$R$31:$R$1012,MATCH(UnitGradeInfo!B200,ref_Unit_Balance!$B$31:$B$1048576,0))
+
INDEX(ref_Unit_Balance!$AA$31:$AA$1012,MATCH(UnitGradeInfo!B200,ref_Unit_Balance!$B$31:$B$1048576,0))*(D200-1)</f>
        <v>419</v>
      </c>
      <c r="H200" s="39">
        <f>IF(INDEX(Unitinfo!D:D,MATCH(UnitGradeInfo!B200,Unitinfo!A:A,0))=1,50,5)</f>
        <v>5</v>
      </c>
      <c r="I200" s="5">
        <v>3</v>
      </c>
      <c r="J200" s="5">
        <v>250</v>
      </c>
      <c r="K200" s="5">
        <v>0</v>
      </c>
      <c r="L200" s="5">
        <v>3</v>
      </c>
      <c r="M200" s="5">
        <f t="shared" si="23"/>
        <v>24</v>
      </c>
      <c r="N200" s="5">
        <f t="shared" si="24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19"/>
        <v>2008</v>
      </c>
      <c r="U200" s="5">
        <f t="shared" si="20"/>
        <v>1</v>
      </c>
      <c r="V200" s="5">
        <v>0</v>
      </c>
      <c r="W200" s="5">
        <v>10</v>
      </c>
    </row>
    <row r="201" spans="1:23">
      <c r="A201" s="5">
        <f t="shared" si="21"/>
        <v>198</v>
      </c>
      <c r="B201" s="100">
        <f t="shared" si="22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INDEX(ref_Unit_Balance!$G$31:$G$1012,MATCH(UnitGradeInfo!B201,ref_Unit_Balance!$B$31:$B$1048576,0))</f>
        <v>252</v>
      </c>
      <c r="F201" s="5">
        <f>INDEX(ref_Unit_Balance!$V$31:$V$1012,MATCH(UnitGradeInfo!B201,ref_Unit_Balance!$B$31:$B$1048576,0))
+
INDEX(ref_Unit_Balance!$AB$31:$AB$1012,MATCH(UnitGradeInfo!B201,ref_Unit_Balance!$B$31:$B$1048576,0))*(D201-1)</f>
        <v>5106</v>
      </c>
      <c r="G201" s="5">
        <f>INDEX(ref_Unit_Balance!$R$31:$R$1012,MATCH(UnitGradeInfo!B201,ref_Unit_Balance!$B$31:$B$1048576,0))
+
INDEX(ref_Unit_Balance!$AA$31:$AA$1012,MATCH(UnitGradeInfo!B201,ref_Unit_Balance!$B$31:$B$1048576,0))*(D201-1)</f>
        <v>439</v>
      </c>
      <c r="H201" s="39">
        <f>IF(INDEX(Unitinfo!D:D,MATCH(UnitGradeInfo!B201,Unitinfo!A:A,0))=1,50,5)</f>
        <v>5</v>
      </c>
      <c r="I201" s="5">
        <v>3</v>
      </c>
      <c r="J201" s="5">
        <v>250</v>
      </c>
      <c r="K201" s="5">
        <v>0</v>
      </c>
      <c r="L201" s="5">
        <v>3</v>
      </c>
      <c r="M201" s="5">
        <f t="shared" si="23"/>
        <v>26</v>
      </c>
      <c r="N201" s="5">
        <f t="shared" si="24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19"/>
        <v>2008</v>
      </c>
      <c r="U201" s="5">
        <f t="shared" si="20"/>
        <v>1</v>
      </c>
      <c r="V201" s="5">
        <v>0</v>
      </c>
      <c r="W201" s="5">
        <v>10</v>
      </c>
    </row>
    <row r="202" spans="1:23">
      <c r="A202" s="5">
        <f t="shared" si="21"/>
        <v>199</v>
      </c>
      <c r="B202" s="100">
        <f t="shared" si="22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INDEX(ref_Unit_Balance!$G$31:$G$1012,MATCH(UnitGradeInfo!B202,ref_Unit_Balance!$B$31:$B$1048576,0))</f>
        <v>252</v>
      </c>
      <c r="F202" s="5">
        <f>INDEX(ref_Unit_Balance!$V$31:$V$1012,MATCH(UnitGradeInfo!B202,ref_Unit_Balance!$B$31:$B$1048576,0))
+
INDEX(ref_Unit_Balance!$AB$31:$AB$1012,MATCH(UnitGradeInfo!B202,ref_Unit_Balance!$B$31:$B$1048576,0))*(D202-1)</f>
        <v>5439</v>
      </c>
      <c r="G202" s="5">
        <f>INDEX(ref_Unit_Balance!$R$31:$R$1012,MATCH(UnitGradeInfo!B202,ref_Unit_Balance!$B$31:$B$1048576,0))
+
INDEX(ref_Unit_Balance!$AA$31:$AA$1012,MATCH(UnitGradeInfo!B202,ref_Unit_Balance!$B$31:$B$1048576,0))*(D202-1)</f>
        <v>459</v>
      </c>
      <c r="H202" s="39">
        <f>IF(INDEX(Unitinfo!D:D,MATCH(UnitGradeInfo!B202,Unitinfo!A:A,0))=1,50,5)</f>
        <v>5</v>
      </c>
      <c r="I202" s="5">
        <v>3</v>
      </c>
      <c r="J202" s="5">
        <v>250</v>
      </c>
      <c r="K202" s="5">
        <v>0</v>
      </c>
      <c r="L202" s="5">
        <v>3</v>
      </c>
      <c r="M202" s="5">
        <f t="shared" si="23"/>
        <v>28</v>
      </c>
      <c r="N202" s="5">
        <f t="shared" si="24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19"/>
        <v>2008</v>
      </c>
      <c r="U202" s="5">
        <f t="shared" si="20"/>
        <v>1</v>
      </c>
      <c r="V202" s="5">
        <v>0</v>
      </c>
      <c r="W202" s="5">
        <v>10</v>
      </c>
    </row>
    <row r="203" spans="1:23">
      <c r="A203" s="5">
        <f t="shared" si="21"/>
        <v>200</v>
      </c>
      <c r="B203" s="100">
        <f t="shared" si="22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INDEX(ref_Unit_Balance!$G$31:$G$1012,MATCH(UnitGradeInfo!B203,ref_Unit_Balance!$B$31:$B$1048576,0))</f>
        <v>252</v>
      </c>
      <c r="F203" s="5">
        <f>INDEX(ref_Unit_Balance!$V$31:$V$1012,MATCH(UnitGradeInfo!B203,ref_Unit_Balance!$B$31:$B$1048576,0))
+
INDEX(ref_Unit_Balance!$AB$31:$AB$1012,MATCH(UnitGradeInfo!B203,ref_Unit_Balance!$B$31:$B$1048576,0))*(D203-1)</f>
        <v>5772</v>
      </c>
      <c r="G203" s="5">
        <f>INDEX(ref_Unit_Balance!$R$31:$R$1012,MATCH(UnitGradeInfo!B203,ref_Unit_Balance!$B$31:$B$1048576,0))
+
INDEX(ref_Unit_Balance!$AA$31:$AA$1012,MATCH(UnitGradeInfo!B203,ref_Unit_Balance!$B$31:$B$1048576,0))*(D203-1)</f>
        <v>479</v>
      </c>
      <c r="H203" s="39">
        <f>IF(INDEX(Unitinfo!D:D,MATCH(UnitGradeInfo!B203,Unitinfo!A:A,0))=1,50,5)</f>
        <v>5</v>
      </c>
      <c r="I203" s="5">
        <v>3</v>
      </c>
      <c r="J203" s="5">
        <v>250</v>
      </c>
      <c r="K203" s="5">
        <v>0</v>
      </c>
      <c r="L203" s="5">
        <v>3</v>
      </c>
      <c r="M203" s="5">
        <f t="shared" si="23"/>
        <v>30</v>
      </c>
      <c r="N203" s="5">
        <f t="shared" si="24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19"/>
        <v>2008</v>
      </c>
      <c r="U203" s="5">
        <f t="shared" si="20"/>
        <v>1</v>
      </c>
      <c r="V203" s="5">
        <v>0</v>
      </c>
      <c r="W203" s="5">
        <v>10</v>
      </c>
    </row>
    <row r="204" spans="1:23">
      <c r="A204" s="5">
        <f t="shared" si="21"/>
        <v>201</v>
      </c>
      <c r="B204" s="100">
        <f t="shared" si="22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INDEX(ref_Unit_Balance!$G$31:$G$1012,MATCH(UnitGradeInfo!B204,ref_Unit_Balance!$B$31:$B$1048576,0))</f>
        <v>252</v>
      </c>
      <c r="F204" s="5">
        <f>INDEX(ref_Unit_Balance!$V$31:$V$1012,MATCH(UnitGradeInfo!B204,ref_Unit_Balance!$B$31:$B$1048576,0))
+
INDEX(ref_Unit_Balance!$AB$31:$AB$1012,MATCH(UnitGradeInfo!B204,ref_Unit_Balance!$B$31:$B$1048576,0))*(D204-1)</f>
        <v>6105</v>
      </c>
      <c r="G204" s="5">
        <f>INDEX(ref_Unit_Balance!$R$31:$R$1012,MATCH(UnitGradeInfo!B204,ref_Unit_Balance!$B$31:$B$1048576,0))
+
INDEX(ref_Unit_Balance!$AA$31:$AA$1012,MATCH(UnitGradeInfo!B204,ref_Unit_Balance!$B$31:$B$1048576,0))*(D204-1)</f>
        <v>499</v>
      </c>
      <c r="H204" s="39">
        <f>IF(INDEX(Unitinfo!D:D,MATCH(UnitGradeInfo!B204,Unitinfo!A:A,0))=1,50,5)</f>
        <v>5</v>
      </c>
      <c r="I204" s="5">
        <v>3</v>
      </c>
      <c r="J204" s="5">
        <v>250</v>
      </c>
      <c r="K204" s="5">
        <v>0</v>
      </c>
      <c r="L204" s="5">
        <v>3</v>
      </c>
      <c r="M204" s="5">
        <f t="shared" si="23"/>
        <v>32</v>
      </c>
      <c r="N204" s="5">
        <f t="shared" si="24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19"/>
        <v>2008</v>
      </c>
      <c r="U204" s="5">
        <f t="shared" si="20"/>
        <v>1</v>
      </c>
      <c r="V204" s="5">
        <v>0</v>
      </c>
      <c r="W204" s="5">
        <v>10</v>
      </c>
    </row>
    <row r="205" spans="1:23">
      <c r="A205" s="5">
        <f t="shared" si="21"/>
        <v>202</v>
      </c>
      <c r="B205" s="100">
        <f t="shared" si="22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INDEX(ref_Unit_Balance!$G$31:$G$1012,MATCH(UnitGradeInfo!B205,ref_Unit_Balance!$B$31:$B$1048576,0))</f>
        <v>252</v>
      </c>
      <c r="F205" s="5">
        <f>INDEX(ref_Unit_Balance!$V$31:$V$1012,MATCH(UnitGradeInfo!B205,ref_Unit_Balance!$B$31:$B$1048576,0))
+
INDEX(ref_Unit_Balance!$AB$31:$AB$1012,MATCH(UnitGradeInfo!B205,ref_Unit_Balance!$B$31:$B$1048576,0))*(D205-1)</f>
        <v>6438</v>
      </c>
      <c r="G205" s="5">
        <f>INDEX(ref_Unit_Balance!$R$31:$R$1012,MATCH(UnitGradeInfo!B205,ref_Unit_Balance!$B$31:$B$1048576,0))
+
INDEX(ref_Unit_Balance!$AA$31:$AA$1012,MATCH(UnitGradeInfo!B205,ref_Unit_Balance!$B$31:$B$1048576,0))*(D205-1)</f>
        <v>519</v>
      </c>
      <c r="H205" s="39">
        <f>IF(INDEX(Unitinfo!D:D,MATCH(UnitGradeInfo!B205,Unitinfo!A:A,0))=1,50,5)</f>
        <v>5</v>
      </c>
      <c r="I205" s="5">
        <v>3</v>
      </c>
      <c r="J205" s="5">
        <v>250</v>
      </c>
      <c r="K205" s="5">
        <v>0</v>
      </c>
      <c r="L205" s="5">
        <v>3</v>
      </c>
      <c r="M205" s="5">
        <f t="shared" si="23"/>
        <v>34</v>
      </c>
      <c r="N205" s="5">
        <f t="shared" si="24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19"/>
        <v>2008</v>
      </c>
      <c r="U205" s="5">
        <f t="shared" si="20"/>
        <v>1</v>
      </c>
      <c r="V205" s="5">
        <v>0</v>
      </c>
      <c r="W205" s="5">
        <v>10</v>
      </c>
    </row>
    <row r="206" spans="1:23">
      <c r="A206" s="5">
        <f t="shared" si="21"/>
        <v>203</v>
      </c>
      <c r="B206" s="100">
        <f t="shared" si="22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INDEX(ref_Unit_Balance!$G$31:$G$1012,MATCH(UnitGradeInfo!B206,ref_Unit_Balance!$B$31:$B$1048576,0))</f>
        <v>252</v>
      </c>
      <c r="F206" s="5">
        <f>INDEX(ref_Unit_Balance!$V$31:$V$1012,MATCH(UnitGradeInfo!B206,ref_Unit_Balance!$B$31:$B$1048576,0))
+
INDEX(ref_Unit_Balance!$AB$31:$AB$1012,MATCH(UnitGradeInfo!B206,ref_Unit_Balance!$B$31:$B$1048576,0))*(D206-1)</f>
        <v>6771</v>
      </c>
      <c r="G206" s="5">
        <f>INDEX(ref_Unit_Balance!$R$31:$R$1012,MATCH(UnitGradeInfo!B206,ref_Unit_Balance!$B$31:$B$1048576,0))
+
INDEX(ref_Unit_Balance!$AA$31:$AA$1012,MATCH(UnitGradeInfo!B206,ref_Unit_Balance!$B$31:$B$1048576,0))*(D206-1)</f>
        <v>539</v>
      </c>
      <c r="H206" s="39">
        <f>IF(INDEX(Unitinfo!D:D,MATCH(UnitGradeInfo!B206,Unitinfo!A:A,0))=1,50,5)</f>
        <v>5</v>
      </c>
      <c r="I206" s="5">
        <v>3</v>
      </c>
      <c r="J206" s="5">
        <v>250</v>
      </c>
      <c r="K206" s="5">
        <v>0</v>
      </c>
      <c r="L206" s="5">
        <v>3</v>
      </c>
      <c r="M206" s="5">
        <f t="shared" si="23"/>
        <v>36</v>
      </c>
      <c r="N206" s="5">
        <f t="shared" si="24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19"/>
        <v>2008</v>
      </c>
      <c r="U206" s="5">
        <f t="shared" si="20"/>
        <v>1</v>
      </c>
      <c r="V206" s="5">
        <v>0</v>
      </c>
      <c r="W206" s="5">
        <v>10</v>
      </c>
    </row>
    <row r="207" spans="1:23">
      <c r="A207" s="5">
        <f t="shared" si="21"/>
        <v>204</v>
      </c>
      <c r="B207" s="100">
        <f t="shared" si="22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INDEX(ref_Unit_Balance!$G$31:$G$1012,MATCH(UnitGradeInfo!B207,ref_Unit_Balance!$B$31:$B$1048576,0))</f>
        <v>252</v>
      </c>
      <c r="F207" s="5">
        <f>INDEX(ref_Unit_Balance!$V$31:$V$1012,MATCH(UnitGradeInfo!B207,ref_Unit_Balance!$B$31:$B$1048576,0))
+
INDEX(ref_Unit_Balance!$AB$31:$AB$1012,MATCH(UnitGradeInfo!B207,ref_Unit_Balance!$B$31:$B$1048576,0))*(D207-1)</f>
        <v>7104</v>
      </c>
      <c r="G207" s="5">
        <f>INDEX(ref_Unit_Balance!$R$31:$R$1012,MATCH(UnitGradeInfo!B207,ref_Unit_Balance!$B$31:$B$1048576,0))
+
INDEX(ref_Unit_Balance!$AA$31:$AA$1012,MATCH(UnitGradeInfo!B207,ref_Unit_Balance!$B$31:$B$1048576,0))*(D207-1)</f>
        <v>559</v>
      </c>
      <c r="H207" s="39">
        <f>IF(INDEX(Unitinfo!D:D,MATCH(UnitGradeInfo!B207,Unitinfo!A:A,0))=1,50,5)</f>
        <v>5</v>
      </c>
      <c r="I207" s="5">
        <v>3</v>
      </c>
      <c r="J207" s="5">
        <v>250</v>
      </c>
      <c r="K207" s="5">
        <v>0</v>
      </c>
      <c r="L207" s="5">
        <v>3</v>
      </c>
      <c r="M207" s="5">
        <f t="shared" si="23"/>
        <v>38</v>
      </c>
      <c r="N207" s="5">
        <f t="shared" si="24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19"/>
        <v>2008</v>
      </c>
      <c r="U207" s="5">
        <f t="shared" si="20"/>
        <v>1</v>
      </c>
      <c r="V207" s="5">
        <v>0</v>
      </c>
      <c r="W207" s="5">
        <v>10</v>
      </c>
    </row>
    <row r="208" spans="1:23">
      <c r="A208" s="5">
        <f t="shared" si="21"/>
        <v>205</v>
      </c>
      <c r="B208" s="100">
        <f t="shared" si="22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INDEX(ref_Unit_Balance!$G$31:$G$1012,MATCH(UnitGradeInfo!B208,ref_Unit_Balance!$B$31:$B$1048576,0))</f>
        <v>252</v>
      </c>
      <c r="F208" s="5">
        <f>INDEX(ref_Unit_Balance!$V$31:$V$1012,MATCH(UnitGradeInfo!B208,ref_Unit_Balance!$B$31:$B$1048576,0))
+
INDEX(ref_Unit_Balance!$AB$31:$AB$1012,MATCH(UnitGradeInfo!B208,ref_Unit_Balance!$B$31:$B$1048576,0))*(D208-1)</f>
        <v>7437</v>
      </c>
      <c r="G208" s="5">
        <f>INDEX(ref_Unit_Balance!$R$31:$R$1012,MATCH(UnitGradeInfo!B208,ref_Unit_Balance!$B$31:$B$1048576,0))
+
INDEX(ref_Unit_Balance!$AA$31:$AA$1012,MATCH(UnitGradeInfo!B208,ref_Unit_Balance!$B$31:$B$1048576,0))*(D208-1)</f>
        <v>579</v>
      </c>
      <c r="H208" s="39">
        <f>IF(INDEX(Unitinfo!D:D,MATCH(UnitGradeInfo!B208,Unitinfo!A:A,0))=1,50,5)</f>
        <v>5</v>
      </c>
      <c r="I208" s="5">
        <v>3</v>
      </c>
      <c r="J208" s="5">
        <v>250</v>
      </c>
      <c r="K208" s="5">
        <v>0</v>
      </c>
      <c r="L208" s="5">
        <v>3</v>
      </c>
      <c r="M208" s="5">
        <f t="shared" si="23"/>
        <v>40</v>
      </c>
      <c r="N208" s="5">
        <f t="shared" si="24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19"/>
        <v>2008</v>
      </c>
      <c r="U208" s="5">
        <f t="shared" si="20"/>
        <v>1</v>
      </c>
      <c r="V208" s="5">
        <v>0</v>
      </c>
      <c r="W208" s="5">
        <v>10</v>
      </c>
    </row>
    <row r="209" spans="1:23">
      <c r="A209" s="5">
        <f t="shared" si="21"/>
        <v>206</v>
      </c>
      <c r="B209" s="100">
        <f t="shared" si="22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INDEX(ref_Unit_Balance!$G$31:$G$1012,MATCH(UnitGradeInfo!B209,ref_Unit_Balance!$B$31:$B$1048576,0))</f>
        <v>500</v>
      </c>
      <c r="F209" s="5">
        <f>INDEX(ref_Unit_Balance!$V$31:$V$1012,MATCH(UnitGradeInfo!B209,ref_Unit_Balance!$B$31:$B$1048576,0))
+
INDEX(ref_Unit_Balance!$AB$31:$AB$1012,MATCH(UnitGradeInfo!B209,ref_Unit_Balance!$B$31:$B$1048576,0))*(D209-1)</f>
        <v>16000</v>
      </c>
      <c r="G209" s="5">
        <f>INDEX(ref_Unit_Balance!$R$31:$R$1012,MATCH(UnitGradeInfo!B209,ref_Unit_Balance!$B$31:$B$1048576,0))
+
INDEX(ref_Unit_Balance!$AA$31:$AA$1012,MATCH(UnitGradeInfo!B209,ref_Unit_Balance!$B$31:$B$1048576,0))*(D209-1)</f>
        <v>2400</v>
      </c>
      <c r="H209" s="39">
        <f>IF(INDEX(Unitinfo!D:D,MATCH(UnitGradeInfo!B209,Unitinfo!A:A,0))=1,50,5)</f>
        <v>50</v>
      </c>
      <c r="I209" s="5">
        <v>3</v>
      </c>
      <c r="J209" s="5">
        <v>250</v>
      </c>
      <c r="K209" s="5">
        <v>0</v>
      </c>
      <c r="L209" s="5">
        <v>3</v>
      </c>
      <c r="M209" s="5">
        <f t="shared" si="23"/>
        <v>2</v>
      </c>
      <c r="N209" s="5">
        <f t="shared" si="24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19"/>
        <v>2009</v>
      </c>
      <c r="U209" s="5">
        <f t="shared" si="20"/>
        <v>1</v>
      </c>
      <c r="V209" s="5">
        <v>0</v>
      </c>
      <c r="W209" s="5">
        <v>10</v>
      </c>
    </row>
    <row r="210" spans="1:23">
      <c r="A210" s="5">
        <f t="shared" si="21"/>
        <v>207</v>
      </c>
      <c r="B210" s="100">
        <f t="shared" si="22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INDEX(ref_Unit_Balance!$G$31:$G$1012,MATCH(UnitGradeInfo!B210,ref_Unit_Balance!$B$31:$B$1048576,0))</f>
        <v>500</v>
      </c>
      <c r="F210" s="5">
        <f>INDEX(ref_Unit_Balance!$V$31:$V$1012,MATCH(UnitGradeInfo!B210,ref_Unit_Balance!$B$31:$B$1048576,0))
+
INDEX(ref_Unit_Balance!$AB$31:$AB$1012,MATCH(UnitGradeInfo!B210,ref_Unit_Balance!$B$31:$B$1048576,0))*(D210-1)</f>
        <v>16800</v>
      </c>
      <c r="G210" s="5">
        <f>INDEX(ref_Unit_Balance!$R$31:$R$1012,MATCH(UnitGradeInfo!B210,ref_Unit_Balance!$B$31:$B$1048576,0))
+
INDEX(ref_Unit_Balance!$AA$31:$AA$1012,MATCH(UnitGradeInfo!B210,ref_Unit_Balance!$B$31:$B$1048576,0))*(D210-1)</f>
        <v>2520</v>
      </c>
      <c r="H210" s="39">
        <f>IF(INDEX(Unitinfo!D:D,MATCH(UnitGradeInfo!B210,Unitinfo!A:A,0))=1,50,5)</f>
        <v>50</v>
      </c>
      <c r="I210" s="5">
        <v>3</v>
      </c>
      <c r="J210" s="5">
        <v>250</v>
      </c>
      <c r="K210" s="5">
        <v>0</v>
      </c>
      <c r="L210" s="5">
        <v>3</v>
      </c>
      <c r="M210" s="5">
        <f t="shared" si="23"/>
        <v>4</v>
      </c>
      <c r="N210" s="5">
        <f t="shared" si="24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19"/>
        <v>2009</v>
      </c>
      <c r="U210" s="5">
        <f t="shared" si="20"/>
        <v>1</v>
      </c>
      <c r="V210" s="5">
        <v>0</v>
      </c>
      <c r="W210" s="5">
        <v>10</v>
      </c>
    </row>
    <row r="211" spans="1:23">
      <c r="A211" s="5">
        <f t="shared" si="21"/>
        <v>208</v>
      </c>
      <c r="B211" s="100">
        <f t="shared" si="22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INDEX(ref_Unit_Balance!$G$31:$G$1012,MATCH(UnitGradeInfo!B211,ref_Unit_Balance!$B$31:$B$1048576,0))</f>
        <v>500</v>
      </c>
      <c r="F211" s="5">
        <f>INDEX(ref_Unit_Balance!$V$31:$V$1012,MATCH(UnitGradeInfo!B211,ref_Unit_Balance!$B$31:$B$1048576,0))
+
INDEX(ref_Unit_Balance!$AB$31:$AB$1012,MATCH(UnitGradeInfo!B211,ref_Unit_Balance!$B$31:$B$1048576,0))*(D211-1)</f>
        <v>17600</v>
      </c>
      <c r="G211" s="5">
        <f>INDEX(ref_Unit_Balance!$R$31:$R$1012,MATCH(UnitGradeInfo!B211,ref_Unit_Balance!$B$31:$B$1048576,0))
+
INDEX(ref_Unit_Balance!$AA$31:$AA$1012,MATCH(UnitGradeInfo!B211,ref_Unit_Balance!$B$31:$B$1048576,0))*(D211-1)</f>
        <v>2640</v>
      </c>
      <c r="H211" s="39">
        <f>IF(INDEX(Unitinfo!D:D,MATCH(UnitGradeInfo!B211,Unitinfo!A:A,0))=1,50,5)</f>
        <v>50</v>
      </c>
      <c r="I211" s="5">
        <v>3</v>
      </c>
      <c r="J211" s="5">
        <v>250</v>
      </c>
      <c r="K211" s="5">
        <v>0</v>
      </c>
      <c r="L211" s="5">
        <v>3</v>
      </c>
      <c r="M211" s="5">
        <f t="shared" si="23"/>
        <v>6</v>
      </c>
      <c r="N211" s="5">
        <f t="shared" si="24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19"/>
        <v>2009</v>
      </c>
      <c r="U211" s="5">
        <f t="shared" si="20"/>
        <v>1</v>
      </c>
      <c r="V211" s="5">
        <v>0</v>
      </c>
      <c r="W211" s="5">
        <v>10</v>
      </c>
    </row>
    <row r="212" spans="1:23">
      <c r="A212" s="5">
        <f t="shared" si="21"/>
        <v>209</v>
      </c>
      <c r="B212" s="100">
        <f t="shared" si="22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INDEX(ref_Unit_Balance!$G$31:$G$1012,MATCH(UnitGradeInfo!B212,ref_Unit_Balance!$B$31:$B$1048576,0))</f>
        <v>500</v>
      </c>
      <c r="F212" s="5">
        <f>INDEX(ref_Unit_Balance!$V$31:$V$1012,MATCH(UnitGradeInfo!B212,ref_Unit_Balance!$B$31:$B$1048576,0))
+
INDEX(ref_Unit_Balance!$AB$31:$AB$1012,MATCH(UnitGradeInfo!B212,ref_Unit_Balance!$B$31:$B$1048576,0))*(D212-1)</f>
        <v>18400</v>
      </c>
      <c r="G212" s="5">
        <f>INDEX(ref_Unit_Balance!$R$31:$R$1012,MATCH(UnitGradeInfo!B212,ref_Unit_Balance!$B$31:$B$1048576,0))
+
INDEX(ref_Unit_Balance!$AA$31:$AA$1012,MATCH(UnitGradeInfo!B212,ref_Unit_Balance!$B$31:$B$1048576,0))*(D212-1)</f>
        <v>2760</v>
      </c>
      <c r="H212" s="39">
        <f>IF(INDEX(Unitinfo!D:D,MATCH(UnitGradeInfo!B212,Unitinfo!A:A,0))=1,50,5)</f>
        <v>50</v>
      </c>
      <c r="I212" s="5">
        <v>3</v>
      </c>
      <c r="J212" s="5">
        <v>250</v>
      </c>
      <c r="K212" s="5">
        <v>0</v>
      </c>
      <c r="L212" s="5">
        <v>3</v>
      </c>
      <c r="M212" s="5">
        <f t="shared" si="23"/>
        <v>8</v>
      </c>
      <c r="N212" s="5">
        <f t="shared" si="24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19"/>
        <v>2009</v>
      </c>
      <c r="U212" s="5">
        <f t="shared" si="20"/>
        <v>1</v>
      </c>
      <c r="V212" s="5">
        <v>0</v>
      </c>
      <c r="W212" s="5">
        <v>10</v>
      </c>
    </row>
    <row r="213" spans="1:23">
      <c r="A213" s="5">
        <f t="shared" si="21"/>
        <v>210</v>
      </c>
      <c r="B213" s="100">
        <f t="shared" si="22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INDEX(ref_Unit_Balance!$G$31:$G$1012,MATCH(UnitGradeInfo!B213,ref_Unit_Balance!$B$31:$B$1048576,0))</f>
        <v>500</v>
      </c>
      <c r="F213" s="5">
        <f>INDEX(ref_Unit_Balance!$V$31:$V$1012,MATCH(UnitGradeInfo!B213,ref_Unit_Balance!$B$31:$B$1048576,0))
+
INDEX(ref_Unit_Balance!$AB$31:$AB$1012,MATCH(UnitGradeInfo!B213,ref_Unit_Balance!$B$31:$B$1048576,0))*(D213-1)</f>
        <v>19200</v>
      </c>
      <c r="G213" s="5">
        <f>INDEX(ref_Unit_Balance!$R$31:$R$1012,MATCH(UnitGradeInfo!B213,ref_Unit_Balance!$B$31:$B$1048576,0))
+
INDEX(ref_Unit_Balance!$AA$31:$AA$1012,MATCH(UnitGradeInfo!B213,ref_Unit_Balance!$B$31:$B$1048576,0))*(D213-1)</f>
        <v>2880</v>
      </c>
      <c r="H213" s="39">
        <f>IF(INDEX(Unitinfo!D:D,MATCH(UnitGradeInfo!B213,Unitinfo!A:A,0))=1,50,5)</f>
        <v>50</v>
      </c>
      <c r="I213" s="5">
        <v>3</v>
      </c>
      <c r="J213" s="5">
        <v>250</v>
      </c>
      <c r="K213" s="5">
        <v>0</v>
      </c>
      <c r="L213" s="5">
        <v>3</v>
      </c>
      <c r="M213" s="5">
        <f t="shared" si="23"/>
        <v>10</v>
      </c>
      <c r="N213" s="5">
        <f t="shared" si="24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19"/>
        <v>2009</v>
      </c>
      <c r="U213" s="5">
        <f t="shared" si="20"/>
        <v>1</v>
      </c>
      <c r="V213" s="5">
        <v>0</v>
      </c>
      <c r="W213" s="5">
        <v>10</v>
      </c>
    </row>
    <row r="214" spans="1:23">
      <c r="A214" s="5">
        <f t="shared" si="21"/>
        <v>211</v>
      </c>
      <c r="B214" s="100">
        <f t="shared" si="22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INDEX(ref_Unit_Balance!$G$31:$G$1012,MATCH(UnitGradeInfo!B214,ref_Unit_Balance!$B$31:$B$1048576,0))</f>
        <v>500</v>
      </c>
      <c r="F214" s="5">
        <f>INDEX(ref_Unit_Balance!$V$31:$V$1012,MATCH(UnitGradeInfo!B214,ref_Unit_Balance!$B$31:$B$1048576,0))
+
INDEX(ref_Unit_Balance!$AB$31:$AB$1012,MATCH(UnitGradeInfo!B214,ref_Unit_Balance!$B$31:$B$1048576,0))*(D214-1)</f>
        <v>20000</v>
      </c>
      <c r="G214" s="5">
        <f>INDEX(ref_Unit_Balance!$R$31:$R$1012,MATCH(UnitGradeInfo!B214,ref_Unit_Balance!$B$31:$B$1048576,0))
+
INDEX(ref_Unit_Balance!$AA$31:$AA$1012,MATCH(UnitGradeInfo!B214,ref_Unit_Balance!$B$31:$B$1048576,0))*(D214-1)</f>
        <v>3000</v>
      </c>
      <c r="H214" s="39">
        <f>IF(INDEX(Unitinfo!D:D,MATCH(UnitGradeInfo!B214,Unitinfo!A:A,0))=1,50,5)</f>
        <v>50</v>
      </c>
      <c r="I214" s="5">
        <v>3</v>
      </c>
      <c r="J214" s="5">
        <v>250</v>
      </c>
      <c r="K214" s="5">
        <v>0</v>
      </c>
      <c r="L214" s="5">
        <v>3</v>
      </c>
      <c r="M214" s="5">
        <f t="shared" si="23"/>
        <v>12</v>
      </c>
      <c r="N214" s="5">
        <f t="shared" si="24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19"/>
        <v>2009</v>
      </c>
      <c r="U214" s="5">
        <f t="shared" si="20"/>
        <v>1</v>
      </c>
      <c r="V214" s="5">
        <v>0</v>
      </c>
      <c r="W214" s="5">
        <v>10</v>
      </c>
    </row>
    <row r="215" spans="1:23">
      <c r="A215" s="5">
        <f t="shared" si="21"/>
        <v>212</v>
      </c>
      <c r="B215" s="100">
        <f t="shared" si="22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INDEX(ref_Unit_Balance!$G$31:$G$1012,MATCH(UnitGradeInfo!B215,ref_Unit_Balance!$B$31:$B$1048576,0))</f>
        <v>500</v>
      </c>
      <c r="F215" s="5">
        <f>INDEX(ref_Unit_Balance!$V$31:$V$1012,MATCH(UnitGradeInfo!B215,ref_Unit_Balance!$B$31:$B$1048576,0))
+
INDEX(ref_Unit_Balance!$AB$31:$AB$1012,MATCH(UnitGradeInfo!B215,ref_Unit_Balance!$B$31:$B$1048576,0))*(D215-1)</f>
        <v>20800</v>
      </c>
      <c r="G215" s="5">
        <f>INDEX(ref_Unit_Balance!$R$31:$R$1012,MATCH(UnitGradeInfo!B215,ref_Unit_Balance!$B$31:$B$1048576,0))
+
INDEX(ref_Unit_Balance!$AA$31:$AA$1012,MATCH(UnitGradeInfo!B215,ref_Unit_Balance!$B$31:$B$1048576,0))*(D215-1)</f>
        <v>3120</v>
      </c>
      <c r="H215" s="39">
        <f>IF(INDEX(Unitinfo!D:D,MATCH(UnitGradeInfo!B215,Unitinfo!A:A,0))=1,50,5)</f>
        <v>50</v>
      </c>
      <c r="I215" s="5">
        <v>3</v>
      </c>
      <c r="J215" s="5">
        <v>250</v>
      </c>
      <c r="K215" s="5">
        <v>0</v>
      </c>
      <c r="L215" s="5">
        <v>3</v>
      </c>
      <c r="M215" s="5">
        <f t="shared" si="23"/>
        <v>14</v>
      </c>
      <c r="N215" s="5">
        <f t="shared" si="24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19"/>
        <v>2009</v>
      </c>
      <c r="U215" s="5">
        <f t="shared" si="20"/>
        <v>1</v>
      </c>
      <c r="V215" s="5">
        <v>0</v>
      </c>
      <c r="W215" s="5">
        <v>10</v>
      </c>
    </row>
    <row r="216" spans="1:23">
      <c r="A216" s="5">
        <f t="shared" si="21"/>
        <v>213</v>
      </c>
      <c r="B216" s="100">
        <f t="shared" si="22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INDEX(ref_Unit_Balance!$G$31:$G$1012,MATCH(UnitGradeInfo!B216,ref_Unit_Balance!$B$31:$B$1048576,0))</f>
        <v>500</v>
      </c>
      <c r="F216" s="5">
        <f>INDEX(ref_Unit_Balance!$V$31:$V$1012,MATCH(UnitGradeInfo!B216,ref_Unit_Balance!$B$31:$B$1048576,0))
+
INDEX(ref_Unit_Balance!$AB$31:$AB$1012,MATCH(UnitGradeInfo!B216,ref_Unit_Balance!$B$31:$B$1048576,0))*(D216-1)</f>
        <v>21600</v>
      </c>
      <c r="G216" s="5">
        <f>INDEX(ref_Unit_Balance!$R$31:$R$1012,MATCH(UnitGradeInfo!B216,ref_Unit_Balance!$B$31:$B$1048576,0))
+
INDEX(ref_Unit_Balance!$AA$31:$AA$1012,MATCH(UnitGradeInfo!B216,ref_Unit_Balance!$B$31:$B$1048576,0))*(D216-1)</f>
        <v>3240</v>
      </c>
      <c r="H216" s="39">
        <f>IF(INDEX(Unitinfo!D:D,MATCH(UnitGradeInfo!B216,Unitinfo!A:A,0))=1,50,5)</f>
        <v>50</v>
      </c>
      <c r="I216" s="5">
        <v>3</v>
      </c>
      <c r="J216" s="5">
        <v>250</v>
      </c>
      <c r="K216" s="5">
        <v>0</v>
      </c>
      <c r="L216" s="5">
        <v>3</v>
      </c>
      <c r="M216" s="5">
        <f t="shared" si="23"/>
        <v>16</v>
      </c>
      <c r="N216" s="5">
        <f t="shared" si="24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19"/>
        <v>2009</v>
      </c>
      <c r="U216" s="5">
        <f t="shared" si="20"/>
        <v>1</v>
      </c>
      <c r="V216" s="5">
        <v>0</v>
      </c>
      <c r="W216" s="5">
        <v>10</v>
      </c>
    </row>
    <row r="217" spans="1:23">
      <c r="A217" s="5">
        <f t="shared" si="21"/>
        <v>214</v>
      </c>
      <c r="B217" s="100">
        <f t="shared" si="22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INDEX(ref_Unit_Balance!$G$31:$G$1012,MATCH(UnitGradeInfo!B217,ref_Unit_Balance!$B$31:$B$1048576,0))</f>
        <v>500</v>
      </c>
      <c r="F217" s="5">
        <f>INDEX(ref_Unit_Balance!$V$31:$V$1012,MATCH(UnitGradeInfo!B217,ref_Unit_Balance!$B$31:$B$1048576,0))
+
INDEX(ref_Unit_Balance!$AB$31:$AB$1012,MATCH(UnitGradeInfo!B217,ref_Unit_Balance!$B$31:$B$1048576,0))*(D217-1)</f>
        <v>22400</v>
      </c>
      <c r="G217" s="5">
        <f>INDEX(ref_Unit_Balance!$R$31:$R$1012,MATCH(UnitGradeInfo!B217,ref_Unit_Balance!$B$31:$B$1048576,0))
+
INDEX(ref_Unit_Balance!$AA$31:$AA$1012,MATCH(UnitGradeInfo!B217,ref_Unit_Balance!$B$31:$B$1048576,0))*(D217-1)</f>
        <v>3360</v>
      </c>
      <c r="H217" s="39">
        <f>IF(INDEX(Unitinfo!D:D,MATCH(UnitGradeInfo!B217,Unitinfo!A:A,0))=1,50,5)</f>
        <v>50</v>
      </c>
      <c r="I217" s="5">
        <v>3</v>
      </c>
      <c r="J217" s="5">
        <v>250</v>
      </c>
      <c r="K217" s="5">
        <v>0</v>
      </c>
      <c r="L217" s="5">
        <v>3</v>
      </c>
      <c r="M217" s="5">
        <f t="shared" si="23"/>
        <v>18</v>
      </c>
      <c r="N217" s="5">
        <f t="shared" si="24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19"/>
        <v>2009</v>
      </c>
      <c r="U217" s="5">
        <f t="shared" si="20"/>
        <v>1</v>
      </c>
      <c r="V217" s="5">
        <v>0</v>
      </c>
      <c r="W217" s="5">
        <v>10</v>
      </c>
    </row>
    <row r="218" spans="1:23">
      <c r="A218" s="5">
        <f t="shared" si="21"/>
        <v>215</v>
      </c>
      <c r="B218" s="100">
        <f t="shared" si="22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INDEX(ref_Unit_Balance!$G$31:$G$1012,MATCH(UnitGradeInfo!B218,ref_Unit_Balance!$B$31:$B$1048576,0))</f>
        <v>500</v>
      </c>
      <c r="F218" s="5">
        <f>INDEX(ref_Unit_Balance!$V$31:$V$1012,MATCH(UnitGradeInfo!B218,ref_Unit_Balance!$B$31:$B$1048576,0))
+
INDEX(ref_Unit_Balance!$AB$31:$AB$1012,MATCH(UnitGradeInfo!B218,ref_Unit_Balance!$B$31:$B$1048576,0))*(D218-1)</f>
        <v>23200</v>
      </c>
      <c r="G218" s="5">
        <f>INDEX(ref_Unit_Balance!$R$31:$R$1012,MATCH(UnitGradeInfo!B218,ref_Unit_Balance!$B$31:$B$1048576,0))
+
INDEX(ref_Unit_Balance!$AA$31:$AA$1012,MATCH(UnitGradeInfo!B218,ref_Unit_Balance!$B$31:$B$1048576,0))*(D218-1)</f>
        <v>3480</v>
      </c>
      <c r="H218" s="39">
        <f>IF(INDEX(Unitinfo!D:D,MATCH(UnitGradeInfo!B218,Unitinfo!A:A,0))=1,50,5)</f>
        <v>50</v>
      </c>
      <c r="I218" s="5">
        <v>3</v>
      </c>
      <c r="J218" s="5">
        <v>250</v>
      </c>
      <c r="K218" s="5">
        <v>0</v>
      </c>
      <c r="L218" s="5">
        <v>3</v>
      </c>
      <c r="M218" s="5">
        <f t="shared" si="23"/>
        <v>20</v>
      </c>
      <c r="N218" s="5">
        <f t="shared" si="24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19"/>
        <v>2009</v>
      </c>
      <c r="U218" s="5">
        <f t="shared" si="20"/>
        <v>1</v>
      </c>
      <c r="V218" s="5">
        <v>0</v>
      </c>
      <c r="W218" s="5">
        <v>10</v>
      </c>
    </row>
    <row r="219" spans="1:23">
      <c r="A219" s="5">
        <f t="shared" si="21"/>
        <v>216</v>
      </c>
      <c r="B219" s="100">
        <f t="shared" si="22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INDEX(ref_Unit_Balance!$G$31:$G$1012,MATCH(UnitGradeInfo!B219,ref_Unit_Balance!$B$31:$B$1048576,0))</f>
        <v>500</v>
      </c>
      <c r="F219" s="5">
        <f>INDEX(ref_Unit_Balance!$V$31:$V$1012,MATCH(UnitGradeInfo!B219,ref_Unit_Balance!$B$31:$B$1048576,0))
+
INDEX(ref_Unit_Balance!$AB$31:$AB$1012,MATCH(UnitGradeInfo!B219,ref_Unit_Balance!$B$31:$B$1048576,0))*(D219-1)</f>
        <v>24000</v>
      </c>
      <c r="G219" s="5">
        <f>INDEX(ref_Unit_Balance!$R$31:$R$1012,MATCH(UnitGradeInfo!B219,ref_Unit_Balance!$B$31:$B$1048576,0))
+
INDEX(ref_Unit_Balance!$AA$31:$AA$1012,MATCH(UnitGradeInfo!B219,ref_Unit_Balance!$B$31:$B$1048576,0))*(D219-1)</f>
        <v>3600</v>
      </c>
      <c r="H219" s="39">
        <f>IF(INDEX(Unitinfo!D:D,MATCH(UnitGradeInfo!B219,Unitinfo!A:A,0))=1,50,5)</f>
        <v>50</v>
      </c>
      <c r="I219" s="5">
        <v>3</v>
      </c>
      <c r="J219" s="5">
        <v>250</v>
      </c>
      <c r="K219" s="5">
        <v>0</v>
      </c>
      <c r="L219" s="5">
        <v>3</v>
      </c>
      <c r="M219" s="5">
        <f t="shared" si="23"/>
        <v>22</v>
      </c>
      <c r="N219" s="5">
        <f t="shared" si="24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19"/>
        <v>2009</v>
      </c>
      <c r="U219" s="5">
        <f t="shared" si="20"/>
        <v>1</v>
      </c>
      <c r="V219" s="5">
        <v>0</v>
      </c>
      <c r="W219" s="5">
        <v>10</v>
      </c>
    </row>
    <row r="220" spans="1:23">
      <c r="A220" s="5">
        <f t="shared" si="21"/>
        <v>217</v>
      </c>
      <c r="B220" s="100">
        <f t="shared" si="22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INDEX(ref_Unit_Balance!$G$31:$G$1012,MATCH(UnitGradeInfo!B220,ref_Unit_Balance!$B$31:$B$1048576,0))</f>
        <v>500</v>
      </c>
      <c r="F220" s="5">
        <f>INDEX(ref_Unit_Balance!$V$31:$V$1012,MATCH(UnitGradeInfo!B220,ref_Unit_Balance!$B$31:$B$1048576,0))
+
INDEX(ref_Unit_Balance!$AB$31:$AB$1012,MATCH(UnitGradeInfo!B220,ref_Unit_Balance!$B$31:$B$1048576,0))*(D220-1)</f>
        <v>24800</v>
      </c>
      <c r="G220" s="5">
        <f>INDEX(ref_Unit_Balance!$R$31:$R$1012,MATCH(UnitGradeInfo!B220,ref_Unit_Balance!$B$31:$B$1048576,0))
+
INDEX(ref_Unit_Balance!$AA$31:$AA$1012,MATCH(UnitGradeInfo!B220,ref_Unit_Balance!$B$31:$B$1048576,0))*(D220-1)</f>
        <v>3720</v>
      </c>
      <c r="H220" s="39">
        <f>IF(INDEX(Unitinfo!D:D,MATCH(UnitGradeInfo!B220,Unitinfo!A:A,0))=1,50,5)</f>
        <v>50</v>
      </c>
      <c r="I220" s="5">
        <v>3</v>
      </c>
      <c r="J220" s="5">
        <v>250</v>
      </c>
      <c r="K220" s="5">
        <v>0</v>
      </c>
      <c r="L220" s="5">
        <v>3</v>
      </c>
      <c r="M220" s="5">
        <f t="shared" si="23"/>
        <v>24</v>
      </c>
      <c r="N220" s="5">
        <f t="shared" si="24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5">B220</f>
        <v>2009</v>
      </c>
      <c r="U220" s="5">
        <f t="shared" ref="U220:U283" si="26">IF(B220&gt;10000,0,1)</f>
        <v>1</v>
      </c>
      <c r="V220" s="5">
        <v>0</v>
      </c>
      <c r="W220" s="5">
        <v>10</v>
      </c>
    </row>
    <row r="221" spans="1:23">
      <c r="A221" s="5">
        <f t="shared" si="21"/>
        <v>218</v>
      </c>
      <c r="B221" s="100">
        <f t="shared" si="22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INDEX(ref_Unit_Balance!$G$31:$G$1012,MATCH(UnitGradeInfo!B221,ref_Unit_Balance!$B$31:$B$1048576,0))</f>
        <v>500</v>
      </c>
      <c r="F221" s="5">
        <f>INDEX(ref_Unit_Balance!$V$31:$V$1012,MATCH(UnitGradeInfo!B221,ref_Unit_Balance!$B$31:$B$1048576,0))
+
INDEX(ref_Unit_Balance!$AB$31:$AB$1012,MATCH(UnitGradeInfo!B221,ref_Unit_Balance!$B$31:$B$1048576,0))*(D221-1)</f>
        <v>25600</v>
      </c>
      <c r="G221" s="5">
        <f>INDEX(ref_Unit_Balance!$R$31:$R$1012,MATCH(UnitGradeInfo!B221,ref_Unit_Balance!$B$31:$B$1048576,0))
+
INDEX(ref_Unit_Balance!$AA$31:$AA$1012,MATCH(UnitGradeInfo!B221,ref_Unit_Balance!$B$31:$B$1048576,0))*(D221-1)</f>
        <v>3840</v>
      </c>
      <c r="H221" s="39">
        <f>IF(INDEX(Unitinfo!D:D,MATCH(UnitGradeInfo!B221,Unitinfo!A:A,0))=1,50,5)</f>
        <v>50</v>
      </c>
      <c r="I221" s="5">
        <v>3</v>
      </c>
      <c r="J221" s="5">
        <v>250</v>
      </c>
      <c r="K221" s="5">
        <v>0</v>
      </c>
      <c r="L221" s="5">
        <v>3</v>
      </c>
      <c r="M221" s="5">
        <f t="shared" si="23"/>
        <v>26</v>
      </c>
      <c r="N221" s="5">
        <f t="shared" si="24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5"/>
        <v>2009</v>
      </c>
      <c r="U221" s="5">
        <f t="shared" si="26"/>
        <v>1</v>
      </c>
      <c r="V221" s="5">
        <v>0</v>
      </c>
      <c r="W221" s="5">
        <v>10</v>
      </c>
    </row>
    <row r="222" spans="1:23">
      <c r="A222" s="5">
        <f t="shared" si="21"/>
        <v>219</v>
      </c>
      <c r="B222" s="100">
        <f t="shared" si="22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INDEX(ref_Unit_Balance!$G$31:$G$1012,MATCH(UnitGradeInfo!B222,ref_Unit_Balance!$B$31:$B$1048576,0))</f>
        <v>500</v>
      </c>
      <c r="F222" s="5">
        <f>INDEX(ref_Unit_Balance!$V$31:$V$1012,MATCH(UnitGradeInfo!B222,ref_Unit_Balance!$B$31:$B$1048576,0))
+
INDEX(ref_Unit_Balance!$AB$31:$AB$1012,MATCH(UnitGradeInfo!B222,ref_Unit_Balance!$B$31:$B$1048576,0))*(D222-1)</f>
        <v>26400</v>
      </c>
      <c r="G222" s="5">
        <f>INDEX(ref_Unit_Balance!$R$31:$R$1012,MATCH(UnitGradeInfo!B222,ref_Unit_Balance!$B$31:$B$1048576,0))
+
INDEX(ref_Unit_Balance!$AA$31:$AA$1012,MATCH(UnitGradeInfo!B222,ref_Unit_Balance!$B$31:$B$1048576,0))*(D222-1)</f>
        <v>3960</v>
      </c>
      <c r="H222" s="39">
        <f>IF(INDEX(Unitinfo!D:D,MATCH(UnitGradeInfo!B222,Unitinfo!A:A,0))=1,50,5)</f>
        <v>50</v>
      </c>
      <c r="I222" s="5">
        <v>3</v>
      </c>
      <c r="J222" s="5">
        <v>250</v>
      </c>
      <c r="K222" s="5">
        <v>0</v>
      </c>
      <c r="L222" s="5">
        <v>3</v>
      </c>
      <c r="M222" s="5">
        <f t="shared" si="23"/>
        <v>28</v>
      </c>
      <c r="N222" s="5">
        <f t="shared" si="24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5"/>
        <v>2009</v>
      </c>
      <c r="U222" s="5">
        <f t="shared" si="26"/>
        <v>1</v>
      </c>
      <c r="V222" s="5">
        <v>0</v>
      </c>
      <c r="W222" s="5">
        <v>10</v>
      </c>
    </row>
    <row r="223" spans="1:23">
      <c r="A223" s="5">
        <f t="shared" si="21"/>
        <v>220</v>
      </c>
      <c r="B223" s="100">
        <f t="shared" si="22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INDEX(ref_Unit_Balance!$G$31:$G$1012,MATCH(UnitGradeInfo!B223,ref_Unit_Balance!$B$31:$B$1048576,0))</f>
        <v>500</v>
      </c>
      <c r="F223" s="5">
        <f>INDEX(ref_Unit_Balance!$V$31:$V$1012,MATCH(UnitGradeInfo!B223,ref_Unit_Balance!$B$31:$B$1048576,0))
+
INDEX(ref_Unit_Balance!$AB$31:$AB$1012,MATCH(UnitGradeInfo!B223,ref_Unit_Balance!$B$31:$B$1048576,0))*(D223-1)</f>
        <v>27200</v>
      </c>
      <c r="G223" s="5">
        <f>INDEX(ref_Unit_Balance!$R$31:$R$1012,MATCH(UnitGradeInfo!B223,ref_Unit_Balance!$B$31:$B$1048576,0))
+
INDEX(ref_Unit_Balance!$AA$31:$AA$1012,MATCH(UnitGradeInfo!B223,ref_Unit_Balance!$B$31:$B$1048576,0))*(D223-1)</f>
        <v>4080</v>
      </c>
      <c r="H223" s="39">
        <f>IF(INDEX(Unitinfo!D:D,MATCH(UnitGradeInfo!B223,Unitinfo!A:A,0))=1,50,5)</f>
        <v>50</v>
      </c>
      <c r="I223" s="5">
        <v>3</v>
      </c>
      <c r="J223" s="5">
        <v>250</v>
      </c>
      <c r="K223" s="5">
        <v>0</v>
      </c>
      <c r="L223" s="5">
        <v>3</v>
      </c>
      <c r="M223" s="5">
        <f t="shared" si="23"/>
        <v>30</v>
      </c>
      <c r="N223" s="5">
        <f t="shared" si="24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5"/>
        <v>2009</v>
      </c>
      <c r="U223" s="5">
        <f t="shared" si="26"/>
        <v>1</v>
      </c>
      <c r="V223" s="5">
        <v>0</v>
      </c>
      <c r="W223" s="5">
        <v>10</v>
      </c>
    </row>
    <row r="224" spans="1:23">
      <c r="A224" s="5">
        <f t="shared" si="21"/>
        <v>221</v>
      </c>
      <c r="B224" s="100">
        <f t="shared" si="22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INDEX(ref_Unit_Balance!$G$31:$G$1012,MATCH(UnitGradeInfo!B224,ref_Unit_Balance!$B$31:$B$1048576,0))</f>
        <v>500</v>
      </c>
      <c r="F224" s="5">
        <f>INDEX(ref_Unit_Balance!$V$31:$V$1012,MATCH(UnitGradeInfo!B224,ref_Unit_Balance!$B$31:$B$1048576,0))
+
INDEX(ref_Unit_Balance!$AB$31:$AB$1012,MATCH(UnitGradeInfo!B224,ref_Unit_Balance!$B$31:$B$1048576,0))*(D224-1)</f>
        <v>28000</v>
      </c>
      <c r="G224" s="5">
        <f>INDEX(ref_Unit_Balance!$R$31:$R$1012,MATCH(UnitGradeInfo!B224,ref_Unit_Balance!$B$31:$B$1048576,0))
+
INDEX(ref_Unit_Balance!$AA$31:$AA$1012,MATCH(UnitGradeInfo!B224,ref_Unit_Balance!$B$31:$B$1048576,0))*(D224-1)</f>
        <v>4200</v>
      </c>
      <c r="H224" s="39">
        <f>IF(INDEX(Unitinfo!D:D,MATCH(UnitGradeInfo!B224,Unitinfo!A:A,0))=1,50,5)</f>
        <v>50</v>
      </c>
      <c r="I224" s="5">
        <v>3</v>
      </c>
      <c r="J224" s="5">
        <v>250</v>
      </c>
      <c r="K224" s="5">
        <v>0</v>
      </c>
      <c r="L224" s="5">
        <v>3</v>
      </c>
      <c r="M224" s="5">
        <f t="shared" si="23"/>
        <v>32</v>
      </c>
      <c r="N224" s="5">
        <f t="shared" si="24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5"/>
        <v>2009</v>
      </c>
      <c r="U224" s="5">
        <f t="shared" si="26"/>
        <v>1</v>
      </c>
      <c r="V224" s="5">
        <v>0</v>
      </c>
      <c r="W224" s="5">
        <v>10</v>
      </c>
    </row>
    <row r="225" spans="1:23">
      <c r="A225" s="5">
        <f t="shared" si="21"/>
        <v>222</v>
      </c>
      <c r="B225" s="100">
        <f t="shared" si="22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INDEX(ref_Unit_Balance!$G$31:$G$1012,MATCH(UnitGradeInfo!B225,ref_Unit_Balance!$B$31:$B$1048576,0))</f>
        <v>500</v>
      </c>
      <c r="F225" s="5">
        <f>INDEX(ref_Unit_Balance!$V$31:$V$1012,MATCH(UnitGradeInfo!B225,ref_Unit_Balance!$B$31:$B$1048576,0))
+
INDEX(ref_Unit_Balance!$AB$31:$AB$1012,MATCH(UnitGradeInfo!B225,ref_Unit_Balance!$B$31:$B$1048576,0))*(D225-1)</f>
        <v>28800</v>
      </c>
      <c r="G225" s="5">
        <f>INDEX(ref_Unit_Balance!$R$31:$R$1012,MATCH(UnitGradeInfo!B225,ref_Unit_Balance!$B$31:$B$1048576,0))
+
INDEX(ref_Unit_Balance!$AA$31:$AA$1012,MATCH(UnitGradeInfo!B225,ref_Unit_Balance!$B$31:$B$1048576,0))*(D225-1)</f>
        <v>4320</v>
      </c>
      <c r="H225" s="39">
        <f>IF(INDEX(Unitinfo!D:D,MATCH(UnitGradeInfo!B225,Unitinfo!A:A,0))=1,50,5)</f>
        <v>50</v>
      </c>
      <c r="I225" s="5">
        <v>3</v>
      </c>
      <c r="J225" s="5">
        <v>250</v>
      </c>
      <c r="K225" s="5">
        <v>0</v>
      </c>
      <c r="L225" s="5">
        <v>3</v>
      </c>
      <c r="M225" s="5">
        <f t="shared" si="23"/>
        <v>34</v>
      </c>
      <c r="N225" s="5">
        <f t="shared" si="24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5"/>
        <v>2009</v>
      </c>
      <c r="U225" s="5">
        <f t="shared" si="26"/>
        <v>1</v>
      </c>
      <c r="V225" s="5">
        <v>0</v>
      </c>
      <c r="W225" s="5">
        <v>10</v>
      </c>
    </row>
    <row r="226" spans="1:23">
      <c r="A226" s="5">
        <f t="shared" si="21"/>
        <v>223</v>
      </c>
      <c r="B226" s="100">
        <f t="shared" si="22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INDEX(ref_Unit_Balance!$G$31:$G$1012,MATCH(UnitGradeInfo!B226,ref_Unit_Balance!$B$31:$B$1048576,0))</f>
        <v>500</v>
      </c>
      <c r="F226" s="5">
        <f>INDEX(ref_Unit_Balance!$V$31:$V$1012,MATCH(UnitGradeInfo!B226,ref_Unit_Balance!$B$31:$B$1048576,0))
+
INDEX(ref_Unit_Balance!$AB$31:$AB$1012,MATCH(UnitGradeInfo!B226,ref_Unit_Balance!$B$31:$B$1048576,0))*(D226-1)</f>
        <v>29600</v>
      </c>
      <c r="G226" s="5">
        <f>INDEX(ref_Unit_Balance!$R$31:$R$1012,MATCH(UnitGradeInfo!B226,ref_Unit_Balance!$B$31:$B$1048576,0))
+
INDEX(ref_Unit_Balance!$AA$31:$AA$1012,MATCH(UnitGradeInfo!B226,ref_Unit_Balance!$B$31:$B$1048576,0))*(D226-1)</f>
        <v>4440</v>
      </c>
      <c r="H226" s="39">
        <f>IF(INDEX(Unitinfo!D:D,MATCH(UnitGradeInfo!B226,Unitinfo!A:A,0))=1,50,5)</f>
        <v>50</v>
      </c>
      <c r="I226" s="5">
        <v>3</v>
      </c>
      <c r="J226" s="5">
        <v>250</v>
      </c>
      <c r="K226" s="5">
        <v>0</v>
      </c>
      <c r="L226" s="5">
        <v>3</v>
      </c>
      <c r="M226" s="5">
        <f t="shared" si="23"/>
        <v>36</v>
      </c>
      <c r="N226" s="5">
        <f t="shared" si="24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5"/>
        <v>2009</v>
      </c>
      <c r="U226" s="5">
        <f t="shared" si="26"/>
        <v>1</v>
      </c>
      <c r="V226" s="5">
        <v>0</v>
      </c>
      <c r="W226" s="5">
        <v>10</v>
      </c>
    </row>
    <row r="227" spans="1:23">
      <c r="A227" s="5">
        <f t="shared" si="21"/>
        <v>224</v>
      </c>
      <c r="B227" s="100">
        <f t="shared" si="22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INDEX(ref_Unit_Balance!$G$31:$G$1012,MATCH(UnitGradeInfo!B227,ref_Unit_Balance!$B$31:$B$1048576,0))</f>
        <v>500</v>
      </c>
      <c r="F227" s="5">
        <f>INDEX(ref_Unit_Balance!$V$31:$V$1012,MATCH(UnitGradeInfo!B227,ref_Unit_Balance!$B$31:$B$1048576,0))
+
INDEX(ref_Unit_Balance!$AB$31:$AB$1012,MATCH(UnitGradeInfo!B227,ref_Unit_Balance!$B$31:$B$1048576,0))*(D227-1)</f>
        <v>30400</v>
      </c>
      <c r="G227" s="5">
        <f>INDEX(ref_Unit_Balance!$R$31:$R$1012,MATCH(UnitGradeInfo!B227,ref_Unit_Balance!$B$31:$B$1048576,0))
+
INDEX(ref_Unit_Balance!$AA$31:$AA$1012,MATCH(UnitGradeInfo!B227,ref_Unit_Balance!$B$31:$B$1048576,0))*(D227-1)</f>
        <v>4560</v>
      </c>
      <c r="H227" s="39">
        <f>IF(INDEX(Unitinfo!D:D,MATCH(UnitGradeInfo!B227,Unitinfo!A:A,0))=1,50,5)</f>
        <v>50</v>
      </c>
      <c r="I227" s="5">
        <v>3</v>
      </c>
      <c r="J227" s="5">
        <v>250</v>
      </c>
      <c r="K227" s="5">
        <v>0</v>
      </c>
      <c r="L227" s="5">
        <v>3</v>
      </c>
      <c r="M227" s="5">
        <f t="shared" si="23"/>
        <v>38</v>
      </c>
      <c r="N227" s="5">
        <f t="shared" si="24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5"/>
        <v>2009</v>
      </c>
      <c r="U227" s="5">
        <f t="shared" si="26"/>
        <v>1</v>
      </c>
      <c r="V227" s="5">
        <v>0</v>
      </c>
      <c r="W227" s="5">
        <v>10</v>
      </c>
    </row>
    <row r="228" spans="1:23">
      <c r="A228" s="5">
        <f t="shared" si="21"/>
        <v>225</v>
      </c>
      <c r="B228" s="100">
        <f t="shared" si="22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INDEX(ref_Unit_Balance!$G$31:$G$1012,MATCH(UnitGradeInfo!B228,ref_Unit_Balance!$B$31:$B$1048576,0))</f>
        <v>500</v>
      </c>
      <c r="F228" s="5">
        <f>INDEX(ref_Unit_Balance!$V$31:$V$1012,MATCH(UnitGradeInfo!B228,ref_Unit_Balance!$B$31:$B$1048576,0))
+
INDEX(ref_Unit_Balance!$AB$31:$AB$1012,MATCH(UnitGradeInfo!B228,ref_Unit_Balance!$B$31:$B$1048576,0))*(D228-1)</f>
        <v>31200</v>
      </c>
      <c r="G228" s="5">
        <f>INDEX(ref_Unit_Balance!$R$31:$R$1012,MATCH(UnitGradeInfo!B228,ref_Unit_Balance!$B$31:$B$1048576,0))
+
INDEX(ref_Unit_Balance!$AA$31:$AA$1012,MATCH(UnitGradeInfo!B228,ref_Unit_Balance!$B$31:$B$1048576,0))*(D228-1)</f>
        <v>4680</v>
      </c>
      <c r="H228" s="39">
        <f>IF(INDEX(Unitinfo!D:D,MATCH(UnitGradeInfo!B228,Unitinfo!A:A,0))=1,50,5)</f>
        <v>50</v>
      </c>
      <c r="I228" s="5">
        <v>3</v>
      </c>
      <c r="J228" s="5">
        <v>250</v>
      </c>
      <c r="K228" s="5">
        <v>0</v>
      </c>
      <c r="L228" s="5">
        <v>3</v>
      </c>
      <c r="M228" s="5">
        <f t="shared" si="23"/>
        <v>40</v>
      </c>
      <c r="N228" s="5">
        <f t="shared" si="24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5"/>
        <v>2009</v>
      </c>
      <c r="U228" s="5">
        <f t="shared" si="26"/>
        <v>1</v>
      </c>
      <c r="V228" s="5">
        <v>0</v>
      </c>
      <c r="W228" s="5">
        <v>10</v>
      </c>
    </row>
    <row r="229" spans="1:23">
      <c r="A229" s="5">
        <f t="shared" si="21"/>
        <v>226</v>
      </c>
      <c r="B229" s="100">
        <f t="shared" si="22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INDEX(ref_Unit_Balance!$G$31:$G$1012,MATCH(UnitGradeInfo!B229,ref_Unit_Balance!$B$31:$B$1048576,0))</f>
        <v>500</v>
      </c>
      <c r="F229" s="5">
        <f>INDEX(ref_Unit_Balance!$V$31:$V$1012,MATCH(UnitGradeInfo!B229,ref_Unit_Balance!$B$31:$B$1048576,0))
+
INDEX(ref_Unit_Balance!$AB$31:$AB$1012,MATCH(UnitGradeInfo!B229,ref_Unit_Balance!$B$31:$B$1048576,0))*(D229-1)</f>
        <v>24000</v>
      </c>
      <c r="G229" s="5">
        <f>INDEX(ref_Unit_Balance!$R$31:$R$1012,MATCH(UnitGradeInfo!B229,ref_Unit_Balance!$B$31:$B$1048576,0))
+
INDEX(ref_Unit_Balance!$AA$31:$AA$1012,MATCH(UnitGradeInfo!B229,ref_Unit_Balance!$B$31:$B$1048576,0))*(D229-1)</f>
        <v>1600</v>
      </c>
      <c r="H229" s="39">
        <f>IF(INDEX(Unitinfo!D:D,MATCH(UnitGradeInfo!B229,Unitinfo!A:A,0))=1,50,5)</f>
        <v>50</v>
      </c>
      <c r="I229" s="5">
        <v>3</v>
      </c>
      <c r="J229" s="5">
        <v>250</v>
      </c>
      <c r="K229" s="5">
        <v>0</v>
      </c>
      <c r="L229" s="5">
        <v>3</v>
      </c>
      <c r="M229" s="5">
        <f t="shared" si="23"/>
        <v>2</v>
      </c>
      <c r="N229" s="5">
        <f t="shared" si="24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5"/>
        <v>2010</v>
      </c>
      <c r="U229" s="5">
        <f t="shared" si="26"/>
        <v>1</v>
      </c>
      <c r="V229" s="5">
        <v>0</v>
      </c>
      <c r="W229" s="5">
        <v>10</v>
      </c>
    </row>
    <row r="230" spans="1:23">
      <c r="A230" s="5">
        <f t="shared" si="21"/>
        <v>227</v>
      </c>
      <c r="B230" s="100">
        <f t="shared" si="22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INDEX(ref_Unit_Balance!$G$31:$G$1012,MATCH(UnitGradeInfo!B230,ref_Unit_Balance!$B$31:$B$1048576,0))</f>
        <v>500</v>
      </c>
      <c r="F230" s="5">
        <f>INDEX(ref_Unit_Balance!$V$31:$V$1012,MATCH(UnitGradeInfo!B230,ref_Unit_Balance!$B$31:$B$1048576,0))
+
INDEX(ref_Unit_Balance!$AB$31:$AB$1012,MATCH(UnitGradeInfo!B230,ref_Unit_Balance!$B$31:$B$1048576,0))*(D230-1)</f>
        <v>24800</v>
      </c>
      <c r="G230" s="5">
        <f>INDEX(ref_Unit_Balance!$R$31:$R$1012,MATCH(UnitGradeInfo!B230,ref_Unit_Balance!$B$31:$B$1048576,0))
+
INDEX(ref_Unit_Balance!$AA$31:$AA$1012,MATCH(UnitGradeInfo!B230,ref_Unit_Balance!$B$31:$B$1048576,0))*(D230-1)</f>
        <v>1720</v>
      </c>
      <c r="H230" s="39">
        <f>IF(INDEX(Unitinfo!D:D,MATCH(UnitGradeInfo!B230,Unitinfo!A:A,0))=1,50,5)</f>
        <v>50</v>
      </c>
      <c r="I230" s="5">
        <v>3</v>
      </c>
      <c r="J230" s="5">
        <v>250</v>
      </c>
      <c r="K230" s="5">
        <v>0</v>
      </c>
      <c r="L230" s="5">
        <v>3</v>
      </c>
      <c r="M230" s="5">
        <f t="shared" si="23"/>
        <v>4</v>
      </c>
      <c r="N230" s="5">
        <f t="shared" si="24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5"/>
        <v>2010</v>
      </c>
      <c r="U230" s="5">
        <f t="shared" si="26"/>
        <v>1</v>
      </c>
      <c r="V230" s="5">
        <v>0</v>
      </c>
      <c r="W230" s="5">
        <v>10</v>
      </c>
    </row>
    <row r="231" spans="1:23">
      <c r="A231" s="5">
        <f t="shared" si="21"/>
        <v>228</v>
      </c>
      <c r="B231" s="100">
        <f t="shared" si="22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INDEX(ref_Unit_Balance!$G$31:$G$1012,MATCH(UnitGradeInfo!B231,ref_Unit_Balance!$B$31:$B$1048576,0))</f>
        <v>500</v>
      </c>
      <c r="F231" s="5">
        <f>INDEX(ref_Unit_Balance!$V$31:$V$1012,MATCH(UnitGradeInfo!B231,ref_Unit_Balance!$B$31:$B$1048576,0))
+
INDEX(ref_Unit_Balance!$AB$31:$AB$1012,MATCH(UnitGradeInfo!B231,ref_Unit_Balance!$B$31:$B$1048576,0))*(D231-1)</f>
        <v>25600</v>
      </c>
      <c r="G231" s="5">
        <f>INDEX(ref_Unit_Balance!$R$31:$R$1012,MATCH(UnitGradeInfo!B231,ref_Unit_Balance!$B$31:$B$1048576,0))
+
INDEX(ref_Unit_Balance!$AA$31:$AA$1012,MATCH(UnitGradeInfo!B231,ref_Unit_Balance!$B$31:$B$1048576,0))*(D231-1)</f>
        <v>1840</v>
      </c>
      <c r="H231" s="39">
        <f>IF(INDEX(Unitinfo!D:D,MATCH(UnitGradeInfo!B231,Unitinfo!A:A,0))=1,50,5)</f>
        <v>50</v>
      </c>
      <c r="I231" s="5">
        <v>3</v>
      </c>
      <c r="J231" s="5">
        <v>250</v>
      </c>
      <c r="K231" s="5">
        <v>0</v>
      </c>
      <c r="L231" s="5">
        <v>3</v>
      </c>
      <c r="M231" s="5">
        <f t="shared" si="23"/>
        <v>6</v>
      </c>
      <c r="N231" s="5">
        <f t="shared" si="24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5"/>
        <v>2010</v>
      </c>
      <c r="U231" s="5">
        <f t="shared" si="26"/>
        <v>1</v>
      </c>
      <c r="V231" s="5">
        <v>0</v>
      </c>
      <c r="W231" s="5">
        <v>10</v>
      </c>
    </row>
    <row r="232" spans="1:23">
      <c r="A232" s="5">
        <f t="shared" ref="A232:A295" si="27">A231+1</f>
        <v>229</v>
      </c>
      <c r="B232" s="100">
        <f t="shared" si="22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INDEX(ref_Unit_Balance!$G$31:$G$1012,MATCH(UnitGradeInfo!B232,ref_Unit_Balance!$B$31:$B$1048576,0))</f>
        <v>500</v>
      </c>
      <c r="F232" s="5">
        <f>INDEX(ref_Unit_Balance!$V$31:$V$1012,MATCH(UnitGradeInfo!B232,ref_Unit_Balance!$B$31:$B$1048576,0))
+
INDEX(ref_Unit_Balance!$AB$31:$AB$1012,MATCH(UnitGradeInfo!B232,ref_Unit_Balance!$B$31:$B$1048576,0))*(D232-1)</f>
        <v>26400</v>
      </c>
      <c r="G232" s="5">
        <f>INDEX(ref_Unit_Balance!$R$31:$R$1012,MATCH(UnitGradeInfo!B232,ref_Unit_Balance!$B$31:$B$1048576,0))
+
INDEX(ref_Unit_Balance!$AA$31:$AA$1012,MATCH(UnitGradeInfo!B232,ref_Unit_Balance!$B$31:$B$1048576,0))*(D232-1)</f>
        <v>1960</v>
      </c>
      <c r="H232" s="39">
        <f>IF(INDEX(Unitinfo!D:D,MATCH(UnitGradeInfo!B232,Unitinfo!A:A,0))=1,50,5)</f>
        <v>50</v>
      </c>
      <c r="I232" s="5">
        <v>3</v>
      </c>
      <c r="J232" s="5">
        <v>250</v>
      </c>
      <c r="K232" s="5">
        <v>0</v>
      </c>
      <c r="L232" s="5">
        <v>3</v>
      </c>
      <c r="M232" s="5">
        <f t="shared" si="23"/>
        <v>8</v>
      </c>
      <c r="N232" s="5">
        <f t="shared" si="24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5"/>
        <v>2010</v>
      </c>
      <c r="U232" s="5">
        <f t="shared" si="26"/>
        <v>1</v>
      </c>
      <c r="V232" s="5">
        <v>0</v>
      </c>
      <c r="W232" s="5">
        <v>10</v>
      </c>
    </row>
    <row r="233" spans="1:23">
      <c r="A233" s="5">
        <f t="shared" si="27"/>
        <v>230</v>
      </c>
      <c r="B233" s="100">
        <f t="shared" si="22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INDEX(ref_Unit_Balance!$G$31:$G$1012,MATCH(UnitGradeInfo!B233,ref_Unit_Balance!$B$31:$B$1048576,0))</f>
        <v>500</v>
      </c>
      <c r="F233" s="5">
        <f>INDEX(ref_Unit_Balance!$V$31:$V$1012,MATCH(UnitGradeInfo!B233,ref_Unit_Balance!$B$31:$B$1048576,0))
+
INDEX(ref_Unit_Balance!$AB$31:$AB$1012,MATCH(UnitGradeInfo!B233,ref_Unit_Balance!$B$31:$B$1048576,0))*(D233-1)</f>
        <v>27200</v>
      </c>
      <c r="G233" s="5">
        <f>INDEX(ref_Unit_Balance!$R$31:$R$1012,MATCH(UnitGradeInfo!B233,ref_Unit_Balance!$B$31:$B$1048576,0))
+
INDEX(ref_Unit_Balance!$AA$31:$AA$1012,MATCH(UnitGradeInfo!B233,ref_Unit_Balance!$B$31:$B$1048576,0))*(D233-1)</f>
        <v>2080</v>
      </c>
      <c r="H233" s="39">
        <f>IF(INDEX(Unitinfo!D:D,MATCH(UnitGradeInfo!B233,Unitinfo!A:A,0))=1,50,5)</f>
        <v>50</v>
      </c>
      <c r="I233" s="5">
        <v>3</v>
      </c>
      <c r="J233" s="5">
        <v>250</v>
      </c>
      <c r="K233" s="5">
        <v>0</v>
      </c>
      <c r="L233" s="5">
        <v>3</v>
      </c>
      <c r="M233" s="5">
        <f t="shared" si="23"/>
        <v>10</v>
      </c>
      <c r="N233" s="5">
        <f t="shared" si="24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5"/>
        <v>2010</v>
      </c>
      <c r="U233" s="5">
        <f t="shared" si="26"/>
        <v>1</v>
      </c>
      <c r="V233" s="5">
        <v>0</v>
      </c>
      <c r="W233" s="5">
        <v>10</v>
      </c>
    </row>
    <row r="234" spans="1:23">
      <c r="A234" s="5">
        <f t="shared" si="27"/>
        <v>231</v>
      </c>
      <c r="B234" s="100">
        <f t="shared" si="22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INDEX(ref_Unit_Balance!$G$31:$G$1012,MATCH(UnitGradeInfo!B234,ref_Unit_Balance!$B$31:$B$1048576,0))</f>
        <v>500</v>
      </c>
      <c r="F234" s="5">
        <f>INDEX(ref_Unit_Balance!$V$31:$V$1012,MATCH(UnitGradeInfo!B234,ref_Unit_Balance!$B$31:$B$1048576,0))
+
INDEX(ref_Unit_Balance!$AB$31:$AB$1012,MATCH(UnitGradeInfo!B234,ref_Unit_Balance!$B$31:$B$1048576,0))*(D234-1)</f>
        <v>28000</v>
      </c>
      <c r="G234" s="5">
        <f>INDEX(ref_Unit_Balance!$R$31:$R$1012,MATCH(UnitGradeInfo!B234,ref_Unit_Balance!$B$31:$B$1048576,0))
+
INDEX(ref_Unit_Balance!$AA$31:$AA$1012,MATCH(UnitGradeInfo!B234,ref_Unit_Balance!$B$31:$B$1048576,0))*(D234-1)</f>
        <v>2200</v>
      </c>
      <c r="H234" s="39">
        <f>IF(INDEX(Unitinfo!D:D,MATCH(UnitGradeInfo!B234,Unitinfo!A:A,0))=1,50,5)</f>
        <v>50</v>
      </c>
      <c r="I234" s="5">
        <v>3</v>
      </c>
      <c r="J234" s="5">
        <v>250</v>
      </c>
      <c r="K234" s="5">
        <v>0</v>
      </c>
      <c r="L234" s="5">
        <v>3</v>
      </c>
      <c r="M234" s="5">
        <f t="shared" si="23"/>
        <v>12</v>
      </c>
      <c r="N234" s="5">
        <f t="shared" si="24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5"/>
        <v>2010</v>
      </c>
      <c r="U234" s="5">
        <f t="shared" si="26"/>
        <v>1</v>
      </c>
      <c r="V234" s="5">
        <v>0</v>
      </c>
      <c r="W234" s="5">
        <v>10</v>
      </c>
    </row>
    <row r="235" spans="1:23">
      <c r="A235" s="5">
        <f t="shared" si="27"/>
        <v>232</v>
      </c>
      <c r="B235" s="100">
        <f t="shared" si="22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INDEX(ref_Unit_Balance!$G$31:$G$1012,MATCH(UnitGradeInfo!B235,ref_Unit_Balance!$B$31:$B$1048576,0))</f>
        <v>500</v>
      </c>
      <c r="F235" s="5">
        <f>INDEX(ref_Unit_Balance!$V$31:$V$1012,MATCH(UnitGradeInfo!B235,ref_Unit_Balance!$B$31:$B$1048576,0))
+
INDEX(ref_Unit_Balance!$AB$31:$AB$1012,MATCH(UnitGradeInfo!B235,ref_Unit_Balance!$B$31:$B$1048576,0))*(D235-1)</f>
        <v>28800</v>
      </c>
      <c r="G235" s="5">
        <f>INDEX(ref_Unit_Balance!$R$31:$R$1012,MATCH(UnitGradeInfo!B235,ref_Unit_Balance!$B$31:$B$1048576,0))
+
INDEX(ref_Unit_Balance!$AA$31:$AA$1012,MATCH(UnitGradeInfo!B235,ref_Unit_Balance!$B$31:$B$1048576,0))*(D235-1)</f>
        <v>2320</v>
      </c>
      <c r="H235" s="39">
        <f>IF(INDEX(Unitinfo!D:D,MATCH(UnitGradeInfo!B235,Unitinfo!A:A,0))=1,50,5)</f>
        <v>50</v>
      </c>
      <c r="I235" s="5">
        <v>3</v>
      </c>
      <c r="J235" s="5">
        <v>250</v>
      </c>
      <c r="K235" s="5">
        <v>0</v>
      </c>
      <c r="L235" s="5">
        <v>3</v>
      </c>
      <c r="M235" s="5">
        <f t="shared" si="23"/>
        <v>14</v>
      </c>
      <c r="N235" s="5">
        <f t="shared" si="24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5"/>
        <v>2010</v>
      </c>
      <c r="U235" s="5">
        <f t="shared" si="26"/>
        <v>1</v>
      </c>
      <c r="V235" s="5">
        <v>0</v>
      </c>
      <c r="W235" s="5">
        <v>10</v>
      </c>
    </row>
    <row r="236" spans="1:23">
      <c r="A236" s="5">
        <f t="shared" si="27"/>
        <v>233</v>
      </c>
      <c r="B236" s="100">
        <f t="shared" si="22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INDEX(ref_Unit_Balance!$G$31:$G$1012,MATCH(UnitGradeInfo!B236,ref_Unit_Balance!$B$31:$B$1048576,0))</f>
        <v>500</v>
      </c>
      <c r="F236" s="5">
        <f>INDEX(ref_Unit_Balance!$V$31:$V$1012,MATCH(UnitGradeInfo!B236,ref_Unit_Balance!$B$31:$B$1048576,0))
+
INDEX(ref_Unit_Balance!$AB$31:$AB$1012,MATCH(UnitGradeInfo!B236,ref_Unit_Balance!$B$31:$B$1048576,0))*(D236-1)</f>
        <v>29600</v>
      </c>
      <c r="G236" s="5">
        <f>INDEX(ref_Unit_Balance!$R$31:$R$1012,MATCH(UnitGradeInfo!B236,ref_Unit_Balance!$B$31:$B$1048576,0))
+
INDEX(ref_Unit_Balance!$AA$31:$AA$1012,MATCH(UnitGradeInfo!B236,ref_Unit_Balance!$B$31:$B$1048576,0))*(D236-1)</f>
        <v>2440</v>
      </c>
      <c r="H236" s="39">
        <f>IF(INDEX(Unitinfo!D:D,MATCH(UnitGradeInfo!B236,Unitinfo!A:A,0))=1,50,5)</f>
        <v>50</v>
      </c>
      <c r="I236" s="5">
        <v>3</v>
      </c>
      <c r="J236" s="5">
        <v>250</v>
      </c>
      <c r="K236" s="5">
        <v>0</v>
      </c>
      <c r="L236" s="5">
        <v>3</v>
      </c>
      <c r="M236" s="5">
        <f t="shared" si="23"/>
        <v>16</v>
      </c>
      <c r="N236" s="5">
        <f t="shared" si="24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5"/>
        <v>2010</v>
      </c>
      <c r="U236" s="5">
        <f t="shared" si="26"/>
        <v>1</v>
      </c>
      <c r="V236" s="5">
        <v>0</v>
      </c>
      <c r="W236" s="5">
        <v>10</v>
      </c>
    </row>
    <row r="237" spans="1:23">
      <c r="A237" s="5">
        <f t="shared" si="27"/>
        <v>234</v>
      </c>
      <c r="B237" s="100">
        <f t="shared" si="22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INDEX(ref_Unit_Balance!$G$31:$G$1012,MATCH(UnitGradeInfo!B237,ref_Unit_Balance!$B$31:$B$1048576,0))</f>
        <v>500</v>
      </c>
      <c r="F237" s="5">
        <f>INDEX(ref_Unit_Balance!$V$31:$V$1012,MATCH(UnitGradeInfo!B237,ref_Unit_Balance!$B$31:$B$1048576,0))
+
INDEX(ref_Unit_Balance!$AB$31:$AB$1012,MATCH(UnitGradeInfo!B237,ref_Unit_Balance!$B$31:$B$1048576,0))*(D237-1)</f>
        <v>30400</v>
      </c>
      <c r="G237" s="5">
        <f>INDEX(ref_Unit_Balance!$R$31:$R$1012,MATCH(UnitGradeInfo!B237,ref_Unit_Balance!$B$31:$B$1048576,0))
+
INDEX(ref_Unit_Balance!$AA$31:$AA$1012,MATCH(UnitGradeInfo!B237,ref_Unit_Balance!$B$31:$B$1048576,0))*(D237-1)</f>
        <v>2560</v>
      </c>
      <c r="H237" s="39">
        <f>IF(INDEX(Unitinfo!D:D,MATCH(UnitGradeInfo!B237,Unitinfo!A:A,0))=1,50,5)</f>
        <v>50</v>
      </c>
      <c r="I237" s="5">
        <v>3</v>
      </c>
      <c r="J237" s="5">
        <v>250</v>
      </c>
      <c r="K237" s="5">
        <v>0</v>
      </c>
      <c r="L237" s="5">
        <v>3</v>
      </c>
      <c r="M237" s="5">
        <f t="shared" si="23"/>
        <v>18</v>
      </c>
      <c r="N237" s="5">
        <f t="shared" si="24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5"/>
        <v>2010</v>
      </c>
      <c r="U237" s="5">
        <f t="shared" si="26"/>
        <v>1</v>
      </c>
      <c r="V237" s="5">
        <v>0</v>
      </c>
      <c r="W237" s="5">
        <v>10</v>
      </c>
    </row>
    <row r="238" spans="1:23">
      <c r="A238" s="5">
        <f t="shared" si="27"/>
        <v>235</v>
      </c>
      <c r="B238" s="100">
        <f t="shared" si="22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INDEX(ref_Unit_Balance!$G$31:$G$1012,MATCH(UnitGradeInfo!B238,ref_Unit_Balance!$B$31:$B$1048576,0))</f>
        <v>500</v>
      </c>
      <c r="F238" s="5">
        <f>INDEX(ref_Unit_Balance!$V$31:$V$1012,MATCH(UnitGradeInfo!B238,ref_Unit_Balance!$B$31:$B$1048576,0))
+
INDEX(ref_Unit_Balance!$AB$31:$AB$1012,MATCH(UnitGradeInfo!B238,ref_Unit_Balance!$B$31:$B$1048576,0))*(D238-1)</f>
        <v>31200</v>
      </c>
      <c r="G238" s="5">
        <f>INDEX(ref_Unit_Balance!$R$31:$R$1012,MATCH(UnitGradeInfo!B238,ref_Unit_Balance!$B$31:$B$1048576,0))
+
INDEX(ref_Unit_Balance!$AA$31:$AA$1012,MATCH(UnitGradeInfo!B238,ref_Unit_Balance!$B$31:$B$1048576,0))*(D238-1)</f>
        <v>2680</v>
      </c>
      <c r="H238" s="39">
        <f>IF(INDEX(Unitinfo!D:D,MATCH(UnitGradeInfo!B238,Unitinfo!A:A,0))=1,50,5)</f>
        <v>50</v>
      </c>
      <c r="I238" s="5">
        <v>3</v>
      </c>
      <c r="J238" s="5">
        <v>250</v>
      </c>
      <c r="K238" s="5">
        <v>0</v>
      </c>
      <c r="L238" s="5">
        <v>3</v>
      </c>
      <c r="M238" s="5">
        <f t="shared" si="23"/>
        <v>20</v>
      </c>
      <c r="N238" s="5">
        <f t="shared" si="24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5"/>
        <v>2010</v>
      </c>
      <c r="U238" s="5">
        <f t="shared" si="26"/>
        <v>1</v>
      </c>
      <c r="V238" s="5">
        <v>0</v>
      </c>
      <c r="W238" s="5">
        <v>10</v>
      </c>
    </row>
    <row r="239" spans="1:23">
      <c r="A239" s="5">
        <f t="shared" si="27"/>
        <v>236</v>
      </c>
      <c r="B239" s="100">
        <f t="shared" si="22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INDEX(ref_Unit_Balance!$G$31:$G$1012,MATCH(UnitGradeInfo!B239,ref_Unit_Balance!$B$31:$B$1048576,0))</f>
        <v>500</v>
      </c>
      <c r="F239" s="5">
        <f>INDEX(ref_Unit_Balance!$V$31:$V$1012,MATCH(UnitGradeInfo!B239,ref_Unit_Balance!$B$31:$B$1048576,0))
+
INDEX(ref_Unit_Balance!$AB$31:$AB$1012,MATCH(UnitGradeInfo!B239,ref_Unit_Balance!$B$31:$B$1048576,0))*(D239-1)</f>
        <v>32000</v>
      </c>
      <c r="G239" s="5">
        <f>INDEX(ref_Unit_Balance!$R$31:$R$1012,MATCH(UnitGradeInfo!B239,ref_Unit_Balance!$B$31:$B$1048576,0))
+
INDEX(ref_Unit_Balance!$AA$31:$AA$1012,MATCH(UnitGradeInfo!B239,ref_Unit_Balance!$B$31:$B$1048576,0))*(D239-1)</f>
        <v>2800</v>
      </c>
      <c r="H239" s="39">
        <f>IF(INDEX(Unitinfo!D:D,MATCH(UnitGradeInfo!B239,Unitinfo!A:A,0))=1,50,5)</f>
        <v>50</v>
      </c>
      <c r="I239" s="5">
        <v>3</v>
      </c>
      <c r="J239" s="5">
        <v>250</v>
      </c>
      <c r="K239" s="5">
        <v>0</v>
      </c>
      <c r="L239" s="5">
        <v>3</v>
      </c>
      <c r="M239" s="5">
        <f t="shared" si="23"/>
        <v>22</v>
      </c>
      <c r="N239" s="5">
        <f t="shared" si="24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5"/>
        <v>2010</v>
      </c>
      <c r="U239" s="5">
        <f t="shared" si="26"/>
        <v>1</v>
      </c>
      <c r="V239" s="5">
        <v>0</v>
      </c>
      <c r="W239" s="5">
        <v>10</v>
      </c>
    </row>
    <row r="240" spans="1:23">
      <c r="A240" s="5">
        <f t="shared" si="27"/>
        <v>237</v>
      </c>
      <c r="B240" s="100">
        <f t="shared" si="22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INDEX(ref_Unit_Balance!$G$31:$G$1012,MATCH(UnitGradeInfo!B240,ref_Unit_Balance!$B$31:$B$1048576,0))</f>
        <v>500</v>
      </c>
      <c r="F240" s="5">
        <f>INDEX(ref_Unit_Balance!$V$31:$V$1012,MATCH(UnitGradeInfo!B240,ref_Unit_Balance!$B$31:$B$1048576,0))
+
INDEX(ref_Unit_Balance!$AB$31:$AB$1012,MATCH(UnitGradeInfo!B240,ref_Unit_Balance!$B$31:$B$1048576,0))*(D240-1)</f>
        <v>32800</v>
      </c>
      <c r="G240" s="5">
        <f>INDEX(ref_Unit_Balance!$R$31:$R$1012,MATCH(UnitGradeInfo!B240,ref_Unit_Balance!$B$31:$B$1048576,0))
+
INDEX(ref_Unit_Balance!$AA$31:$AA$1012,MATCH(UnitGradeInfo!B240,ref_Unit_Balance!$B$31:$B$1048576,0))*(D240-1)</f>
        <v>2920</v>
      </c>
      <c r="H240" s="39">
        <f>IF(INDEX(Unitinfo!D:D,MATCH(UnitGradeInfo!B240,Unitinfo!A:A,0))=1,50,5)</f>
        <v>50</v>
      </c>
      <c r="I240" s="5">
        <v>3</v>
      </c>
      <c r="J240" s="5">
        <v>250</v>
      </c>
      <c r="K240" s="5">
        <v>0</v>
      </c>
      <c r="L240" s="5">
        <v>3</v>
      </c>
      <c r="M240" s="5">
        <f t="shared" si="23"/>
        <v>24</v>
      </c>
      <c r="N240" s="5">
        <f t="shared" si="24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5"/>
        <v>2010</v>
      </c>
      <c r="U240" s="5">
        <f t="shared" si="26"/>
        <v>1</v>
      </c>
      <c r="V240" s="5">
        <v>0</v>
      </c>
      <c r="W240" s="5">
        <v>10</v>
      </c>
    </row>
    <row r="241" spans="1:23">
      <c r="A241" s="5">
        <f t="shared" si="27"/>
        <v>238</v>
      </c>
      <c r="B241" s="100">
        <f t="shared" si="22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INDEX(ref_Unit_Balance!$G$31:$G$1012,MATCH(UnitGradeInfo!B241,ref_Unit_Balance!$B$31:$B$1048576,0))</f>
        <v>500</v>
      </c>
      <c r="F241" s="5">
        <f>INDEX(ref_Unit_Balance!$V$31:$V$1012,MATCH(UnitGradeInfo!B241,ref_Unit_Balance!$B$31:$B$1048576,0))
+
INDEX(ref_Unit_Balance!$AB$31:$AB$1012,MATCH(UnitGradeInfo!B241,ref_Unit_Balance!$B$31:$B$1048576,0))*(D241-1)</f>
        <v>33600</v>
      </c>
      <c r="G241" s="5">
        <f>INDEX(ref_Unit_Balance!$R$31:$R$1012,MATCH(UnitGradeInfo!B241,ref_Unit_Balance!$B$31:$B$1048576,0))
+
INDEX(ref_Unit_Balance!$AA$31:$AA$1012,MATCH(UnitGradeInfo!B241,ref_Unit_Balance!$B$31:$B$1048576,0))*(D241-1)</f>
        <v>3040</v>
      </c>
      <c r="H241" s="39">
        <f>IF(INDEX(Unitinfo!D:D,MATCH(UnitGradeInfo!B241,Unitinfo!A:A,0))=1,50,5)</f>
        <v>50</v>
      </c>
      <c r="I241" s="5">
        <v>3</v>
      </c>
      <c r="J241" s="5">
        <v>250</v>
      </c>
      <c r="K241" s="5">
        <v>0</v>
      </c>
      <c r="L241" s="5">
        <v>3</v>
      </c>
      <c r="M241" s="5">
        <f t="shared" si="23"/>
        <v>26</v>
      </c>
      <c r="N241" s="5">
        <f t="shared" si="24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5"/>
        <v>2010</v>
      </c>
      <c r="U241" s="5">
        <f t="shared" si="26"/>
        <v>1</v>
      </c>
      <c r="V241" s="5">
        <v>0</v>
      </c>
      <c r="W241" s="5">
        <v>10</v>
      </c>
    </row>
    <row r="242" spans="1:23">
      <c r="A242" s="5">
        <f t="shared" si="27"/>
        <v>239</v>
      </c>
      <c r="B242" s="100">
        <f t="shared" ref="B242:B305" si="28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INDEX(ref_Unit_Balance!$G$31:$G$1012,MATCH(UnitGradeInfo!B242,ref_Unit_Balance!$B$31:$B$1048576,0))</f>
        <v>500</v>
      </c>
      <c r="F242" s="5">
        <f>INDEX(ref_Unit_Balance!$V$31:$V$1012,MATCH(UnitGradeInfo!B242,ref_Unit_Balance!$B$31:$B$1048576,0))
+
INDEX(ref_Unit_Balance!$AB$31:$AB$1012,MATCH(UnitGradeInfo!B242,ref_Unit_Balance!$B$31:$B$1048576,0))*(D242-1)</f>
        <v>34400</v>
      </c>
      <c r="G242" s="5">
        <f>INDEX(ref_Unit_Balance!$R$31:$R$1012,MATCH(UnitGradeInfo!B242,ref_Unit_Balance!$B$31:$B$1048576,0))
+
INDEX(ref_Unit_Balance!$AA$31:$AA$1012,MATCH(UnitGradeInfo!B242,ref_Unit_Balance!$B$31:$B$1048576,0))*(D242-1)</f>
        <v>3160</v>
      </c>
      <c r="H242" s="39">
        <f>IF(INDEX(Unitinfo!D:D,MATCH(UnitGradeInfo!B242,Unitinfo!A:A,0))=1,50,5)</f>
        <v>50</v>
      </c>
      <c r="I242" s="5">
        <v>3</v>
      </c>
      <c r="J242" s="5">
        <v>250</v>
      </c>
      <c r="K242" s="5">
        <v>0</v>
      </c>
      <c r="L242" s="5">
        <v>3</v>
      </c>
      <c r="M242" s="5">
        <f t="shared" si="23"/>
        <v>28</v>
      </c>
      <c r="N242" s="5">
        <f t="shared" si="24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5"/>
        <v>2010</v>
      </c>
      <c r="U242" s="5">
        <f t="shared" si="26"/>
        <v>1</v>
      </c>
      <c r="V242" s="5">
        <v>0</v>
      </c>
      <c r="W242" s="5">
        <v>10</v>
      </c>
    </row>
    <row r="243" spans="1:23">
      <c r="A243" s="5">
        <f t="shared" si="27"/>
        <v>240</v>
      </c>
      <c r="B243" s="100">
        <f t="shared" si="28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INDEX(ref_Unit_Balance!$G$31:$G$1012,MATCH(UnitGradeInfo!B243,ref_Unit_Balance!$B$31:$B$1048576,0))</f>
        <v>500</v>
      </c>
      <c r="F243" s="5">
        <f>INDEX(ref_Unit_Balance!$V$31:$V$1012,MATCH(UnitGradeInfo!B243,ref_Unit_Balance!$B$31:$B$1048576,0))
+
INDEX(ref_Unit_Balance!$AB$31:$AB$1012,MATCH(UnitGradeInfo!B243,ref_Unit_Balance!$B$31:$B$1048576,0))*(D243-1)</f>
        <v>35200</v>
      </c>
      <c r="G243" s="5">
        <f>INDEX(ref_Unit_Balance!$R$31:$R$1012,MATCH(UnitGradeInfo!B243,ref_Unit_Balance!$B$31:$B$1048576,0))
+
INDEX(ref_Unit_Balance!$AA$31:$AA$1012,MATCH(UnitGradeInfo!B243,ref_Unit_Balance!$B$31:$B$1048576,0))*(D243-1)</f>
        <v>3280</v>
      </c>
      <c r="H243" s="39">
        <f>IF(INDEX(Unitinfo!D:D,MATCH(UnitGradeInfo!B243,Unitinfo!A:A,0))=1,50,5)</f>
        <v>50</v>
      </c>
      <c r="I243" s="5">
        <v>3</v>
      </c>
      <c r="J243" s="5">
        <v>250</v>
      </c>
      <c r="K243" s="5">
        <v>0</v>
      </c>
      <c r="L243" s="5">
        <v>3</v>
      </c>
      <c r="M243" s="5">
        <f t="shared" si="23"/>
        <v>30</v>
      </c>
      <c r="N243" s="5">
        <f t="shared" si="24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5"/>
        <v>2010</v>
      </c>
      <c r="U243" s="5">
        <f t="shared" si="26"/>
        <v>1</v>
      </c>
      <c r="V243" s="5">
        <v>0</v>
      </c>
      <c r="W243" s="5">
        <v>10</v>
      </c>
    </row>
    <row r="244" spans="1:23">
      <c r="A244" s="5">
        <f t="shared" si="27"/>
        <v>241</v>
      </c>
      <c r="B244" s="100">
        <f t="shared" si="28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INDEX(ref_Unit_Balance!$G$31:$G$1012,MATCH(UnitGradeInfo!B244,ref_Unit_Balance!$B$31:$B$1048576,0))</f>
        <v>500</v>
      </c>
      <c r="F244" s="5">
        <f>INDEX(ref_Unit_Balance!$V$31:$V$1012,MATCH(UnitGradeInfo!B244,ref_Unit_Balance!$B$31:$B$1048576,0))
+
INDEX(ref_Unit_Balance!$AB$31:$AB$1012,MATCH(UnitGradeInfo!B244,ref_Unit_Balance!$B$31:$B$1048576,0))*(D244-1)</f>
        <v>36000</v>
      </c>
      <c r="G244" s="5">
        <f>INDEX(ref_Unit_Balance!$R$31:$R$1012,MATCH(UnitGradeInfo!B244,ref_Unit_Balance!$B$31:$B$1048576,0))
+
INDEX(ref_Unit_Balance!$AA$31:$AA$1012,MATCH(UnitGradeInfo!B244,ref_Unit_Balance!$B$31:$B$1048576,0))*(D244-1)</f>
        <v>3400</v>
      </c>
      <c r="H244" s="39">
        <f>IF(INDEX(Unitinfo!D:D,MATCH(UnitGradeInfo!B244,Unitinfo!A:A,0))=1,50,5)</f>
        <v>50</v>
      </c>
      <c r="I244" s="5">
        <v>3</v>
      </c>
      <c r="J244" s="5">
        <v>250</v>
      </c>
      <c r="K244" s="5">
        <v>0</v>
      </c>
      <c r="L244" s="5">
        <v>3</v>
      </c>
      <c r="M244" s="5">
        <f t="shared" si="23"/>
        <v>32</v>
      </c>
      <c r="N244" s="5">
        <f t="shared" si="24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5"/>
        <v>2010</v>
      </c>
      <c r="U244" s="5">
        <f t="shared" si="26"/>
        <v>1</v>
      </c>
      <c r="V244" s="5">
        <v>0</v>
      </c>
      <c r="W244" s="5">
        <v>10</v>
      </c>
    </row>
    <row r="245" spans="1:23">
      <c r="A245" s="5">
        <f t="shared" si="27"/>
        <v>242</v>
      </c>
      <c r="B245" s="100">
        <f t="shared" si="28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INDEX(ref_Unit_Balance!$G$31:$G$1012,MATCH(UnitGradeInfo!B245,ref_Unit_Balance!$B$31:$B$1048576,0))</f>
        <v>500</v>
      </c>
      <c r="F245" s="5">
        <f>INDEX(ref_Unit_Balance!$V$31:$V$1012,MATCH(UnitGradeInfo!B245,ref_Unit_Balance!$B$31:$B$1048576,0))
+
INDEX(ref_Unit_Balance!$AB$31:$AB$1012,MATCH(UnitGradeInfo!B245,ref_Unit_Balance!$B$31:$B$1048576,0))*(D245-1)</f>
        <v>36800</v>
      </c>
      <c r="G245" s="5">
        <f>INDEX(ref_Unit_Balance!$R$31:$R$1012,MATCH(UnitGradeInfo!B245,ref_Unit_Balance!$B$31:$B$1048576,0))
+
INDEX(ref_Unit_Balance!$AA$31:$AA$1012,MATCH(UnitGradeInfo!B245,ref_Unit_Balance!$B$31:$B$1048576,0))*(D245-1)</f>
        <v>3520</v>
      </c>
      <c r="H245" s="39">
        <f>IF(INDEX(Unitinfo!D:D,MATCH(UnitGradeInfo!B245,Unitinfo!A:A,0))=1,50,5)</f>
        <v>50</v>
      </c>
      <c r="I245" s="5">
        <v>3</v>
      </c>
      <c r="J245" s="5">
        <v>250</v>
      </c>
      <c r="K245" s="5">
        <v>0</v>
      </c>
      <c r="L245" s="5">
        <v>3</v>
      </c>
      <c r="M245" s="5">
        <f t="shared" si="23"/>
        <v>34</v>
      </c>
      <c r="N245" s="5">
        <f t="shared" si="24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5"/>
        <v>2010</v>
      </c>
      <c r="U245" s="5">
        <f t="shared" si="26"/>
        <v>1</v>
      </c>
      <c r="V245" s="5">
        <v>0</v>
      </c>
      <c r="W245" s="5">
        <v>10</v>
      </c>
    </row>
    <row r="246" spans="1:23">
      <c r="A246" s="5">
        <f t="shared" si="27"/>
        <v>243</v>
      </c>
      <c r="B246" s="100">
        <f t="shared" si="28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INDEX(ref_Unit_Balance!$G$31:$G$1012,MATCH(UnitGradeInfo!B246,ref_Unit_Balance!$B$31:$B$1048576,0))</f>
        <v>500</v>
      </c>
      <c r="F246" s="5">
        <f>INDEX(ref_Unit_Balance!$V$31:$V$1012,MATCH(UnitGradeInfo!B246,ref_Unit_Balance!$B$31:$B$1048576,0))
+
INDEX(ref_Unit_Balance!$AB$31:$AB$1012,MATCH(UnitGradeInfo!B246,ref_Unit_Balance!$B$31:$B$1048576,0))*(D246-1)</f>
        <v>37600</v>
      </c>
      <c r="G246" s="5">
        <f>INDEX(ref_Unit_Balance!$R$31:$R$1012,MATCH(UnitGradeInfo!B246,ref_Unit_Balance!$B$31:$B$1048576,0))
+
INDEX(ref_Unit_Balance!$AA$31:$AA$1012,MATCH(UnitGradeInfo!B246,ref_Unit_Balance!$B$31:$B$1048576,0))*(D246-1)</f>
        <v>3640</v>
      </c>
      <c r="H246" s="39">
        <f>IF(INDEX(Unitinfo!D:D,MATCH(UnitGradeInfo!B246,Unitinfo!A:A,0))=1,50,5)</f>
        <v>50</v>
      </c>
      <c r="I246" s="5">
        <v>3</v>
      </c>
      <c r="J246" s="5">
        <v>250</v>
      </c>
      <c r="K246" s="5">
        <v>0</v>
      </c>
      <c r="L246" s="5">
        <v>3</v>
      </c>
      <c r="M246" s="5">
        <f t="shared" si="23"/>
        <v>36</v>
      </c>
      <c r="N246" s="5">
        <f t="shared" si="24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5"/>
        <v>2010</v>
      </c>
      <c r="U246" s="5">
        <f t="shared" si="26"/>
        <v>1</v>
      </c>
      <c r="V246" s="5">
        <v>0</v>
      </c>
      <c r="W246" s="5">
        <v>10</v>
      </c>
    </row>
    <row r="247" spans="1:23">
      <c r="A247" s="5">
        <f t="shared" si="27"/>
        <v>244</v>
      </c>
      <c r="B247" s="100">
        <f t="shared" si="28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INDEX(ref_Unit_Balance!$G$31:$G$1012,MATCH(UnitGradeInfo!B247,ref_Unit_Balance!$B$31:$B$1048576,0))</f>
        <v>500</v>
      </c>
      <c r="F247" s="5">
        <f>INDEX(ref_Unit_Balance!$V$31:$V$1012,MATCH(UnitGradeInfo!B247,ref_Unit_Balance!$B$31:$B$1048576,0))
+
INDEX(ref_Unit_Balance!$AB$31:$AB$1012,MATCH(UnitGradeInfo!B247,ref_Unit_Balance!$B$31:$B$1048576,0))*(D247-1)</f>
        <v>38400</v>
      </c>
      <c r="G247" s="5">
        <f>INDEX(ref_Unit_Balance!$R$31:$R$1012,MATCH(UnitGradeInfo!B247,ref_Unit_Balance!$B$31:$B$1048576,0))
+
INDEX(ref_Unit_Balance!$AA$31:$AA$1012,MATCH(UnitGradeInfo!B247,ref_Unit_Balance!$B$31:$B$1048576,0))*(D247-1)</f>
        <v>3760</v>
      </c>
      <c r="H247" s="39">
        <f>IF(INDEX(Unitinfo!D:D,MATCH(UnitGradeInfo!B247,Unitinfo!A:A,0))=1,50,5)</f>
        <v>50</v>
      </c>
      <c r="I247" s="5">
        <v>3</v>
      </c>
      <c r="J247" s="5">
        <v>250</v>
      </c>
      <c r="K247" s="5">
        <v>0</v>
      </c>
      <c r="L247" s="5">
        <v>3</v>
      </c>
      <c r="M247" s="5">
        <f t="shared" si="23"/>
        <v>38</v>
      </c>
      <c r="N247" s="5">
        <f t="shared" si="24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5"/>
        <v>2010</v>
      </c>
      <c r="U247" s="5">
        <f t="shared" si="26"/>
        <v>1</v>
      </c>
      <c r="V247" s="5">
        <v>0</v>
      </c>
      <c r="W247" s="5">
        <v>10</v>
      </c>
    </row>
    <row r="248" spans="1:23">
      <c r="A248" s="5">
        <f t="shared" si="27"/>
        <v>245</v>
      </c>
      <c r="B248" s="100">
        <f t="shared" si="28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INDEX(ref_Unit_Balance!$G$31:$G$1012,MATCH(UnitGradeInfo!B248,ref_Unit_Balance!$B$31:$B$1048576,0))</f>
        <v>500</v>
      </c>
      <c r="F248" s="5">
        <f>INDEX(ref_Unit_Balance!$V$31:$V$1012,MATCH(UnitGradeInfo!B248,ref_Unit_Balance!$B$31:$B$1048576,0))
+
INDEX(ref_Unit_Balance!$AB$31:$AB$1012,MATCH(UnitGradeInfo!B248,ref_Unit_Balance!$B$31:$B$1048576,0))*(D248-1)</f>
        <v>39200</v>
      </c>
      <c r="G248" s="5">
        <f>INDEX(ref_Unit_Balance!$R$31:$R$1012,MATCH(UnitGradeInfo!B248,ref_Unit_Balance!$B$31:$B$1048576,0))
+
INDEX(ref_Unit_Balance!$AA$31:$AA$1012,MATCH(UnitGradeInfo!B248,ref_Unit_Balance!$B$31:$B$1048576,0))*(D248-1)</f>
        <v>3880</v>
      </c>
      <c r="H248" s="39">
        <f>IF(INDEX(Unitinfo!D:D,MATCH(UnitGradeInfo!B248,Unitinfo!A:A,0))=1,50,5)</f>
        <v>50</v>
      </c>
      <c r="I248" s="5">
        <v>3</v>
      </c>
      <c r="J248" s="5">
        <v>250</v>
      </c>
      <c r="K248" s="5">
        <v>0</v>
      </c>
      <c r="L248" s="5">
        <v>3</v>
      </c>
      <c r="M248" s="5">
        <f t="shared" si="23"/>
        <v>40</v>
      </c>
      <c r="N248" s="5">
        <f t="shared" si="24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5"/>
        <v>2010</v>
      </c>
      <c r="U248" s="5">
        <f t="shared" si="26"/>
        <v>1</v>
      </c>
      <c r="V248" s="5">
        <v>0</v>
      </c>
      <c r="W248" s="5">
        <v>10</v>
      </c>
    </row>
    <row r="249" spans="1:23">
      <c r="A249" s="5">
        <f t="shared" si="27"/>
        <v>246</v>
      </c>
      <c r="B249" s="100">
        <f t="shared" si="28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INDEX(ref_Unit_Balance!$G$31:$G$1012,MATCH(UnitGradeInfo!B249,ref_Unit_Balance!$B$31:$B$1048576,0))</f>
        <v>500</v>
      </c>
      <c r="F249" s="5">
        <f>INDEX(ref_Unit_Balance!$V$31:$V$1012,MATCH(UnitGradeInfo!B249,ref_Unit_Balance!$B$31:$B$1048576,0))
+
INDEX(ref_Unit_Balance!$AB$31:$AB$1012,MATCH(UnitGradeInfo!B249,ref_Unit_Balance!$B$31:$B$1048576,0))*(D249-1)</f>
        <v>20000</v>
      </c>
      <c r="G249" s="5">
        <f>INDEX(ref_Unit_Balance!$R$31:$R$1012,MATCH(UnitGradeInfo!B249,ref_Unit_Balance!$B$31:$B$1048576,0))
+
INDEX(ref_Unit_Balance!$AA$31:$AA$1012,MATCH(UnitGradeInfo!B249,ref_Unit_Balance!$B$31:$B$1048576,0))*(D249-1)</f>
        <v>2000</v>
      </c>
      <c r="H249" s="39">
        <f>IF(INDEX(Unitinfo!D:D,MATCH(UnitGradeInfo!B249,Unitinfo!A:A,0))=1,50,5)</f>
        <v>50</v>
      </c>
      <c r="I249" s="5">
        <v>3</v>
      </c>
      <c r="J249" s="5">
        <v>250</v>
      </c>
      <c r="K249" s="5">
        <v>0</v>
      </c>
      <c r="L249" s="5">
        <v>3</v>
      </c>
      <c r="M249" s="5">
        <f t="shared" si="23"/>
        <v>2</v>
      </c>
      <c r="N249" s="5">
        <f t="shared" si="24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5"/>
        <v>2011</v>
      </c>
      <c r="U249" s="5">
        <f t="shared" si="26"/>
        <v>1</v>
      </c>
      <c r="V249" s="5">
        <v>0</v>
      </c>
      <c r="W249" s="5">
        <v>10</v>
      </c>
    </row>
    <row r="250" spans="1:23">
      <c r="A250" s="5">
        <f t="shared" si="27"/>
        <v>247</v>
      </c>
      <c r="B250" s="100">
        <f t="shared" si="28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INDEX(ref_Unit_Balance!$G$31:$G$1012,MATCH(UnitGradeInfo!B250,ref_Unit_Balance!$B$31:$B$1048576,0))</f>
        <v>500</v>
      </c>
      <c r="F250" s="5">
        <f>INDEX(ref_Unit_Balance!$V$31:$V$1012,MATCH(UnitGradeInfo!B250,ref_Unit_Balance!$B$31:$B$1048576,0))
+
INDEX(ref_Unit_Balance!$AB$31:$AB$1012,MATCH(UnitGradeInfo!B250,ref_Unit_Balance!$B$31:$B$1048576,0))*(D250-1)</f>
        <v>20800</v>
      </c>
      <c r="G250" s="5">
        <f>INDEX(ref_Unit_Balance!$R$31:$R$1012,MATCH(UnitGradeInfo!B250,ref_Unit_Balance!$B$31:$B$1048576,0))
+
INDEX(ref_Unit_Balance!$AA$31:$AA$1012,MATCH(UnitGradeInfo!B250,ref_Unit_Balance!$B$31:$B$1048576,0))*(D250-1)</f>
        <v>2120</v>
      </c>
      <c r="H250" s="39">
        <f>IF(INDEX(Unitinfo!D:D,MATCH(UnitGradeInfo!B250,Unitinfo!A:A,0))=1,50,5)</f>
        <v>50</v>
      </c>
      <c r="I250" s="5">
        <v>3</v>
      </c>
      <c r="J250" s="5">
        <v>250</v>
      </c>
      <c r="K250" s="5">
        <v>0</v>
      </c>
      <c r="L250" s="5">
        <v>3</v>
      </c>
      <c r="M250" s="5">
        <f t="shared" si="23"/>
        <v>4</v>
      </c>
      <c r="N250" s="5">
        <f t="shared" si="24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5"/>
        <v>2011</v>
      </c>
      <c r="U250" s="5">
        <f t="shared" si="26"/>
        <v>1</v>
      </c>
      <c r="V250" s="5">
        <v>0</v>
      </c>
      <c r="W250" s="5">
        <v>10</v>
      </c>
    </row>
    <row r="251" spans="1:23">
      <c r="A251" s="5">
        <f t="shared" si="27"/>
        <v>248</v>
      </c>
      <c r="B251" s="100">
        <f t="shared" si="28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INDEX(ref_Unit_Balance!$G$31:$G$1012,MATCH(UnitGradeInfo!B251,ref_Unit_Balance!$B$31:$B$1048576,0))</f>
        <v>500</v>
      </c>
      <c r="F251" s="5">
        <f>INDEX(ref_Unit_Balance!$V$31:$V$1012,MATCH(UnitGradeInfo!B251,ref_Unit_Balance!$B$31:$B$1048576,0))
+
INDEX(ref_Unit_Balance!$AB$31:$AB$1012,MATCH(UnitGradeInfo!B251,ref_Unit_Balance!$B$31:$B$1048576,0))*(D251-1)</f>
        <v>21600</v>
      </c>
      <c r="G251" s="5">
        <f>INDEX(ref_Unit_Balance!$R$31:$R$1012,MATCH(UnitGradeInfo!B251,ref_Unit_Balance!$B$31:$B$1048576,0))
+
INDEX(ref_Unit_Balance!$AA$31:$AA$1012,MATCH(UnitGradeInfo!B251,ref_Unit_Balance!$B$31:$B$1048576,0))*(D251-1)</f>
        <v>2240</v>
      </c>
      <c r="H251" s="39">
        <f>IF(INDEX(Unitinfo!D:D,MATCH(UnitGradeInfo!B251,Unitinfo!A:A,0))=1,50,5)</f>
        <v>50</v>
      </c>
      <c r="I251" s="5">
        <v>3</v>
      </c>
      <c r="J251" s="5">
        <v>250</v>
      </c>
      <c r="K251" s="5">
        <v>0</v>
      </c>
      <c r="L251" s="5">
        <v>3</v>
      </c>
      <c r="M251" s="5">
        <f t="shared" si="23"/>
        <v>6</v>
      </c>
      <c r="N251" s="5">
        <f t="shared" si="24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5"/>
        <v>2011</v>
      </c>
      <c r="U251" s="5">
        <f t="shared" si="26"/>
        <v>1</v>
      </c>
      <c r="V251" s="5">
        <v>0</v>
      </c>
      <c r="W251" s="5">
        <v>10</v>
      </c>
    </row>
    <row r="252" spans="1:23">
      <c r="A252" s="5">
        <f t="shared" si="27"/>
        <v>249</v>
      </c>
      <c r="B252" s="100">
        <f t="shared" si="28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INDEX(ref_Unit_Balance!$G$31:$G$1012,MATCH(UnitGradeInfo!B252,ref_Unit_Balance!$B$31:$B$1048576,0))</f>
        <v>500</v>
      </c>
      <c r="F252" s="5">
        <f>INDEX(ref_Unit_Balance!$V$31:$V$1012,MATCH(UnitGradeInfo!B252,ref_Unit_Balance!$B$31:$B$1048576,0))
+
INDEX(ref_Unit_Balance!$AB$31:$AB$1012,MATCH(UnitGradeInfo!B252,ref_Unit_Balance!$B$31:$B$1048576,0))*(D252-1)</f>
        <v>22400</v>
      </c>
      <c r="G252" s="5">
        <f>INDEX(ref_Unit_Balance!$R$31:$R$1012,MATCH(UnitGradeInfo!B252,ref_Unit_Balance!$B$31:$B$1048576,0))
+
INDEX(ref_Unit_Balance!$AA$31:$AA$1012,MATCH(UnitGradeInfo!B252,ref_Unit_Balance!$B$31:$B$1048576,0))*(D252-1)</f>
        <v>2360</v>
      </c>
      <c r="H252" s="39">
        <f>IF(INDEX(Unitinfo!D:D,MATCH(UnitGradeInfo!B252,Unitinfo!A:A,0))=1,50,5)</f>
        <v>50</v>
      </c>
      <c r="I252" s="5">
        <v>3</v>
      </c>
      <c r="J252" s="5">
        <v>250</v>
      </c>
      <c r="K252" s="5">
        <v>0</v>
      </c>
      <c r="L252" s="5">
        <v>3</v>
      </c>
      <c r="M252" s="5">
        <f t="shared" si="23"/>
        <v>8</v>
      </c>
      <c r="N252" s="5">
        <f t="shared" si="24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5"/>
        <v>2011</v>
      </c>
      <c r="U252" s="5">
        <f t="shared" si="26"/>
        <v>1</v>
      </c>
      <c r="V252" s="5">
        <v>0</v>
      </c>
      <c r="W252" s="5">
        <v>10</v>
      </c>
    </row>
    <row r="253" spans="1:23">
      <c r="A253" s="5">
        <f t="shared" si="27"/>
        <v>250</v>
      </c>
      <c r="B253" s="100">
        <f t="shared" si="28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INDEX(ref_Unit_Balance!$G$31:$G$1012,MATCH(UnitGradeInfo!B253,ref_Unit_Balance!$B$31:$B$1048576,0))</f>
        <v>500</v>
      </c>
      <c r="F253" s="5">
        <f>INDEX(ref_Unit_Balance!$V$31:$V$1012,MATCH(UnitGradeInfo!B253,ref_Unit_Balance!$B$31:$B$1048576,0))
+
INDEX(ref_Unit_Balance!$AB$31:$AB$1012,MATCH(UnitGradeInfo!B253,ref_Unit_Balance!$B$31:$B$1048576,0))*(D253-1)</f>
        <v>23200</v>
      </c>
      <c r="G253" s="5">
        <f>INDEX(ref_Unit_Balance!$R$31:$R$1012,MATCH(UnitGradeInfo!B253,ref_Unit_Balance!$B$31:$B$1048576,0))
+
INDEX(ref_Unit_Balance!$AA$31:$AA$1012,MATCH(UnitGradeInfo!B253,ref_Unit_Balance!$B$31:$B$1048576,0))*(D253-1)</f>
        <v>2480</v>
      </c>
      <c r="H253" s="39">
        <f>IF(INDEX(Unitinfo!D:D,MATCH(UnitGradeInfo!B253,Unitinfo!A:A,0))=1,50,5)</f>
        <v>50</v>
      </c>
      <c r="I253" s="5">
        <v>3</v>
      </c>
      <c r="J253" s="5">
        <v>250</v>
      </c>
      <c r="K253" s="5">
        <v>0</v>
      </c>
      <c r="L253" s="5">
        <v>3</v>
      </c>
      <c r="M253" s="5">
        <f t="shared" si="23"/>
        <v>10</v>
      </c>
      <c r="N253" s="5">
        <f t="shared" si="24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5"/>
        <v>2011</v>
      </c>
      <c r="U253" s="5">
        <f t="shared" si="26"/>
        <v>1</v>
      </c>
      <c r="V253" s="5">
        <v>0</v>
      </c>
      <c r="W253" s="5">
        <v>10</v>
      </c>
    </row>
    <row r="254" spans="1:23">
      <c r="A254" s="5">
        <f t="shared" si="27"/>
        <v>251</v>
      </c>
      <c r="B254" s="100">
        <f t="shared" si="28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INDEX(ref_Unit_Balance!$G$31:$G$1012,MATCH(UnitGradeInfo!B254,ref_Unit_Balance!$B$31:$B$1048576,0))</f>
        <v>500</v>
      </c>
      <c r="F254" s="5">
        <f>INDEX(ref_Unit_Balance!$V$31:$V$1012,MATCH(UnitGradeInfo!B254,ref_Unit_Balance!$B$31:$B$1048576,0))
+
INDEX(ref_Unit_Balance!$AB$31:$AB$1012,MATCH(UnitGradeInfo!B254,ref_Unit_Balance!$B$31:$B$1048576,0))*(D254-1)</f>
        <v>24000</v>
      </c>
      <c r="G254" s="5">
        <f>INDEX(ref_Unit_Balance!$R$31:$R$1012,MATCH(UnitGradeInfo!B254,ref_Unit_Balance!$B$31:$B$1048576,0))
+
INDEX(ref_Unit_Balance!$AA$31:$AA$1012,MATCH(UnitGradeInfo!B254,ref_Unit_Balance!$B$31:$B$1048576,0))*(D254-1)</f>
        <v>2600</v>
      </c>
      <c r="H254" s="39">
        <f>IF(INDEX(Unitinfo!D:D,MATCH(UnitGradeInfo!B254,Unitinfo!A:A,0))=1,50,5)</f>
        <v>50</v>
      </c>
      <c r="I254" s="5">
        <v>3</v>
      </c>
      <c r="J254" s="5">
        <v>250</v>
      </c>
      <c r="K254" s="5">
        <v>0</v>
      </c>
      <c r="L254" s="5">
        <v>3</v>
      </c>
      <c r="M254" s="5">
        <f t="shared" si="23"/>
        <v>12</v>
      </c>
      <c r="N254" s="5">
        <f t="shared" si="24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5"/>
        <v>2011</v>
      </c>
      <c r="U254" s="5">
        <f t="shared" si="26"/>
        <v>1</v>
      </c>
      <c r="V254" s="5">
        <v>0</v>
      </c>
      <c r="W254" s="5">
        <v>10</v>
      </c>
    </row>
    <row r="255" spans="1:23">
      <c r="A255" s="5">
        <f t="shared" si="27"/>
        <v>252</v>
      </c>
      <c r="B255" s="100">
        <f t="shared" si="28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INDEX(ref_Unit_Balance!$G$31:$G$1012,MATCH(UnitGradeInfo!B255,ref_Unit_Balance!$B$31:$B$1048576,0))</f>
        <v>500</v>
      </c>
      <c r="F255" s="5">
        <f>INDEX(ref_Unit_Balance!$V$31:$V$1012,MATCH(UnitGradeInfo!B255,ref_Unit_Balance!$B$31:$B$1048576,0))
+
INDEX(ref_Unit_Balance!$AB$31:$AB$1012,MATCH(UnitGradeInfo!B255,ref_Unit_Balance!$B$31:$B$1048576,0))*(D255-1)</f>
        <v>24800</v>
      </c>
      <c r="G255" s="5">
        <f>INDEX(ref_Unit_Balance!$R$31:$R$1012,MATCH(UnitGradeInfo!B255,ref_Unit_Balance!$B$31:$B$1048576,0))
+
INDEX(ref_Unit_Balance!$AA$31:$AA$1012,MATCH(UnitGradeInfo!B255,ref_Unit_Balance!$B$31:$B$1048576,0))*(D255-1)</f>
        <v>2720</v>
      </c>
      <c r="H255" s="39">
        <f>IF(INDEX(Unitinfo!D:D,MATCH(UnitGradeInfo!B255,Unitinfo!A:A,0))=1,50,5)</f>
        <v>50</v>
      </c>
      <c r="I255" s="5">
        <v>3</v>
      </c>
      <c r="J255" s="5">
        <v>250</v>
      </c>
      <c r="K255" s="5">
        <v>0</v>
      </c>
      <c r="L255" s="5">
        <v>3</v>
      </c>
      <c r="M255" s="5">
        <f t="shared" si="23"/>
        <v>14</v>
      </c>
      <c r="N255" s="5">
        <f t="shared" si="24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5"/>
        <v>2011</v>
      </c>
      <c r="U255" s="5">
        <f t="shared" si="26"/>
        <v>1</v>
      </c>
      <c r="V255" s="5">
        <v>0</v>
      </c>
      <c r="W255" s="5">
        <v>10</v>
      </c>
    </row>
    <row r="256" spans="1:23">
      <c r="A256" s="5">
        <f t="shared" si="27"/>
        <v>253</v>
      </c>
      <c r="B256" s="100">
        <f t="shared" si="28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INDEX(ref_Unit_Balance!$G$31:$G$1012,MATCH(UnitGradeInfo!B256,ref_Unit_Balance!$B$31:$B$1048576,0))</f>
        <v>500</v>
      </c>
      <c r="F256" s="5">
        <f>INDEX(ref_Unit_Balance!$V$31:$V$1012,MATCH(UnitGradeInfo!B256,ref_Unit_Balance!$B$31:$B$1048576,0))
+
INDEX(ref_Unit_Balance!$AB$31:$AB$1012,MATCH(UnitGradeInfo!B256,ref_Unit_Balance!$B$31:$B$1048576,0))*(D256-1)</f>
        <v>25600</v>
      </c>
      <c r="G256" s="5">
        <f>INDEX(ref_Unit_Balance!$R$31:$R$1012,MATCH(UnitGradeInfo!B256,ref_Unit_Balance!$B$31:$B$1048576,0))
+
INDEX(ref_Unit_Balance!$AA$31:$AA$1012,MATCH(UnitGradeInfo!B256,ref_Unit_Balance!$B$31:$B$1048576,0))*(D256-1)</f>
        <v>2840</v>
      </c>
      <c r="H256" s="39">
        <f>IF(INDEX(Unitinfo!D:D,MATCH(UnitGradeInfo!B256,Unitinfo!A:A,0))=1,50,5)</f>
        <v>50</v>
      </c>
      <c r="I256" s="5">
        <v>3</v>
      </c>
      <c r="J256" s="5">
        <v>250</v>
      </c>
      <c r="K256" s="5">
        <v>0</v>
      </c>
      <c r="L256" s="5">
        <v>3</v>
      </c>
      <c r="M256" s="5">
        <f t="shared" si="23"/>
        <v>16</v>
      </c>
      <c r="N256" s="5">
        <f t="shared" si="24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5"/>
        <v>2011</v>
      </c>
      <c r="U256" s="5">
        <f t="shared" si="26"/>
        <v>1</v>
      </c>
      <c r="V256" s="5">
        <v>0</v>
      </c>
      <c r="W256" s="5">
        <v>10</v>
      </c>
    </row>
    <row r="257" spans="1:23">
      <c r="A257" s="5">
        <f t="shared" si="27"/>
        <v>254</v>
      </c>
      <c r="B257" s="100">
        <f t="shared" si="28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INDEX(ref_Unit_Balance!$G$31:$G$1012,MATCH(UnitGradeInfo!B257,ref_Unit_Balance!$B$31:$B$1048576,0))</f>
        <v>500</v>
      </c>
      <c r="F257" s="5">
        <f>INDEX(ref_Unit_Balance!$V$31:$V$1012,MATCH(UnitGradeInfo!B257,ref_Unit_Balance!$B$31:$B$1048576,0))
+
INDEX(ref_Unit_Balance!$AB$31:$AB$1012,MATCH(UnitGradeInfo!B257,ref_Unit_Balance!$B$31:$B$1048576,0))*(D257-1)</f>
        <v>26400</v>
      </c>
      <c r="G257" s="5">
        <f>INDEX(ref_Unit_Balance!$R$31:$R$1012,MATCH(UnitGradeInfo!B257,ref_Unit_Balance!$B$31:$B$1048576,0))
+
INDEX(ref_Unit_Balance!$AA$31:$AA$1012,MATCH(UnitGradeInfo!B257,ref_Unit_Balance!$B$31:$B$1048576,0))*(D257-1)</f>
        <v>2960</v>
      </c>
      <c r="H257" s="39">
        <f>IF(INDEX(Unitinfo!D:D,MATCH(UnitGradeInfo!B257,Unitinfo!A:A,0))=1,50,5)</f>
        <v>50</v>
      </c>
      <c r="I257" s="5">
        <v>3</v>
      </c>
      <c r="J257" s="5">
        <v>250</v>
      </c>
      <c r="K257" s="5">
        <v>0</v>
      </c>
      <c r="L257" s="5">
        <v>3</v>
      </c>
      <c r="M257" s="5">
        <f t="shared" si="23"/>
        <v>18</v>
      </c>
      <c r="N257" s="5">
        <f t="shared" si="24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5"/>
        <v>2011</v>
      </c>
      <c r="U257" s="5">
        <f t="shared" si="26"/>
        <v>1</v>
      </c>
      <c r="V257" s="5">
        <v>0</v>
      </c>
      <c r="W257" s="5">
        <v>10</v>
      </c>
    </row>
    <row r="258" spans="1:23">
      <c r="A258" s="5">
        <f t="shared" si="27"/>
        <v>255</v>
      </c>
      <c r="B258" s="100">
        <f t="shared" si="28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INDEX(ref_Unit_Balance!$G$31:$G$1012,MATCH(UnitGradeInfo!B258,ref_Unit_Balance!$B$31:$B$1048576,0))</f>
        <v>500</v>
      </c>
      <c r="F258" s="5">
        <f>INDEX(ref_Unit_Balance!$V$31:$V$1012,MATCH(UnitGradeInfo!B258,ref_Unit_Balance!$B$31:$B$1048576,0))
+
INDEX(ref_Unit_Balance!$AB$31:$AB$1012,MATCH(UnitGradeInfo!B258,ref_Unit_Balance!$B$31:$B$1048576,0))*(D258-1)</f>
        <v>27200</v>
      </c>
      <c r="G258" s="5">
        <f>INDEX(ref_Unit_Balance!$R$31:$R$1012,MATCH(UnitGradeInfo!B258,ref_Unit_Balance!$B$31:$B$1048576,0))
+
INDEX(ref_Unit_Balance!$AA$31:$AA$1012,MATCH(UnitGradeInfo!B258,ref_Unit_Balance!$B$31:$B$1048576,0))*(D258-1)</f>
        <v>3080</v>
      </c>
      <c r="H258" s="39">
        <f>IF(INDEX(Unitinfo!D:D,MATCH(UnitGradeInfo!B258,Unitinfo!A:A,0))=1,50,5)</f>
        <v>50</v>
      </c>
      <c r="I258" s="5">
        <v>3</v>
      </c>
      <c r="J258" s="5">
        <v>250</v>
      </c>
      <c r="K258" s="5">
        <v>0</v>
      </c>
      <c r="L258" s="5">
        <v>3</v>
      </c>
      <c r="M258" s="5">
        <f t="shared" si="23"/>
        <v>20</v>
      </c>
      <c r="N258" s="5">
        <f t="shared" si="24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5"/>
        <v>2011</v>
      </c>
      <c r="U258" s="5">
        <f t="shared" si="26"/>
        <v>1</v>
      </c>
      <c r="V258" s="5">
        <v>0</v>
      </c>
      <c r="W258" s="5">
        <v>10</v>
      </c>
    </row>
    <row r="259" spans="1:23">
      <c r="A259" s="5">
        <f t="shared" si="27"/>
        <v>256</v>
      </c>
      <c r="B259" s="100">
        <f t="shared" si="28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INDEX(ref_Unit_Balance!$G$31:$G$1012,MATCH(UnitGradeInfo!B259,ref_Unit_Balance!$B$31:$B$1048576,0))</f>
        <v>500</v>
      </c>
      <c r="F259" s="5">
        <f>INDEX(ref_Unit_Balance!$V$31:$V$1012,MATCH(UnitGradeInfo!B259,ref_Unit_Balance!$B$31:$B$1048576,0))
+
INDEX(ref_Unit_Balance!$AB$31:$AB$1012,MATCH(UnitGradeInfo!B259,ref_Unit_Balance!$B$31:$B$1048576,0))*(D259-1)</f>
        <v>28000</v>
      </c>
      <c r="G259" s="5">
        <f>INDEX(ref_Unit_Balance!$R$31:$R$1012,MATCH(UnitGradeInfo!B259,ref_Unit_Balance!$B$31:$B$1048576,0))
+
INDEX(ref_Unit_Balance!$AA$31:$AA$1012,MATCH(UnitGradeInfo!B259,ref_Unit_Balance!$B$31:$B$1048576,0))*(D259-1)</f>
        <v>3200</v>
      </c>
      <c r="H259" s="39">
        <f>IF(INDEX(Unitinfo!D:D,MATCH(UnitGradeInfo!B259,Unitinfo!A:A,0))=1,50,5)</f>
        <v>50</v>
      </c>
      <c r="I259" s="5">
        <v>3</v>
      </c>
      <c r="J259" s="5">
        <v>250</v>
      </c>
      <c r="K259" s="5">
        <v>0</v>
      </c>
      <c r="L259" s="5">
        <v>3</v>
      </c>
      <c r="M259" s="5">
        <f t="shared" si="23"/>
        <v>22</v>
      </c>
      <c r="N259" s="5">
        <f t="shared" si="24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5"/>
        <v>2011</v>
      </c>
      <c r="U259" s="5">
        <f t="shared" si="26"/>
        <v>1</v>
      </c>
      <c r="V259" s="5">
        <v>0</v>
      </c>
      <c r="W259" s="5">
        <v>10</v>
      </c>
    </row>
    <row r="260" spans="1:23">
      <c r="A260" s="5">
        <f t="shared" si="27"/>
        <v>257</v>
      </c>
      <c r="B260" s="100">
        <f t="shared" si="28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INDEX(ref_Unit_Balance!$G$31:$G$1012,MATCH(UnitGradeInfo!B260,ref_Unit_Balance!$B$31:$B$1048576,0))</f>
        <v>500</v>
      </c>
      <c r="F260" s="5">
        <f>INDEX(ref_Unit_Balance!$V$31:$V$1012,MATCH(UnitGradeInfo!B260,ref_Unit_Balance!$B$31:$B$1048576,0))
+
INDEX(ref_Unit_Balance!$AB$31:$AB$1012,MATCH(UnitGradeInfo!B260,ref_Unit_Balance!$B$31:$B$1048576,0))*(D260-1)</f>
        <v>28800</v>
      </c>
      <c r="G260" s="5">
        <f>INDEX(ref_Unit_Balance!$R$31:$R$1012,MATCH(UnitGradeInfo!B260,ref_Unit_Balance!$B$31:$B$1048576,0))
+
INDEX(ref_Unit_Balance!$AA$31:$AA$1012,MATCH(UnitGradeInfo!B260,ref_Unit_Balance!$B$31:$B$1048576,0))*(D260-1)</f>
        <v>3320</v>
      </c>
      <c r="H260" s="39">
        <f>IF(INDEX(Unitinfo!D:D,MATCH(UnitGradeInfo!B260,Unitinfo!A:A,0))=1,50,5)</f>
        <v>50</v>
      </c>
      <c r="I260" s="5">
        <v>3</v>
      </c>
      <c r="J260" s="5">
        <v>250</v>
      </c>
      <c r="K260" s="5">
        <v>0</v>
      </c>
      <c r="L260" s="5">
        <v>3</v>
      </c>
      <c r="M260" s="5">
        <f t="shared" si="23"/>
        <v>24</v>
      </c>
      <c r="N260" s="5">
        <f t="shared" si="24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5"/>
        <v>2011</v>
      </c>
      <c r="U260" s="5">
        <f t="shared" si="26"/>
        <v>1</v>
      </c>
      <c r="V260" s="5">
        <v>0</v>
      </c>
      <c r="W260" s="5">
        <v>10</v>
      </c>
    </row>
    <row r="261" spans="1:23">
      <c r="A261" s="5">
        <f t="shared" si="27"/>
        <v>258</v>
      </c>
      <c r="B261" s="100">
        <f t="shared" si="28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INDEX(ref_Unit_Balance!$G$31:$G$1012,MATCH(UnitGradeInfo!B261,ref_Unit_Balance!$B$31:$B$1048576,0))</f>
        <v>500</v>
      </c>
      <c r="F261" s="5">
        <f>INDEX(ref_Unit_Balance!$V$31:$V$1012,MATCH(UnitGradeInfo!B261,ref_Unit_Balance!$B$31:$B$1048576,0))
+
INDEX(ref_Unit_Balance!$AB$31:$AB$1012,MATCH(UnitGradeInfo!B261,ref_Unit_Balance!$B$31:$B$1048576,0))*(D261-1)</f>
        <v>29600</v>
      </c>
      <c r="G261" s="5">
        <f>INDEX(ref_Unit_Balance!$R$31:$R$1012,MATCH(UnitGradeInfo!B261,ref_Unit_Balance!$B$31:$B$1048576,0))
+
INDEX(ref_Unit_Balance!$AA$31:$AA$1012,MATCH(UnitGradeInfo!B261,ref_Unit_Balance!$B$31:$B$1048576,0))*(D261-1)</f>
        <v>3440</v>
      </c>
      <c r="H261" s="39">
        <f>IF(INDEX(Unitinfo!D:D,MATCH(UnitGradeInfo!B261,Unitinfo!A:A,0))=1,50,5)</f>
        <v>50</v>
      </c>
      <c r="I261" s="5">
        <v>3</v>
      </c>
      <c r="J261" s="5">
        <v>250</v>
      </c>
      <c r="K261" s="5">
        <v>0</v>
      </c>
      <c r="L261" s="5">
        <v>3</v>
      </c>
      <c r="M261" s="5">
        <f t="shared" ref="M261:M324" si="29">D261*2</f>
        <v>26</v>
      </c>
      <c r="N261" s="5">
        <f t="shared" ref="N261:N324" si="30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5"/>
        <v>2011</v>
      </c>
      <c r="U261" s="5">
        <f t="shared" si="26"/>
        <v>1</v>
      </c>
      <c r="V261" s="5">
        <v>0</v>
      </c>
      <c r="W261" s="5">
        <v>10</v>
      </c>
    </row>
    <row r="262" spans="1:23">
      <c r="A262" s="5">
        <f t="shared" si="27"/>
        <v>259</v>
      </c>
      <c r="B262" s="100">
        <f t="shared" si="28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INDEX(ref_Unit_Balance!$G$31:$G$1012,MATCH(UnitGradeInfo!B262,ref_Unit_Balance!$B$31:$B$1048576,0))</f>
        <v>500</v>
      </c>
      <c r="F262" s="5">
        <f>INDEX(ref_Unit_Balance!$V$31:$V$1012,MATCH(UnitGradeInfo!B262,ref_Unit_Balance!$B$31:$B$1048576,0))
+
INDEX(ref_Unit_Balance!$AB$31:$AB$1012,MATCH(UnitGradeInfo!B262,ref_Unit_Balance!$B$31:$B$1048576,0))*(D262-1)</f>
        <v>30400</v>
      </c>
      <c r="G262" s="5">
        <f>INDEX(ref_Unit_Balance!$R$31:$R$1012,MATCH(UnitGradeInfo!B262,ref_Unit_Balance!$B$31:$B$1048576,0))
+
INDEX(ref_Unit_Balance!$AA$31:$AA$1012,MATCH(UnitGradeInfo!B262,ref_Unit_Balance!$B$31:$B$1048576,0))*(D262-1)</f>
        <v>3560</v>
      </c>
      <c r="H262" s="39">
        <f>IF(INDEX(Unitinfo!D:D,MATCH(UnitGradeInfo!B262,Unitinfo!A:A,0))=1,50,5)</f>
        <v>50</v>
      </c>
      <c r="I262" s="5">
        <v>3</v>
      </c>
      <c r="J262" s="5">
        <v>250</v>
      </c>
      <c r="K262" s="5">
        <v>0</v>
      </c>
      <c r="L262" s="5">
        <v>3</v>
      </c>
      <c r="M262" s="5">
        <f t="shared" si="29"/>
        <v>28</v>
      </c>
      <c r="N262" s="5">
        <f t="shared" si="30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5"/>
        <v>2011</v>
      </c>
      <c r="U262" s="5">
        <f t="shared" si="26"/>
        <v>1</v>
      </c>
      <c r="V262" s="5">
        <v>0</v>
      </c>
      <c r="W262" s="5">
        <v>10</v>
      </c>
    </row>
    <row r="263" spans="1:23">
      <c r="A263" s="5">
        <f t="shared" si="27"/>
        <v>260</v>
      </c>
      <c r="B263" s="100">
        <f t="shared" si="28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INDEX(ref_Unit_Balance!$G$31:$G$1012,MATCH(UnitGradeInfo!B263,ref_Unit_Balance!$B$31:$B$1048576,0))</f>
        <v>500</v>
      </c>
      <c r="F263" s="5">
        <f>INDEX(ref_Unit_Balance!$V$31:$V$1012,MATCH(UnitGradeInfo!B263,ref_Unit_Balance!$B$31:$B$1048576,0))
+
INDEX(ref_Unit_Balance!$AB$31:$AB$1012,MATCH(UnitGradeInfo!B263,ref_Unit_Balance!$B$31:$B$1048576,0))*(D263-1)</f>
        <v>31200</v>
      </c>
      <c r="G263" s="5">
        <f>INDEX(ref_Unit_Balance!$R$31:$R$1012,MATCH(UnitGradeInfo!B263,ref_Unit_Balance!$B$31:$B$1048576,0))
+
INDEX(ref_Unit_Balance!$AA$31:$AA$1012,MATCH(UnitGradeInfo!B263,ref_Unit_Balance!$B$31:$B$1048576,0))*(D263-1)</f>
        <v>3680</v>
      </c>
      <c r="H263" s="39">
        <f>IF(INDEX(Unitinfo!D:D,MATCH(UnitGradeInfo!B263,Unitinfo!A:A,0))=1,50,5)</f>
        <v>50</v>
      </c>
      <c r="I263" s="5">
        <v>3</v>
      </c>
      <c r="J263" s="5">
        <v>250</v>
      </c>
      <c r="K263" s="5">
        <v>0</v>
      </c>
      <c r="L263" s="5">
        <v>3</v>
      </c>
      <c r="M263" s="5">
        <f t="shared" si="29"/>
        <v>30</v>
      </c>
      <c r="N263" s="5">
        <f t="shared" si="30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5"/>
        <v>2011</v>
      </c>
      <c r="U263" s="5">
        <f t="shared" si="26"/>
        <v>1</v>
      </c>
      <c r="V263" s="5">
        <v>0</v>
      </c>
      <c r="W263" s="5">
        <v>10</v>
      </c>
    </row>
    <row r="264" spans="1:23">
      <c r="A264" s="5">
        <f t="shared" si="27"/>
        <v>261</v>
      </c>
      <c r="B264" s="100">
        <f t="shared" si="28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INDEX(ref_Unit_Balance!$G$31:$G$1012,MATCH(UnitGradeInfo!B264,ref_Unit_Balance!$B$31:$B$1048576,0))</f>
        <v>500</v>
      </c>
      <c r="F264" s="5">
        <f>INDEX(ref_Unit_Balance!$V$31:$V$1012,MATCH(UnitGradeInfo!B264,ref_Unit_Balance!$B$31:$B$1048576,0))
+
INDEX(ref_Unit_Balance!$AB$31:$AB$1012,MATCH(UnitGradeInfo!B264,ref_Unit_Balance!$B$31:$B$1048576,0))*(D264-1)</f>
        <v>32000</v>
      </c>
      <c r="G264" s="5">
        <f>INDEX(ref_Unit_Balance!$R$31:$R$1012,MATCH(UnitGradeInfo!B264,ref_Unit_Balance!$B$31:$B$1048576,0))
+
INDEX(ref_Unit_Balance!$AA$31:$AA$1012,MATCH(UnitGradeInfo!B264,ref_Unit_Balance!$B$31:$B$1048576,0))*(D264-1)</f>
        <v>3800</v>
      </c>
      <c r="H264" s="39">
        <f>IF(INDEX(Unitinfo!D:D,MATCH(UnitGradeInfo!B264,Unitinfo!A:A,0))=1,50,5)</f>
        <v>50</v>
      </c>
      <c r="I264" s="5">
        <v>3</v>
      </c>
      <c r="J264" s="5">
        <v>250</v>
      </c>
      <c r="K264" s="5">
        <v>0</v>
      </c>
      <c r="L264" s="5">
        <v>3</v>
      </c>
      <c r="M264" s="5">
        <f t="shared" si="29"/>
        <v>32</v>
      </c>
      <c r="N264" s="5">
        <f t="shared" si="30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5"/>
        <v>2011</v>
      </c>
      <c r="U264" s="5">
        <f t="shared" si="26"/>
        <v>1</v>
      </c>
      <c r="V264" s="5">
        <v>0</v>
      </c>
      <c r="W264" s="5">
        <v>10</v>
      </c>
    </row>
    <row r="265" spans="1:23">
      <c r="A265" s="5">
        <f t="shared" si="27"/>
        <v>262</v>
      </c>
      <c r="B265" s="100">
        <f t="shared" si="28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INDEX(ref_Unit_Balance!$G$31:$G$1012,MATCH(UnitGradeInfo!B265,ref_Unit_Balance!$B$31:$B$1048576,0))</f>
        <v>500</v>
      </c>
      <c r="F265" s="5">
        <f>INDEX(ref_Unit_Balance!$V$31:$V$1012,MATCH(UnitGradeInfo!B265,ref_Unit_Balance!$B$31:$B$1048576,0))
+
INDEX(ref_Unit_Balance!$AB$31:$AB$1012,MATCH(UnitGradeInfo!B265,ref_Unit_Balance!$B$31:$B$1048576,0))*(D265-1)</f>
        <v>32800</v>
      </c>
      <c r="G265" s="5">
        <f>INDEX(ref_Unit_Balance!$R$31:$R$1012,MATCH(UnitGradeInfo!B265,ref_Unit_Balance!$B$31:$B$1048576,0))
+
INDEX(ref_Unit_Balance!$AA$31:$AA$1012,MATCH(UnitGradeInfo!B265,ref_Unit_Balance!$B$31:$B$1048576,0))*(D265-1)</f>
        <v>3920</v>
      </c>
      <c r="H265" s="39">
        <f>IF(INDEX(Unitinfo!D:D,MATCH(UnitGradeInfo!B265,Unitinfo!A:A,0))=1,50,5)</f>
        <v>50</v>
      </c>
      <c r="I265" s="5">
        <v>3</v>
      </c>
      <c r="J265" s="5">
        <v>250</v>
      </c>
      <c r="K265" s="5">
        <v>0</v>
      </c>
      <c r="L265" s="5">
        <v>3</v>
      </c>
      <c r="M265" s="5">
        <f t="shared" si="29"/>
        <v>34</v>
      </c>
      <c r="N265" s="5">
        <f t="shared" si="30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5"/>
        <v>2011</v>
      </c>
      <c r="U265" s="5">
        <f t="shared" si="26"/>
        <v>1</v>
      </c>
      <c r="V265" s="5">
        <v>0</v>
      </c>
      <c r="W265" s="5">
        <v>10</v>
      </c>
    </row>
    <row r="266" spans="1:23">
      <c r="A266" s="5">
        <f t="shared" si="27"/>
        <v>263</v>
      </c>
      <c r="B266" s="100">
        <f t="shared" si="28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INDEX(ref_Unit_Balance!$G$31:$G$1012,MATCH(UnitGradeInfo!B266,ref_Unit_Balance!$B$31:$B$1048576,0))</f>
        <v>500</v>
      </c>
      <c r="F266" s="5">
        <f>INDEX(ref_Unit_Balance!$V$31:$V$1012,MATCH(UnitGradeInfo!B266,ref_Unit_Balance!$B$31:$B$1048576,0))
+
INDEX(ref_Unit_Balance!$AB$31:$AB$1012,MATCH(UnitGradeInfo!B266,ref_Unit_Balance!$B$31:$B$1048576,0))*(D266-1)</f>
        <v>33600</v>
      </c>
      <c r="G266" s="5">
        <f>INDEX(ref_Unit_Balance!$R$31:$R$1012,MATCH(UnitGradeInfo!B266,ref_Unit_Balance!$B$31:$B$1048576,0))
+
INDEX(ref_Unit_Balance!$AA$31:$AA$1012,MATCH(UnitGradeInfo!B266,ref_Unit_Balance!$B$31:$B$1048576,0))*(D266-1)</f>
        <v>4040</v>
      </c>
      <c r="H266" s="39">
        <f>IF(INDEX(Unitinfo!D:D,MATCH(UnitGradeInfo!B266,Unitinfo!A:A,0))=1,50,5)</f>
        <v>50</v>
      </c>
      <c r="I266" s="5">
        <v>3</v>
      </c>
      <c r="J266" s="5">
        <v>250</v>
      </c>
      <c r="K266" s="5">
        <v>0</v>
      </c>
      <c r="L266" s="5">
        <v>3</v>
      </c>
      <c r="M266" s="5">
        <f t="shared" si="29"/>
        <v>36</v>
      </c>
      <c r="N266" s="5">
        <f t="shared" si="30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5"/>
        <v>2011</v>
      </c>
      <c r="U266" s="5">
        <f t="shared" si="26"/>
        <v>1</v>
      </c>
      <c r="V266" s="5">
        <v>0</v>
      </c>
      <c r="W266" s="5">
        <v>10</v>
      </c>
    </row>
    <row r="267" spans="1:23">
      <c r="A267" s="5">
        <f t="shared" si="27"/>
        <v>264</v>
      </c>
      <c r="B267" s="100">
        <f t="shared" si="28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INDEX(ref_Unit_Balance!$G$31:$G$1012,MATCH(UnitGradeInfo!B267,ref_Unit_Balance!$B$31:$B$1048576,0))</f>
        <v>500</v>
      </c>
      <c r="F267" s="5">
        <f>INDEX(ref_Unit_Balance!$V$31:$V$1012,MATCH(UnitGradeInfo!B267,ref_Unit_Balance!$B$31:$B$1048576,0))
+
INDEX(ref_Unit_Balance!$AB$31:$AB$1012,MATCH(UnitGradeInfo!B267,ref_Unit_Balance!$B$31:$B$1048576,0))*(D267-1)</f>
        <v>34400</v>
      </c>
      <c r="G267" s="5">
        <f>INDEX(ref_Unit_Balance!$R$31:$R$1012,MATCH(UnitGradeInfo!B267,ref_Unit_Balance!$B$31:$B$1048576,0))
+
INDEX(ref_Unit_Balance!$AA$31:$AA$1012,MATCH(UnitGradeInfo!B267,ref_Unit_Balance!$B$31:$B$1048576,0))*(D267-1)</f>
        <v>4160</v>
      </c>
      <c r="H267" s="39">
        <f>IF(INDEX(Unitinfo!D:D,MATCH(UnitGradeInfo!B267,Unitinfo!A:A,0))=1,50,5)</f>
        <v>50</v>
      </c>
      <c r="I267" s="5">
        <v>3</v>
      </c>
      <c r="J267" s="5">
        <v>250</v>
      </c>
      <c r="K267" s="5">
        <v>0</v>
      </c>
      <c r="L267" s="5">
        <v>3</v>
      </c>
      <c r="M267" s="5">
        <f t="shared" si="29"/>
        <v>38</v>
      </c>
      <c r="N267" s="5">
        <f t="shared" si="30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5"/>
        <v>2011</v>
      </c>
      <c r="U267" s="5">
        <f t="shared" si="26"/>
        <v>1</v>
      </c>
      <c r="V267" s="5">
        <v>0</v>
      </c>
      <c r="W267" s="5">
        <v>10</v>
      </c>
    </row>
    <row r="268" spans="1:23">
      <c r="A268" s="5">
        <f t="shared" si="27"/>
        <v>265</v>
      </c>
      <c r="B268" s="100">
        <f t="shared" si="28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INDEX(ref_Unit_Balance!$G$31:$G$1012,MATCH(UnitGradeInfo!B268,ref_Unit_Balance!$B$31:$B$1048576,0))</f>
        <v>500</v>
      </c>
      <c r="F268" s="5">
        <f>INDEX(ref_Unit_Balance!$V$31:$V$1012,MATCH(UnitGradeInfo!B268,ref_Unit_Balance!$B$31:$B$1048576,0))
+
INDEX(ref_Unit_Balance!$AB$31:$AB$1012,MATCH(UnitGradeInfo!B268,ref_Unit_Balance!$B$31:$B$1048576,0))*(D268-1)</f>
        <v>35200</v>
      </c>
      <c r="G268" s="5">
        <f>INDEX(ref_Unit_Balance!$R$31:$R$1012,MATCH(UnitGradeInfo!B268,ref_Unit_Balance!$B$31:$B$1048576,0))
+
INDEX(ref_Unit_Balance!$AA$31:$AA$1012,MATCH(UnitGradeInfo!B268,ref_Unit_Balance!$B$31:$B$1048576,0))*(D268-1)</f>
        <v>4280</v>
      </c>
      <c r="H268" s="39">
        <f>IF(INDEX(Unitinfo!D:D,MATCH(UnitGradeInfo!B268,Unitinfo!A:A,0))=1,50,5)</f>
        <v>50</v>
      </c>
      <c r="I268" s="5">
        <v>3</v>
      </c>
      <c r="J268" s="5">
        <v>250</v>
      </c>
      <c r="K268" s="5">
        <v>0</v>
      </c>
      <c r="L268" s="5">
        <v>3</v>
      </c>
      <c r="M268" s="5">
        <f t="shared" si="29"/>
        <v>40</v>
      </c>
      <c r="N268" s="5">
        <f t="shared" si="30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5"/>
        <v>2011</v>
      </c>
      <c r="U268" s="5">
        <f t="shared" si="26"/>
        <v>1</v>
      </c>
      <c r="V268" s="5">
        <v>0</v>
      </c>
      <c r="W268" s="5">
        <v>10</v>
      </c>
    </row>
    <row r="269" spans="1:23">
      <c r="A269" s="5">
        <f t="shared" si="27"/>
        <v>266</v>
      </c>
      <c r="B269" s="100">
        <f t="shared" si="28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INDEX(ref_Unit_Balance!$G$31:$G$1012,MATCH(UnitGradeInfo!B269,ref_Unit_Balance!$B$31:$B$1048576,0))</f>
        <v>375</v>
      </c>
      <c r="F269" s="5">
        <f>INDEX(ref_Unit_Balance!$V$31:$V$1012,MATCH(UnitGradeInfo!B269,ref_Unit_Balance!$B$31:$B$1048576,0))
+
INDEX(ref_Unit_Balance!$AB$31:$AB$1012,MATCH(UnitGradeInfo!B269,ref_Unit_Balance!$B$31:$B$1048576,0))*(D269-1)</f>
        <v>1000</v>
      </c>
      <c r="G269" s="5">
        <f>INDEX(ref_Unit_Balance!$R$31:$R$1012,MATCH(UnitGradeInfo!B269,ref_Unit_Balance!$B$31:$B$1048576,0))
+
INDEX(ref_Unit_Balance!$AA$31:$AA$1012,MATCH(UnitGradeInfo!B269,ref_Unit_Balance!$B$31:$B$1048576,0))*(D269-1)</f>
        <v>233</v>
      </c>
      <c r="H269" s="39">
        <f>IF(INDEX(Unitinfo!D:D,MATCH(UnitGradeInfo!B269,Unitinfo!A:A,0))=1,50,5)</f>
        <v>50</v>
      </c>
      <c r="I269" s="5">
        <v>3</v>
      </c>
      <c r="J269" s="5">
        <v>250</v>
      </c>
      <c r="K269" s="5">
        <v>0</v>
      </c>
      <c r="L269" s="5">
        <v>3</v>
      </c>
      <c r="M269" s="5">
        <f t="shared" si="29"/>
        <v>2</v>
      </c>
      <c r="N269" s="5">
        <f t="shared" si="30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5"/>
        <v>2012</v>
      </c>
      <c r="U269" s="5">
        <f t="shared" si="26"/>
        <v>1</v>
      </c>
      <c r="V269" s="5">
        <v>0</v>
      </c>
      <c r="W269" s="5">
        <v>10</v>
      </c>
    </row>
    <row r="270" spans="1:23">
      <c r="A270" s="5">
        <f t="shared" si="27"/>
        <v>267</v>
      </c>
      <c r="B270" s="100">
        <f t="shared" si="28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INDEX(ref_Unit_Balance!$G$31:$G$1012,MATCH(UnitGradeInfo!B270,ref_Unit_Balance!$B$31:$B$1048576,0))</f>
        <v>375</v>
      </c>
      <c r="F270" s="5">
        <f>INDEX(ref_Unit_Balance!$V$31:$V$1012,MATCH(UnitGradeInfo!B270,ref_Unit_Balance!$B$31:$B$1048576,0))
+
INDEX(ref_Unit_Balance!$AB$31:$AB$1012,MATCH(UnitGradeInfo!B270,ref_Unit_Balance!$B$31:$B$1048576,0))*(D270-1)</f>
        <v>1266</v>
      </c>
      <c r="G270" s="5">
        <f>INDEX(ref_Unit_Balance!$R$31:$R$1012,MATCH(UnitGradeInfo!B270,ref_Unit_Balance!$B$31:$B$1048576,0))
+
INDEX(ref_Unit_Balance!$AA$31:$AA$1012,MATCH(UnitGradeInfo!B270,ref_Unit_Balance!$B$31:$B$1048576,0))*(D270-1)</f>
        <v>246</v>
      </c>
      <c r="H270" s="39">
        <f>IF(INDEX(Unitinfo!D:D,MATCH(UnitGradeInfo!B270,Unitinfo!A:A,0))=1,50,5)</f>
        <v>50</v>
      </c>
      <c r="I270" s="5">
        <v>3</v>
      </c>
      <c r="J270" s="5">
        <v>250</v>
      </c>
      <c r="K270" s="5">
        <v>0</v>
      </c>
      <c r="L270" s="5">
        <v>3</v>
      </c>
      <c r="M270" s="5">
        <f t="shared" si="29"/>
        <v>4</v>
      </c>
      <c r="N270" s="5">
        <f t="shared" si="30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5"/>
        <v>2012</v>
      </c>
      <c r="U270" s="5">
        <f t="shared" si="26"/>
        <v>1</v>
      </c>
      <c r="V270" s="5">
        <v>0</v>
      </c>
      <c r="W270" s="5">
        <v>10</v>
      </c>
    </row>
    <row r="271" spans="1:23">
      <c r="A271" s="5">
        <f t="shared" si="27"/>
        <v>268</v>
      </c>
      <c r="B271" s="100">
        <f t="shared" si="28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INDEX(ref_Unit_Balance!$G$31:$G$1012,MATCH(UnitGradeInfo!B271,ref_Unit_Balance!$B$31:$B$1048576,0))</f>
        <v>375</v>
      </c>
      <c r="F271" s="5">
        <f>INDEX(ref_Unit_Balance!$V$31:$V$1012,MATCH(UnitGradeInfo!B271,ref_Unit_Balance!$B$31:$B$1048576,0))
+
INDEX(ref_Unit_Balance!$AB$31:$AB$1012,MATCH(UnitGradeInfo!B271,ref_Unit_Balance!$B$31:$B$1048576,0))*(D271-1)</f>
        <v>1532</v>
      </c>
      <c r="G271" s="5">
        <f>INDEX(ref_Unit_Balance!$R$31:$R$1012,MATCH(UnitGradeInfo!B271,ref_Unit_Balance!$B$31:$B$1048576,0))
+
INDEX(ref_Unit_Balance!$AA$31:$AA$1012,MATCH(UnitGradeInfo!B271,ref_Unit_Balance!$B$31:$B$1048576,0))*(D271-1)</f>
        <v>259</v>
      </c>
      <c r="H271" s="39">
        <f>IF(INDEX(Unitinfo!D:D,MATCH(UnitGradeInfo!B271,Unitinfo!A:A,0))=1,50,5)</f>
        <v>50</v>
      </c>
      <c r="I271" s="5">
        <v>3</v>
      </c>
      <c r="J271" s="5">
        <v>250</v>
      </c>
      <c r="K271" s="5">
        <v>0</v>
      </c>
      <c r="L271" s="5">
        <v>3</v>
      </c>
      <c r="M271" s="5">
        <f t="shared" si="29"/>
        <v>6</v>
      </c>
      <c r="N271" s="5">
        <f t="shared" si="30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5"/>
        <v>2012</v>
      </c>
      <c r="U271" s="5">
        <f t="shared" si="26"/>
        <v>1</v>
      </c>
      <c r="V271" s="5">
        <v>0</v>
      </c>
      <c r="W271" s="5">
        <v>10</v>
      </c>
    </row>
    <row r="272" spans="1:23">
      <c r="A272" s="5">
        <f t="shared" si="27"/>
        <v>269</v>
      </c>
      <c r="B272" s="100">
        <f t="shared" si="28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INDEX(ref_Unit_Balance!$G$31:$G$1012,MATCH(UnitGradeInfo!B272,ref_Unit_Balance!$B$31:$B$1048576,0))</f>
        <v>375</v>
      </c>
      <c r="F272" s="5">
        <f>INDEX(ref_Unit_Balance!$V$31:$V$1012,MATCH(UnitGradeInfo!B272,ref_Unit_Balance!$B$31:$B$1048576,0))
+
INDEX(ref_Unit_Balance!$AB$31:$AB$1012,MATCH(UnitGradeInfo!B272,ref_Unit_Balance!$B$31:$B$1048576,0))*(D272-1)</f>
        <v>1798</v>
      </c>
      <c r="G272" s="5">
        <f>INDEX(ref_Unit_Balance!$R$31:$R$1012,MATCH(UnitGradeInfo!B272,ref_Unit_Balance!$B$31:$B$1048576,0))
+
INDEX(ref_Unit_Balance!$AA$31:$AA$1012,MATCH(UnitGradeInfo!B272,ref_Unit_Balance!$B$31:$B$1048576,0))*(D272-1)</f>
        <v>272</v>
      </c>
      <c r="H272" s="39">
        <f>IF(INDEX(Unitinfo!D:D,MATCH(UnitGradeInfo!B272,Unitinfo!A:A,0))=1,50,5)</f>
        <v>50</v>
      </c>
      <c r="I272" s="5">
        <v>3</v>
      </c>
      <c r="J272" s="5">
        <v>250</v>
      </c>
      <c r="K272" s="5">
        <v>0</v>
      </c>
      <c r="L272" s="5">
        <v>3</v>
      </c>
      <c r="M272" s="5">
        <f t="shared" si="29"/>
        <v>8</v>
      </c>
      <c r="N272" s="5">
        <f t="shared" si="30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5"/>
        <v>2012</v>
      </c>
      <c r="U272" s="5">
        <f t="shared" si="26"/>
        <v>1</v>
      </c>
      <c r="V272" s="5">
        <v>0</v>
      </c>
      <c r="W272" s="5">
        <v>10</v>
      </c>
    </row>
    <row r="273" spans="1:23">
      <c r="A273" s="5">
        <f t="shared" si="27"/>
        <v>270</v>
      </c>
      <c r="B273" s="100">
        <f t="shared" si="28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INDEX(ref_Unit_Balance!$G$31:$G$1012,MATCH(UnitGradeInfo!B273,ref_Unit_Balance!$B$31:$B$1048576,0))</f>
        <v>375</v>
      </c>
      <c r="F273" s="5">
        <f>INDEX(ref_Unit_Balance!$V$31:$V$1012,MATCH(UnitGradeInfo!B273,ref_Unit_Balance!$B$31:$B$1048576,0))
+
INDEX(ref_Unit_Balance!$AB$31:$AB$1012,MATCH(UnitGradeInfo!B273,ref_Unit_Balance!$B$31:$B$1048576,0))*(D273-1)</f>
        <v>2064</v>
      </c>
      <c r="G273" s="5">
        <f>INDEX(ref_Unit_Balance!$R$31:$R$1012,MATCH(UnitGradeInfo!B273,ref_Unit_Balance!$B$31:$B$1048576,0))
+
INDEX(ref_Unit_Balance!$AA$31:$AA$1012,MATCH(UnitGradeInfo!B273,ref_Unit_Balance!$B$31:$B$1048576,0))*(D273-1)</f>
        <v>285</v>
      </c>
      <c r="H273" s="39">
        <f>IF(INDEX(Unitinfo!D:D,MATCH(UnitGradeInfo!B273,Unitinfo!A:A,0))=1,50,5)</f>
        <v>50</v>
      </c>
      <c r="I273" s="5">
        <v>3</v>
      </c>
      <c r="J273" s="5">
        <v>250</v>
      </c>
      <c r="K273" s="5">
        <v>0</v>
      </c>
      <c r="L273" s="5">
        <v>3</v>
      </c>
      <c r="M273" s="5">
        <f t="shared" si="29"/>
        <v>10</v>
      </c>
      <c r="N273" s="5">
        <f t="shared" si="30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5"/>
        <v>2012</v>
      </c>
      <c r="U273" s="5">
        <f t="shared" si="26"/>
        <v>1</v>
      </c>
      <c r="V273" s="5">
        <v>0</v>
      </c>
      <c r="W273" s="5">
        <v>10</v>
      </c>
    </row>
    <row r="274" spans="1:23">
      <c r="A274" s="5">
        <f t="shared" si="27"/>
        <v>271</v>
      </c>
      <c r="B274" s="100">
        <f t="shared" si="28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INDEX(ref_Unit_Balance!$G$31:$G$1012,MATCH(UnitGradeInfo!B274,ref_Unit_Balance!$B$31:$B$1048576,0))</f>
        <v>375</v>
      </c>
      <c r="F274" s="5">
        <f>INDEX(ref_Unit_Balance!$V$31:$V$1012,MATCH(UnitGradeInfo!B274,ref_Unit_Balance!$B$31:$B$1048576,0))
+
INDEX(ref_Unit_Balance!$AB$31:$AB$1012,MATCH(UnitGradeInfo!B274,ref_Unit_Balance!$B$31:$B$1048576,0))*(D274-1)</f>
        <v>2330</v>
      </c>
      <c r="G274" s="5">
        <f>INDEX(ref_Unit_Balance!$R$31:$R$1012,MATCH(UnitGradeInfo!B274,ref_Unit_Balance!$B$31:$B$1048576,0))
+
INDEX(ref_Unit_Balance!$AA$31:$AA$1012,MATCH(UnitGradeInfo!B274,ref_Unit_Balance!$B$31:$B$1048576,0))*(D274-1)</f>
        <v>298</v>
      </c>
      <c r="H274" s="39">
        <f>IF(INDEX(Unitinfo!D:D,MATCH(UnitGradeInfo!B274,Unitinfo!A:A,0))=1,50,5)</f>
        <v>50</v>
      </c>
      <c r="I274" s="5">
        <v>3</v>
      </c>
      <c r="J274" s="5">
        <v>250</v>
      </c>
      <c r="K274" s="5">
        <v>0</v>
      </c>
      <c r="L274" s="5">
        <v>3</v>
      </c>
      <c r="M274" s="5">
        <f t="shared" si="29"/>
        <v>12</v>
      </c>
      <c r="N274" s="5">
        <f t="shared" si="30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5"/>
        <v>2012</v>
      </c>
      <c r="U274" s="5">
        <f t="shared" si="26"/>
        <v>1</v>
      </c>
      <c r="V274" s="5">
        <v>0</v>
      </c>
      <c r="W274" s="5">
        <v>10</v>
      </c>
    </row>
    <row r="275" spans="1:23">
      <c r="A275" s="5">
        <f t="shared" si="27"/>
        <v>272</v>
      </c>
      <c r="B275" s="100">
        <f t="shared" si="28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INDEX(ref_Unit_Balance!$G$31:$G$1012,MATCH(UnitGradeInfo!B275,ref_Unit_Balance!$B$31:$B$1048576,0))</f>
        <v>375</v>
      </c>
      <c r="F275" s="5">
        <f>INDEX(ref_Unit_Balance!$V$31:$V$1012,MATCH(UnitGradeInfo!B275,ref_Unit_Balance!$B$31:$B$1048576,0))
+
INDEX(ref_Unit_Balance!$AB$31:$AB$1012,MATCH(UnitGradeInfo!B275,ref_Unit_Balance!$B$31:$B$1048576,0))*(D275-1)</f>
        <v>2596</v>
      </c>
      <c r="G275" s="5">
        <f>INDEX(ref_Unit_Balance!$R$31:$R$1012,MATCH(UnitGradeInfo!B275,ref_Unit_Balance!$B$31:$B$1048576,0))
+
INDEX(ref_Unit_Balance!$AA$31:$AA$1012,MATCH(UnitGradeInfo!B275,ref_Unit_Balance!$B$31:$B$1048576,0))*(D275-1)</f>
        <v>311</v>
      </c>
      <c r="H275" s="39">
        <f>IF(INDEX(Unitinfo!D:D,MATCH(UnitGradeInfo!B275,Unitinfo!A:A,0))=1,50,5)</f>
        <v>50</v>
      </c>
      <c r="I275" s="5">
        <v>3</v>
      </c>
      <c r="J275" s="5">
        <v>250</v>
      </c>
      <c r="K275" s="5">
        <v>0</v>
      </c>
      <c r="L275" s="5">
        <v>3</v>
      </c>
      <c r="M275" s="5">
        <f t="shared" si="29"/>
        <v>14</v>
      </c>
      <c r="N275" s="5">
        <f t="shared" si="30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5"/>
        <v>2012</v>
      </c>
      <c r="U275" s="5">
        <f t="shared" si="26"/>
        <v>1</v>
      </c>
      <c r="V275" s="5">
        <v>0</v>
      </c>
      <c r="W275" s="5">
        <v>10</v>
      </c>
    </row>
    <row r="276" spans="1:23">
      <c r="A276" s="5">
        <f t="shared" si="27"/>
        <v>273</v>
      </c>
      <c r="B276" s="100">
        <f t="shared" si="28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INDEX(ref_Unit_Balance!$G$31:$G$1012,MATCH(UnitGradeInfo!B276,ref_Unit_Balance!$B$31:$B$1048576,0))</f>
        <v>375</v>
      </c>
      <c r="F276" s="5">
        <f>INDEX(ref_Unit_Balance!$V$31:$V$1012,MATCH(UnitGradeInfo!B276,ref_Unit_Balance!$B$31:$B$1048576,0))
+
INDEX(ref_Unit_Balance!$AB$31:$AB$1012,MATCH(UnitGradeInfo!B276,ref_Unit_Balance!$B$31:$B$1048576,0))*(D276-1)</f>
        <v>2862</v>
      </c>
      <c r="G276" s="5">
        <f>INDEX(ref_Unit_Balance!$R$31:$R$1012,MATCH(UnitGradeInfo!B276,ref_Unit_Balance!$B$31:$B$1048576,0))
+
INDEX(ref_Unit_Balance!$AA$31:$AA$1012,MATCH(UnitGradeInfo!B276,ref_Unit_Balance!$B$31:$B$1048576,0))*(D276-1)</f>
        <v>324</v>
      </c>
      <c r="H276" s="39">
        <f>IF(INDEX(Unitinfo!D:D,MATCH(UnitGradeInfo!B276,Unitinfo!A:A,0))=1,50,5)</f>
        <v>50</v>
      </c>
      <c r="I276" s="5">
        <v>3</v>
      </c>
      <c r="J276" s="5">
        <v>250</v>
      </c>
      <c r="K276" s="5">
        <v>0</v>
      </c>
      <c r="L276" s="5">
        <v>3</v>
      </c>
      <c r="M276" s="5">
        <f t="shared" si="29"/>
        <v>16</v>
      </c>
      <c r="N276" s="5">
        <f t="shared" si="30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5"/>
        <v>2012</v>
      </c>
      <c r="U276" s="5">
        <f t="shared" si="26"/>
        <v>1</v>
      </c>
      <c r="V276" s="5">
        <v>0</v>
      </c>
      <c r="W276" s="5">
        <v>10</v>
      </c>
    </row>
    <row r="277" spans="1:23">
      <c r="A277" s="5">
        <f t="shared" si="27"/>
        <v>274</v>
      </c>
      <c r="B277" s="100">
        <f t="shared" si="28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INDEX(ref_Unit_Balance!$G$31:$G$1012,MATCH(UnitGradeInfo!B277,ref_Unit_Balance!$B$31:$B$1048576,0))</f>
        <v>375</v>
      </c>
      <c r="F277" s="5">
        <f>INDEX(ref_Unit_Balance!$V$31:$V$1012,MATCH(UnitGradeInfo!B277,ref_Unit_Balance!$B$31:$B$1048576,0))
+
INDEX(ref_Unit_Balance!$AB$31:$AB$1012,MATCH(UnitGradeInfo!B277,ref_Unit_Balance!$B$31:$B$1048576,0))*(D277-1)</f>
        <v>3128</v>
      </c>
      <c r="G277" s="5">
        <f>INDEX(ref_Unit_Balance!$R$31:$R$1012,MATCH(UnitGradeInfo!B277,ref_Unit_Balance!$B$31:$B$1048576,0))
+
INDEX(ref_Unit_Balance!$AA$31:$AA$1012,MATCH(UnitGradeInfo!B277,ref_Unit_Balance!$B$31:$B$1048576,0))*(D277-1)</f>
        <v>337</v>
      </c>
      <c r="H277" s="39">
        <f>IF(INDEX(Unitinfo!D:D,MATCH(UnitGradeInfo!B277,Unitinfo!A:A,0))=1,50,5)</f>
        <v>50</v>
      </c>
      <c r="I277" s="5">
        <v>3</v>
      </c>
      <c r="J277" s="5">
        <v>250</v>
      </c>
      <c r="K277" s="5">
        <v>0</v>
      </c>
      <c r="L277" s="5">
        <v>3</v>
      </c>
      <c r="M277" s="5">
        <f t="shared" si="29"/>
        <v>18</v>
      </c>
      <c r="N277" s="5">
        <f t="shared" si="30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5"/>
        <v>2012</v>
      </c>
      <c r="U277" s="5">
        <f t="shared" si="26"/>
        <v>1</v>
      </c>
      <c r="V277" s="5">
        <v>0</v>
      </c>
      <c r="W277" s="5">
        <v>10</v>
      </c>
    </row>
    <row r="278" spans="1:23">
      <c r="A278" s="5">
        <f t="shared" si="27"/>
        <v>275</v>
      </c>
      <c r="B278" s="100">
        <f t="shared" si="28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INDEX(ref_Unit_Balance!$G$31:$G$1012,MATCH(UnitGradeInfo!B278,ref_Unit_Balance!$B$31:$B$1048576,0))</f>
        <v>375</v>
      </c>
      <c r="F278" s="5">
        <f>INDEX(ref_Unit_Balance!$V$31:$V$1012,MATCH(UnitGradeInfo!B278,ref_Unit_Balance!$B$31:$B$1048576,0))
+
INDEX(ref_Unit_Balance!$AB$31:$AB$1012,MATCH(UnitGradeInfo!B278,ref_Unit_Balance!$B$31:$B$1048576,0))*(D278-1)</f>
        <v>3394</v>
      </c>
      <c r="G278" s="5">
        <f>INDEX(ref_Unit_Balance!$R$31:$R$1012,MATCH(UnitGradeInfo!B278,ref_Unit_Balance!$B$31:$B$1048576,0))
+
INDEX(ref_Unit_Balance!$AA$31:$AA$1012,MATCH(UnitGradeInfo!B278,ref_Unit_Balance!$B$31:$B$1048576,0))*(D278-1)</f>
        <v>350</v>
      </c>
      <c r="H278" s="39">
        <f>IF(INDEX(Unitinfo!D:D,MATCH(UnitGradeInfo!B278,Unitinfo!A:A,0))=1,50,5)</f>
        <v>50</v>
      </c>
      <c r="I278" s="5">
        <v>3</v>
      </c>
      <c r="J278" s="5">
        <v>250</v>
      </c>
      <c r="K278" s="5">
        <v>0</v>
      </c>
      <c r="L278" s="5">
        <v>3</v>
      </c>
      <c r="M278" s="5">
        <f t="shared" si="29"/>
        <v>20</v>
      </c>
      <c r="N278" s="5">
        <f t="shared" si="30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5"/>
        <v>2012</v>
      </c>
      <c r="U278" s="5">
        <f t="shared" si="26"/>
        <v>1</v>
      </c>
      <c r="V278" s="5">
        <v>0</v>
      </c>
      <c r="W278" s="5">
        <v>10</v>
      </c>
    </row>
    <row r="279" spans="1:23">
      <c r="A279" s="5">
        <f t="shared" si="27"/>
        <v>276</v>
      </c>
      <c r="B279" s="100">
        <f t="shared" si="28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INDEX(ref_Unit_Balance!$G$31:$G$1012,MATCH(UnitGradeInfo!B279,ref_Unit_Balance!$B$31:$B$1048576,0))</f>
        <v>375</v>
      </c>
      <c r="F279" s="5">
        <f>INDEX(ref_Unit_Balance!$V$31:$V$1012,MATCH(UnitGradeInfo!B279,ref_Unit_Balance!$B$31:$B$1048576,0))
+
INDEX(ref_Unit_Balance!$AB$31:$AB$1012,MATCH(UnitGradeInfo!B279,ref_Unit_Balance!$B$31:$B$1048576,0))*(D279-1)</f>
        <v>3660</v>
      </c>
      <c r="G279" s="5">
        <f>INDEX(ref_Unit_Balance!$R$31:$R$1012,MATCH(UnitGradeInfo!B279,ref_Unit_Balance!$B$31:$B$1048576,0))
+
INDEX(ref_Unit_Balance!$AA$31:$AA$1012,MATCH(UnitGradeInfo!B279,ref_Unit_Balance!$B$31:$B$1048576,0))*(D279-1)</f>
        <v>363</v>
      </c>
      <c r="H279" s="39">
        <f>IF(INDEX(Unitinfo!D:D,MATCH(UnitGradeInfo!B279,Unitinfo!A:A,0))=1,50,5)</f>
        <v>50</v>
      </c>
      <c r="I279" s="5">
        <v>3</v>
      </c>
      <c r="J279" s="5">
        <v>250</v>
      </c>
      <c r="K279" s="5">
        <v>0</v>
      </c>
      <c r="L279" s="5">
        <v>3</v>
      </c>
      <c r="M279" s="5">
        <f t="shared" si="29"/>
        <v>22</v>
      </c>
      <c r="N279" s="5">
        <f t="shared" si="30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5"/>
        <v>2012</v>
      </c>
      <c r="U279" s="5">
        <f t="shared" si="26"/>
        <v>1</v>
      </c>
      <c r="V279" s="5">
        <v>0</v>
      </c>
      <c r="W279" s="5">
        <v>10</v>
      </c>
    </row>
    <row r="280" spans="1:23">
      <c r="A280" s="5">
        <f t="shared" si="27"/>
        <v>277</v>
      </c>
      <c r="B280" s="100">
        <f t="shared" si="28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INDEX(ref_Unit_Balance!$G$31:$G$1012,MATCH(UnitGradeInfo!B280,ref_Unit_Balance!$B$31:$B$1048576,0))</f>
        <v>375</v>
      </c>
      <c r="F280" s="5">
        <f>INDEX(ref_Unit_Balance!$V$31:$V$1012,MATCH(UnitGradeInfo!B280,ref_Unit_Balance!$B$31:$B$1048576,0))
+
INDEX(ref_Unit_Balance!$AB$31:$AB$1012,MATCH(UnitGradeInfo!B280,ref_Unit_Balance!$B$31:$B$1048576,0))*(D280-1)</f>
        <v>3926</v>
      </c>
      <c r="G280" s="5">
        <f>INDEX(ref_Unit_Balance!$R$31:$R$1012,MATCH(UnitGradeInfo!B280,ref_Unit_Balance!$B$31:$B$1048576,0))
+
INDEX(ref_Unit_Balance!$AA$31:$AA$1012,MATCH(UnitGradeInfo!B280,ref_Unit_Balance!$B$31:$B$1048576,0))*(D280-1)</f>
        <v>376</v>
      </c>
      <c r="H280" s="39">
        <f>IF(INDEX(Unitinfo!D:D,MATCH(UnitGradeInfo!B280,Unitinfo!A:A,0))=1,50,5)</f>
        <v>50</v>
      </c>
      <c r="I280" s="5">
        <v>3</v>
      </c>
      <c r="J280" s="5">
        <v>250</v>
      </c>
      <c r="K280" s="5">
        <v>0</v>
      </c>
      <c r="L280" s="5">
        <v>3</v>
      </c>
      <c r="M280" s="5">
        <f t="shared" si="29"/>
        <v>24</v>
      </c>
      <c r="N280" s="5">
        <f t="shared" si="30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5"/>
        <v>2012</v>
      </c>
      <c r="U280" s="5">
        <f t="shared" si="26"/>
        <v>1</v>
      </c>
      <c r="V280" s="5">
        <v>0</v>
      </c>
      <c r="W280" s="5">
        <v>10</v>
      </c>
    </row>
    <row r="281" spans="1:23">
      <c r="A281" s="5">
        <f t="shared" si="27"/>
        <v>278</v>
      </c>
      <c r="B281" s="100">
        <f t="shared" si="28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INDEX(ref_Unit_Balance!$G$31:$G$1012,MATCH(UnitGradeInfo!B281,ref_Unit_Balance!$B$31:$B$1048576,0))</f>
        <v>375</v>
      </c>
      <c r="F281" s="5">
        <f>INDEX(ref_Unit_Balance!$V$31:$V$1012,MATCH(UnitGradeInfo!B281,ref_Unit_Balance!$B$31:$B$1048576,0))
+
INDEX(ref_Unit_Balance!$AB$31:$AB$1012,MATCH(UnitGradeInfo!B281,ref_Unit_Balance!$B$31:$B$1048576,0))*(D281-1)</f>
        <v>4192</v>
      </c>
      <c r="G281" s="5">
        <f>INDEX(ref_Unit_Balance!$R$31:$R$1012,MATCH(UnitGradeInfo!B281,ref_Unit_Balance!$B$31:$B$1048576,0))
+
INDEX(ref_Unit_Balance!$AA$31:$AA$1012,MATCH(UnitGradeInfo!B281,ref_Unit_Balance!$B$31:$B$1048576,0))*(D281-1)</f>
        <v>389</v>
      </c>
      <c r="H281" s="39">
        <f>IF(INDEX(Unitinfo!D:D,MATCH(UnitGradeInfo!B281,Unitinfo!A:A,0))=1,50,5)</f>
        <v>50</v>
      </c>
      <c r="I281" s="5">
        <v>3</v>
      </c>
      <c r="J281" s="5">
        <v>250</v>
      </c>
      <c r="K281" s="5">
        <v>0</v>
      </c>
      <c r="L281" s="5">
        <v>3</v>
      </c>
      <c r="M281" s="5">
        <f t="shared" si="29"/>
        <v>26</v>
      </c>
      <c r="N281" s="5">
        <f t="shared" si="30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5"/>
        <v>2012</v>
      </c>
      <c r="U281" s="5">
        <f t="shared" si="26"/>
        <v>1</v>
      </c>
      <c r="V281" s="5">
        <v>0</v>
      </c>
      <c r="W281" s="5">
        <v>10</v>
      </c>
    </row>
    <row r="282" spans="1:23">
      <c r="A282" s="5">
        <f t="shared" si="27"/>
        <v>279</v>
      </c>
      <c r="B282" s="100">
        <f t="shared" si="28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INDEX(ref_Unit_Balance!$G$31:$G$1012,MATCH(UnitGradeInfo!B282,ref_Unit_Balance!$B$31:$B$1048576,0))</f>
        <v>375</v>
      </c>
      <c r="F282" s="5">
        <f>INDEX(ref_Unit_Balance!$V$31:$V$1012,MATCH(UnitGradeInfo!B282,ref_Unit_Balance!$B$31:$B$1048576,0))
+
INDEX(ref_Unit_Balance!$AB$31:$AB$1012,MATCH(UnitGradeInfo!B282,ref_Unit_Balance!$B$31:$B$1048576,0))*(D282-1)</f>
        <v>4458</v>
      </c>
      <c r="G282" s="5">
        <f>INDEX(ref_Unit_Balance!$R$31:$R$1012,MATCH(UnitGradeInfo!B282,ref_Unit_Balance!$B$31:$B$1048576,0))
+
INDEX(ref_Unit_Balance!$AA$31:$AA$1012,MATCH(UnitGradeInfo!B282,ref_Unit_Balance!$B$31:$B$1048576,0))*(D282-1)</f>
        <v>402</v>
      </c>
      <c r="H282" s="39">
        <f>IF(INDEX(Unitinfo!D:D,MATCH(UnitGradeInfo!B282,Unitinfo!A:A,0))=1,50,5)</f>
        <v>50</v>
      </c>
      <c r="I282" s="5">
        <v>3</v>
      </c>
      <c r="J282" s="5">
        <v>250</v>
      </c>
      <c r="K282" s="5">
        <v>0</v>
      </c>
      <c r="L282" s="5">
        <v>3</v>
      </c>
      <c r="M282" s="5">
        <f t="shared" si="29"/>
        <v>28</v>
      </c>
      <c r="N282" s="5">
        <f t="shared" si="30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5"/>
        <v>2012</v>
      </c>
      <c r="U282" s="5">
        <f t="shared" si="26"/>
        <v>1</v>
      </c>
      <c r="V282" s="5">
        <v>0</v>
      </c>
      <c r="W282" s="5">
        <v>10</v>
      </c>
    </row>
    <row r="283" spans="1:23">
      <c r="A283" s="5">
        <f t="shared" si="27"/>
        <v>280</v>
      </c>
      <c r="B283" s="100">
        <f t="shared" si="28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INDEX(ref_Unit_Balance!$G$31:$G$1012,MATCH(UnitGradeInfo!B283,ref_Unit_Balance!$B$31:$B$1048576,0))</f>
        <v>375</v>
      </c>
      <c r="F283" s="5">
        <f>INDEX(ref_Unit_Balance!$V$31:$V$1012,MATCH(UnitGradeInfo!B283,ref_Unit_Balance!$B$31:$B$1048576,0))
+
INDEX(ref_Unit_Balance!$AB$31:$AB$1012,MATCH(UnitGradeInfo!B283,ref_Unit_Balance!$B$31:$B$1048576,0))*(D283-1)</f>
        <v>4724</v>
      </c>
      <c r="G283" s="5">
        <f>INDEX(ref_Unit_Balance!$R$31:$R$1012,MATCH(UnitGradeInfo!B283,ref_Unit_Balance!$B$31:$B$1048576,0))
+
INDEX(ref_Unit_Balance!$AA$31:$AA$1012,MATCH(UnitGradeInfo!B283,ref_Unit_Balance!$B$31:$B$1048576,0))*(D283-1)</f>
        <v>415</v>
      </c>
      <c r="H283" s="39">
        <f>IF(INDEX(Unitinfo!D:D,MATCH(UnitGradeInfo!B283,Unitinfo!A:A,0))=1,50,5)</f>
        <v>50</v>
      </c>
      <c r="I283" s="5">
        <v>3</v>
      </c>
      <c r="J283" s="5">
        <v>250</v>
      </c>
      <c r="K283" s="5">
        <v>0</v>
      </c>
      <c r="L283" s="5">
        <v>3</v>
      </c>
      <c r="M283" s="5">
        <f t="shared" si="29"/>
        <v>30</v>
      </c>
      <c r="N283" s="5">
        <f t="shared" si="30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5"/>
        <v>2012</v>
      </c>
      <c r="U283" s="5">
        <f t="shared" si="26"/>
        <v>1</v>
      </c>
      <c r="V283" s="5">
        <v>0</v>
      </c>
      <c r="W283" s="5">
        <v>10</v>
      </c>
    </row>
    <row r="284" spans="1:23">
      <c r="A284" s="5">
        <f t="shared" si="27"/>
        <v>281</v>
      </c>
      <c r="B284" s="100">
        <f t="shared" si="28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INDEX(ref_Unit_Balance!$G$31:$G$1012,MATCH(UnitGradeInfo!B284,ref_Unit_Balance!$B$31:$B$1048576,0))</f>
        <v>375</v>
      </c>
      <c r="F284" s="5">
        <f>INDEX(ref_Unit_Balance!$V$31:$V$1012,MATCH(UnitGradeInfo!B284,ref_Unit_Balance!$B$31:$B$1048576,0))
+
INDEX(ref_Unit_Balance!$AB$31:$AB$1012,MATCH(UnitGradeInfo!B284,ref_Unit_Balance!$B$31:$B$1048576,0))*(D284-1)</f>
        <v>4990</v>
      </c>
      <c r="G284" s="5">
        <f>INDEX(ref_Unit_Balance!$R$31:$R$1012,MATCH(UnitGradeInfo!B284,ref_Unit_Balance!$B$31:$B$1048576,0))
+
INDEX(ref_Unit_Balance!$AA$31:$AA$1012,MATCH(UnitGradeInfo!B284,ref_Unit_Balance!$B$31:$B$1048576,0))*(D284-1)</f>
        <v>428</v>
      </c>
      <c r="H284" s="39">
        <f>IF(INDEX(Unitinfo!D:D,MATCH(UnitGradeInfo!B284,Unitinfo!A:A,0))=1,50,5)</f>
        <v>50</v>
      </c>
      <c r="I284" s="5">
        <v>3</v>
      </c>
      <c r="J284" s="5">
        <v>250</v>
      </c>
      <c r="K284" s="5">
        <v>0</v>
      </c>
      <c r="L284" s="5">
        <v>3</v>
      </c>
      <c r="M284" s="5">
        <f t="shared" si="29"/>
        <v>32</v>
      </c>
      <c r="N284" s="5">
        <f t="shared" si="30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29" si="31">B284</f>
        <v>2012</v>
      </c>
      <c r="U284" s="5">
        <f t="shared" ref="U284:U329" si="32">IF(B284&gt;10000,0,1)</f>
        <v>1</v>
      </c>
      <c r="V284" s="5">
        <v>0</v>
      </c>
      <c r="W284" s="5">
        <v>10</v>
      </c>
    </row>
    <row r="285" spans="1:23">
      <c r="A285" s="5">
        <f t="shared" si="27"/>
        <v>282</v>
      </c>
      <c r="B285" s="100">
        <f t="shared" si="28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INDEX(ref_Unit_Balance!$G$31:$G$1012,MATCH(UnitGradeInfo!B285,ref_Unit_Balance!$B$31:$B$1048576,0))</f>
        <v>375</v>
      </c>
      <c r="F285" s="5">
        <f>INDEX(ref_Unit_Balance!$V$31:$V$1012,MATCH(UnitGradeInfo!B285,ref_Unit_Balance!$B$31:$B$1048576,0))
+
INDEX(ref_Unit_Balance!$AB$31:$AB$1012,MATCH(UnitGradeInfo!B285,ref_Unit_Balance!$B$31:$B$1048576,0))*(D285-1)</f>
        <v>5256</v>
      </c>
      <c r="G285" s="5">
        <f>INDEX(ref_Unit_Balance!$R$31:$R$1012,MATCH(UnitGradeInfo!B285,ref_Unit_Balance!$B$31:$B$1048576,0))
+
INDEX(ref_Unit_Balance!$AA$31:$AA$1012,MATCH(UnitGradeInfo!B285,ref_Unit_Balance!$B$31:$B$1048576,0))*(D285-1)</f>
        <v>441</v>
      </c>
      <c r="H285" s="39">
        <f>IF(INDEX(Unitinfo!D:D,MATCH(UnitGradeInfo!B285,Unitinfo!A:A,0))=1,50,5)</f>
        <v>50</v>
      </c>
      <c r="I285" s="5">
        <v>3</v>
      </c>
      <c r="J285" s="5">
        <v>250</v>
      </c>
      <c r="K285" s="5">
        <v>0</v>
      </c>
      <c r="L285" s="5">
        <v>3</v>
      </c>
      <c r="M285" s="5">
        <f t="shared" si="29"/>
        <v>34</v>
      </c>
      <c r="N285" s="5">
        <f t="shared" si="30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1"/>
        <v>2012</v>
      </c>
      <c r="U285" s="5">
        <f t="shared" si="32"/>
        <v>1</v>
      </c>
      <c r="V285" s="5">
        <v>0</v>
      </c>
      <c r="W285" s="5">
        <v>10</v>
      </c>
    </row>
    <row r="286" spans="1:23">
      <c r="A286" s="5">
        <f t="shared" si="27"/>
        <v>283</v>
      </c>
      <c r="B286" s="100">
        <f t="shared" si="28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INDEX(ref_Unit_Balance!$G$31:$G$1012,MATCH(UnitGradeInfo!B286,ref_Unit_Balance!$B$31:$B$1048576,0))</f>
        <v>375</v>
      </c>
      <c r="F286" s="5">
        <f>INDEX(ref_Unit_Balance!$V$31:$V$1012,MATCH(UnitGradeInfo!B286,ref_Unit_Balance!$B$31:$B$1048576,0))
+
INDEX(ref_Unit_Balance!$AB$31:$AB$1012,MATCH(UnitGradeInfo!B286,ref_Unit_Balance!$B$31:$B$1048576,0))*(D286-1)</f>
        <v>5522</v>
      </c>
      <c r="G286" s="5">
        <f>INDEX(ref_Unit_Balance!$R$31:$R$1012,MATCH(UnitGradeInfo!B286,ref_Unit_Balance!$B$31:$B$1048576,0))
+
INDEX(ref_Unit_Balance!$AA$31:$AA$1012,MATCH(UnitGradeInfo!B286,ref_Unit_Balance!$B$31:$B$1048576,0))*(D286-1)</f>
        <v>454</v>
      </c>
      <c r="H286" s="39">
        <f>IF(INDEX(Unitinfo!D:D,MATCH(UnitGradeInfo!B286,Unitinfo!A:A,0))=1,50,5)</f>
        <v>50</v>
      </c>
      <c r="I286" s="5">
        <v>3</v>
      </c>
      <c r="J286" s="5">
        <v>250</v>
      </c>
      <c r="K286" s="5">
        <v>0</v>
      </c>
      <c r="L286" s="5">
        <v>3</v>
      </c>
      <c r="M286" s="5">
        <f t="shared" si="29"/>
        <v>36</v>
      </c>
      <c r="N286" s="5">
        <f t="shared" si="30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1"/>
        <v>2012</v>
      </c>
      <c r="U286" s="5">
        <f t="shared" si="32"/>
        <v>1</v>
      </c>
      <c r="V286" s="5">
        <v>0</v>
      </c>
      <c r="W286" s="5">
        <v>10</v>
      </c>
    </row>
    <row r="287" spans="1:23">
      <c r="A287" s="5">
        <f t="shared" si="27"/>
        <v>284</v>
      </c>
      <c r="B287" s="100">
        <f t="shared" si="28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INDEX(ref_Unit_Balance!$G$31:$G$1012,MATCH(UnitGradeInfo!B287,ref_Unit_Balance!$B$31:$B$1048576,0))</f>
        <v>375</v>
      </c>
      <c r="F287" s="5">
        <f>INDEX(ref_Unit_Balance!$V$31:$V$1012,MATCH(UnitGradeInfo!B287,ref_Unit_Balance!$B$31:$B$1048576,0))
+
INDEX(ref_Unit_Balance!$AB$31:$AB$1012,MATCH(UnitGradeInfo!B287,ref_Unit_Balance!$B$31:$B$1048576,0))*(D287-1)</f>
        <v>5788</v>
      </c>
      <c r="G287" s="5">
        <f>INDEX(ref_Unit_Balance!$R$31:$R$1012,MATCH(UnitGradeInfo!B287,ref_Unit_Balance!$B$31:$B$1048576,0))
+
INDEX(ref_Unit_Balance!$AA$31:$AA$1012,MATCH(UnitGradeInfo!B287,ref_Unit_Balance!$B$31:$B$1048576,0))*(D287-1)</f>
        <v>467</v>
      </c>
      <c r="H287" s="39">
        <f>IF(INDEX(Unitinfo!D:D,MATCH(UnitGradeInfo!B287,Unitinfo!A:A,0))=1,50,5)</f>
        <v>50</v>
      </c>
      <c r="I287" s="5">
        <v>3</v>
      </c>
      <c r="J287" s="5">
        <v>250</v>
      </c>
      <c r="K287" s="5">
        <v>0</v>
      </c>
      <c r="L287" s="5">
        <v>3</v>
      </c>
      <c r="M287" s="5">
        <f t="shared" si="29"/>
        <v>38</v>
      </c>
      <c r="N287" s="5">
        <f t="shared" si="30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1"/>
        <v>2012</v>
      </c>
      <c r="U287" s="5">
        <f t="shared" si="32"/>
        <v>1</v>
      </c>
      <c r="V287" s="5">
        <v>0</v>
      </c>
      <c r="W287" s="5">
        <v>10</v>
      </c>
    </row>
    <row r="288" spans="1:23">
      <c r="A288" s="5">
        <f t="shared" si="27"/>
        <v>285</v>
      </c>
      <c r="B288" s="100">
        <f t="shared" si="28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INDEX(ref_Unit_Balance!$G$31:$G$1012,MATCH(UnitGradeInfo!B288,ref_Unit_Balance!$B$31:$B$1048576,0))</f>
        <v>375</v>
      </c>
      <c r="F288" s="5">
        <f>INDEX(ref_Unit_Balance!$V$31:$V$1012,MATCH(UnitGradeInfo!B288,ref_Unit_Balance!$B$31:$B$1048576,0))
+
INDEX(ref_Unit_Balance!$AB$31:$AB$1012,MATCH(UnitGradeInfo!B288,ref_Unit_Balance!$B$31:$B$1048576,0))*(D288-1)</f>
        <v>6054</v>
      </c>
      <c r="G288" s="5">
        <f>INDEX(ref_Unit_Balance!$R$31:$R$1012,MATCH(UnitGradeInfo!B288,ref_Unit_Balance!$B$31:$B$1048576,0))
+
INDEX(ref_Unit_Balance!$AA$31:$AA$1012,MATCH(UnitGradeInfo!B288,ref_Unit_Balance!$B$31:$B$1048576,0))*(D288-1)</f>
        <v>480</v>
      </c>
      <c r="H288" s="39">
        <f>IF(INDEX(Unitinfo!D:D,MATCH(UnitGradeInfo!B288,Unitinfo!A:A,0))=1,50,5)</f>
        <v>50</v>
      </c>
      <c r="I288" s="5">
        <v>3</v>
      </c>
      <c r="J288" s="5">
        <v>250</v>
      </c>
      <c r="K288" s="5">
        <v>0</v>
      </c>
      <c r="L288" s="5">
        <v>3</v>
      </c>
      <c r="M288" s="5">
        <f t="shared" si="29"/>
        <v>40</v>
      </c>
      <c r="N288" s="5">
        <f t="shared" si="30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1"/>
        <v>2012</v>
      </c>
      <c r="U288" s="5">
        <f t="shared" si="32"/>
        <v>1</v>
      </c>
      <c r="V288" s="5">
        <v>0</v>
      </c>
      <c r="W288" s="5">
        <v>10</v>
      </c>
    </row>
    <row r="289" spans="1:23">
      <c r="A289" s="5">
        <f t="shared" si="27"/>
        <v>286</v>
      </c>
      <c r="B289" s="100">
        <f t="shared" si="28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INDEX(ref_Unit_Balance!$G$31:$G$1012,MATCH(UnitGradeInfo!B289,ref_Unit_Balance!$B$31:$B$1048576,0))</f>
        <v>375</v>
      </c>
      <c r="F289" s="5">
        <f>INDEX(ref_Unit_Balance!$V$31:$V$1012,MATCH(UnitGradeInfo!B289,ref_Unit_Balance!$B$31:$B$1048576,0))
+
INDEX(ref_Unit_Balance!$AB$31:$AB$1012,MATCH(UnitGradeInfo!B289,ref_Unit_Balance!$B$31:$B$1048576,0))*(D289-1)</f>
        <v>2083</v>
      </c>
      <c r="G289" s="5">
        <f>INDEX(ref_Unit_Balance!$R$31:$R$1012,MATCH(UnitGradeInfo!B289,ref_Unit_Balance!$B$31:$B$1048576,0))
+
INDEX(ref_Unit_Balance!$AA$31:$AA$1012,MATCH(UnitGradeInfo!B289,ref_Unit_Balance!$B$31:$B$1048576,0))*(D289-1)</f>
        <v>250</v>
      </c>
      <c r="H289" s="39">
        <f>IF(INDEX(Unitinfo!D:D,MATCH(UnitGradeInfo!B289,Unitinfo!A:A,0))=1,50,5)</f>
        <v>5</v>
      </c>
      <c r="I289" s="5">
        <v>3</v>
      </c>
      <c r="J289" s="5">
        <v>250</v>
      </c>
      <c r="K289" s="5">
        <v>0</v>
      </c>
      <c r="L289" s="5">
        <v>3</v>
      </c>
      <c r="M289" s="5">
        <f t="shared" si="29"/>
        <v>2</v>
      </c>
      <c r="N289" s="5">
        <f t="shared" si="30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1"/>
        <v>2013</v>
      </c>
      <c r="U289" s="5">
        <f t="shared" si="32"/>
        <v>1</v>
      </c>
      <c r="V289" s="5">
        <v>0</v>
      </c>
      <c r="W289" s="5">
        <v>10</v>
      </c>
    </row>
    <row r="290" spans="1:23">
      <c r="A290" s="5">
        <f t="shared" si="27"/>
        <v>287</v>
      </c>
      <c r="B290" s="100">
        <f t="shared" si="28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INDEX(ref_Unit_Balance!$G$31:$G$1012,MATCH(UnitGradeInfo!B290,ref_Unit_Balance!$B$31:$B$1048576,0))</f>
        <v>375</v>
      </c>
      <c r="F290" s="5">
        <f>INDEX(ref_Unit_Balance!$V$31:$V$1012,MATCH(UnitGradeInfo!B290,ref_Unit_Balance!$B$31:$B$1048576,0))
+
INDEX(ref_Unit_Balance!$AB$31:$AB$1012,MATCH(UnitGradeInfo!B290,ref_Unit_Balance!$B$31:$B$1048576,0))*(D290-1)</f>
        <v>2416</v>
      </c>
      <c r="G290" s="5">
        <f>INDEX(ref_Unit_Balance!$R$31:$R$1012,MATCH(UnitGradeInfo!B290,ref_Unit_Balance!$B$31:$B$1048576,0))
+
INDEX(ref_Unit_Balance!$AA$31:$AA$1012,MATCH(UnitGradeInfo!B290,ref_Unit_Balance!$B$31:$B$1048576,0))*(D290-1)</f>
        <v>270</v>
      </c>
      <c r="H290" s="39">
        <f>IF(INDEX(Unitinfo!D:D,MATCH(UnitGradeInfo!B290,Unitinfo!A:A,0))=1,50,5)</f>
        <v>5</v>
      </c>
      <c r="I290" s="5">
        <v>3</v>
      </c>
      <c r="J290" s="5">
        <v>250</v>
      </c>
      <c r="K290" s="5">
        <v>0</v>
      </c>
      <c r="L290" s="5">
        <v>3</v>
      </c>
      <c r="M290" s="5">
        <f t="shared" si="29"/>
        <v>4</v>
      </c>
      <c r="N290" s="5">
        <f t="shared" si="30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1"/>
        <v>2013</v>
      </c>
      <c r="U290" s="5">
        <f t="shared" si="32"/>
        <v>1</v>
      </c>
      <c r="V290" s="5">
        <v>0</v>
      </c>
      <c r="W290" s="5">
        <v>10</v>
      </c>
    </row>
    <row r="291" spans="1:23">
      <c r="A291" s="5">
        <f t="shared" si="27"/>
        <v>288</v>
      </c>
      <c r="B291" s="100">
        <f t="shared" si="28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INDEX(ref_Unit_Balance!$G$31:$G$1012,MATCH(UnitGradeInfo!B291,ref_Unit_Balance!$B$31:$B$1048576,0))</f>
        <v>375</v>
      </c>
      <c r="F291" s="5">
        <f>INDEX(ref_Unit_Balance!$V$31:$V$1012,MATCH(UnitGradeInfo!B291,ref_Unit_Balance!$B$31:$B$1048576,0))
+
INDEX(ref_Unit_Balance!$AB$31:$AB$1012,MATCH(UnitGradeInfo!B291,ref_Unit_Balance!$B$31:$B$1048576,0))*(D291-1)</f>
        <v>2749</v>
      </c>
      <c r="G291" s="5">
        <f>INDEX(ref_Unit_Balance!$R$31:$R$1012,MATCH(UnitGradeInfo!B291,ref_Unit_Balance!$B$31:$B$1048576,0))
+
INDEX(ref_Unit_Balance!$AA$31:$AA$1012,MATCH(UnitGradeInfo!B291,ref_Unit_Balance!$B$31:$B$1048576,0))*(D291-1)</f>
        <v>290</v>
      </c>
      <c r="H291" s="39">
        <f>IF(INDEX(Unitinfo!D:D,MATCH(UnitGradeInfo!B291,Unitinfo!A:A,0))=1,50,5)</f>
        <v>5</v>
      </c>
      <c r="I291" s="5">
        <v>3</v>
      </c>
      <c r="J291" s="5">
        <v>250</v>
      </c>
      <c r="K291" s="5">
        <v>0</v>
      </c>
      <c r="L291" s="5">
        <v>3</v>
      </c>
      <c r="M291" s="5">
        <f t="shared" si="29"/>
        <v>6</v>
      </c>
      <c r="N291" s="5">
        <f t="shared" si="30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1"/>
        <v>2013</v>
      </c>
      <c r="U291" s="5">
        <f t="shared" si="32"/>
        <v>1</v>
      </c>
      <c r="V291" s="5">
        <v>0</v>
      </c>
      <c r="W291" s="5">
        <v>10</v>
      </c>
    </row>
    <row r="292" spans="1:23">
      <c r="A292" s="5">
        <f t="shared" si="27"/>
        <v>289</v>
      </c>
      <c r="B292" s="100">
        <f t="shared" si="28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INDEX(ref_Unit_Balance!$G$31:$G$1012,MATCH(UnitGradeInfo!B292,ref_Unit_Balance!$B$31:$B$1048576,0))</f>
        <v>375</v>
      </c>
      <c r="F292" s="5">
        <f>INDEX(ref_Unit_Balance!$V$31:$V$1012,MATCH(UnitGradeInfo!B292,ref_Unit_Balance!$B$31:$B$1048576,0))
+
INDEX(ref_Unit_Balance!$AB$31:$AB$1012,MATCH(UnitGradeInfo!B292,ref_Unit_Balance!$B$31:$B$1048576,0))*(D292-1)</f>
        <v>3082</v>
      </c>
      <c r="G292" s="5">
        <f>INDEX(ref_Unit_Balance!$R$31:$R$1012,MATCH(UnitGradeInfo!B292,ref_Unit_Balance!$B$31:$B$1048576,0))
+
INDEX(ref_Unit_Balance!$AA$31:$AA$1012,MATCH(UnitGradeInfo!B292,ref_Unit_Balance!$B$31:$B$1048576,0))*(D292-1)</f>
        <v>310</v>
      </c>
      <c r="H292" s="39">
        <f>IF(INDEX(Unitinfo!D:D,MATCH(UnitGradeInfo!B292,Unitinfo!A:A,0))=1,50,5)</f>
        <v>5</v>
      </c>
      <c r="I292" s="5">
        <v>3</v>
      </c>
      <c r="J292" s="5">
        <v>250</v>
      </c>
      <c r="K292" s="5">
        <v>0</v>
      </c>
      <c r="L292" s="5">
        <v>3</v>
      </c>
      <c r="M292" s="5">
        <f t="shared" si="29"/>
        <v>8</v>
      </c>
      <c r="N292" s="5">
        <f t="shared" si="30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1"/>
        <v>2013</v>
      </c>
      <c r="U292" s="5">
        <f t="shared" si="32"/>
        <v>1</v>
      </c>
      <c r="V292" s="5">
        <v>0</v>
      </c>
      <c r="W292" s="5">
        <v>10</v>
      </c>
    </row>
    <row r="293" spans="1:23">
      <c r="A293" s="5">
        <f t="shared" si="27"/>
        <v>290</v>
      </c>
      <c r="B293" s="100">
        <f t="shared" si="28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INDEX(ref_Unit_Balance!$G$31:$G$1012,MATCH(UnitGradeInfo!B293,ref_Unit_Balance!$B$31:$B$1048576,0))</f>
        <v>375</v>
      </c>
      <c r="F293" s="5">
        <f>INDEX(ref_Unit_Balance!$V$31:$V$1012,MATCH(UnitGradeInfo!B293,ref_Unit_Balance!$B$31:$B$1048576,0))
+
INDEX(ref_Unit_Balance!$AB$31:$AB$1012,MATCH(UnitGradeInfo!B293,ref_Unit_Balance!$B$31:$B$1048576,0))*(D293-1)</f>
        <v>3415</v>
      </c>
      <c r="G293" s="5">
        <f>INDEX(ref_Unit_Balance!$R$31:$R$1012,MATCH(UnitGradeInfo!B293,ref_Unit_Balance!$B$31:$B$1048576,0))
+
INDEX(ref_Unit_Balance!$AA$31:$AA$1012,MATCH(UnitGradeInfo!B293,ref_Unit_Balance!$B$31:$B$1048576,0))*(D293-1)</f>
        <v>330</v>
      </c>
      <c r="H293" s="39">
        <f>IF(INDEX(Unitinfo!D:D,MATCH(UnitGradeInfo!B293,Unitinfo!A:A,0))=1,50,5)</f>
        <v>5</v>
      </c>
      <c r="I293" s="5">
        <v>3</v>
      </c>
      <c r="J293" s="5">
        <v>250</v>
      </c>
      <c r="K293" s="5">
        <v>0</v>
      </c>
      <c r="L293" s="5">
        <v>3</v>
      </c>
      <c r="M293" s="5">
        <f t="shared" si="29"/>
        <v>10</v>
      </c>
      <c r="N293" s="5">
        <f t="shared" si="30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1"/>
        <v>2013</v>
      </c>
      <c r="U293" s="5">
        <f t="shared" si="32"/>
        <v>1</v>
      </c>
      <c r="V293" s="5">
        <v>0</v>
      </c>
      <c r="W293" s="5">
        <v>10</v>
      </c>
    </row>
    <row r="294" spans="1:23">
      <c r="A294" s="5">
        <f t="shared" si="27"/>
        <v>291</v>
      </c>
      <c r="B294" s="100">
        <f t="shared" si="28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INDEX(ref_Unit_Balance!$G$31:$G$1012,MATCH(UnitGradeInfo!B294,ref_Unit_Balance!$B$31:$B$1048576,0))</f>
        <v>375</v>
      </c>
      <c r="F294" s="5">
        <f>INDEX(ref_Unit_Balance!$V$31:$V$1012,MATCH(UnitGradeInfo!B294,ref_Unit_Balance!$B$31:$B$1048576,0))
+
INDEX(ref_Unit_Balance!$AB$31:$AB$1012,MATCH(UnitGradeInfo!B294,ref_Unit_Balance!$B$31:$B$1048576,0))*(D294-1)</f>
        <v>3748</v>
      </c>
      <c r="G294" s="5">
        <f>INDEX(ref_Unit_Balance!$R$31:$R$1012,MATCH(UnitGradeInfo!B294,ref_Unit_Balance!$B$31:$B$1048576,0))
+
INDEX(ref_Unit_Balance!$AA$31:$AA$1012,MATCH(UnitGradeInfo!B294,ref_Unit_Balance!$B$31:$B$1048576,0))*(D294-1)</f>
        <v>350</v>
      </c>
      <c r="H294" s="39">
        <f>IF(INDEX(Unitinfo!D:D,MATCH(UnitGradeInfo!B294,Unitinfo!A:A,0))=1,50,5)</f>
        <v>5</v>
      </c>
      <c r="I294" s="5">
        <v>3</v>
      </c>
      <c r="J294" s="5">
        <v>250</v>
      </c>
      <c r="K294" s="5">
        <v>0</v>
      </c>
      <c r="L294" s="5">
        <v>3</v>
      </c>
      <c r="M294" s="5">
        <f t="shared" si="29"/>
        <v>12</v>
      </c>
      <c r="N294" s="5">
        <f t="shared" si="30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1"/>
        <v>2013</v>
      </c>
      <c r="U294" s="5">
        <f t="shared" si="32"/>
        <v>1</v>
      </c>
      <c r="V294" s="5">
        <v>0</v>
      </c>
      <c r="W294" s="5">
        <v>10</v>
      </c>
    </row>
    <row r="295" spans="1:23">
      <c r="A295" s="5">
        <f t="shared" si="27"/>
        <v>292</v>
      </c>
      <c r="B295" s="100">
        <f t="shared" si="28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INDEX(ref_Unit_Balance!$G$31:$G$1012,MATCH(UnitGradeInfo!B295,ref_Unit_Balance!$B$31:$B$1048576,0))</f>
        <v>375</v>
      </c>
      <c r="F295" s="5">
        <f>INDEX(ref_Unit_Balance!$V$31:$V$1012,MATCH(UnitGradeInfo!B295,ref_Unit_Balance!$B$31:$B$1048576,0))
+
INDEX(ref_Unit_Balance!$AB$31:$AB$1012,MATCH(UnitGradeInfo!B295,ref_Unit_Balance!$B$31:$B$1048576,0))*(D295-1)</f>
        <v>4081</v>
      </c>
      <c r="G295" s="5">
        <f>INDEX(ref_Unit_Balance!$R$31:$R$1012,MATCH(UnitGradeInfo!B295,ref_Unit_Balance!$B$31:$B$1048576,0))
+
INDEX(ref_Unit_Balance!$AA$31:$AA$1012,MATCH(UnitGradeInfo!B295,ref_Unit_Balance!$B$31:$B$1048576,0))*(D295-1)</f>
        <v>370</v>
      </c>
      <c r="H295" s="39">
        <f>IF(INDEX(Unitinfo!D:D,MATCH(UnitGradeInfo!B295,Unitinfo!A:A,0))=1,50,5)</f>
        <v>5</v>
      </c>
      <c r="I295" s="5">
        <v>3</v>
      </c>
      <c r="J295" s="5">
        <v>250</v>
      </c>
      <c r="K295" s="5">
        <v>0</v>
      </c>
      <c r="L295" s="5">
        <v>3</v>
      </c>
      <c r="M295" s="5">
        <f t="shared" si="29"/>
        <v>14</v>
      </c>
      <c r="N295" s="5">
        <f t="shared" si="30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1"/>
        <v>2013</v>
      </c>
      <c r="U295" s="5">
        <f t="shared" si="32"/>
        <v>1</v>
      </c>
      <c r="V295" s="5">
        <v>0</v>
      </c>
      <c r="W295" s="5">
        <v>10</v>
      </c>
    </row>
    <row r="296" spans="1:23">
      <c r="A296" s="5">
        <f t="shared" ref="A296:A359" si="33">A295+1</f>
        <v>293</v>
      </c>
      <c r="B296" s="100">
        <f t="shared" si="28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INDEX(ref_Unit_Balance!$G$31:$G$1012,MATCH(UnitGradeInfo!B296,ref_Unit_Balance!$B$31:$B$1048576,0))</f>
        <v>375</v>
      </c>
      <c r="F296" s="5">
        <f>INDEX(ref_Unit_Balance!$V$31:$V$1012,MATCH(UnitGradeInfo!B296,ref_Unit_Balance!$B$31:$B$1048576,0))
+
INDEX(ref_Unit_Balance!$AB$31:$AB$1012,MATCH(UnitGradeInfo!B296,ref_Unit_Balance!$B$31:$B$1048576,0))*(D296-1)</f>
        <v>4414</v>
      </c>
      <c r="G296" s="5">
        <f>INDEX(ref_Unit_Balance!$R$31:$R$1012,MATCH(UnitGradeInfo!B296,ref_Unit_Balance!$B$31:$B$1048576,0))
+
INDEX(ref_Unit_Balance!$AA$31:$AA$1012,MATCH(UnitGradeInfo!B296,ref_Unit_Balance!$B$31:$B$1048576,0))*(D296-1)</f>
        <v>390</v>
      </c>
      <c r="H296" s="39">
        <f>IF(INDEX(Unitinfo!D:D,MATCH(UnitGradeInfo!B296,Unitinfo!A:A,0))=1,50,5)</f>
        <v>5</v>
      </c>
      <c r="I296" s="5">
        <v>3</v>
      </c>
      <c r="J296" s="5">
        <v>250</v>
      </c>
      <c r="K296" s="5">
        <v>0</v>
      </c>
      <c r="L296" s="5">
        <v>3</v>
      </c>
      <c r="M296" s="5">
        <f t="shared" si="29"/>
        <v>16</v>
      </c>
      <c r="N296" s="5">
        <f t="shared" si="30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1"/>
        <v>2013</v>
      </c>
      <c r="U296" s="5">
        <f t="shared" si="32"/>
        <v>1</v>
      </c>
      <c r="V296" s="5">
        <v>0</v>
      </c>
      <c r="W296" s="5">
        <v>10</v>
      </c>
    </row>
    <row r="297" spans="1:23">
      <c r="A297" s="5">
        <f t="shared" si="33"/>
        <v>294</v>
      </c>
      <c r="B297" s="100">
        <f t="shared" si="28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INDEX(ref_Unit_Balance!$G$31:$G$1012,MATCH(UnitGradeInfo!B297,ref_Unit_Balance!$B$31:$B$1048576,0))</f>
        <v>375</v>
      </c>
      <c r="F297" s="5">
        <f>INDEX(ref_Unit_Balance!$V$31:$V$1012,MATCH(UnitGradeInfo!B297,ref_Unit_Balance!$B$31:$B$1048576,0))
+
INDEX(ref_Unit_Balance!$AB$31:$AB$1012,MATCH(UnitGradeInfo!B297,ref_Unit_Balance!$B$31:$B$1048576,0))*(D297-1)</f>
        <v>4747</v>
      </c>
      <c r="G297" s="5">
        <f>INDEX(ref_Unit_Balance!$R$31:$R$1012,MATCH(UnitGradeInfo!B297,ref_Unit_Balance!$B$31:$B$1048576,0))
+
INDEX(ref_Unit_Balance!$AA$31:$AA$1012,MATCH(UnitGradeInfo!B297,ref_Unit_Balance!$B$31:$B$1048576,0))*(D297-1)</f>
        <v>410</v>
      </c>
      <c r="H297" s="39">
        <f>IF(INDEX(Unitinfo!D:D,MATCH(UnitGradeInfo!B297,Unitinfo!A:A,0))=1,50,5)</f>
        <v>5</v>
      </c>
      <c r="I297" s="5">
        <v>3</v>
      </c>
      <c r="J297" s="5">
        <v>250</v>
      </c>
      <c r="K297" s="5">
        <v>0</v>
      </c>
      <c r="L297" s="5">
        <v>3</v>
      </c>
      <c r="M297" s="5">
        <f t="shared" si="29"/>
        <v>18</v>
      </c>
      <c r="N297" s="5">
        <f t="shared" si="30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1"/>
        <v>2013</v>
      </c>
      <c r="U297" s="5">
        <f t="shared" si="32"/>
        <v>1</v>
      </c>
      <c r="V297" s="5">
        <v>0</v>
      </c>
      <c r="W297" s="5">
        <v>10</v>
      </c>
    </row>
    <row r="298" spans="1:23">
      <c r="A298" s="5">
        <f t="shared" si="33"/>
        <v>295</v>
      </c>
      <c r="B298" s="100">
        <f t="shared" si="28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INDEX(ref_Unit_Balance!$G$31:$G$1012,MATCH(UnitGradeInfo!B298,ref_Unit_Balance!$B$31:$B$1048576,0))</f>
        <v>375</v>
      </c>
      <c r="F298" s="5">
        <f>INDEX(ref_Unit_Balance!$V$31:$V$1012,MATCH(UnitGradeInfo!B298,ref_Unit_Balance!$B$31:$B$1048576,0))
+
INDEX(ref_Unit_Balance!$AB$31:$AB$1012,MATCH(UnitGradeInfo!B298,ref_Unit_Balance!$B$31:$B$1048576,0))*(D298-1)</f>
        <v>5080</v>
      </c>
      <c r="G298" s="5">
        <f>INDEX(ref_Unit_Balance!$R$31:$R$1012,MATCH(UnitGradeInfo!B298,ref_Unit_Balance!$B$31:$B$1048576,0))
+
INDEX(ref_Unit_Balance!$AA$31:$AA$1012,MATCH(UnitGradeInfo!B298,ref_Unit_Balance!$B$31:$B$1048576,0))*(D298-1)</f>
        <v>430</v>
      </c>
      <c r="H298" s="39">
        <f>IF(INDEX(Unitinfo!D:D,MATCH(UnitGradeInfo!B298,Unitinfo!A:A,0))=1,50,5)</f>
        <v>5</v>
      </c>
      <c r="I298" s="5">
        <v>3</v>
      </c>
      <c r="J298" s="5">
        <v>250</v>
      </c>
      <c r="K298" s="5">
        <v>0</v>
      </c>
      <c r="L298" s="5">
        <v>3</v>
      </c>
      <c r="M298" s="5">
        <f t="shared" si="29"/>
        <v>20</v>
      </c>
      <c r="N298" s="5">
        <f t="shared" si="30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1"/>
        <v>2013</v>
      </c>
      <c r="U298" s="5">
        <f t="shared" si="32"/>
        <v>1</v>
      </c>
      <c r="V298" s="5">
        <v>0</v>
      </c>
      <c r="W298" s="5">
        <v>10</v>
      </c>
    </row>
    <row r="299" spans="1:23">
      <c r="A299" s="5">
        <f t="shared" si="33"/>
        <v>296</v>
      </c>
      <c r="B299" s="100">
        <f t="shared" si="28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INDEX(ref_Unit_Balance!$G$31:$G$1012,MATCH(UnitGradeInfo!B299,ref_Unit_Balance!$B$31:$B$1048576,0))</f>
        <v>375</v>
      </c>
      <c r="F299" s="5">
        <f>INDEX(ref_Unit_Balance!$V$31:$V$1012,MATCH(UnitGradeInfo!B299,ref_Unit_Balance!$B$31:$B$1048576,0))
+
INDEX(ref_Unit_Balance!$AB$31:$AB$1012,MATCH(UnitGradeInfo!B299,ref_Unit_Balance!$B$31:$B$1048576,0))*(D299-1)</f>
        <v>5413</v>
      </c>
      <c r="G299" s="5">
        <f>INDEX(ref_Unit_Balance!$R$31:$R$1012,MATCH(UnitGradeInfo!B299,ref_Unit_Balance!$B$31:$B$1048576,0))
+
INDEX(ref_Unit_Balance!$AA$31:$AA$1012,MATCH(UnitGradeInfo!B299,ref_Unit_Balance!$B$31:$B$1048576,0))*(D299-1)</f>
        <v>450</v>
      </c>
      <c r="H299" s="39">
        <f>IF(INDEX(Unitinfo!D:D,MATCH(UnitGradeInfo!B299,Unitinfo!A:A,0))=1,50,5)</f>
        <v>5</v>
      </c>
      <c r="I299" s="5">
        <v>3</v>
      </c>
      <c r="J299" s="5">
        <v>250</v>
      </c>
      <c r="K299" s="5">
        <v>0</v>
      </c>
      <c r="L299" s="5">
        <v>3</v>
      </c>
      <c r="M299" s="5">
        <f t="shared" si="29"/>
        <v>22</v>
      </c>
      <c r="N299" s="5">
        <f t="shared" si="30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1"/>
        <v>2013</v>
      </c>
      <c r="U299" s="5">
        <f t="shared" si="32"/>
        <v>1</v>
      </c>
      <c r="V299" s="5">
        <v>0</v>
      </c>
      <c r="W299" s="5">
        <v>10</v>
      </c>
    </row>
    <row r="300" spans="1:23">
      <c r="A300" s="5">
        <f t="shared" si="33"/>
        <v>297</v>
      </c>
      <c r="B300" s="100">
        <f t="shared" si="28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INDEX(ref_Unit_Balance!$G$31:$G$1012,MATCH(UnitGradeInfo!B300,ref_Unit_Balance!$B$31:$B$1048576,0))</f>
        <v>375</v>
      </c>
      <c r="F300" s="5">
        <f>INDEX(ref_Unit_Balance!$V$31:$V$1012,MATCH(UnitGradeInfo!B300,ref_Unit_Balance!$B$31:$B$1048576,0))
+
INDEX(ref_Unit_Balance!$AB$31:$AB$1012,MATCH(UnitGradeInfo!B300,ref_Unit_Balance!$B$31:$B$1048576,0))*(D300-1)</f>
        <v>5746</v>
      </c>
      <c r="G300" s="5">
        <f>INDEX(ref_Unit_Balance!$R$31:$R$1012,MATCH(UnitGradeInfo!B300,ref_Unit_Balance!$B$31:$B$1048576,0))
+
INDEX(ref_Unit_Balance!$AA$31:$AA$1012,MATCH(UnitGradeInfo!B300,ref_Unit_Balance!$B$31:$B$1048576,0))*(D300-1)</f>
        <v>470</v>
      </c>
      <c r="H300" s="39">
        <f>IF(INDEX(Unitinfo!D:D,MATCH(UnitGradeInfo!B300,Unitinfo!A:A,0))=1,50,5)</f>
        <v>5</v>
      </c>
      <c r="I300" s="5">
        <v>3</v>
      </c>
      <c r="J300" s="5">
        <v>250</v>
      </c>
      <c r="K300" s="5">
        <v>0</v>
      </c>
      <c r="L300" s="5">
        <v>3</v>
      </c>
      <c r="M300" s="5">
        <f t="shared" si="29"/>
        <v>24</v>
      </c>
      <c r="N300" s="5">
        <f t="shared" si="30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1"/>
        <v>2013</v>
      </c>
      <c r="U300" s="5">
        <f t="shared" si="32"/>
        <v>1</v>
      </c>
      <c r="V300" s="5">
        <v>0</v>
      </c>
      <c r="W300" s="5">
        <v>10</v>
      </c>
    </row>
    <row r="301" spans="1:23">
      <c r="A301" s="5">
        <f t="shared" si="33"/>
        <v>298</v>
      </c>
      <c r="B301" s="100">
        <f t="shared" si="28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INDEX(ref_Unit_Balance!$G$31:$G$1012,MATCH(UnitGradeInfo!B301,ref_Unit_Balance!$B$31:$B$1048576,0))</f>
        <v>375</v>
      </c>
      <c r="F301" s="5">
        <f>INDEX(ref_Unit_Balance!$V$31:$V$1012,MATCH(UnitGradeInfo!B301,ref_Unit_Balance!$B$31:$B$1048576,0))
+
INDEX(ref_Unit_Balance!$AB$31:$AB$1012,MATCH(UnitGradeInfo!B301,ref_Unit_Balance!$B$31:$B$1048576,0))*(D301-1)</f>
        <v>6079</v>
      </c>
      <c r="G301" s="5">
        <f>INDEX(ref_Unit_Balance!$R$31:$R$1012,MATCH(UnitGradeInfo!B301,ref_Unit_Balance!$B$31:$B$1048576,0))
+
INDEX(ref_Unit_Balance!$AA$31:$AA$1012,MATCH(UnitGradeInfo!B301,ref_Unit_Balance!$B$31:$B$1048576,0))*(D301-1)</f>
        <v>490</v>
      </c>
      <c r="H301" s="39">
        <f>IF(INDEX(Unitinfo!D:D,MATCH(UnitGradeInfo!B301,Unitinfo!A:A,0))=1,50,5)</f>
        <v>5</v>
      </c>
      <c r="I301" s="5">
        <v>3</v>
      </c>
      <c r="J301" s="5">
        <v>250</v>
      </c>
      <c r="K301" s="5">
        <v>0</v>
      </c>
      <c r="L301" s="5">
        <v>3</v>
      </c>
      <c r="M301" s="5">
        <f t="shared" si="29"/>
        <v>26</v>
      </c>
      <c r="N301" s="5">
        <f t="shared" si="30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1"/>
        <v>2013</v>
      </c>
      <c r="U301" s="5">
        <f t="shared" si="32"/>
        <v>1</v>
      </c>
      <c r="V301" s="5">
        <v>0</v>
      </c>
      <c r="W301" s="5">
        <v>10</v>
      </c>
    </row>
    <row r="302" spans="1:23">
      <c r="A302" s="5">
        <f t="shared" si="33"/>
        <v>299</v>
      </c>
      <c r="B302" s="100">
        <f t="shared" si="28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INDEX(ref_Unit_Balance!$G$31:$G$1012,MATCH(UnitGradeInfo!B302,ref_Unit_Balance!$B$31:$B$1048576,0))</f>
        <v>375</v>
      </c>
      <c r="F302" s="5">
        <f>INDEX(ref_Unit_Balance!$V$31:$V$1012,MATCH(UnitGradeInfo!B302,ref_Unit_Balance!$B$31:$B$1048576,0))
+
INDEX(ref_Unit_Balance!$AB$31:$AB$1012,MATCH(UnitGradeInfo!B302,ref_Unit_Balance!$B$31:$B$1048576,0))*(D302-1)</f>
        <v>6412</v>
      </c>
      <c r="G302" s="5">
        <f>INDEX(ref_Unit_Balance!$R$31:$R$1012,MATCH(UnitGradeInfo!B302,ref_Unit_Balance!$B$31:$B$1048576,0))
+
INDEX(ref_Unit_Balance!$AA$31:$AA$1012,MATCH(UnitGradeInfo!B302,ref_Unit_Balance!$B$31:$B$1048576,0))*(D302-1)</f>
        <v>510</v>
      </c>
      <c r="H302" s="39">
        <f>IF(INDEX(Unitinfo!D:D,MATCH(UnitGradeInfo!B302,Unitinfo!A:A,0))=1,50,5)</f>
        <v>5</v>
      </c>
      <c r="I302" s="5">
        <v>3</v>
      </c>
      <c r="J302" s="5">
        <v>250</v>
      </c>
      <c r="K302" s="5">
        <v>0</v>
      </c>
      <c r="L302" s="5">
        <v>3</v>
      </c>
      <c r="M302" s="5">
        <f t="shared" si="29"/>
        <v>28</v>
      </c>
      <c r="N302" s="5">
        <f t="shared" si="30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1"/>
        <v>2013</v>
      </c>
      <c r="U302" s="5">
        <f t="shared" si="32"/>
        <v>1</v>
      </c>
      <c r="V302" s="5">
        <v>0</v>
      </c>
      <c r="W302" s="5">
        <v>10</v>
      </c>
    </row>
    <row r="303" spans="1:23">
      <c r="A303" s="5">
        <f t="shared" si="33"/>
        <v>300</v>
      </c>
      <c r="B303" s="100">
        <f t="shared" si="28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INDEX(ref_Unit_Balance!$G$31:$G$1012,MATCH(UnitGradeInfo!B303,ref_Unit_Balance!$B$31:$B$1048576,0))</f>
        <v>375</v>
      </c>
      <c r="F303" s="5">
        <f>INDEX(ref_Unit_Balance!$V$31:$V$1012,MATCH(UnitGradeInfo!B303,ref_Unit_Balance!$B$31:$B$1048576,0))
+
INDEX(ref_Unit_Balance!$AB$31:$AB$1012,MATCH(UnitGradeInfo!B303,ref_Unit_Balance!$B$31:$B$1048576,0))*(D303-1)</f>
        <v>6745</v>
      </c>
      <c r="G303" s="5">
        <f>INDEX(ref_Unit_Balance!$R$31:$R$1012,MATCH(UnitGradeInfo!B303,ref_Unit_Balance!$B$31:$B$1048576,0))
+
INDEX(ref_Unit_Balance!$AA$31:$AA$1012,MATCH(UnitGradeInfo!B303,ref_Unit_Balance!$B$31:$B$1048576,0))*(D303-1)</f>
        <v>530</v>
      </c>
      <c r="H303" s="39">
        <f>IF(INDEX(Unitinfo!D:D,MATCH(UnitGradeInfo!B303,Unitinfo!A:A,0))=1,50,5)</f>
        <v>5</v>
      </c>
      <c r="I303" s="5">
        <v>3</v>
      </c>
      <c r="J303" s="5">
        <v>250</v>
      </c>
      <c r="K303" s="5">
        <v>0</v>
      </c>
      <c r="L303" s="5">
        <v>3</v>
      </c>
      <c r="M303" s="5">
        <f t="shared" si="29"/>
        <v>30</v>
      </c>
      <c r="N303" s="5">
        <f t="shared" si="30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1"/>
        <v>2013</v>
      </c>
      <c r="U303" s="5">
        <f t="shared" si="32"/>
        <v>1</v>
      </c>
      <c r="V303" s="5">
        <v>0</v>
      </c>
      <c r="W303" s="5">
        <v>10</v>
      </c>
    </row>
    <row r="304" spans="1:23">
      <c r="A304" s="5">
        <f t="shared" si="33"/>
        <v>301</v>
      </c>
      <c r="B304" s="100">
        <f t="shared" si="28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INDEX(ref_Unit_Balance!$G$31:$G$1012,MATCH(UnitGradeInfo!B304,ref_Unit_Balance!$B$31:$B$1048576,0))</f>
        <v>375</v>
      </c>
      <c r="F304" s="5">
        <f>INDEX(ref_Unit_Balance!$V$31:$V$1012,MATCH(UnitGradeInfo!B304,ref_Unit_Balance!$B$31:$B$1048576,0))
+
INDEX(ref_Unit_Balance!$AB$31:$AB$1012,MATCH(UnitGradeInfo!B304,ref_Unit_Balance!$B$31:$B$1048576,0))*(D304-1)</f>
        <v>7078</v>
      </c>
      <c r="G304" s="5">
        <f>INDEX(ref_Unit_Balance!$R$31:$R$1012,MATCH(UnitGradeInfo!B304,ref_Unit_Balance!$B$31:$B$1048576,0))
+
INDEX(ref_Unit_Balance!$AA$31:$AA$1012,MATCH(UnitGradeInfo!B304,ref_Unit_Balance!$B$31:$B$1048576,0))*(D304-1)</f>
        <v>550</v>
      </c>
      <c r="H304" s="39">
        <f>IF(INDEX(Unitinfo!D:D,MATCH(UnitGradeInfo!B304,Unitinfo!A:A,0))=1,50,5)</f>
        <v>5</v>
      </c>
      <c r="I304" s="5">
        <v>3</v>
      </c>
      <c r="J304" s="5">
        <v>250</v>
      </c>
      <c r="K304" s="5">
        <v>0</v>
      </c>
      <c r="L304" s="5">
        <v>3</v>
      </c>
      <c r="M304" s="5">
        <f t="shared" si="29"/>
        <v>32</v>
      </c>
      <c r="N304" s="5">
        <f t="shared" si="30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1"/>
        <v>2013</v>
      </c>
      <c r="U304" s="5">
        <f t="shared" si="32"/>
        <v>1</v>
      </c>
      <c r="V304" s="5">
        <v>0</v>
      </c>
      <c r="W304" s="5">
        <v>10</v>
      </c>
    </row>
    <row r="305" spans="1:23">
      <c r="A305" s="5">
        <f t="shared" si="33"/>
        <v>302</v>
      </c>
      <c r="B305" s="100">
        <f t="shared" si="28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INDEX(ref_Unit_Balance!$G$31:$G$1012,MATCH(UnitGradeInfo!B305,ref_Unit_Balance!$B$31:$B$1048576,0))</f>
        <v>375</v>
      </c>
      <c r="F305" s="5">
        <f>INDEX(ref_Unit_Balance!$V$31:$V$1012,MATCH(UnitGradeInfo!B305,ref_Unit_Balance!$B$31:$B$1048576,0))
+
INDEX(ref_Unit_Balance!$AB$31:$AB$1012,MATCH(UnitGradeInfo!B305,ref_Unit_Balance!$B$31:$B$1048576,0))*(D305-1)</f>
        <v>7411</v>
      </c>
      <c r="G305" s="5">
        <f>INDEX(ref_Unit_Balance!$R$31:$R$1012,MATCH(UnitGradeInfo!B305,ref_Unit_Balance!$B$31:$B$1048576,0))
+
INDEX(ref_Unit_Balance!$AA$31:$AA$1012,MATCH(UnitGradeInfo!B305,ref_Unit_Balance!$B$31:$B$1048576,0))*(D305-1)</f>
        <v>570</v>
      </c>
      <c r="H305" s="39">
        <f>IF(INDEX(Unitinfo!D:D,MATCH(UnitGradeInfo!B305,Unitinfo!A:A,0))=1,50,5)</f>
        <v>5</v>
      </c>
      <c r="I305" s="5">
        <v>3</v>
      </c>
      <c r="J305" s="5">
        <v>250</v>
      </c>
      <c r="K305" s="5">
        <v>0</v>
      </c>
      <c r="L305" s="5">
        <v>3</v>
      </c>
      <c r="M305" s="5">
        <f t="shared" si="29"/>
        <v>34</v>
      </c>
      <c r="N305" s="5">
        <f t="shared" si="30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1"/>
        <v>2013</v>
      </c>
      <c r="U305" s="5">
        <f t="shared" si="32"/>
        <v>1</v>
      </c>
      <c r="V305" s="5">
        <v>0</v>
      </c>
      <c r="W305" s="5">
        <v>10</v>
      </c>
    </row>
    <row r="306" spans="1:23">
      <c r="A306" s="5">
        <f t="shared" si="33"/>
        <v>303</v>
      </c>
      <c r="B306" s="100">
        <f t="shared" ref="B306:B369" si="34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INDEX(ref_Unit_Balance!$G$31:$G$1012,MATCH(UnitGradeInfo!B306,ref_Unit_Balance!$B$31:$B$1048576,0))</f>
        <v>375</v>
      </c>
      <c r="F306" s="5">
        <f>INDEX(ref_Unit_Balance!$V$31:$V$1012,MATCH(UnitGradeInfo!B306,ref_Unit_Balance!$B$31:$B$1048576,0))
+
INDEX(ref_Unit_Balance!$AB$31:$AB$1012,MATCH(UnitGradeInfo!B306,ref_Unit_Balance!$B$31:$B$1048576,0))*(D306-1)</f>
        <v>7744</v>
      </c>
      <c r="G306" s="5">
        <f>INDEX(ref_Unit_Balance!$R$31:$R$1012,MATCH(UnitGradeInfo!B306,ref_Unit_Balance!$B$31:$B$1048576,0))
+
INDEX(ref_Unit_Balance!$AA$31:$AA$1012,MATCH(UnitGradeInfo!B306,ref_Unit_Balance!$B$31:$B$1048576,0))*(D306-1)</f>
        <v>590</v>
      </c>
      <c r="H306" s="39">
        <f>IF(INDEX(Unitinfo!D:D,MATCH(UnitGradeInfo!B306,Unitinfo!A:A,0))=1,50,5)</f>
        <v>5</v>
      </c>
      <c r="I306" s="5">
        <v>3</v>
      </c>
      <c r="J306" s="5">
        <v>250</v>
      </c>
      <c r="K306" s="5">
        <v>0</v>
      </c>
      <c r="L306" s="5">
        <v>3</v>
      </c>
      <c r="M306" s="5">
        <f t="shared" si="29"/>
        <v>36</v>
      </c>
      <c r="N306" s="5">
        <f t="shared" si="30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1"/>
        <v>2013</v>
      </c>
      <c r="U306" s="5">
        <f t="shared" si="32"/>
        <v>1</v>
      </c>
      <c r="V306" s="5">
        <v>0</v>
      </c>
      <c r="W306" s="5">
        <v>10</v>
      </c>
    </row>
    <row r="307" spans="1:23">
      <c r="A307" s="5">
        <f t="shared" si="33"/>
        <v>304</v>
      </c>
      <c r="B307" s="100">
        <f t="shared" si="34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INDEX(ref_Unit_Balance!$G$31:$G$1012,MATCH(UnitGradeInfo!B307,ref_Unit_Balance!$B$31:$B$1048576,0))</f>
        <v>375</v>
      </c>
      <c r="F307" s="5">
        <f>INDEX(ref_Unit_Balance!$V$31:$V$1012,MATCH(UnitGradeInfo!B307,ref_Unit_Balance!$B$31:$B$1048576,0))
+
INDEX(ref_Unit_Balance!$AB$31:$AB$1012,MATCH(UnitGradeInfo!B307,ref_Unit_Balance!$B$31:$B$1048576,0))*(D307-1)</f>
        <v>8077</v>
      </c>
      <c r="G307" s="5">
        <f>INDEX(ref_Unit_Balance!$R$31:$R$1012,MATCH(UnitGradeInfo!B307,ref_Unit_Balance!$B$31:$B$1048576,0))
+
INDEX(ref_Unit_Balance!$AA$31:$AA$1012,MATCH(UnitGradeInfo!B307,ref_Unit_Balance!$B$31:$B$1048576,0))*(D307-1)</f>
        <v>610</v>
      </c>
      <c r="H307" s="39">
        <f>IF(INDEX(Unitinfo!D:D,MATCH(UnitGradeInfo!B307,Unitinfo!A:A,0))=1,50,5)</f>
        <v>5</v>
      </c>
      <c r="I307" s="5">
        <v>3</v>
      </c>
      <c r="J307" s="5">
        <v>250</v>
      </c>
      <c r="K307" s="5">
        <v>0</v>
      </c>
      <c r="L307" s="5">
        <v>3</v>
      </c>
      <c r="M307" s="5">
        <f t="shared" si="29"/>
        <v>38</v>
      </c>
      <c r="N307" s="5">
        <f t="shared" si="30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1"/>
        <v>2013</v>
      </c>
      <c r="U307" s="5">
        <f t="shared" si="32"/>
        <v>1</v>
      </c>
      <c r="V307" s="5">
        <v>0</v>
      </c>
      <c r="W307" s="5">
        <v>10</v>
      </c>
    </row>
    <row r="308" spans="1:23">
      <c r="A308" s="5">
        <f t="shared" si="33"/>
        <v>305</v>
      </c>
      <c r="B308" s="100">
        <f t="shared" si="34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INDEX(ref_Unit_Balance!$G$31:$G$1012,MATCH(UnitGradeInfo!B308,ref_Unit_Balance!$B$31:$B$1048576,0))</f>
        <v>375</v>
      </c>
      <c r="F308" s="5">
        <f>INDEX(ref_Unit_Balance!$V$31:$V$1012,MATCH(UnitGradeInfo!B308,ref_Unit_Balance!$B$31:$B$1048576,0))
+
INDEX(ref_Unit_Balance!$AB$31:$AB$1012,MATCH(UnitGradeInfo!B308,ref_Unit_Balance!$B$31:$B$1048576,0))*(D308-1)</f>
        <v>8410</v>
      </c>
      <c r="G308" s="5">
        <f>INDEX(ref_Unit_Balance!$R$31:$R$1012,MATCH(UnitGradeInfo!B308,ref_Unit_Balance!$B$31:$B$1048576,0))
+
INDEX(ref_Unit_Balance!$AA$31:$AA$1012,MATCH(UnitGradeInfo!B308,ref_Unit_Balance!$B$31:$B$1048576,0))*(D308-1)</f>
        <v>630</v>
      </c>
      <c r="H308" s="39">
        <f>IF(INDEX(Unitinfo!D:D,MATCH(UnitGradeInfo!B308,Unitinfo!A:A,0))=1,50,5)</f>
        <v>5</v>
      </c>
      <c r="I308" s="5">
        <v>3</v>
      </c>
      <c r="J308" s="5">
        <v>250</v>
      </c>
      <c r="K308" s="5">
        <v>0</v>
      </c>
      <c r="L308" s="5">
        <v>3</v>
      </c>
      <c r="M308" s="5">
        <f t="shared" si="29"/>
        <v>40</v>
      </c>
      <c r="N308" s="5">
        <f t="shared" si="30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1"/>
        <v>2013</v>
      </c>
      <c r="U308" s="5">
        <f t="shared" si="32"/>
        <v>1</v>
      </c>
      <c r="V308" s="5">
        <v>0</v>
      </c>
      <c r="W308" s="5">
        <v>10</v>
      </c>
    </row>
    <row r="309" spans="1:23">
      <c r="A309" s="5">
        <f t="shared" si="33"/>
        <v>306</v>
      </c>
      <c r="B309" s="100">
        <f t="shared" si="34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INDEX(ref_Unit_Balance!$G$31:$G$1012,MATCH(UnitGradeInfo!B309,ref_Unit_Balance!$B$31:$B$1048576,0))</f>
        <v>376</v>
      </c>
      <c r="F309" s="5">
        <f>INDEX(ref_Unit_Balance!$V$31:$V$1012,MATCH(UnitGradeInfo!B309,ref_Unit_Balance!$B$31:$B$1048576,0))
+
INDEX(ref_Unit_Balance!$AB$31:$AB$1012,MATCH(UnitGradeInfo!B309,ref_Unit_Balance!$B$31:$B$1048576,0))*(D309-1)</f>
        <v>703</v>
      </c>
      <c r="G309" s="5">
        <f>INDEX(ref_Unit_Balance!$R$31:$R$1012,MATCH(UnitGradeInfo!B309,ref_Unit_Balance!$B$31:$B$1048576,0))
+
INDEX(ref_Unit_Balance!$AA$31:$AA$1012,MATCH(UnitGradeInfo!B309,ref_Unit_Balance!$B$31:$B$1048576,0))*(D309-1)</f>
        <v>196</v>
      </c>
      <c r="H309" s="39">
        <f>IF(INDEX(Unitinfo!D:D,MATCH(UnitGradeInfo!B309,Unitinfo!A:A,0))=1,50,5)</f>
        <v>5</v>
      </c>
      <c r="I309" s="5">
        <v>3</v>
      </c>
      <c r="J309" s="5">
        <v>250</v>
      </c>
      <c r="K309" s="5">
        <v>0</v>
      </c>
      <c r="L309" s="5">
        <v>3</v>
      </c>
      <c r="M309" s="5">
        <f t="shared" si="29"/>
        <v>2</v>
      </c>
      <c r="N309" s="5">
        <f t="shared" si="30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1"/>
        <v>2014</v>
      </c>
      <c r="U309" s="5">
        <f t="shared" si="32"/>
        <v>1</v>
      </c>
      <c r="V309" s="5">
        <v>0</v>
      </c>
      <c r="W309" s="5">
        <v>10</v>
      </c>
    </row>
    <row r="310" spans="1:23">
      <c r="A310" s="5">
        <f t="shared" si="33"/>
        <v>307</v>
      </c>
      <c r="B310" s="100">
        <f t="shared" si="34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INDEX(ref_Unit_Balance!$G$31:$G$1012,MATCH(UnitGradeInfo!B310,ref_Unit_Balance!$B$31:$B$1048576,0))</f>
        <v>376</v>
      </c>
      <c r="F310" s="5">
        <f>INDEX(ref_Unit_Balance!$V$31:$V$1012,MATCH(UnitGradeInfo!B310,ref_Unit_Balance!$B$31:$B$1048576,0))
+
INDEX(ref_Unit_Balance!$AB$31:$AB$1012,MATCH(UnitGradeInfo!B310,ref_Unit_Balance!$B$31:$B$1048576,0))*(D310-1)</f>
        <v>953</v>
      </c>
      <c r="G310" s="5">
        <f>INDEX(ref_Unit_Balance!$R$31:$R$1012,MATCH(UnitGradeInfo!B310,ref_Unit_Balance!$B$31:$B$1048576,0))
+
INDEX(ref_Unit_Balance!$AA$31:$AA$1012,MATCH(UnitGradeInfo!B310,ref_Unit_Balance!$B$31:$B$1048576,0))*(D310-1)</f>
        <v>207</v>
      </c>
      <c r="H310" s="39">
        <f>IF(INDEX(Unitinfo!D:D,MATCH(UnitGradeInfo!B310,Unitinfo!A:A,0))=1,50,5)</f>
        <v>5</v>
      </c>
      <c r="I310" s="5">
        <v>3</v>
      </c>
      <c r="J310" s="5">
        <v>250</v>
      </c>
      <c r="K310" s="5">
        <v>0</v>
      </c>
      <c r="L310" s="5">
        <v>3</v>
      </c>
      <c r="M310" s="5">
        <f t="shared" si="29"/>
        <v>4</v>
      </c>
      <c r="N310" s="5">
        <f t="shared" si="30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1"/>
        <v>2014</v>
      </c>
      <c r="U310" s="5">
        <f t="shared" si="32"/>
        <v>1</v>
      </c>
      <c r="V310" s="5">
        <v>0</v>
      </c>
      <c r="W310" s="5">
        <v>10</v>
      </c>
    </row>
    <row r="311" spans="1:23">
      <c r="A311" s="5">
        <f t="shared" si="33"/>
        <v>308</v>
      </c>
      <c r="B311" s="100">
        <f t="shared" si="34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INDEX(ref_Unit_Balance!$G$31:$G$1012,MATCH(UnitGradeInfo!B311,ref_Unit_Balance!$B$31:$B$1048576,0))</f>
        <v>376</v>
      </c>
      <c r="F311" s="5">
        <f>INDEX(ref_Unit_Balance!$V$31:$V$1012,MATCH(UnitGradeInfo!B311,ref_Unit_Balance!$B$31:$B$1048576,0))
+
INDEX(ref_Unit_Balance!$AB$31:$AB$1012,MATCH(UnitGradeInfo!B311,ref_Unit_Balance!$B$31:$B$1048576,0))*(D311-1)</f>
        <v>1203</v>
      </c>
      <c r="G311" s="5">
        <f>INDEX(ref_Unit_Balance!$R$31:$R$1012,MATCH(UnitGradeInfo!B311,ref_Unit_Balance!$B$31:$B$1048576,0))
+
INDEX(ref_Unit_Balance!$AA$31:$AA$1012,MATCH(UnitGradeInfo!B311,ref_Unit_Balance!$B$31:$B$1048576,0))*(D311-1)</f>
        <v>218</v>
      </c>
      <c r="H311" s="39">
        <f>IF(INDEX(Unitinfo!D:D,MATCH(UnitGradeInfo!B311,Unitinfo!A:A,0))=1,50,5)</f>
        <v>5</v>
      </c>
      <c r="I311" s="5">
        <v>3</v>
      </c>
      <c r="J311" s="5">
        <v>250</v>
      </c>
      <c r="K311" s="5">
        <v>0</v>
      </c>
      <c r="L311" s="5">
        <v>3</v>
      </c>
      <c r="M311" s="5">
        <f t="shared" si="29"/>
        <v>6</v>
      </c>
      <c r="N311" s="5">
        <f t="shared" si="30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1"/>
        <v>2014</v>
      </c>
      <c r="U311" s="5">
        <f t="shared" si="32"/>
        <v>1</v>
      </c>
      <c r="V311" s="5">
        <v>0</v>
      </c>
      <c r="W311" s="5">
        <v>10</v>
      </c>
    </row>
    <row r="312" spans="1:23">
      <c r="A312" s="5">
        <f t="shared" si="33"/>
        <v>309</v>
      </c>
      <c r="B312" s="100">
        <f t="shared" si="34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INDEX(ref_Unit_Balance!$G$31:$G$1012,MATCH(UnitGradeInfo!B312,ref_Unit_Balance!$B$31:$B$1048576,0))</f>
        <v>376</v>
      </c>
      <c r="F312" s="5">
        <f>INDEX(ref_Unit_Balance!$V$31:$V$1012,MATCH(UnitGradeInfo!B312,ref_Unit_Balance!$B$31:$B$1048576,0))
+
INDEX(ref_Unit_Balance!$AB$31:$AB$1012,MATCH(UnitGradeInfo!B312,ref_Unit_Balance!$B$31:$B$1048576,0))*(D312-1)</f>
        <v>1453</v>
      </c>
      <c r="G312" s="5">
        <f>INDEX(ref_Unit_Balance!$R$31:$R$1012,MATCH(UnitGradeInfo!B312,ref_Unit_Balance!$B$31:$B$1048576,0))
+
INDEX(ref_Unit_Balance!$AA$31:$AA$1012,MATCH(UnitGradeInfo!B312,ref_Unit_Balance!$B$31:$B$1048576,0))*(D312-1)</f>
        <v>229</v>
      </c>
      <c r="H312" s="39">
        <f>IF(INDEX(Unitinfo!D:D,MATCH(UnitGradeInfo!B312,Unitinfo!A:A,0))=1,50,5)</f>
        <v>5</v>
      </c>
      <c r="I312" s="5">
        <v>3</v>
      </c>
      <c r="J312" s="5">
        <v>250</v>
      </c>
      <c r="K312" s="5">
        <v>0</v>
      </c>
      <c r="L312" s="5">
        <v>3</v>
      </c>
      <c r="M312" s="5">
        <f t="shared" si="29"/>
        <v>8</v>
      </c>
      <c r="N312" s="5">
        <f t="shared" si="30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1"/>
        <v>2014</v>
      </c>
      <c r="U312" s="5">
        <f t="shared" si="32"/>
        <v>1</v>
      </c>
      <c r="V312" s="5">
        <v>0</v>
      </c>
      <c r="W312" s="5">
        <v>10</v>
      </c>
    </row>
    <row r="313" spans="1:23">
      <c r="A313" s="5">
        <f t="shared" si="33"/>
        <v>310</v>
      </c>
      <c r="B313" s="100">
        <f t="shared" si="34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INDEX(ref_Unit_Balance!$G$31:$G$1012,MATCH(UnitGradeInfo!B313,ref_Unit_Balance!$B$31:$B$1048576,0))</f>
        <v>376</v>
      </c>
      <c r="F313" s="5">
        <f>INDEX(ref_Unit_Balance!$V$31:$V$1012,MATCH(UnitGradeInfo!B313,ref_Unit_Balance!$B$31:$B$1048576,0))
+
INDEX(ref_Unit_Balance!$AB$31:$AB$1012,MATCH(UnitGradeInfo!B313,ref_Unit_Balance!$B$31:$B$1048576,0))*(D313-1)</f>
        <v>1703</v>
      </c>
      <c r="G313" s="5">
        <f>INDEX(ref_Unit_Balance!$R$31:$R$1012,MATCH(UnitGradeInfo!B313,ref_Unit_Balance!$B$31:$B$1048576,0))
+
INDEX(ref_Unit_Balance!$AA$31:$AA$1012,MATCH(UnitGradeInfo!B313,ref_Unit_Balance!$B$31:$B$1048576,0))*(D313-1)</f>
        <v>240</v>
      </c>
      <c r="H313" s="39">
        <f>IF(INDEX(Unitinfo!D:D,MATCH(UnitGradeInfo!B313,Unitinfo!A:A,0))=1,50,5)</f>
        <v>5</v>
      </c>
      <c r="I313" s="5">
        <v>3</v>
      </c>
      <c r="J313" s="5">
        <v>250</v>
      </c>
      <c r="K313" s="5">
        <v>0</v>
      </c>
      <c r="L313" s="5">
        <v>3</v>
      </c>
      <c r="M313" s="5">
        <f t="shared" si="29"/>
        <v>10</v>
      </c>
      <c r="N313" s="5">
        <f t="shared" si="30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1"/>
        <v>2014</v>
      </c>
      <c r="U313" s="5">
        <f t="shared" si="32"/>
        <v>1</v>
      </c>
      <c r="V313" s="5">
        <v>0</v>
      </c>
      <c r="W313" s="5">
        <v>10</v>
      </c>
    </row>
    <row r="314" spans="1:23">
      <c r="A314" s="5">
        <f t="shared" si="33"/>
        <v>311</v>
      </c>
      <c r="B314" s="100">
        <f t="shared" si="34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INDEX(ref_Unit_Balance!$G$31:$G$1012,MATCH(UnitGradeInfo!B314,ref_Unit_Balance!$B$31:$B$1048576,0))</f>
        <v>376</v>
      </c>
      <c r="F314" s="5">
        <f>INDEX(ref_Unit_Balance!$V$31:$V$1012,MATCH(UnitGradeInfo!B314,ref_Unit_Balance!$B$31:$B$1048576,0))
+
INDEX(ref_Unit_Balance!$AB$31:$AB$1012,MATCH(UnitGradeInfo!B314,ref_Unit_Balance!$B$31:$B$1048576,0))*(D314-1)</f>
        <v>1953</v>
      </c>
      <c r="G314" s="5">
        <f>INDEX(ref_Unit_Balance!$R$31:$R$1012,MATCH(UnitGradeInfo!B314,ref_Unit_Balance!$B$31:$B$1048576,0))
+
INDEX(ref_Unit_Balance!$AA$31:$AA$1012,MATCH(UnitGradeInfo!B314,ref_Unit_Balance!$B$31:$B$1048576,0))*(D314-1)</f>
        <v>251</v>
      </c>
      <c r="H314" s="39">
        <f>IF(INDEX(Unitinfo!D:D,MATCH(UnitGradeInfo!B314,Unitinfo!A:A,0))=1,50,5)</f>
        <v>5</v>
      </c>
      <c r="I314" s="5">
        <v>3</v>
      </c>
      <c r="J314" s="5">
        <v>250</v>
      </c>
      <c r="K314" s="5">
        <v>0</v>
      </c>
      <c r="L314" s="5">
        <v>3</v>
      </c>
      <c r="M314" s="5">
        <f t="shared" si="29"/>
        <v>12</v>
      </c>
      <c r="N314" s="5">
        <f t="shared" si="30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1"/>
        <v>2014</v>
      </c>
      <c r="U314" s="5">
        <f t="shared" si="32"/>
        <v>1</v>
      </c>
      <c r="V314" s="5">
        <v>0</v>
      </c>
      <c r="W314" s="5">
        <v>10</v>
      </c>
    </row>
    <row r="315" spans="1:23">
      <c r="A315" s="5">
        <f t="shared" si="33"/>
        <v>312</v>
      </c>
      <c r="B315" s="100">
        <f t="shared" si="34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INDEX(ref_Unit_Balance!$G$31:$G$1012,MATCH(UnitGradeInfo!B315,ref_Unit_Balance!$B$31:$B$1048576,0))</f>
        <v>376</v>
      </c>
      <c r="F315" s="5">
        <f>INDEX(ref_Unit_Balance!$V$31:$V$1012,MATCH(UnitGradeInfo!B315,ref_Unit_Balance!$B$31:$B$1048576,0))
+
INDEX(ref_Unit_Balance!$AB$31:$AB$1012,MATCH(UnitGradeInfo!B315,ref_Unit_Balance!$B$31:$B$1048576,0))*(D315-1)</f>
        <v>2203</v>
      </c>
      <c r="G315" s="5">
        <f>INDEX(ref_Unit_Balance!$R$31:$R$1012,MATCH(UnitGradeInfo!B315,ref_Unit_Balance!$B$31:$B$1048576,0))
+
INDEX(ref_Unit_Balance!$AA$31:$AA$1012,MATCH(UnitGradeInfo!B315,ref_Unit_Balance!$B$31:$B$1048576,0))*(D315-1)</f>
        <v>262</v>
      </c>
      <c r="H315" s="39">
        <f>IF(INDEX(Unitinfo!D:D,MATCH(UnitGradeInfo!B315,Unitinfo!A:A,0))=1,50,5)</f>
        <v>5</v>
      </c>
      <c r="I315" s="5">
        <v>3</v>
      </c>
      <c r="J315" s="5">
        <v>250</v>
      </c>
      <c r="K315" s="5">
        <v>0</v>
      </c>
      <c r="L315" s="5">
        <v>3</v>
      </c>
      <c r="M315" s="5">
        <f t="shared" si="29"/>
        <v>14</v>
      </c>
      <c r="N315" s="5">
        <f t="shared" si="30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1"/>
        <v>2014</v>
      </c>
      <c r="U315" s="5">
        <f t="shared" si="32"/>
        <v>1</v>
      </c>
      <c r="V315" s="5">
        <v>0</v>
      </c>
      <c r="W315" s="5">
        <v>10</v>
      </c>
    </row>
    <row r="316" spans="1:23">
      <c r="A316" s="5">
        <f t="shared" si="33"/>
        <v>313</v>
      </c>
      <c r="B316" s="100">
        <f t="shared" si="34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INDEX(ref_Unit_Balance!$G$31:$G$1012,MATCH(UnitGradeInfo!B316,ref_Unit_Balance!$B$31:$B$1048576,0))</f>
        <v>376</v>
      </c>
      <c r="F316" s="5">
        <f>INDEX(ref_Unit_Balance!$V$31:$V$1012,MATCH(UnitGradeInfo!B316,ref_Unit_Balance!$B$31:$B$1048576,0))
+
INDEX(ref_Unit_Balance!$AB$31:$AB$1012,MATCH(UnitGradeInfo!B316,ref_Unit_Balance!$B$31:$B$1048576,0))*(D316-1)</f>
        <v>2453</v>
      </c>
      <c r="G316" s="5">
        <f>INDEX(ref_Unit_Balance!$R$31:$R$1012,MATCH(UnitGradeInfo!B316,ref_Unit_Balance!$B$31:$B$1048576,0))
+
INDEX(ref_Unit_Balance!$AA$31:$AA$1012,MATCH(UnitGradeInfo!B316,ref_Unit_Balance!$B$31:$B$1048576,0))*(D316-1)</f>
        <v>273</v>
      </c>
      <c r="H316" s="39">
        <f>IF(INDEX(Unitinfo!D:D,MATCH(UnitGradeInfo!B316,Unitinfo!A:A,0))=1,50,5)</f>
        <v>5</v>
      </c>
      <c r="I316" s="5">
        <v>3</v>
      </c>
      <c r="J316" s="5">
        <v>250</v>
      </c>
      <c r="K316" s="5">
        <v>0</v>
      </c>
      <c r="L316" s="5">
        <v>3</v>
      </c>
      <c r="M316" s="5">
        <f t="shared" si="29"/>
        <v>16</v>
      </c>
      <c r="N316" s="5">
        <f t="shared" si="30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1"/>
        <v>2014</v>
      </c>
      <c r="U316" s="5">
        <f t="shared" si="32"/>
        <v>1</v>
      </c>
      <c r="V316" s="5">
        <v>0</v>
      </c>
      <c r="W316" s="5">
        <v>10</v>
      </c>
    </row>
    <row r="317" spans="1:23">
      <c r="A317" s="5">
        <f t="shared" si="33"/>
        <v>314</v>
      </c>
      <c r="B317" s="100">
        <f t="shared" si="34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INDEX(ref_Unit_Balance!$G$31:$G$1012,MATCH(UnitGradeInfo!B317,ref_Unit_Balance!$B$31:$B$1048576,0))</f>
        <v>376</v>
      </c>
      <c r="F317" s="5">
        <f>INDEX(ref_Unit_Balance!$V$31:$V$1012,MATCH(UnitGradeInfo!B317,ref_Unit_Balance!$B$31:$B$1048576,0))
+
INDEX(ref_Unit_Balance!$AB$31:$AB$1012,MATCH(UnitGradeInfo!B317,ref_Unit_Balance!$B$31:$B$1048576,0))*(D317-1)</f>
        <v>2703</v>
      </c>
      <c r="G317" s="5">
        <f>INDEX(ref_Unit_Balance!$R$31:$R$1012,MATCH(UnitGradeInfo!B317,ref_Unit_Balance!$B$31:$B$1048576,0))
+
INDEX(ref_Unit_Balance!$AA$31:$AA$1012,MATCH(UnitGradeInfo!B317,ref_Unit_Balance!$B$31:$B$1048576,0))*(D317-1)</f>
        <v>284</v>
      </c>
      <c r="H317" s="39">
        <f>IF(INDEX(Unitinfo!D:D,MATCH(UnitGradeInfo!B317,Unitinfo!A:A,0))=1,50,5)</f>
        <v>5</v>
      </c>
      <c r="I317" s="5">
        <v>3</v>
      </c>
      <c r="J317" s="5">
        <v>250</v>
      </c>
      <c r="K317" s="5">
        <v>0</v>
      </c>
      <c r="L317" s="5">
        <v>3</v>
      </c>
      <c r="M317" s="5">
        <f t="shared" si="29"/>
        <v>18</v>
      </c>
      <c r="N317" s="5">
        <f t="shared" si="30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1"/>
        <v>2014</v>
      </c>
      <c r="U317" s="5">
        <f t="shared" si="32"/>
        <v>1</v>
      </c>
      <c r="V317" s="5">
        <v>0</v>
      </c>
      <c r="W317" s="5">
        <v>10</v>
      </c>
    </row>
    <row r="318" spans="1:23">
      <c r="A318" s="5">
        <f t="shared" si="33"/>
        <v>315</v>
      </c>
      <c r="B318" s="100">
        <f t="shared" si="34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INDEX(ref_Unit_Balance!$G$31:$G$1012,MATCH(UnitGradeInfo!B318,ref_Unit_Balance!$B$31:$B$1048576,0))</f>
        <v>376</v>
      </c>
      <c r="F318" s="5">
        <f>INDEX(ref_Unit_Balance!$V$31:$V$1012,MATCH(UnitGradeInfo!B318,ref_Unit_Balance!$B$31:$B$1048576,0))
+
INDEX(ref_Unit_Balance!$AB$31:$AB$1012,MATCH(UnitGradeInfo!B318,ref_Unit_Balance!$B$31:$B$1048576,0))*(D318-1)</f>
        <v>2953</v>
      </c>
      <c r="G318" s="5">
        <f>INDEX(ref_Unit_Balance!$R$31:$R$1012,MATCH(UnitGradeInfo!B318,ref_Unit_Balance!$B$31:$B$1048576,0))
+
INDEX(ref_Unit_Balance!$AA$31:$AA$1012,MATCH(UnitGradeInfo!B318,ref_Unit_Balance!$B$31:$B$1048576,0))*(D318-1)</f>
        <v>295</v>
      </c>
      <c r="H318" s="39">
        <f>IF(INDEX(Unitinfo!D:D,MATCH(UnitGradeInfo!B318,Unitinfo!A:A,0))=1,50,5)</f>
        <v>5</v>
      </c>
      <c r="I318" s="5">
        <v>3</v>
      </c>
      <c r="J318" s="5">
        <v>250</v>
      </c>
      <c r="K318" s="5">
        <v>0</v>
      </c>
      <c r="L318" s="5">
        <v>3</v>
      </c>
      <c r="M318" s="5">
        <f t="shared" si="29"/>
        <v>20</v>
      </c>
      <c r="N318" s="5">
        <f t="shared" si="30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1"/>
        <v>2014</v>
      </c>
      <c r="U318" s="5">
        <f t="shared" si="32"/>
        <v>1</v>
      </c>
      <c r="V318" s="5">
        <v>0</v>
      </c>
      <c r="W318" s="5">
        <v>10</v>
      </c>
    </row>
    <row r="319" spans="1:23">
      <c r="A319" s="5">
        <f t="shared" si="33"/>
        <v>316</v>
      </c>
      <c r="B319" s="100">
        <f t="shared" si="34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INDEX(ref_Unit_Balance!$G$31:$G$1012,MATCH(UnitGradeInfo!B319,ref_Unit_Balance!$B$31:$B$1048576,0))</f>
        <v>376</v>
      </c>
      <c r="F319" s="5">
        <f>INDEX(ref_Unit_Balance!$V$31:$V$1012,MATCH(UnitGradeInfo!B319,ref_Unit_Balance!$B$31:$B$1048576,0))
+
INDEX(ref_Unit_Balance!$AB$31:$AB$1012,MATCH(UnitGradeInfo!B319,ref_Unit_Balance!$B$31:$B$1048576,0))*(D319-1)</f>
        <v>3203</v>
      </c>
      <c r="G319" s="5">
        <f>INDEX(ref_Unit_Balance!$R$31:$R$1012,MATCH(UnitGradeInfo!B319,ref_Unit_Balance!$B$31:$B$1048576,0))
+
INDEX(ref_Unit_Balance!$AA$31:$AA$1012,MATCH(UnitGradeInfo!B319,ref_Unit_Balance!$B$31:$B$1048576,0))*(D319-1)</f>
        <v>306</v>
      </c>
      <c r="H319" s="39">
        <f>IF(INDEX(Unitinfo!D:D,MATCH(UnitGradeInfo!B319,Unitinfo!A:A,0))=1,50,5)</f>
        <v>5</v>
      </c>
      <c r="I319" s="5">
        <v>3</v>
      </c>
      <c r="J319" s="5">
        <v>250</v>
      </c>
      <c r="K319" s="5">
        <v>0</v>
      </c>
      <c r="L319" s="5">
        <v>3</v>
      </c>
      <c r="M319" s="5">
        <f t="shared" si="29"/>
        <v>22</v>
      </c>
      <c r="N319" s="5">
        <f t="shared" si="30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1"/>
        <v>2014</v>
      </c>
      <c r="U319" s="5">
        <f t="shared" si="32"/>
        <v>1</v>
      </c>
      <c r="V319" s="5">
        <v>0</v>
      </c>
      <c r="W319" s="5">
        <v>10</v>
      </c>
    </row>
    <row r="320" spans="1:23">
      <c r="A320" s="5">
        <f t="shared" si="33"/>
        <v>317</v>
      </c>
      <c r="B320" s="100">
        <f t="shared" si="34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INDEX(ref_Unit_Balance!$G$31:$G$1012,MATCH(UnitGradeInfo!B320,ref_Unit_Balance!$B$31:$B$1048576,0))</f>
        <v>376</v>
      </c>
      <c r="F320" s="5">
        <f>INDEX(ref_Unit_Balance!$V$31:$V$1012,MATCH(UnitGradeInfo!B320,ref_Unit_Balance!$B$31:$B$1048576,0))
+
INDEX(ref_Unit_Balance!$AB$31:$AB$1012,MATCH(UnitGradeInfo!B320,ref_Unit_Balance!$B$31:$B$1048576,0))*(D320-1)</f>
        <v>3453</v>
      </c>
      <c r="G320" s="5">
        <f>INDEX(ref_Unit_Balance!$R$31:$R$1012,MATCH(UnitGradeInfo!B320,ref_Unit_Balance!$B$31:$B$1048576,0))
+
INDEX(ref_Unit_Balance!$AA$31:$AA$1012,MATCH(UnitGradeInfo!B320,ref_Unit_Balance!$B$31:$B$1048576,0))*(D320-1)</f>
        <v>317</v>
      </c>
      <c r="H320" s="39">
        <f>IF(INDEX(Unitinfo!D:D,MATCH(UnitGradeInfo!B320,Unitinfo!A:A,0))=1,50,5)</f>
        <v>5</v>
      </c>
      <c r="I320" s="5">
        <v>3</v>
      </c>
      <c r="J320" s="5">
        <v>250</v>
      </c>
      <c r="K320" s="5">
        <v>0</v>
      </c>
      <c r="L320" s="5">
        <v>3</v>
      </c>
      <c r="M320" s="5">
        <f t="shared" si="29"/>
        <v>24</v>
      </c>
      <c r="N320" s="5">
        <f t="shared" si="30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73" si="35">B320</f>
        <v>2014</v>
      </c>
      <c r="U320" s="5">
        <f t="shared" ref="U320:U373" si="36">IF(B320&gt;10000,0,1)</f>
        <v>1</v>
      </c>
      <c r="V320" s="5">
        <v>0</v>
      </c>
      <c r="W320" s="5">
        <v>10</v>
      </c>
    </row>
    <row r="321" spans="1:23">
      <c r="A321" s="5">
        <f t="shared" si="33"/>
        <v>318</v>
      </c>
      <c r="B321" s="100">
        <f t="shared" si="34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INDEX(ref_Unit_Balance!$G$31:$G$1012,MATCH(UnitGradeInfo!B321,ref_Unit_Balance!$B$31:$B$1048576,0))</f>
        <v>376</v>
      </c>
      <c r="F321" s="5">
        <f>INDEX(ref_Unit_Balance!$V$31:$V$1012,MATCH(UnitGradeInfo!B321,ref_Unit_Balance!$B$31:$B$1048576,0))
+
INDEX(ref_Unit_Balance!$AB$31:$AB$1012,MATCH(UnitGradeInfo!B321,ref_Unit_Balance!$B$31:$B$1048576,0))*(D321-1)</f>
        <v>3703</v>
      </c>
      <c r="G321" s="5">
        <f>INDEX(ref_Unit_Balance!$R$31:$R$1012,MATCH(UnitGradeInfo!B321,ref_Unit_Balance!$B$31:$B$1048576,0))
+
INDEX(ref_Unit_Balance!$AA$31:$AA$1012,MATCH(UnitGradeInfo!B321,ref_Unit_Balance!$B$31:$B$1048576,0))*(D321-1)</f>
        <v>328</v>
      </c>
      <c r="H321" s="39">
        <f>IF(INDEX(Unitinfo!D:D,MATCH(UnitGradeInfo!B321,Unitinfo!A:A,0))=1,50,5)</f>
        <v>5</v>
      </c>
      <c r="I321" s="5">
        <v>3</v>
      </c>
      <c r="J321" s="5">
        <v>250</v>
      </c>
      <c r="K321" s="5">
        <v>0</v>
      </c>
      <c r="L321" s="5">
        <v>3</v>
      </c>
      <c r="M321" s="5">
        <f t="shared" si="29"/>
        <v>26</v>
      </c>
      <c r="N321" s="5">
        <f t="shared" si="30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5"/>
        <v>2014</v>
      </c>
      <c r="U321" s="5">
        <f t="shared" si="36"/>
        <v>1</v>
      </c>
      <c r="V321" s="5">
        <v>0</v>
      </c>
      <c r="W321" s="5">
        <v>10</v>
      </c>
    </row>
    <row r="322" spans="1:23">
      <c r="A322" s="5">
        <f t="shared" si="33"/>
        <v>319</v>
      </c>
      <c r="B322" s="100">
        <f t="shared" si="34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INDEX(ref_Unit_Balance!$G$31:$G$1012,MATCH(UnitGradeInfo!B322,ref_Unit_Balance!$B$31:$B$1048576,0))</f>
        <v>376</v>
      </c>
      <c r="F322" s="5">
        <f>INDEX(ref_Unit_Balance!$V$31:$V$1012,MATCH(UnitGradeInfo!B322,ref_Unit_Balance!$B$31:$B$1048576,0))
+
INDEX(ref_Unit_Balance!$AB$31:$AB$1012,MATCH(UnitGradeInfo!B322,ref_Unit_Balance!$B$31:$B$1048576,0))*(D322-1)</f>
        <v>3953</v>
      </c>
      <c r="G322" s="5">
        <f>INDEX(ref_Unit_Balance!$R$31:$R$1012,MATCH(UnitGradeInfo!B322,ref_Unit_Balance!$B$31:$B$1048576,0))
+
INDEX(ref_Unit_Balance!$AA$31:$AA$1012,MATCH(UnitGradeInfo!B322,ref_Unit_Balance!$B$31:$B$1048576,0))*(D322-1)</f>
        <v>339</v>
      </c>
      <c r="H322" s="39">
        <f>IF(INDEX(Unitinfo!D:D,MATCH(UnitGradeInfo!B322,Unitinfo!A:A,0))=1,50,5)</f>
        <v>5</v>
      </c>
      <c r="I322" s="5">
        <v>3</v>
      </c>
      <c r="J322" s="5">
        <v>250</v>
      </c>
      <c r="K322" s="5">
        <v>0</v>
      </c>
      <c r="L322" s="5">
        <v>3</v>
      </c>
      <c r="M322" s="5">
        <f t="shared" si="29"/>
        <v>28</v>
      </c>
      <c r="N322" s="5">
        <f t="shared" si="30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5"/>
        <v>2014</v>
      </c>
      <c r="U322" s="5">
        <f t="shared" si="36"/>
        <v>1</v>
      </c>
      <c r="V322" s="5">
        <v>0</v>
      </c>
      <c r="W322" s="5">
        <v>10</v>
      </c>
    </row>
    <row r="323" spans="1:23">
      <c r="A323" s="5">
        <f t="shared" si="33"/>
        <v>320</v>
      </c>
      <c r="B323" s="100">
        <f t="shared" si="34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INDEX(ref_Unit_Balance!$G$31:$G$1012,MATCH(UnitGradeInfo!B323,ref_Unit_Balance!$B$31:$B$1048576,0))</f>
        <v>376</v>
      </c>
      <c r="F323" s="5">
        <f>INDEX(ref_Unit_Balance!$V$31:$V$1012,MATCH(UnitGradeInfo!B323,ref_Unit_Balance!$B$31:$B$1048576,0))
+
INDEX(ref_Unit_Balance!$AB$31:$AB$1012,MATCH(UnitGradeInfo!B323,ref_Unit_Balance!$B$31:$B$1048576,0))*(D323-1)</f>
        <v>4203</v>
      </c>
      <c r="G323" s="5">
        <f>INDEX(ref_Unit_Balance!$R$31:$R$1012,MATCH(UnitGradeInfo!B323,ref_Unit_Balance!$B$31:$B$1048576,0))
+
INDEX(ref_Unit_Balance!$AA$31:$AA$1012,MATCH(UnitGradeInfo!B323,ref_Unit_Balance!$B$31:$B$1048576,0))*(D323-1)</f>
        <v>350</v>
      </c>
      <c r="H323" s="39">
        <f>IF(INDEX(Unitinfo!D:D,MATCH(UnitGradeInfo!B323,Unitinfo!A:A,0))=1,50,5)</f>
        <v>5</v>
      </c>
      <c r="I323" s="5">
        <v>3</v>
      </c>
      <c r="J323" s="5">
        <v>250</v>
      </c>
      <c r="K323" s="5">
        <v>0</v>
      </c>
      <c r="L323" s="5">
        <v>3</v>
      </c>
      <c r="M323" s="5">
        <f t="shared" si="29"/>
        <v>30</v>
      </c>
      <c r="N323" s="5">
        <f t="shared" si="30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5"/>
        <v>2014</v>
      </c>
      <c r="U323" s="5">
        <f t="shared" si="36"/>
        <v>1</v>
      </c>
      <c r="V323" s="5">
        <v>0</v>
      </c>
      <c r="W323" s="5">
        <v>10</v>
      </c>
    </row>
    <row r="324" spans="1:23">
      <c r="A324" s="5">
        <f t="shared" si="33"/>
        <v>321</v>
      </c>
      <c r="B324" s="100">
        <f t="shared" si="34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INDEX(ref_Unit_Balance!$G$31:$G$1012,MATCH(UnitGradeInfo!B324,ref_Unit_Balance!$B$31:$B$1048576,0))</f>
        <v>376</v>
      </c>
      <c r="F324" s="5">
        <f>INDEX(ref_Unit_Balance!$V$31:$V$1012,MATCH(UnitGradeInfo!B324,ref_Unit_Balance!$B$31:$B$1048576,0))
+
INDEX(ref_Unit_Balance!$AB$31:$AB$1012,MATCH(UnitGradeInfo!B324,ref_Unit_Balance!$B$31:$B$1048576,0))*(D324-1)</f>
        <v>4453</v>
      </c>
      <c r="G324" s="5">
        <f>INDEX(ref_Unit_Balance!$R$31:$R$1012,MATCH(UnitGradeInfo!B324,ref_Unit_Balance!$B$31:$B$1048576,0))
+
INDEX(ref_Unit_Balance!$AA$31:$AA$1012,MATCH(UnitGradeInfo!B324,ref_Unit_Balance!$B$31:$B$1048576,0))*(D324-1)</f>
        <v>361</v>
      </c>
      <c r="H324" s="39">
        <f>IF(INDEX(Unitinfo!D:D,MATCH(UnitGradeInfo!B324,Unitinfo!A:A,0))=1,50,5)</f>
        <v>5</v>
      </c>
      <c r="I324" s="5">
        <v>3</v>
      </c>
      <c r="J324" s="5">
        <v>250</v>
      </c>
      <c r="K324" s="5">
        <v>0</v>
      </c>
      <c r="L324" s="5">
        <v>3</v>
      </c>
      <c r="M324" s="5">
        <f t="shared" si="29"/>
        <v>32</v>
      </c>
      <c r="N324" s="5">
        <f t="shared" si="30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5"/>
        <v>2014</v>
      </c>
      <c r="U324" s="5">
        <f t="shared" si="36"/>
        <v>1</v>
      </c>
      <c r="V324" s="5">
        <v>0</v>
      </c>
      <c r="W324" s="5">
        <v>10</v>
      </c>
    </row>
    <row r="325" spans="1:23">
      <c r="A325" s="5">
        <f t="shared" si="33"/>
        <v>322</v>
      </c>
      <c r="B325" s="100">
        <f t="shared" si="34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INDEX(ref_Unit_Balance!$G$31:$G$1012,MATCH(UnitGradeInfo!B325,ref_Unit_Balance!$B$31:$B$1048576,0))</f>
        <v>376</v>
      </c>
      <c r="F325" s="5">
        <f>INDEX(ref_Unit_Balance!$V$31:$V$1012,MATCH(UnitGradeInfo!B325,ref_Unit_Balance!$B$31:$B$1048576,0))
+
INDEX(ref_Unit_Balance!$AB$31:$AB$1012,MATCH(UnitGradeInfo!B325,ref_Unit_Balance!$B$31:$B$1048576,0))*(D325-1)</f>
        <v>4703</v>
      </c>
      <c r="G325" s="5">
        <f>INDEX(ref_Unit_Balance!$R$31:$R$1012,MATCH(UnitGradeInfo!B325,ref_Unit_Balance!$B$31:$B$1048576,0))
+
INDEX(ref_Unit_Balance!$AA$31:$AA$1012,MATCH(UnitGradeInfo!B325,ref_Unit_Balance!$B$31:$B$1048576,0))*(D325-1)</f>
        <v>372</v>
      </c>
      <c r="H325" s="39">
        <f>IF(INDEX(Unitinfo!D:D,MATCH(UnitGradeInfo!B325,Unitinfo!A:A,0))=1,50,5)</f>
        <v>5</v>
      </c>
      <c r="I325" s="5">
        <v>3</v>
      </c>
      <c r="J325" s="5">
        <v>250</v>
      </c>
      <c r="K325" s="5">
        <v>0</v>
      </c>
      <c r="L325" s="5">
        <v>3</v>
      </c>
      <c r="M325" s="5">
        <f t="shared" ref="M325:M388" si="37">D325*2</f>
        <v>34</v>
      </c>
      <c r="N325" s="5">
        <f t="shared" ref="N325:N388" si="38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5"/>
        <v>2014</v>
      </c>
      <c r="U325" s="5">
        <f t="shared" si="36"/>
        <v>1</v>
      </c>
      <c r="V325" s="5">
        <v>0</v>
      </c>
      <c r="W325" s="5">
        <v>10</v>
      </c>
    </row>
    <row r="326" spans="1:23">
      <c r="A326" s="5">
        <f t="shared" si="33"/>
        <v>323</v>
      </c>
      <c r="B326" s="100">
        <f t="shared" si="34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INDEX(ref_Unit_Balance!$G$31:$G$1012,MATCH(UnitGradeInfo!B326,ref_Unit_Balance!$B$31:$B$1048576,0))</f>
        <v>376</v>
      </c>
      <c r="F326" s="5">
        <f>INDEX(ref_Unit_Balance!$V$31:$V$1012,MATCH(UnitGradeInfo!B326,ref_Unit_Balance!$B$31:$B$1048576,0))
+
INDEX(ref_Unit_Balance!$AB$31:$AB$1012,MATCH(UnitGradeInfo!B326,ref_Unit_Balance!$B$31:$B$1048576,0))*(D326-1)</f>
        <v>4953</v>
      </c>
      <c r="G326" s="5">
        <f>INDEX(ref_Unit_Balance!$R$31:$R$1012,MATCH(UnitGradeInfo!B326,ref_Unit_Balance!$B$31:$B$1048576,0))
+
INDEX(ref_Unit_Balance!$AA$31:$AA$1012,MATCH(UnitGradeInfo!B326,ref_Unit_Balance!$B$31:$B$1048576,0))*(D326-1)</f>
        <v>383</v>
      </c>
      <c r="H326" s="39">
        <f>IF(INDEX(Unitinfo!D:D,MATCH(UnitGradeInfo!B326,Unitinfo!A:A,0))=1,50,5)</f>
        <v>5</v>
      </c>
      <c r="I326" s="5">
        <v>3</v>
      </c>
      <c r="J326" s="5">
        <v>250</v>
      </c>
      <c r="K326" s="5">
        <v>0</v>
      </c>
      <c r="L326" s="5">
        <v>3</v>
      </c>
      <c r="M326" s="5">
        <f t="shared" si="37"/>
        <v>36</v>
      </c>
      <c r="N326" s="5">
        <f t="shared" si="38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5"/>
        <v>2014</v>
      </c>
      <c r="U326" s="5">
        <f t="shared" si="36"/>
        <v>1</v>
      </c>
      <c r="V326" s="5">
        <v>0</v>
      </c>
      <c r="W326" s="5">
        <v>10</v>
      </c>
    </row>
    <row r="327" spans="1:23">
      <c r="A327" s="5">
        <f t="shared" si="33"/>
        <v>324</v>
      </c>
      <c r="B327" s="100">
        <f t="shared" si="34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INDEX(ref_Unit_Balance!$G$31:$G$1012,MATCH(UnitGradeInfo!B327,ref_Unit_Balance!$B$31:$B$1048576,0))</f>
        <v>376</v>
      </c>
      <c r="F327" s="5">
        <f>INDEX(ref_Unit_Balance!$V$31:$V$1012,MATCH(UnitGradeInfo!B327,ref_Unit_Balance!$B$31:$B$1048576,0))
+
INDEX(ref_Unit_Balance!$AB$31:$AB$1012,MATCH(UnitGradeInfo!B327,ref_Unit_Balance!$B$31:$B$1048576,0))*(D327-1)</f>
        <v>5203</v>
      </c>
      <c r="G327" s="5">
        <f>INDEX(ref_Unit_Balance!$R$31:$R$1012,MATCH(UnitGradeInfo!B327,ref_Unit_Balance!$B$31:$B$1048576,0))
+
INDEX(ref_Unit_Balance!$AA$31:$AA$1012,MATCH(UnitGradeInfo!B327,ref_Unit_Balance!$B$31:$B$1048576,0))*(D327-1)</f>
        <v>394</v>
      </c>
      <c r="H327" s="39">
        <f>IF(INDEX(Unitinfo!D:D,MATCH(UnitGradeInfo!B327,Unitinfo!A:A,0))=1,50,5)</f>
        <v>5</v>
      </c>
      <c r="I327" s="5">
        <v>3</v>
      </c>
      <c r="J327" s="5">
        <v>250</v>
      </c>
      <c r="K327" s="5">
        <v>0</v>
      </c>
      <c r="L327" s="5">
        <v>3</v>
      </c>
      <c r="M327" s="5">
        <f t="shared" si="37"/>
        <v>38</v>
      </c>
      <c r="N327" s="5">
        <f t="shared" si="38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5"/>
        <v>2014</v>
      </c>
      <c r="U327" s="5">
        <f t="shared" si="36"/>
        <v>1</v>
      </c>
      <c r="V327" s="5">
        <v>0</v>
      </c>
      <c r="W327" s="5">
        <v>10</v>
      </c>
    </row>
    <row r="328" spans="1:23">
      <c r="A328" s="5">
        <f t="shared" si="33"/>
        <v>325</v>
      </c>
      <c r="B328" s="100">
        <f t="shared" si="34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INDEX(ref_Unit_Balance!$G$31:$G$1012,MATCH(UnitGradeInfo!B328,ref_Unit_Balance!$B$31:$B$1048576,0))</f>
        <v>376</v>
      </c>
      <c r="F328" s="5">
        <f>INDEX(ref_Unit_Balance!$V$31:$V$1012,MATCH(UnitGradeInfo!B328,ref_Unit_Balance!$B$31:$B$1048576,0))
+
INDEX(ref_Unit_Balance!$AB$31:$AB$1012,MATCH(UnitGradeInfo!B328,ref_Unit_Balance!$B$31:$B$1048576,0))*(D328-1)</f>
        <v>5453</v>
      </c>
      <c r="G328" s="5">
        <f>INDEX(ref_Unit_Balance!$R$31:$R$1012,MATCH(UnitGradeInfo!B328,ref_Unit_Balance!$B$31:$B$1048576,0))
+
INDEX(ref_Unit_Balance!$AA$31:$AA$1012,MATCH(UnitGradeInfo!B328,ref_Unit_Balance!$B$31:$B$1048576,0))*(D328-1)</f>
        <v>405</v>
      </c>
      <c r="H328" s="39">
        <f>IF(INDEX(Unitinfo!D:D,MATCH(UnitGradeInfo!B328,Unitinfo!A:A,0))=1,50,5)</f>
        <v>5</v>
      </c>
      <c r="I328" s="5">
        <v>3</v>
      </c>
      <c r="J328" s="5">
        <v>250</v>
      </c>
      <c r="K328" s="5">
        <v>0</v>
      </c>
      <c r="L328" s="5">
        <v>3</v>
      </c>
      <c r="M328" s="5">
        <f t="shared" si="37"/>
        <v>40</v>
      </c>
      <c r="N328" s="5">
        <f t="shared" si="38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5"/>
        <v>2014</v>
      </c>
      <c r="U328" s="5">
        <f t="shared" si="36"/>
        <v>1</v>
      </c>
      <c r="V328" s="5">
        <v>0</v>
      </c>
      <c r="W328" s="5">
        <v>10</v>
      </c>
    </row>
    <row r="329" spans="1:23">
      <c r="A329" s="5">
        <f t="shared" si="33"/>
        <v>326</v>
      </c>
      <c r="B329" s="100">
        <f t="shared" si="34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INDEX(ref_Unit_Balance!$G$31:$G$1012,MATCH(UnitGradeInfo!B329,ref_Unit_Balance!$B$31:$B$1048576,0))</f>
        <v>500</v>
      </c>
      <c r="F329" s="5">
        <f>INDEX(ref_Unit_Balance!$V$31:$V$1012,MATCH(UnitGradeInfo!B329,ref_Unit_Balance!$B$31:$B$1048576,0))
+
INDEX(ref_Unit_Balance!$AB$31:$AB$1012,MATCH(UnitGradeInfo!B329,ref_Unit_Balance!$B$31:$B$1048576,0))*(D329-1)</f>
        <v>5000</v>
      </c>
      <c r="G329" s="5">
        <f>INDEX(ref_Unit_Balance!$R$31:$R$1012,MATCH(UnitGradeInfo!B329,ref_Unit_Balance!$B$31:$B$1048576,0))
+
INDEX(ref_Unit_Balance!$AA$31:$AA$1012,MATCH(UnitGradeInfo!B329,ref_Unit_Balance!$B$31:$B$1048576,0))*(D329-1)</f>
        <v>500</v>
      </c>
      <c r="H329" s="39">
        <f>IF(INDEX(Unitinfo!D:D,MATCH(UnitGradeInfo!B329,Unitinfo!A:A,0))=1,50,5)</f>
        <v>50</v>
      </c>
      <c r="I329" s="5">
        <v>3</v>
      </c>
      <c r="J329" s="5">
        <v>250</v>
      </c>
      <c r="K329" s="5">
        <v>0</v>
      </c>
      <c r="L329" s="5">
        <v>3</v>
      </c>
      <c r="M329" s="5">
        <f t="shared" si="37"/>
        <v>2</v>
      </c>
      <c r="N329" s="5">
        <f t="shared" si="38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5"/>
        <v>2015</v>
      </c>
      <c r="U329" s="5">
        <f t="shared" si="36"/>
        <v>1</v>
      </c>
      <c r="V329" s="5">
        <v>0</v>
      </c>
      <c r="W329" s="5">
        <v>10</v>
      </c>
    </row>
    <row r="330" spans="1:23">
      <c r="A330" s="5">
        <f t="shared" si="33"/>
        <v>327</v>
      </c>
      <c r="B330" s="100">
        <f t="shared" si="34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INDEX(ref_Unit_Balance!$G$31:$G$1012,MATCH(UnitGradeInfo!B330,ref_Unit_Balance!$B$31:$B$1048576,0))</f>
        <v>500</v>
      </c>
      <c r="F330" s="5">
        <f>INDEX(ref_Unit_Balance!$V$31:$V$1012,MATCH(UnitGradeInfo!B330,ref_Unit_Balance!$B$31:$B$1048576,0))
+
INDEX(ref_Unit_Balance!$AB$31:$AB$1012,MATCH(UnitGradeInfo!B330,ref_Unit_Balance!$B$31:$B$1048576,0))*(D330-1)</f>
        <v>5400</v>
      </c>
      <c r="G330" s="5">
        <f>INDEX(ref_Unit_Balance!$R$31:$R$1012,MATCH(UnitGradeInfo!B330,ref_Unit_Balance!$B$31:$B$1048576,0))
+
INDEX(ref_Unit_Balance!$AA$31:$AA$1012,MATCH(UnitGradeInfo!B330,ref_Unit_Balance!$B$31:$B$1048576,0))*(D330-1)</f>
        <v>530</v>
      </c>
      <c r="H330" s="39">
        <f>IF(INDEX(Unitinfo!D:D,MATCH(UnitGradeInfo!B330,Unitinfo!A:A,0))=1,50,5)</f>
        <v>50</v>
      </c>
      <c r="I330" s="5">
        <v>3</v>
      </c>
      <c r="J330" s="5">
        <v>250</v>
      </c>
      <c r="K330" s="5">
        <v>0</v>
      </c>
      <c r="L330" s="5">
        <v>3</v>
      </c>
      <c r="M330" s="5">
        <f t="shared" si="37"/>
        <v>4</v>
      </c>
      <c r="N330" s="5">
        <f t="shared" si="38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74" si="39">B330</f>
        <v>2015</v>
      </c>
      <c r="U330" s="5">
        <f t="shared" ref="U330:U374" si="40">IF(B330&gt;10000,0,1)</f>
        <v>1</v>
      </c>
      <c r="V330" s="5">
        <v>0</v>
      </c>
      <c r="W330" s="5">
        <v>10</v>
      </c>
    </row>
    <row r="331" spans="1:23">
      <c r="A331" s="5">
        <f t="shared" si="33"/>
        <v>328</v>
      </c>
      <c r="B331" s="100">
        <f t="shared" si="34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INDEX(ref_Unit_Balance!$G$31:$G$1012,MATCH(UnitGradeInfo!B331,ref_Unit_Balance!$B$31:$B$1048576,0))</f>
        <v>500</v>
      </c>
      <c r="F331" s="5">
        <f>INDEX(ref_Unit_Balance!$V$31:$V$1012,MATCH(UnitGradeInfo!B331,ref_Unit_Balance!$B$31:$B$1048576,0))
+
INDEX(ref_Unit_Balance!$AB$31:$AB$1012,MATCH(UnitGradeInfo!B331,ref_Unit_Balance!$B$31:$B$1048576,0))*(D331-1)</f>
        <v>5800</v>
      </c>
      <c r="G331" s="5">
        <f>INDEX(ref_Unit_Balance!$R$31:$R$1012,MATCH(UnitGradeInfo!B331,ref_Unit_Balance!$B$31:$B$1048576,0))
+
INDEX(ref_Unit_Balance!$AA$31:$AA$1012,MATCH(UnitGradeInfo!B331,ref_Unit_Balance!$B$31:$B$1048576,0))*(D331-1)</f>
        <v>560</v>
      </c>
      <c r="H331" s="39">
        <f>IF(INDEX(Unitinfo!D:D,MATCH(UnitGradeInfo!B331,Unitinfo!A:A,0))=1,50,5)</f>
        <v>50</v>
      </c>
      <c r="I331" s="5">
        <v>3</v>
      </c>
      <c r="J331" s="5">
        <v>250</v>
      </c>
      <c r="K331" s="5">
        <v>0</v>
      </c>
      <c r="L331" s="5">
        <v>3</v>
      </c>
      <c r="M331" s="5">
        <f t="shared" si="37"/>
        <v>6</v>
      </c>
      <c r="N331" s="5">
        <f t="shared" si="38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39"/>
        <v>2015</v>
      </c>
      <c r="U331" s="5">
        <f t="shared" si="40"/>
        <v>1</v>
      </c>
      <c r="V331" s="5">
        <v>0</v>
      </c>
      <c r="W331" s="5">
        <v>10</v>
      </c>
    </row>
    <row r="332" spans="1:23">
      <c r="A332" s="5">
        <f t="shared" si="33"/>
        <v>329</v>
      </c>
      <c r="B332" s="100">
        <f t="shared" si="34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INDEX(ref_Unit_Balance!$G$31:$G$1012,MATCH(UnitGradeInfo!B332,ref_Unit_Balance!$B$31:$B$1048576,0))</f>
        <v>500</v>
      </c>
      <c r="F332" s="5">
        <f>INDEX(ref_Unit_Balance!$V$31:$V$1012,MATCH(UnitGradeInfo!B332,ref_Unit_Balance!$B$31:$B$1048576,0))
+
INDEX(ref_Unit_Balance!$AB$31:$AB$1012,MATCH(UnitGradeInfo!B332,ref_Unit_Balance!$B$31:$B$1048576,0))*(D332-1)</f>
        <v>6200</v>
      </c>
      <c r="G332" s="5">
        <f>INDEX(ref_Unit_Balance!$R$31:$R$1012,MATCH(UnitGradeInfo!B332,ref_Unit_Balance!$B$31:$B$1048576,0))
+
INDEX(ref_Unit_Balance!$AA$31:$AA$1012,MATCH(UnitGradeInfo!B332,ref_Unit_Balance!$B$31:$B$1048576,0))*(D332-1)</f>
        <v>590</v>
      </c>
      <c r="H332" s="39">
        <f>IF(INDEX(Unitinfo!D:D,MATCH(UnitGradeInfo!B332,Unitinfo!A:A,0))=1,50,5)</f>
        <v>50</v>
      </c>
      <c r="I332" s="5">
        <v>3</v>
      </c>
      <c r="J332" s="5">
        <v>250</v>
      </c>
      <c r="K332" s="5">
        <v>0</v>
      </c>
      <c r="L332" s="5">
        <v>3</v>
      </c>
      <c r="M332" s="5">
        <f t="shared" si="37"/>
        <v>8</v>
      </c>
      <c r="N332" s="5">
        <f t="shared" si="38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39"/>
        <v>2015</v>
      </c>
      <c r="U332" s="5">
        <f t="shared" si="40"/>
        <v>1</v>
      </c>
      <c r="V332" s="5">
        <v>0</v>
      </c>
      <c r="W332" s="5">
        <v>10</v>
      </c>
    </row>
    <row r="333" spans="1:23">
      <c r="A333" s="5">
        <f t="shared" si="33"/>
        <v>330</v>
      </c>
      <c r="B333" s="100">
        <f t="shared" si="34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INDEX(ref_Unit_Balance!$G$31:$G$1012,MATCH(UnitGradeInfo!B333,ref_Unit_Balance!$B$31:$B$1048576,0))</f>
        <v>500</v>
      </c>
      <c r="F333" s="5">
        <f>INDEX(ref_Unit_Balance!$V$31:$V$1012,MATCH(UnitGradeInfo!B333,ref_Unit_Balance!$B$31:$B$1048576,0))
+
INDEX(ref_Unit_Balance!$AB$31:$AB$1012,MATCH(UnitGradeInfo!B333,ref_Unit_Balance!$B$31:$B$1048576,0))*(D333-1)</f>
        <v>6600</v>
      </c>
      <c r="G333" s="5">
        <f>INDEX(ref_Unit_Balance!$R$31:$R$1012,MATCH(UnitGradeInfo!B333,ref_Unit_Balance!$B$31:$B$1048576,0))
+
INDEX(ref_Unit_Balance!$AA$31:$AA$1012,MATCH(UnitGradeInfo!B333,ref_Unit_Balance!$B$31:$B$1048576,0))*(D333-1)</f>
        <v>620</v>
      </c>
      <c r="H333" s="39">
        <f>IF(INDEX(Unitinfo!D:D,MATCH(UnitGradeInfo!B333,Unitinfo!A:A,0))=1,50,5)</f>
        <v>50</v>
      </c>
      <c r="I333" s="5">
        <v>3</v>
      </c>
      <c r="J333" s="5">
        <v>250</v>
      </c>
      <c r="K333" s="5">
        <v>0</v>
      </c>
      <c r="L333" s="5">
        <v>3</v>
      </c>
      <c r="M333" s="5">
        <f t="shared" si="37"/>
        <v>10</v>
      </c>
      <c r="N333" s="5">
        <f t="shared" si="38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39"/>
        <v>2015</v>
      </c>
      <c r="U333" s="5">
        <f t="shared" si="40"/>
        <v>1</v>
      </c>
      <c r="V333" s="5">
        <v>0</v>
      </c>
      <c r="W333" s="5">
        <v>10</v>
      </c>
    </row>
    <row r="334" spans="1:23">
      <c r="A334" s="5">
        <f t="shared" si="33"/>
        <v>331</v>
      </c>
      <c r="B334" s="100">
        <f t="shared" si="34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INDEX(ref_Unit_Balance!$G$31:$G$1012,MATCH(UnitGradeInfo!B334,ref_Unit_Balance!$B$31:$B$1048576,0))</f>
        <v>500</v>
      </c>
      <c r="F334" s="5">
        <f>INDEX(ref_Unit_Balance!$V$31:$V$1012,MATCH(UnitGradeInfo!B334,ref_Unit_Balance!$B$31:$B$1048576,0))
+
INDEX(ref_Unit_Balance!$AB$31:$AB$1012,MATCH(UnitGradeInfo!B334,ref_Unit_Balance!$B$31:$B$1048576,0))*(D334-1)</f>
        <v>7000</v>
      </c>
      <c r="G334" s="5">
        <f>INDEX(ref_Unit_Balance!$R$31:$R$1012,MATCH(UnitGradeInfo!B334,ref_Unit_Balance!$B$31:$B$1048576,0))
+
INDEX(ref_Unit_Balance!$AA$31:$AA$1012,MATCH(UnitGradeInfo!B334,ref_Unit_Balance!$B$31:$B$1048576,0))*(D334-1)</f>
        <v>650</v>
      </c>
      <c r="H334" s="39">
        <f>IF(INDEX(Unitinfo!D:D,MATCH(UnitGradeInfo!B334,Unitinfo!A:A,0))=1,50,5)</f>
        <v>50</v>
      </c>
      <c r="I334" s="5">
        <v>3</v>
      </c>
      <c r="J334" s="5">
        <v>250</v>
      </c>
      <c r="K334" s="5">
        <v>0</v>
      </c>
      <c r="L334" s="5">
        <v>3</v>
      </c>
      <c r="M334" s="5">
        <f t="shared" si="37"/>
        <v>12</v>
      </c>
      <c r="N334" s="5">
        <f t="shared" si="38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39"/>
        <v>2015</v>
      </c>
      <c r="U334" s="5">
        <f t="shared" si="40"/>
        <v>1</v>
      </c>
      <c r="V334" s="5">
        <v>0</v>
      </c>
      <c r="W334" s="5">
        <v>10</v>
      </c>
    </row>
    <row r="335" spans="1:23">
      <c r="A335" s="5">
        <f t="shared" si="33"/>
        <v>332</v>
      </c>
      <c r="B335" s="100">
        <f t="shared" si="34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INDEX(ref_Unit_Balance!$G$31:$G$1012,MATCH(UnitGradeInfo!B335,ref_Unit_Balance!$B$31:$B$1048576,0))</f>
        <v>500</v>
      </c>
      <c r="F335" s="5">
        <f>INDEX(ref_Unit_Balance!$V$31:$V$1012,MATCH(UnitGradeInfo!B335,ref_Unit_Balance!$B$31:$B$1048576,0))
+
INDEX(ref_Unit_Balance!$AB$31:$AB$1012,MATCH(UnitGradeInfo!B335,ref_Unit_Balance!$B$31:$B$1048576,0))*(D335-1)</f>
        <v>7400</v>
      </c>
      <c r="G335" s="5">
        <f>INDEX(ref_Unit_Balance!$R$31:$R$1012,MATCH(UnitGradeInfo!B335,ref_Unit_Balance!$B$31:$B$1048576,0))
+
INDEX(ref_Unit_Balance!$AA$31:$AA$1012,MATCH(UnitGradeInfo!B335,ref_Unit_Balance!$B$31:$B$1048576,0))*(D335-1)</f>
        <v>680</v>
      </c>
      <c r="H335" s="39">
        <f>IF(INDEX(Unitinfo!D:D,MATCH(UnitGradeInfo!B335,Unitinfo!A:A,0))=1,50,5)</f>
        <v>50</v>
      </c>
      <c r="I335" s="5">
        <v>3</v>
      </c>
      <c r="J335" s="5">
        <v>250</v>
      </c>
      <c r="K335" s="5">
        <v>0</v>
      </c>
      <c r="L335" s="5">
        <v>3</v>
      </c>
      <c r="M335" s="5">
        <f t="shared" si="37"/>
        <v>14</v>
      </c>
      <c r="N335" s="5">
        <f t="shared" si="38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39"/>
        <v>2015</v>
      </c>
      <c r="U335" s="5">
        <f t="shared" si="40"/>
        <v>1</v>
      </c>
      <c r="V335" s="5">
        <v>0</v>
      </c>
      <c r="W335" s="5">
        <v>10</v>
      </c>
    </row>
    <row r="336" spans="1:23">
      <c r="A336" s="5">
        <f t="shared" si="33"/>
        <v>333</v>
      </c>
      <c r="B336" s="100">
        <f t="shared" si="34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INDEX(ref_Unit_Balance!$G$31:$G$1012,MATCH(UnitGradeInfo!B336,ref_Unit_Balance!$B$31:$B$1048576,0))</f>
        <v>500</v>
      </c>
      <c r="F336" s="5">
        <f>INDEX(ref_Unit_Balance!$V$31:$V$1012,MATCH(UnitGradeInfo!B336,ref_Unit_Balance!$B$31:$B$1048576,0))
+
INDEX(ref_Unit_Balance!$AB$31:$AB$1012,MATCH(UnitGradeInfo!B336,ref_Unit_Balance!$B$31:$B$1048576,0))*(D336-1)</f>
        <v>7800</v>
      </c>
      <c r="G336" s="5">
        <f>INDEX(ref_Unit_Balance!$R$31:$R$1012,MATCH(UnitGradeInfo!B336,ref_Unit_Balance!$B$31:$B$1048576,0))
+
INDEX(ref_Unit_Balance!$AA$31:$AA$1012,MATCH(UnitGradeInfo!B336,ref_Unit_Balance!$B$31:$B$1048576,0))*(D336-1)</f>
        <v>710</v>
      </c>
      <c r="H336" s="39">
        <f>IF(INDEX(Unitinfo!D:D,MATCH(UnitGradeInfo!B336,Unitinfo!A:A,0))=1,50,5)</f>
        <v>50</v>
      </c>
      <c r="I336" s="5">
        <v>3</v>
      </c>
      <c r="J336" s="5">
        <v>250</v>
      </c>
      <c r="K336" s="5">
        <v>0</v>
      </c>
      <c r="L336" s="5">
        <v>3</v>
      </c>
      <c r="M336" s="5">
        <f t="shared" si="37"/>
        <v>16</v>
      </c>
      <c r="N336" s="5">
        <f t="shared" si="38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39"/>
        <v>2015</v>
      </c>
      <c r="U336" s="5">
        <f t="shared" si="40"/>
        <v>1</v>
      </c>
      <c r="V336" s="5">
        <v>0</v>
      </c>
      <c r="W336" s="5">
        <v>10</v>
      </c>
    </row>
    <row r="337" spans="1:23">
      <c r="A337" s="5">
        <f t="shared" si="33"/>
        <v>334</v>
      </c>
      <c r="B337" s="100">
        <f t="shared" si="34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INDEX(ref_Unit_Balance!$G$31:$G$1012,MATCH(UnitGradeInfo!B337,ref_Unit_Balance!$B$31:$B$1048576,0))</f>
        <v>500</v>
      </c>
      <c r="F337" s="5">
        <f>INDEX(ref_Unit_Balance!$V$31:$V$1012,MATCH(UnitGradeInfo!B337,ref_Unit_Balance!$B$31:$B$1048576,0))
+
INDEX(ref_Unit_Balance!$AB$31:$AB$1012,MATCH(UnitGradeInfo!B337,ref_Unit_Balance!$B$31:$B$1048576,0))*(D337-1)</f>
        <v>8200</v>
      </c>
      <c r="G337" s="5">
        <f>INDEX(ref_Unit_Balance!$R$31:$R$1012,MATCH(UnitGradeInfo!B337,ref_Unit_Balance!$B$31:$B$1048576,0))
+
INDEX(ref_Unit_Balance!$AA$31:$AA$1012,MATCH(UnitGradeInfo!B337,ref_Unit_Balance!$B$31:$B$1048576,0))*(D337-1)</f>
        <v>740</v>
      </c>
      <c r="H337" s="39">
        <f>IF(INDEX(Unitinfo!D:D,MATCH(UnitGradeInfo!B337,Unitinfo!A:A,0))=1,50,5)</f>
        <v>50</v>
      </c>
      <c r="I337" s="5">
        <v>3</v>
      </c>
      <c r="J337" s="5">
        <v>250</v>
      </c>
      <c r="K337" s="5">
        <v>0</v>
      </c>
      <c r="L337" s="5">
        <v>3</v>
      </c>
      <c r="M337" s="5">
        <f t="shared" si="37"/>
        <v>18</v>
      </c>
      <c r="N337" s="5">
        <f t="shared" si="38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39"/>
        <v>2015</v>
      </c>
      <c r="U337" s="5">
        <f t="shared" si="40"/>
        <v>1</v>
      </c>
      <c r="V337" s="5">
        <v>0</v>
      </c>
      <c r="W337" s="5">
        <v>10</v>
      </c>
    </row>
    <row r="338" spans="1:23">
      <c r="A338" s="5">
        <f t="shared" si="33"/>
        <v>335</v>
      </c>
      <c r="B338" s="100">
        <f t="shared" si="34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INDEX(ref_Unit_Balance!$G$31:$G$1012,MATCH(UnitGradeInfo!B338,ref_Unit_Balance!$B$31:$B$1048576,0))</f>
        <v>500</v>
      </c>
      <c r="F338" s="5">
        <f>INDEX(ref_Unit_Balance!$V$31:$V$1012,MATCH(UnitGradeInfo!B338,ref_Unit_Balance!$B$31:$B$1048576,0))
+
INDEX(ref_Unit_Balance!$AB$31:$AB$1012,MATCH(UnitGradeInfo!B338,ref_Unit_Balance!$B$31:$B$1048576,0))*(D338-1)</f>
        <v>8600</v>
      </c>
      <c r="G338" s="5">
        <f>INDEX(ref_Unit_Balance!$R$31:$R$1012,MATCH(UnitGradeInfo!B338,ref_Unit_Balance!$B$31:$B$1048576,0))
+
INDEX(ref_Unit_Balance!$AA$31:$AA$1012,MATCH(UnitGradeInfo!B338,ref_Unit_Balance!$B$31:$B$1048576,0))*(D338-1)</f>
        <v>770</v>
      </c>
      <c r="H338" s="39">
        <f>IF(INDEX(Unitinfo!D:D,MATCH(UnitGradeInfo!B338,Unitinfo!A:A,0))=1,50,5)</f>
        <v>50</v>
      </c>
      <c r="I338" s="5">
        <v>3</v>
      </c>
      <c r="J338" s="5">
        <v>250</v>
      </c>
      <c r="K338" s="5">
        <v>0</v>
      </c>
      <c r="L338" s="5">
        <v>3</v>
      </c>
      <c r="M338" s="5">
        <f t="shared" si="37"/>
        <v>20</v>
      </c>
      <c r="N338" s="5">
        <f t="shared" si="38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39"/>
        <v>2015</v>
      </c>
      <c r="U338" s="5">
        <f t="shared" si="40"/>
        <v>1</v>
      </c>
      <c r="V338" s="5">
        <v>0</v>
      </c>
      <c r="W338" s="5">
        <v>10</v>
      </c>
    </row>
    <row r="339" spans="1:23">
      <c r="A339" s="5">
        <f t="shared" si="33"/>
        <v>336</v>
      </c>
      <c r="B339" s="100">
        <f t="shared" si="34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INDEX(ref_Unit_Balance!$G$31:$G$1012,MATCH(UnitGradeInfo!B339,ref_Unit_Balance!$B$31:$B$1048576,0))</f>
        <v>500</v>
      </c>
      <c r="F339" s="5">
        <f>INDEX(ref_Unit_Balance!$V$31:$V$1012,MATCH(UnitGradeInfo!B339,ref_Unit_Balance!$B$31:$B$1048576,0))
+
INDEX(ref_Unit_Balance!$AB$31:$AB$1012,MATCH(UnitGradeInfo!B339,ref_Unit_Balance!$B$31:$B$1048576,0))*(D339-1)</f>
        <v>9000</v>
      </c>
      <c r="G339" s="5">
        <f>INDEX(ref_Unit_Balance!$R$31:$R$1012,MATCH(UnitGradeInfo!B339,ref_Unit_Balance!$B$31:$B$1048576,0))
+
INDEX(ref_Unit_Balance!$AA$31:$AA$1012,MATCH(UnitGradeInfo!B339,ref_Unit_Balance!$B$31:$B$1048576,0))*(D339-1)</f>
        <v>800</v>
      </c>
      <c r="H339" s="39">
        <f>IF(INDEX(Unitinfo!D:D,MATCH(UnitGradeInfo!B339,Unitinfo!A:A,0))=1,50,5)</f>
        <v>50</v>
      </c>
      <c r="I339" s="5">
        <v>3</v>
      </c>
      <c r="J339" s="5">
        <v>250</v>
      </c>
      <c r="K339" s="5">
        <v>0</v>
      </c>
      <c r="L339" s="5">
        <v>3</v>
      </c>
      <c r="M339" s="5">
        <f t="shared" si="37"/>
        <v>22</v>
      </c>
      <c r="N339" s="5">
        <f t="shared" si="38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39"/>
        <v>2015</v>
      </c>
      <c r="U339" s="5">
        <f t="shared" si="40"/>
        <v>1</v>
      </c>
      <c r="V339" s="5">
        <v>0</v>
      </c>
      <c r="W339" s="5">
        <v>10</v>
      </c>
    </row>
    <row r="340" spans="1:23">
      <c r="A340" s="5">
        <f t="shared" si="33"/>
        <v>337</v>
      </c>
      <c r="B340" s="100">
        <f t="shared" si="34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INDEX(ref_Unit_Balance!$G$31:$G$1012,MATCH(UnitGradeInfo!B340,ref_Unit_Balance!$B$31:$B$1048576,0))</f>
        <v>500</v>
      </c>
      <c r="F340" s="5">
        <f>INDEX(ref_Unit_Balance!$V$31:$V$1012,MATCH(UnitGradeInfo!B340,ref_Unit_Balance!$B$31:$B$1048576,0))
+
INDEX(ref_Unit_Balance!$AB$31:$AB$1012,MATCH(UnitGradeInfo!B340,ref_Unit_Balance!$B$31:$B$1048576,0))*(D340-1)</f>
        <v>9400</v>
      </c>
      <c r="G340" s="5">
        <f>INDEX(ref_Unit_Balance!$R$31:$R$1012,MATCH(UnitGradeInfo!B340,ref_Unit_Balance!$B$31:$B$1048576,0))
+
INDEX(ref_Unit_Balance!$AA$31:$AA$1012,MATCH(UnitGradeInfo!B340,ref_Unit_Balance!$B$31:$B$1048576,0))*(D340-1)</f>
        <v>830</v>
      </c>
      <c r="H340" s="39">
        <f>IF(INDEX(Unitinfo!D:D,MATCH(UnitGradeInfo!B340,Unitinfo!A:A,0))=1,50,5)</f>
        <v>50</v>
      </c>
      <c r="I340" s="5">
        <v>3</v>
      </c>
      <c r="J340" s="5">
        <v>250</v>
      </c>
      <c r="K340" s="5">
        <v>0</v>
      </c>
      <c r="L340" s="5">
        <v>3</v>
      </c>
      <c r="M340" s="5">
        <f t="shared" si="37"/>
        <v>24</v>
      </c>
      <c r="N340" s="5">
        <f t="shared" si="38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39"/>
        <v>2015</v>
      </c>
      <c r="U340" s="5">
        <f t="shared" si="40"/>
        <v>1</v>
      </c>
      <c r="V340" s="5">
        <v>0</v>
      </c>
      <c r="W340" s="5">
        <v>10</v>
      </c>
    </row>
    <row r="341" spans="1:23">
      <c r="A341" s="5">
        <f t="shared" si="33"/>
        <v>338</v>
      </c>
      <c r="B341" s="100">
        <f t="shared" si="34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INDEX(ref_Unit_Balance!$G$31:$G$1012,MATCH(UnitGradeInfo!B341,ref_Unit_Balance!$B$31:$B$1048576,0))</f>
        <v>500</v>
      </c>
      <c r="F341" s="5">
        <f>INDEX(ref_Unit_Balance!$V$31:$V$1012,MATCH(UnitGradeInfo!B341,ref_Unit_Balance!$B$31:$B$1048576,0))
+
INDEX(ref_Unit_Balance!$AB$31:$AB$1012,MATCH(UnitGradeInfo!B341,ref_Unit_Balance!$B$31:$B$1048576,0))*(D341-1)</f>
        <v>9800</v>
      </c>
      <c r="G341" s="5">
        <f>INDEX(ref_Unit_Balance!$R$31:$R$1012,MATCH(UnitGradeInfo!B341,ref_Unit_Balance!$B$31:$B$1048576,0))
+
INDEX(ref_Unit_Balance!$AA$31:$AA$1012,MATCH(UnitGradeInfo!B341,ref_Unit_Balance!$B$31:$B$1048576,0))*(D341-1)</f>
        <v>860</v>
      </c>
      <c r="H341" s="39">
        <f>IF(INDEX(Unitinfo!D:D,MATCH(UnitGradeInfo!B341,Unitinfo!A:A,0))=1,50,5)</f>
        <v>50</v>
      </c>
      <c r="I341" s="5">
        <v>3</v>
      </c>
      <c r="J341" s="5">
        <v>250</v>
      </c>
      <c r="K341" s="5">
        <v>0</v>
      </c>
      <c r="L341" s="5">
        <v>3</v>
      </c>
      <c r="M341" s="5">
        <f t="shared" si="37"/>
        <v>26</v>
      </c>
      <c r="N341" s="5">
        <f t="shared" si="38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39"/>
        <v>2015</v>
      </c>
      <c r="U341" s="5">
        <f t="shared" si="40"/>
        <v>1</v>
      </c>
      <c r="V341" s="5">
        <v>0</v>
      </c>
      <c r="W341" s="5">
        <v>10</v>
      </c>
    </row>
    <row r="342" spans="1:23">
      <c r="A342" s="5">
        <f t="shared" si="33"/>
        <v>339</v>
      </c>
      <c r="B342" s="100">
        <f t="shared" si="34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INDEX(ref_Unit_Balance!$G$31:$G$1012,MATCH(UnitGradeInfo!B342,ref_Unit_Balance!$B$31:$B$1048576,0))</f>
        <v>500</v>
      </c>
      <c r="F342" s="5">
        <f>INDEX(ref_Unit_Balance!$V$31:$V$1012,MATCH(UnitGradeInfo!B342,ref_Unit_Balance!$B$31:$B$1048576,0))
+
INDEX(ref_Unit_Balance!$AB$31:$AB$1012,MATCH(UnitGradeInfo!B342,ref_Unit_Balance!$B$31:$B$1048576,0))*(D342-1)</f>
        <v>10200</v>
      </c>
      <c r="G342" s="5">
        <f>INDEX(ref_Unit_Balance!$R$31:$R$1012,MATCH(UnitGradeInfo!B342,ref_Unit_Balance!$B$31:$B$1048576,0))
+
INDEX(ref_Unit_Balance!$AA$31:$AA$1012,MATCH(UnitGradeInfo!B342,ref_Unit_Balance!$B$31:$B$1048576,0))*(D342-1)</f>
        <v>890</v>
      </c>
      <c r="H342" s="39">
        <f>IF(INDEX(Unitinfo!D:D,MATCH(UnitGradeInfo!B342,Unitinfo!A:A,0))=1,50,5)</f>
        <v>50</v>
      </c>
      <c r="I342" s="5">
        <v>3</v>
      </c>
      <c r="J342" s="5">
        <v>250</v>
      </c>
      <c r="K342" s="5">
        <v>0</v>
      </c>
      <c r="L342" s="5">
        <v>3</v>
      </c>
      <c r="M342" s="5">
        <f t="shared" si="37"/>
        <v>28</v>
      </c>
      <c r="N342" s="5">
        <f t="shared" si="38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39"/>
        <v>2015</v>
      </c>
      <c r="U342" s="5">
        <f t="shared" si="40"/>
        <v>1</v>
      </c>
      <c r="V342" s="5">
        <v>0</v>
      </c>
      <c r="W342" s="5">
        <v>10</v>
      </c>
    </row>
    <row r="343" spans="1:23">
      <c r="A343" s="5">
        <f t="shared" si="33"/>
        <v>340</v>
      </c>
      <c r="B343" s="100">
        <f t="shared" si="34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INDEX(ref_Unit_Balance!$G$31:$G$1012,MATCH(UnitGradeInfo!B343,ref_Unit_Balance!$B$31:$B$1048576,0))</f>
        <v>500</v>
      </c>
      <c r="F343" s="5">
        <f>INDEX(ref_Unit_Balance!$V$31:$V$1012,MATCH(UnitGradeInfo!B343,ref_Unit_Balance!$B$31:$B$1048576,0))
+
INDEX(ref_Unit_Balance!$AB$31:$AB$1012,MATCH(UnitGradeInfo!B343,ref_Unit_Balance!$B$31:$B$1048576,0))*(D343-1)</f>
        <v>10600</v>
      </c>
      <c r="G343" s="5">
        <f>INDEX(ref_Unit_Balance!$R$31:$R$1012,MATCH(UnitGradeInfo!B343,ref_Unit_Balance!$B$31:$B$1048576,0))
+
INDEX(ref_Unit_Balance!$AA$31:$AA$1012,MATCH(UnitGradeInfo!B343,ref_Unit_Balance!$B$31:$B$1048576,0))*(D343-1)</f>
        <v>920</v>
      </c>
      <c r="H343" s="39">
        <f>IF(INDEX(Unitinfo!D:D,MATCH(UnitGradeInfo!B343,Unitinfo!A:A,0))=1,50,5)</f>
        <v>50</v>
      </c>
      <c r="I343" s="5">
        <v>3</v>
      </c>
      <c r="J343" s="5">
        <v>250</v>
      </c>
      <c r="K343" s="5">
        <v>0</v>
      </c>
      <c r="L343" s="5">
        <v>3</v>
      </c>
      <c r="M343" s="5">
        <f t="shared" si="37"/>
        <v>30</v>
      </c>
      <c r="N343" s="5">
        <f t="shared" si="38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39"/>
        <v>2015</v>
      </c>
      <c r="U343" s="5">
        <f t="shared" si="40"/>
        <v>1</v>
      </c>
      <c r="V343" s="5">
        <v>0</v>
      </c>
      <c r="W343" s="5">
        <v>10</v>
      </c>
    </row>
    <row r="344" spans="1:23">
      <c r="A344" s="5">
        <f t="shared" si="33"/>
        <v>341</v>
      </c>
      <c r="B344" s="100">
        <f t="shared" si="34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INDEX(ref_Unit_Balance!$G$31:$G$1012,MATCH(UnitGradeInfo!B344,ref_Unit_Balance!$B$31:$B$1048576,0))</f>
        <v>500</v>
      </c>
      <c r="F344" s="5">
        <f>INDEX(ref_Unit_Balance!$V$31:$V$1012,MATCH(UnitGradeInfo!B344,ref_Unit_Balance!$B$31:$B$1048576,0))
+
INDEX(ref_Unit_Balance!$AB$31:$AB$1012,MATCH(UnitGradeInfo!B344,ref_Unit_Balance!$B$31:$B$1048576,0))*(D344-1)</f>
        <v>11000</v>
      </c>
      <c r="G344" s="5">
        <f>INDEX(ref_Unit_Balance!$R$31:$R$1012,MATCH(UnitGradeInfo!B344,ref_Unit_Balance!$B$31:$B$1048576,0))
+
INDEX(ref_Unit_Balance!$AA$31:$AA$1012,MATCH(UnitGradeInfo!B344,ref_Unit_Balance!$B$31:$B$1048576,0))*(D344-1)</f>
        <v>950</v>
      </c>
      <c r="H344" s="39">
        <f>IF(INDEX(Unitinfo!D:D,MATCH(UnitGradeInfo!B344,Unitinfo!A:A,0))=1,50,5)</f>
        <v>50</v>
      </c>
      <c r="I344" s="5">
        <v>3</v>
      </c>
      <c r="J344" s="5">
        <v>250</v>
      </c>
      <c r="K344" s="5">
        <v>0</v>
      </c>
      <c r="L344" s="5">
        <v>3</v>
      </c>
      <c r="M344" s="5">
        <f t="shared" si="37"/>
        <v>32</v>
      </c>
      <c r="N344" s="5">
        <f t="shared" si="38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39"/>
        <v>2015</v>
      </c>
      <c r="U344" s="5">
        <f t="shared" si="40"/>
        <v>1</v>
      </c>
      <c r="V344" s="5">
        <v>0</v>
      </c>
      <c r="W344" s="5">
        <v>10</v>
      </c>
    </row>
    <row r="345" spans="1:23">
      <c r="A345" s="5">
        <f t="shared" si="33"/>
        <v>342</v>
      </c>
      <c r="B345" s="100">
        <f t="shared" si="34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INDEX(ref_Unit_Balance!$G$31:$G$1012,MATCH(UnitGradeInfo!B345,ref_Unit_Balance!$B$31:$B$1048576,0))</f>
        <v>500</v>
      </c>
      <c r="F345" s="5">
        <f>INDEX(ref_Unit_Balance!$V$31:$V$1012,MATCH(UnitGradeInfo!B345,ref_Unit_Balance!$B$31:$B$1048576,0))
+
INDEX(ref_Unit_Balance!$AB$31:$AB$1012,MATCH(UnitGradeInfo!B345,ref_Unit_Balance!$B$31:$B$1048576,0))*(D345-1)</f>
        <v>11400</v>
      </c>
      <c r="G345" s="5">
        <f>INDEX(ref_Unit_Balance!$R$31:$R$1012,MATCH(UnitGradeInfo!B345,ref_Unit_Balance!$B$31:$B$1048576,0))
+
INDEX(ref_Unit_Balance!$AA$31:$AA$1012,MATCH(UnitGradeInfo!B345,ref_Unit_Balance!$B$31:$B$1048576,0))*(D345-1)</f>
        <v>980</v>
      </c>
      <c r="H345" s="39">
        <f>IF(INDEX(Unitinfo!D:D,MATCH(UnitGradeInfo!B345,Unitinfo!A:A,0))=1,50,5)</f>
        <v>50</v>
      </c>
      <c r="I345" s="5">
        <v>3</v>
      </c>
      <c r="J345" s="5">
        <v>250</v>
      </c>
      <c r="K345" s="5">
        <v>0</v>
      </c>
      <c r="L345" s="5">
        <v>3</v>
      </c>
      <c r="M345" s="5">
        <f t="shared" si="37"/>
        <v>34</v>
      </c>
      <c r="N345" s="5">
        <f t="shared" si="38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39"/>
        <v>2015</v>
      </c>
      <c r="U345" s="5">
        <f t="shared" si="40"/>
        <v>1</v>
      </c>
      <c r="V345" s="5">
        <v>0</v>
      </c>
      <c r="W345" s="5">
        <v>10</v>
      </c>
    </row>
    <row r="346" spans="1:23">
      <c r="A346" s="5">
        <f t="shared" si="33"/>
        <v>343</v>
      </c>
      <c r="B346" s="100">
        <f t="shared" si="34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INDEX(ref_Unit_Balance!$G$31:$G$1012,MATCH(UnitGradeInfo!B346,ref_Unit_Balance!$B$31:$B$1048576,0))</f>
        <v>500</v>
      </c>
      <c r="F346" s="5">
        <f>INDEX(ref_Unit_Balance!$V$31:$V$1012,MATCH(UnitGradeInfo!B346,ref_Unit_Balance!$B$31:$B$1048576,0))
+
INDEX(ref_Unit_Balance!$AB$31:$AB$1012,MATCH(UnitGradeInfo!B346,ref_Unit_Balance!$B$31:$B$1048576,0))*(D346-1)</f>
        <v>11800</v>
      </c>
      <c r="G346" s="5">
        <f>INDEX(ref_Unit_Balance!$R$31:$R$1012,MATCH(UnitGradeInfo!B346,ref_Unit_Balance!$B$31:$B$1048576,0))
+
INDEX(ref_Unit_Balance!$AA$31:$AA$1012,MATCH(UnitGradeInfo!B346,ref_Unit_Balance!$B$31:$B$1048576,0))*(D346-1)</f>
        <v>1010</v>
      </c>
      <c r="H346" s="39">
        <f>IF(INDEX(Unitinfo!D:D,MATCH(UnitGradeInfo!B346,Unitinfo!A:A,0))=1,50,5)</f>
        <v>50</v>
      </c>
      <c r="I346" s="5">
        <v>3</v>
      </c>
      <c r="J346" s="5">
        <v>250</v>
      </c>
      <c r="K346" s="5">
        <v>0</v>
      </c>
      <c r="L346" s="5">
        <v>3</v>
      </c>
      <c r="M346" s="5">
        <f t="shared" si="37"/>
        <v>36</v>
      </c>
      <c r="N346" s="5">
        <f t="shared" si="38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39"/>
        <v>2015</v>
      </c>
      <c r="U346" s="5">
        <f t="shared" si="40"/>
        <v>1</v>
      </c>
      <c r="V346" s="5">
        <v>0</v>
      </c>
      <c r="W346" s="5">
        <v>10</v>
      </c>
    </row>
    <row r="347" spans="1:23">
      <c r="A347" s="5">
        <f t="shared" si="33"/>
        <v>344</v>
      </c>
      <c r="B347" s="100">
        <f t="shared" si="34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INDEX(ref_Unit_Balance!$G$31:$G$1012,MATCH(UnitGradeInfo!B347,ref_Unit_Balance!$B$31:$B$1048576,0))</f>
        <v>500</v>
      </c>
      <c r="F347" s="5">
        <f>INDEX(ref_Unit_Balance!$V$31:$V$1012,MATCH(UnitGradeInfo!B347,ref_Unit_Balance!$B$31:$B$1048576,0))
+
INDEX(ref_Unit_Balance!$AB$31:$AB$1012,MATCH(UnitGradeInfo!B347,ref_Unit_Balance!$B$31:$B$1048576,0))*(D347-1)</f>
        <v>12200</v>
      </c>
      <c r="G347" s="5">
        <f>INDEX(ref_Unit_Balance!$R$31:$R$1012,MATCH(UnitGradeInfo!B347,ref_Unit_Balance!$B$31:$B$1048576,0))
+
INDEX(ref_Unit_Balance!$AA$31:$AA$1012,MATCH(UnitGradeInfo!B347,ref_Unit_Balance!$B$31:$B$1048576,0))*(D347-1)</f>
        <v>1040</v>
      </c>
      <c r="H347" s="39">
        <f>IF(INDEX(Unitinfo!D:D,MATCH(UnitGradeInfo!B347,Unitinfo!A:A,0))=1,50,5)</f>
        <v>50</v>
      </c>
      <c r="I347" s="5">
        <v>3</v>
      </c>
      <c r="J347" s="5">
        <v>250</v>
      </c>
      <c r="K347" s="5">
        <v>0</v>
      </c>
      <c r="L347" s="5">
        <v>3</v>
      </c>
      <c r="M347" s="5">
        <f t="shared" si="37"/>
        <v>38</v>
      </c>
      <c r="N347" s="5">
        <f t="shared" si="38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39"/>
        <v>2015</v>
      </c>
      <c r="U347" s="5">
        <f t="shared" si="40"/>
        <v>1</v>
      </c>
      <c r="V347" s="5">
        <v>0</v>
      </c>
      <c r="W347" s="5">
        <v>10</v>
      </c>
    </row>
    <row r="348" spans="1:23">
      <c r="A348" s="5">
        <f t="shared" si="33"/>
        <v>345</v>
      </c>
      <c r="B348" s="100">
        <f t="shared" si="34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INDEX(ref_Unit_Balance!$G$31:$G$1012,MATCH(UnitGradeInfo!B348,ref_Unit_Balance!$B$31:$B$1048576,0))</f>
        <v>500</v>
      </c>
      <c r="F348" s="5">
        <f>INDEX(ref_Unit_Balance!$V$31:$V$1012,MATCH(UnitGradeInfo!B348,ref_Unit_Balance!$B$31:$B$1048576,0))
+
INDEX(ref_Unit_Balance!$AB$31:$AB$1012,MATCH(UnitGradeInfo!B348,ref_Unit_Balance!$B$31:$B$1048576,0))*(D348-1)</f>
        <v>12600</v>
      </c>
      <c r="G348" s="5">
        <f>INDEX(ref_Unit_Balance!$R$31:$R$1012,MATCH(UnitGradeInfo!B348,ref_Unit_Balance!$B$31:$B$1048576,0))
+
INDEX(ref_Unit_Balance!$AA$31:$AA$1012,MATCH(UnitGradeInfo!B348,ref_Unit_Balance!$B$31:$B$1048576,0))*(D348-1)</f>
        <v>1070</v>
      </c>
      <c r="H348" s="39">
        <f>IF(INDEX(Unitinfo!D:D,MATCH(UnitGradeInfo!B348,Unitinfo!A:A,0))=1,50,5)</f>
        <v>50</v>
      </c>
      <c r="I348" s="5">
        <v>3</v>
      </c>
      <c r="J348" s="5">
        <v>250</v>
      </c>
      <c r="K348" s="5">
        <v>0</v>
      </c>
      <c r="L348" s="5">
        <v>3</v>
      </c>
      <c r="M348" s="5">
        <f t="shared" si="37"/>
        <v>40</v>
      </c>
      <c r="N348" s="5">
        <f t="shared" si="38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39"/>
        <v>2015</v>
      </c>
      <c r="U348" s="5">
        <f t="shared" si="40"/>
        <v>1</v>
      </c>
      <c r="V348" s="5">
        <v>0</v>
      </c>
      <c r="W348" s="5">
        <v>10</v>
      </c>
    </row>
    <row r="349" spans="1:23">
      <c r="A349" s="5">
        <f t="shared" si="33"/>
        <v>346</v>
      </c>
      <c r="B349" s="100">
        <f t="shared" si="34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INDEX(ref_Unit_Balance!$G$31:$G$1012,MATCH(UnitGradeInfo!B349,ref_Unit_Balance!$B$31:$B$1048576,0))</f>
        <v>500</v>
      </c>
      <c r="F349" s="5">
        <f>INDEX(ref_Unit_Balance!$V$31:$V$1012,MATCH(UnitGradeInfo!B349,ref_Unit_Balance!$B$31:$B$1048576,0))
+
INDEX(ref_Unit_Balance!$AB$31:$AB$1012,MATCH(UnitGradeInfo!B349,ref_Unit_Balance!$B$31:$B$1048576,0))*(D349-1)</f>
        <v>8750</v>
      </c>
      <c r="G349" s="5">
        <f>INDEX(ref_Unit_Balance!$R$31:$R$1012,MATCH(UnitGradeInfo!B349,ref_Unit_Balance!$B$31:$B$1048576,0))
+
INDEX(ref_Unit_Balance!$AA$31:$AA$1012,MATCH(UnitGradeInfo!B349,ref_Unit_Balance!$B$31:$B$1048576,0))*(D349-1)</f>
        <v>300</v>
      </c>
      <c r="H349" s="39">
        <f>IF(INDEX(Unitinfo!D:D,MATCH(UnitGradeInfo!B349,Unitinfo!A:A,0))=1,50,5)</f>
        <v>5</v>
      </c>
      <c r="I349" s="5">
        <v>3</v>
      </c>
      <c r="J349" s="5">
        <v>250</v>
      </c>
      <c r="K349" s="5">
        <v>0</v>
      </c>
      <c r="L349" s="5">
        <v>3</v>
      </c>
      <c r="M349" s="5">
        <f t="shared" si="37"/>
        <v>2</v>
      </c>
      <c r="N349" s="5">
        <f t="shared" si="38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39"/>
        <v>2016</v>
      </c>
      <c r="U349" s="5">
        <f t="shared" si="40"/>
        <v>1</v>
      </c>
      <c r="V349" s="5">
        <v>0</v>
      </c>
      <c r="W349" s="5">
        <v>10</v>
      </c>
    </row>
    <row r="350" spans="1:23">
      <c r="A350" s="5">
        <f t="shared" si="33"/>
        <v>347</v>
      </c>
      <c r="B350" s="100">
        <f t="shared" si="34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INDEX(ref_Unit_Balance!$G$31:$G$1012,MATCH(UnitGradeInfo!B350,ref_Unit_Balance!$B$31:$B$1048576,0))</f>
        <v>500</v>
      </c>
      <c r="F350" s="5">
        <f>INDEX(ref_Unit_Balance!$V$31:$V$1012,MATCH(UnitGradeInfo!B350,ref_Unit_Balance!$B$31:$B$1048576,0))
+
INDEX(ref_Unit_Balance!$AB$31:$AB$1012,MATCH(UnitGradeInfo!B350,ref_Unit_Balance!$B$31:$B$1048576,0))*(D350-1)</f>
        <v>9250</v>
      </c>
      <c r="G350" s="5">
        <f>INDEX(ref_Unit_Balance!$R$31:$R$1012,MATCH(UnitGradeInfo!B350,ref_Unit_Balance!$B$31:$B$1048576,0))
+
INDEX(ref_Unit_Balance!$AA$31:$AA$1012,MATCH(UnitGradeInfo!B350,ref_Unit_Balance!$B$31:$B$1048576,0))*(D350-1)</f>
        <v>345</v>
      </c>
      <c r="H350" s="39">
        <f>IF(INDEX(Unitinfo!D:D,MATCH(UnitGradeInfo!B350,Unitinfo!A:A,0))=1,50,5)</f>
        <v>5</v>
      </c>
      <c r="I350" s="5">
        <v>3</v>
      </c>
      <c r="J350" s="5">
        <v>250</v>
      </c>
      <c r="K350" s="5">
        <v>0</v>
      </c>
      <c r="L350" s="5">
        <v>3</v>
      </c>
      <c r="M350" s="5">
        <f t="shared" si="37"/>
        <v>4</v>
      </c>
      <c r="N350" s="5">
        <f t="shared" si="38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39"/>
        <v>2016</v>
      </c>
      <c r="U350" s="5">
        <f t="shared" si="40"/>
        <v>1</v>
      </c>
      <c r="V350" s="5">
        <v>0</v>
      </c>
      <c r="W350" s="5">
        <v>10</v>
      </c>
    </row>
    <row r="351" spans="1:23">
      <c r="A351" s="5">
        <f t="shared" si="33"/>
        <v>348</v>
      </c>
      <c r="B351" s="100">
        <f t="shared" si="34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INDEX(ref_Unit_Balance!$G$31:$G$1012,MATCH(UnitGradeInfo!B351,ref_Unit_Balance!$B$31:$B$1048576,0))</f>
        <v>500</v>
      </c>
      <c r="F351" s="5">
        <f>INDEX(ref_Unit_Balance!$V$31:$V$1012,MATCH(UnitGradeInfo!B351,ref_Unit_Balance!$B$31:$B$1048576,0))
+
INDEX(ref_Unit_Balance!$AB$31:$AB$1012,MATCH(UnitGradeInfo!B351,ref_Unit_Balance!$B$31:$B$1048576,0))*(D351-1)</f>
        <v>9750</v>
      </c>
      <c r="G351" s="5">
        <f>INDEX(ref_Unit_Balance!$R$31:$R$1012,MATCH(UnitGradeInfo!B351,ref_Unit_Balance!$B$31:$B$1048576,0))
+
INDEX(ref_Unit_Balance!$AA$31:$AA$1012,MATCH(UnitGradeInfo!B351,ref_Unit_Balance!$B$31:$B$1048576,0))*(D351-1)</f>
        <v>390</v>
      </c>
      <c r="H351" s="39">
        <f>IF(INDEX(Unitinfo!D:D,MATCH(UnitGradeInfo!B351,Unitinfo!A:A,0))=1,50,5)</f>
        <v>5</v>
      </c>
      <c r="I351" s="5">
        <v>3</v>
      </c>
      <c r="J351" s="5">
        <v>250</v>
      </c>
      <c r="K351" s="5">
        <v>0</v>
      </c>
      <c r="L351" s="5">
        <v>3</v>
      </c>
      <c r="M351" s="5">
        <f t="shared" si="37"/>
        <v>6</v>
      </c>
      <c r="N351" s="5">
        <f t="shared" si="38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39"/>
        <v>2016</v>
      </c>
      <c r="U351" s="5">
        <f t="shared" si="40"/>
        <v>1</v>
      </c>
      <c r="V351" s="5">
        <v>0</v>
      </c>
      <c r="W351" s="5">
        <v>10</v>
      </c>
    </row>
    <row r="352" spans="1:23">
      <c r="A352" s="5">
        <f t="shared" si="33"/>
        <v>349</v>
      </c>
      <c r="B352" s="100">
        <f t="shared" si="34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INDEX(ref_Unit_Balance!$G$31:$G$1012,MATCH(UnitGradeInfo!B352,ref_Unit_Balance!$B$31:$B$1048576,0))</f>
        <v>500</v>
      </c>
      <c r="F352" s="5">
        <f>INDEX(ref_Unit_Balance!$V$31:$V$1012,MATCH(UnitGradeInfo!B352,ref_Unit_Balance!$B$31:$B$1048576,0))
+
INDEX(ref_Unit_Balance!$AB$31:$AB$1012,MATCH(UnitGradeInfo!B352,ref_Unit_Balance!$B$31:$B$1048576,0))*(D352-1)</f>
        <v>10250</v>
      </c>
      <c r="G352" s="5">
        <f>INDEX(ref_Unit_Balance!$R$31:$R$1012,MATCH(UnitGradeInfo!B352,ref_Unit_Balance!$B$31:$B$1048576,0))
+
INDEX(ref_Unit_Balance!$AA$31:$AA$1012,MATCH(UnitGradeInfo!B352,ref_Unit_Balance!$B$31:$B$1048576,0))*(D352-1)</f>
        <v>435</v>
      </c>
      <c r="H352" s="39">
        <f>IF(INDEX(Unitinfo!D:D,MATCH(UnitGradeInfo!B352,Unitinfo!A:A,0))=1,50,5)</f>
        <v>5</v>
      </c>
      <c r="I352" s="5">
        <v>3</v>
      </c>
      <c r="J352" s="5">
        <v>250</v>
      </c>
      <c r="K352" s="5">
        <v>0</v>
      </c>
      <c r="L352" s="5">
        <v>3</v>
      </c>
      <c r="M352" s="5">
        <f t="shared" si="37"/>
        <v>8</v>
      </c>
      <c r="N352" s="5">
        <f t="shared" si="38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39"/>
        <v>2016</v>
      </c>
      <c r="U352" s="5">
        <f t="shared" si="40"/>
        <v>1</v>
      </c>
      <c r="V352" s="5">
        <v>0</v>
      </c>
      <c r="W352" s="5">
        <v>10</v>
      </c>
    </row>
    <row r="353" spans="1:23">
      <c r="A353" s="5">
        <f t="shared" si="33"/>
        <v>350</v>
      </c>
      <c r="B353" s="100">
        <f t="shared" si="34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INDEX(ref_Unit_Balance!$G$31:$G$1012,MATCH(UnitGradeInfo!B353,ref_Unit_Balance!$B$31:$B$1048576,0))</f>
        <v>500</v>
      </c>
      <c r="F353" s="5">
        <f>INDEX(ref_Unit_Balance!$V$31:$V$1012,MATCH(UnitGradeInfo!B353,ref_Unit_Balance!$B$31:$B$1048576,0))
+
INDEX(ref_Unit_Balance!$AB$31:$AB$1012,MATCH(UnitGradeInfo!B353,ref_Unit_Balance!$B$31:$B$1048576,0))*(D353-1)</f>
        <v>10750</v>
      </c>
      <c r="G353" s="5">
        <f>INDEX(ref_Unit_Balance!$R$31:$R$1012,MATCH(UnitGradeInfo!B353,ref_Unit_Balance!$B$31:$B$1048576,0))
+
INDEX(ref_Unit_Balance!$AA$31:$AA$1012,MATCH(UnitGradeInfo!B353,ref_Unit_Balance!$B$31:$B$1048576,0))*(D353-1)</f>
        <v>480</v>
      </c>
      <c r="H353" s="39">
        <f>IF(INDEX(Unitinfo!D:D,MATCH(UnitGradeInfo!B353,Unitinfo!A:A,0))=1,50,5)</f>
        <v>5</v>
      </c>
      <c r="I353" s="5">
        <v>3</v>
      </c>
      <c r="J353" s="5">
        <v>250</v>
      </c>
      <c r="K353" s="5">
        <v>0</v>
      </c>
      <c r="L353" s="5">
        <v>3</v>
      </c>
      <c r="M353" s="5">
        <f t="shared" si="37"/>
        <v>10</v>
      </c>
      <c r="N353" s="5">
        <f t="shared" si="38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39"/>
        <v>2016</v>
      </c>
      <c r="U353" s="5">
        <f t="shared" si="40"/>
        <v>1</v>
      </c>
      <c r="V353" s="5">
        <v>0</v>
      </c>
      <c r="W353" s="5">
        <v>10</v>
      </c>
    </row>
    <row r="354" spans="1:23">
      <c r="A354" s="5">
        <f t="shared" si="33"/>
        <v>351</v>
      </c>
      <c r="B354" s="100">
        <f t="shared" si="34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INDEX(ref_Unit_Balance!$G$31:$G$1012,MATCH(UnitGradeInfo!B354,ref_Unit_Balance!$B$31:$B$1048576,0))</f>
        <v>500</v>
      </c>
      <c r="F354" s="5">
        <f>INDEX(ref_Unit_Balance!$V$31:$V$1012,MATCH(UnitGradeInfo!B354,ref_Unit_Balance!$B$31:$B$1048576,0))
+
INDEX(ref_Unit_Balance!$AB$31:$AB$1012,MATCH(UnitGradeInfo!B354,ref_Unit_Balance!$B$31:$B$1048576,0))*(D354-1)</f>
        <v>11250</v>
      </c>
      <c r="G354" s="5">
        <f>INDEX(ref_Unit_Balance!$R$31:$R$1012,MATCH(UnitGradeInfo!B354,ref_Unit_Balance!$B$31:$B$1048576,0))
+
INDEX(ref_Unit_Balance!$AA$31:$AA$1012,MATCH(UnitGradeInfo!B354,ref_Unit_Balance!$B$31:$B$1048576,0))*(D354-1)</f>
        <v>525</v>
      </c>
      <c r="H354" s="39">
        <f>IF(INDEX(Unitinfo!D:D,MATCH(UnitGradeInfo!B354,Unitinfo!A:A,0))=1,50,5)</f>
        <v>5</v>
      </c>
      <c r="I354" s="5">
        <v>3</v>
      </c>
      <c r="J354" s="5">
        <v>250</v>
      </c>
      <c r="K354" s="5">
        <v>0</v>
      </c>
      <c r="L354" s="5">
        <v>3</v>
      </c>
      <c r="M354" s="5">
        <f t="shared" si="37"/>
        <v>12</v>
      </c>
      <c r="N354" s="5">
        <f t="shared" si="38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39"/>
        <v>2016</v>
      </c>
      <c r="U354" s="5">
        <f t="shared" si="40"/>
        <v>1</v>
      </c>
      <c r="V354" s="5">
        <v>0</v>
      </c>
      <c r="W354" s="5">
        <v>10</v>
      </c>
    </row>
    <row r="355" spans="1:23">
      <c r="A355" s="5">
        <f t="shared" si="33"/>
        <v>352</v>
      </c>
      <c r="B355" s="100">
        <f t="shared" si="34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INDEX(ref_Unit_Balance!$G$31:$G$1012,MATCH(UnitGradeInfo!B355,ref_Unit_Balance!$B$31:$B$1048576,0))</f>
        <v>500</v>
      </c>
      <c r="F355" s="5">
        <f>INDEX(ref_Unit_Balance!$V$31:$V$1012,MATCH(UnitGradeInfo!B355,ref_Unit_Balance!$B$31:$B$1048576,0))
+
INDEX(ref_Unit_Balance!$AB$31:$AB$1012,MATCH(UnitGradeInfo!B355,ref_Unit_Balance!$B$31:$B$1048576,0))*(D355-1)</f>
        <v>11750</v>
      </c>
      <c r="G355" s="5">
        <f>INDEX(ref_Unit_Balance!$R$31:$R$1012,MATCH(UnitGradeInfo!B355,ref_Unit_Balance!$B$31:$B$1048576,0))
+
INDEX(ref_Unit_Balance!$AA$31:$AA$1012,MATCH(UnitGradeInfo!B355,ref_Unit_Balance!$B$31:$B$1048576,0))*(D355-1)</f>
        <v>570</v>
      </c>
      <c r="H355" s="39">
        <f>IF(INDEX(Unitinfo!D:D,MATCH(UnitGradeInfo!B355,Unitinfo!A:A,0))=1,50,5)</f>
        <v>5</v>
      </c>
      <c r="I355" s="5">
        <v>3</v>
      </c>
      <c r="J355" s="5">
        <v>250</v>
      </c>
      <c r="K355" s="5">
        <v>0</v>
      </c>
      <c r="L355" s="5">
        <v>3</v>
      </c>
      <c r="M355" s="5">
        <f t="shared" si="37"/>
        <v>14</v>
      </c>
      <c r="N355" s="5">
        <f t="shared" si="38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39"/>
        <v>2016</v>
      </c>
      <c r="U355" s="5">
        <f t="shared" si="40"/>
        <v>1</v>
      </c>
      <c r="V355" s="5">
        <v>0</v>
      </c>
      <c r="W355" s="5">
        <v>10</v>
      </c>
    </row>
    <row r="356" spans="1:23">
      <c r="A356" s="5">
        <f t="shared" si="33"/>
        <v>353</v>
      </c>
      <c r="B356" s="100">
        <f t="shared" si="34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INDEX(ref_Unit_Balance!$G$31:$G$1012,MATCH(UnitGradeInfo!B356,ref_Unit_Balance!$B$31:$B$1048576,0))</f>
        <v>500</v>
      </c>
      <c r="F356" s="5">
        <f>INDEX(ref_Unit_Balance!$V$31:$V$1012,MATCH(UnitGradeInfo!B356,ref_Unit_Balance!$B$31:$B$1048576,0))
+
INDEX(ref_Unit_Balance!$AB$31:$AB$1012,MATCH(UnitGradeInfo!B356,ref_Unit_Balance!$B$31:$B$1048576,0))*(D356-1)</f>
        <v>12250</v>
      </c>
      <c r="G356" s="5">
        <f>INDEX(ref_Unit_Balance!$R$31:$R$1012,MATCH(UnitGradeInfo!B356,ref_Unit_Balance!$B$31:$B$1048576,0))
+
INDEX(ref_Unit_Balance!$AA$31:$AA$1012,MATCH(UnitGradeInfo!B356,ref_Unit_Balance!$B$31:$B$1048576,0))*(D356-1)</f>
        <v>615</v>
      </c>
      <c r="H356" s="39">
        <f>IF(INDEX(Unitinfo!D:D,MATCH(UnitGradeInfo!B356,Unitinfo!A:A,0))=1,50,5)</f>
        <v>5</v>
      </c>
      <c r="I356" s="5">
        <v>3</v>
      </c>
      <c r="J356" s="5">
        <v>250</v>
      </c>
      <c r="K356" s="5">
        <v>0</v>
      </c>
      <c r="L356" s="5">
        <v>3</v>
      </c>
      <c r="M356" s="5">
        <f t="shared" si="37"/>
        <v>16</v>
      </c>
      <c r="N356" s="5">
        <f t="shared" si="38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39"/>
        <v>2016</v>
      </c>
      <c r="U356" s="5">
        <f t="shared" si="40"/>
        <v>1</v>
      </c>
      <c r="V356" s="5">
        <v>0</v>
      </c>
      <c r="W356" s="5">
        <v>10</v>
      </c>
    </row>
    <row r="357" spans="1:23">
      <c r="A357" s="5">
        <f t="shared" si="33"/>
        <v>354</v>
      </c>
      <c r="B357" s="100">
        <f t="shared" si="34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INDEX(ref_Unit_Balance!$G$31:$G$1012,MATCH(UnitGradeInfo!B357,ref_Unit_Balance!$B$31:$B$1048576,0))</f>
        <v>500</v>
      </c>
      <c r="F357" s="5">
        <f>INDEX(ref_Unit_Balance!$V$31:$V$1012,MATCH(UnitGradeInfo!B357,ref_Unit_Balance!$B$31:$B$1048576,0))
+
INDEX(ref_Unit_Balance!$AB$31:$AB$1012,MATCH(UnitGradeInfo!B357,ref_Unit_Balance!$B$31:$B$1048576,0))*(D357-1)</f>
        <v>12750</v>
      </c>
      <c r="G357" s="5">
        <f>INDEX(ref_Unit_Balance!$R$31:$R$1012,MATCH(UnitGradeInfo!B357,ref_Unit_Balance!$B$31:$B$1048576,0))
+
INDEX(ref_Unit_Balance!$AA$31:$AA$1012,MATCH(UnitGradeInfo!B357,ref_Unit_Balance!$B$31:$B$1048576,0))*(D357-1)</f>
        <v>660</v>
      </c>
      <c r="H357" s="39">
        <f>IF(INDEX(Unitinfo!D:D,MATCH(UnitGradeInfo!B357,Unitinfo!A:A,0))=1,50,5)</f>
        <v>5</v>
      </c>
      <c r="I357" s="5">
        <v>3</v>
      </c>
      <c r="J357" s="5">
        <v>250</v>
      </c>
      <c r="K357" s="5">
        <v>0</v>
      </c>
      <c r="L357" s="5">
        <v>3</v>
      </c>
      <c r="M357" s="5">
        <f t="shared" si="37"/>
        <v>18</v>
      </c>
      <c r="N357" s="5">
        <f t="shared" si="38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39"/>
        <v>2016</v>
      </c>
      <c r="U357" s="5">
        <f t="shared" si="40"/>
        <v>1</v>
      </c>
      <c r="V357" s="5">
        <v>0</v>
      </c>
      <c r="W357" s="5">
        <v>10</v>
      </c>
    </row>
    <row r="358" spans="1:23">
      <c r="A358" s="5">
        <f t="shared" si="33"/>
        <v>355</v>
      </c>
      <c r="B358" s="100">
        <f t="shared" si="34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INDEX(ref_Unit_Balance!$G$31:$G$1012,MATCH(UnitGradeInfo!B358,ref_Unit_Balance!$B$31:$B$1048576,0))</f>
        <v>500</v>
      </c>
      <c r="F358" s="5">
        <f>INDEX(ref_Unit_Balance!$V$31:$V$1012,MATCH(UnitGradeInfo!B358,ref_Unit_Balance!$B$31:$B$1048576,0))
+
INDEX(ref_Unit_Balance!$AB$31:$AB$1012,MATCH(UnitGradeInfo!B358,ref_Unit_Balance!$B$31:$B$1048576,0))*(D358-1)</f>
        <v>13250</v>
      </c>
      <c r="G358" s="5">
        <f>INDEX(ref_Unit_Balance!$R$31:$R$1012,MATCH(UnitGradeInfo!B358,ref_Unit_Balance!$B$31:$B$1048576,0))
+
INDEX(ref_Unit_Balance!$AA$31:$AA$1012,MATCH(UnitGradeInfo!B358,ref_Unit_Balance!$B$31:$B$1048576,0))*(D358-1)</f>
        <v>705</v>
      </c>
      <c r="H358" s="39">
        <f>IF(INDEX(Unitinfo!D:D,MATCH(UnitGradeInfo!B358,Unitinfo!A:A,0))=1,50,5)</f>
        <v>5</v>
      </c>
      <c r="I358" s="5">
        <v>3</v>
      </c>
      <c r="J358" s="5">
        <v>250</v>
      </c>
      <c r="K358" s="5">
        <v>0</v>
      </c>
      <c r="L358" s="5">
        <v>3</v>
      </c>
      <c r="M358" s="5">
        <f t="shared" si="37"/>
        <v>20</v>
      </c>
      <c r="N358" s="5">
        <f t="shared" si="38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39"/>
        <v>2016</v>
      </c>
      <c r="U358" s="5">
        <f t="shared" si="40"/>
        <v>1</v>
      </c>
      <c r="V358" s="5">
        <v>0</v>
      </c>
      <c r="W358" s="5">
        <v>10</v>
      </c>
    </row>
    <row r="359" spans="1:23">
      <c r="A359" s="5">
        <f t="shared" si="33"/>
        <v>356</v>
      </c>
      <c r="B359" s="100">
        <f t="shared" si="34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INDEX(ref_Unit_Balance!$G$31:$G$1012,MATCH(UnitGradeInfo!B359,ref_Unit_Balance!$B$31:$B$1048576,0))</f>
        <v>500</v>
      </c>
      <c r="F359" s="5">
        <f>INDEX(ref_Unit_Balance!$V$31:$V$1012,MATCH(UnitGradeInfo!B359,ref_Unit_Balance!$B$31:$B$1048576,0))
+
INDEX(ref_Unit_Balance!$AB$31:$AB$1012,MATCH(UnitGradeInfo!B359,ref_Unit_Balance!$B$31:$B$1048576,0))*(D359-1)</f>
        <v>13750</v>
      </c>
      <c r="G359" s="5">
        <f>INDEX(ref_Unit_Balance!$R$31:$R$1012,MATCH(UnitGradeInfo!B359,ref_Unit_Balance!$B$31:$B$1048576,0))
+
INDEX(ref_Unit_Balance!$AA$31:$AA$1012,MATCH(UnitGradeInfo!B359,ref_Unit_Balance!$B$31:$B$1048576,0))*(D359-1)</f>
        <v>750</v>
      </c>
      <c r="H359" s="39">
        <f>IF(INDEX(Unitinfo!D:D,MATCH(UnitGradeInfo!B359,Unitinfo!A:A,0))=1,50,5)</f>
        <v>5</v>
      </c>
      <c r="I359" s="5">
        <v>3</v>
      </c>
      <c r="J359" s="5">
        <v>250</v>
      </c>
      <c r="K359" s="5">
        <v>0</v>
      </c>
      <c r="L359" s="5">
        <v>3</v>
      </c>
      <c r="M359" s="5">
        <f t="shared" si="37"/>
        <v>22</v>
      </c>
      <c r="N359" s="5">
        <f t="shared" si="38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39"/>
        <v>2016</v>
      </c>
      <c r="U359" s="5">
        <f t="shared" si="40"/>
        <v>1</v>
      </c>
      <c r="V359" s="5">
        <v>0</v>
      </c>
      <c r="W359" s="5">
        <v>10</v>
      </c>
    </row>
    <row r="360" spans="1:23">
      <c r="A360" s="5">
        <f t="shared" ref="A360:A423" si="41">A359+1</f>
        <v>357</v>
      </c>
      <c r="B360" s="100">
        <f t="shared" si="34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INDEX(ref_Unit_Balance!$G$31:$G$1012,MATCH(UnitGradeInfo!B360,ref_Unit_Balance!$B$31:$B$1048576,0))</f>
        <v>500</v>
      </c>
      <c r="F360" s="5">
        <f>INDEX(ref_Unit_Balance!$V$31:$V$1012,MATCH(UnitGradeInfo!B360,ref_Unit_Balance!$B$31:$B$1048576,0))
+
INDEX(ref_Unit_Balance!$AB$31:$AB$1012,MATCH(UnitGradeInfo!B360,ref_Unit_Balance!$B$31:$B$1048576,0))*(D360-1)</f>
        <v>14250</v>
      </c>
      <c r="G360" s="5">
        <f>INDEX(ref_Unit_Balance!$R$31:$R$1012,MATCH(UnitGradeInfo!B360,ref_Unit_Balance!$B$31:$B$1048576,0))
+
INDEX(ref_Unit_Balance!$AA$31:$AA$1012,MATCH(UnitGradeInfo!B360,ref_Unit_Balance!$B$31:$B$1048576,0))*(D360-1)</f>
        <v>795</v>
      </c>
      <c r="H360" s="39">
        <f>IF(INDEX(Unitinfo!D:D,MATCH(UnitGradeInfo!B360,Unitinfo!A:A,0))=1,50,5)</f>
        <v>5</v>
      </c>
      <c r="I360" s="5">
        <v>3</v>
      </c>
      <c r="J360" s="5">
        <v>250</v>
      </c>
      <c r="K360" s="5">
        <v>0</v>
      </c>
      <c r="L360" s="5">
        <v>3</v>
      </c>
      <c r="M360" s="5">
        <f t="shared" si="37"/>
        <v>24</v>
      </c>
      <c r="N360" s="5">
        <f t="shared" si="38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39"/>
        <v>2016</v>
      </c>
      <c r="U360" s="5">
        <f t="shared" si="40"/>
        <v>1</v>
      </c>
      <c r="V360" s="5">
        <v>0</v>
      </c>
      <c r="W360" s="5">
        <v>10</v>
      </c>
    </row>
    <row r="361" spans="1:23">
      <c r="A361" s="5">
        <f t="shared" si="41"/>
        <v>358</v>
      </c>
      <c r="B361" s="100">
        <f t="shared" si="34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INDEX(ref_Unit_Balance!$G$31:$G$1012,MATCH(UnitGradeInfo!B361,ref_Unit_Balance!$B$31:$B$1048576,0))</f>
        <v>500</v>
      </c>
      <c r="F361" s="5">
        <f>INDEX(ref_Unit_Balance!$V$31:$V$1012,MATCH(UnitGradeInfo!B361,ref_Unit_Balance!$B$31:$B$1048576,0))
+
INDEX(ref_Unit_Balance!$AB$31:$AB$1012,MATCH(UnitGradeInfo!B361,ref_Unit_Balance!$B$31:$B$1048576,0))*(D361-1)</f>
        <v>14750</v>
      </c>
      <c r="G361" s="5">
        <f>INDEX(ref_Unit_Balance!$R$31:$R$1012,MATCH(UnitGradeInfo!B361,ref_Unit_Balance!$B$31:$B$1048576,0))
+
INDEX(ref_Unit_Balance!$AA$31:$AA$1012,MATCH(UnitGradeInfo!B361,ref_Unit_Balance!$B$31:$B$1048576,0))*(D361-1)</f>
        <v>840</v>
      </c>
      <c r="H361" s="39">
        <f>IF(INDEX(Unitinfo!D:D,MATCH(UnitGradeInfo!B361,Unitinfo!A:A,0))=1,50,5)</f>
        <v>5</v>
      </c>
      <c r="I361" s="5">
        <v>3</v>
      </c>
      <c r="J361" s="5">
        <v>250</v>
      </c>
      <c r="K361" s="5">
        <v>0</v>
      </c>
      <c r="L361" s="5">
        <v>3</v>
      </c>
      <c r="M361" s="5">
        <f t="shared" si="37"/>
        <v>26</v>
      </c>
      <c r="N361" s="5">
        <f t="shared" si="38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39"/>
        <v>2016</v>
      </c>
      <c r="U361" s="5">
        <f t="shared" si="40"/>
        <v>1</v>
      </c>
      <c r="V361" s="5">
        <v>0</v>
      </c>
      <c r="W361" s="5">
        <v>10</v>
      </c>
    </row>
    <row r="362" spans="1:23">
      <c r="A362" s="5">
        <f t="shared" si="41"/>
        <v>359</v>
      </c>
      <c r="B362" s="100">
        <f t="shared" si="34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INDEX(ref_Unit_Balance!$G$31:$G$1012,MATCH(UnitGradeInfo!B362,ref_Unit_Balance!$B$31:$B$1048576,0))</f>
        <v>500</v>
      </c>
      <c r="F362" s="5">
        <f>INDEX(ref_Unit_Balance!$V$31:$V$1012,MATCH(UnitGradeInfo!B362,ref_Unit_Balance!$B$31:$B$1048576,0))
+
INDEX(ref_Unit_Balance!$AB$31:$AB$1012,MATCH(UnitGradeInfo!B362,ref_Unit_Balance!$B$31:$B$1048576,0))*(D362-1)</f>
        <v>15250</v>
      </c>
      <c r="G362" s="5">
        <f>INDEX(ref_Unit_Balance!$R$31:$R$1012,MATCH(UnitGradeInfo!B362,ref_Unit_Balance!$B$31:$B$1048576,0))
+
INDEX(ref_Unit_Balance!$AA$31:$AA$1012,MATCH(UnitGradeInfo!B362,ref_Unit_Balance!$B$31:$B$1048576,0))*(D362-1)</f>
        <v>885</v>
      </c>
      <c r="H362" s="39">
        <f>IF(INDEX(Unitinfo!D:D,MATCH(UnitGradeInfo!B362,Unitinfo!A:A,0))=1,50,5)</f>
        <v>5</v>
      </c>
      <c r="I362" s="5">
        <v>3</v>
      </c>
      <c r="J362" s="5">
        <v>250</v>
      </c>
      <c r="K362" s="5">
        <v>0</v>
      </c>
      <c r="L362" s="5">
        <v>3</v>
      </c>
      <c r="M362" s="5">
        <f t="shared" si="37"/>
        <v>28</v>
      </c>
      <c r="N362" s="5">
        <f t="shared" si="38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39"/>
        <v>2016</v>
      </c>
      <c r="U362" s="5">
        <f t="shared" si="40"/>
        <v>1</v>
      </c>
      <c r="V362" s="5">
        <v>0</v>
      </c>
      <c r="W362" s="5">
        <v>10</v>
      </c>
    </row>
    <row r="363" spans="1:23">
      <c r="A363" s="5">
        <f t="shared" si="41"/>
        <v>360</v>
      </c>
      <c r="B363" s="100">
        <f t="shared" si="34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INDEX(ref_Unit_Balance!$G$31:$G$1012,MATCH(UnitGradeInfo!B363,ref_Unit_Balance!$B$31:$B$1048576,0))</f>
        <v>500</v>
      </c>
      <c r="F363" s="5">
        <f>INDEX(ref_Unit_Balance!$V$31:$V$1012,MATCH(UnitGradeInfo!B363,ref_Unit_Balance!$B$31:$B$1048576,0))
+
INDEX(ref_Unit_Balance!$AB$31:$AB$1012,MATCH(UnitGradeInfo!B363,ref_Unit_Balance!$B$31:$B$1048576,0))*(D363-1)</f>
        <v>15750</v>
      </c>
      <c r="G363" s="5">
        <f>INDEX(ref_Unit_Balance!$R$31:$R$1012,MATCH(UnitGradeInfo!B363,ref_Unit_Balance!$B$31:$B$1048576,0))
+
INDEX(ref_Unit_Balance!$AA$31:$AA$1012,MATCH(UnitGradeInfo!B363,ref_Unit_Balance!$B$31:$B$1048576,0))*(D363-1)</f>
        <v>930</v>
      </c>
      <c r="H363" s="39">
        <f>IF(INDEX(Unitinfo!D:D,MATCH(UnitGradeInfo!B363,Unitinfo!A:A,0))=1,50,5)</f>
        <v>5</v>
      </c>
      <c r="I363" s="5">
        <v>3</v>
      </c>
      <c r="J363" s="5">
        <v>250</v>
      </c>
      <c r="K363" s="5">
        <v>0</v>
      </c>
      <c r="L363" s="5">
        <v>3</v>
      </c>
      <c r="M363" s="5">
        <f t="shared" si="37"/>
        <v>30</v>
      </c>
      <c r="N363" s="5">
        <f t="shared" si="38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39"/>
        <v>2016</v>
      </c>
      <c r="U363" s="5">
        <f t="shared" si="40"/>
        <v>1</v>
      </c>
      <c r="V363" s="5">
        <v>0</v>
      </c>
      <c r="W363" s="5">
        <v>10</v>
      </c>
    </row>
    <row r="364" spans="1:23">
      <c r="A364" s="5">
        <f t="shared" si="41"/>
        <v>361</v>
      </c>
      <c r="B364" s="100">
        <f t="shared" si="34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INDEX(ref_Unit_Balance!$G$31:$G$1012,MATCH(UnitGradeInfo!B364,ref_Unit_Balance!$B$31:$B$1048576,0))</f>
        <v>500</v>
      </c>
      <c r="F364" s="5">
        <f>INDEX(ref_Unit_Balance!$V$31:$V$1012,MATCH(UnitGradeInfo!B364,ref_Unit_Balance!$B$31:$B$1048576,0))
+
INDEX(ref_Unit_Balance!$AB$31:$AB$1012,MATCH(UnitGradeInfo!B364,ref_Unit_Balance!$B$31:$B$1048576,0))*(D364-1)</f>
        <v>16250</v>
      </c>
      <c r="G364" s="5">
        <f>INDEX(ref_Unit_Balance!$R$31:$R$1012,MATCH(UnitGradeInfo!B364,ref_Unit_Balance!$B$31:$B$1048576,0))
+
INDEX(ref_Unit_Balance!$AA$31:$AA$1012,MATCH(UnitGradeInfo!B364,ref_Unit_Balance!$B$31:$B$1048576,0))*(D364-1)</f>
        <v>975</v>
      </c>
      <c r="H364" s="39">
        <f>IF(INDEX(Unitinfo!D:D,MATCH(UnitGradeInfo!B364,Unitinfo!A:A,0))=1,50,5)</f>
        <v>5</v>
      </c>
      <c r="I364" s="5">
        <v>3</v>
      </c>
      <c r="J364" s="5">
        <v>250</v>
      </c>
      <c r="K364" s="5">
        <v>0</v>
      </c>
      <c r="L364" s="5">
        <v>3</v>
      </c>
      <c r="M364" s="5">
        <f t="shared" si="37"/>
        <v>32</v>
      </c>
      <c r="N364" s="5">
        <f t="shared" si="38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39"/>
        <v>2016</v>
      </c>
      <c r="U364" s="5">
        <f t="shared" si="40"/>
        <v>1</v>
      </c>
      <c r="V364" s="5">
        <v>0</v>
      </c>
      <c r="W364" s="5">
        <v>10</v>
      </c>
    </row>
    <row r="365" spans="1:23">
      <c r="A365" s="5">
        <f t="shared" si="41"/>
        <v>362</v>
      </c>
      <c r="B365" s="100">
        <f t="shared" si="34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INDEX(ref_Unit_Balance!$G$31:$G$1012,MATCH(UnitGradeInfo!B365,ref_Unit_Balance!$B$31:$B$1048576,0))</f>
        <v>500</v>
      </c>
      <c r="F365" s="5">
        <f>INDEX(ref_Unit_Balance!$V$31:$V$1012,MATCH(UnitGradeInfo!B365,ref_Unit_Balance!$B$31:$B$1048576,0))
+
INDEX(ref_Unit_Balance!$AB$31:$AB$1012,MATCH(UnitGradeInfo!B365,ref_Unit_Balance!$B$31:$B$1048576,0))*(D365-1)</f>
        <v>16750</v>
      </c>
      <c r="G365" s="5">
        <f>INDEX(ref_Unit_Balance!$R$31:$R$1012,MATCH(UnitGradeInfo!B365,ref_Unit_Balance!$B$31:$B$1048576,0))
+
INDEX(ref_Unit_Balance!$AA$31:$AA$1012,MATCH(UnitGradeInfo!B365,ref_Unit_Balance!$B$31:$B$1048576,0))*(D365-1)</f>
        <v>1020</v>
      </c>
      <c r="H365" s="39">
        <f>IF(INDEX(Unitinfo!D:D,MATCH(UnitGradeInfo!B365,Unitinfo!A:A,0))=1,50,5)</f>
        <v>5</v>
      </c>
      <c r="I365" s="5">
        <v>3</v>
      </c>
      <c r="J365" s="5">
        <v>250</v>
      </c>
      <c r="K365" s="5">
        <v>0</v>
      </c>
      <c r="L365" s="5">
        <v>3</v>
      </c>
      <c r="M365" s="5">
        <f t="shared" si="37"/>
        <v>34</v>
      </c>
      <c r="N365" s="5">
        <f t="shared" si="38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39"/>
        <v>2016</v>
      </c>
      <c r="U365" s="5">
        <f t="shared" si="40"/>
        <v>1</v>
      </c>
      <c r="V365" s="5">
        <v>0</v>
      </c>
      <c r="W365" s="5">
        <v>10</v>
      </c>
    </row>
    <row r="366" spans="1:23">
      <c r="A366" s="5">
        <f t="shared" si="41"/>
        <v>363</v>
      </c>
      <c r="B366" s="100">
        <f t="shared" si="34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INDEX(ref_Unit_Balance!$G$31:$G$1012,MATCH(UnitGradeInfo!B366,ref_Unit_Balance!$B$31:$B$1048576,0))</f>
        <v>500</v>
      </c>
      <c r="F366" s="5">
        <f>INDEX(ref_Unit_Balance!$V$31:$V$1012,MATCH(UnitGradeInfo!B366,ref_Unit_Balance!$B$31:$B$1048576,0))
+
INDEX(ref_Unit_Balance!$AB$31:$AB$1012,MATCH(UnitGradeInfo!B366,ref_Unit_Balance!$B$31:$B$1048576,0))*(D366-1)</f>
        <v>17250</v>
      </c>
      <c r="G366" s="5">
        <f>INDEX(ref_Unit_Balance!$R$31:$R$1012,MATCH(UnitGradeInfo!B366,ref_Unit_Balance!$B$31:$B$1048576,0))
+
INDEX(ref_Unit_Balance!$AA$31:$AA$1012,MATCH(UnitGradeInfo!B366,ref_Unit_Balance!$B$31:$B$1048576,0))*(D366-1)</f>
        <v>1065</v>
      </c>
      <c r="H366" s="39">
        <f>IF(INDEX(Unitinfo!D:D,MATCH(UnitGradeInfo!B366,Unitinfo!A:A,0))=1,50,5)</f>
        <v>5</v>
      </c>
      <c r="I366" s="5">
        <v>3</v>
      </c>
      <c r="J366" s="5">
        <v>250</v>
      </c>
      <c r="K366" s="5">
        <v>0</v>
      </c>
      <c r="L366" s="5">
        <v>3</v>
      </c>
      <c r="M366" s="5">
        <f t="shared" si="37"/>
        <v>36</v>
      </c>
      <c r="N366" s="5">
        <f t="shared" si="38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39"/>
        <v>2016</v>
      </c>
      <c r="U366" s="5">
        <f t="shared" si="40"/>
        <v>1</v>
      </c>
      <c r="V366" s="5">
        <v>0</v>
      </c>
      <c r="W366" s="5">
        <v>10</v>
      </c>
    </row>
    <row r="367" spans="1:23">
      <c r="A367" s="5">
        <f t="shared" si="41"/>
        <v>364</v>
      </c>
      <c r="B367" s="100">
        <f t="shared" si="34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INDEX(ref_Unit_Balance!$G$31:$G$1012,MATCH(UnitGradeInfo!B367,ref_Unit_Balance!$B$31:$B$1048576,0))</f>
        <v>500</v>
      </c>
      <c r="F367" s="5">
        <f>INDEX(ref_Unit_Balance!$V$31:$V$1012,MATCH(UnitGradeInfo!B367,ref_Unit_Balance!$B$31:$B$1048576,0))
+
INDEX(ref_Unit_Balance!$AB$31:$AB$1012,MATCH(UnitGradeInfo!B367,ref_Unit_Balance!$B$31:$B$1048576,0))*(D367-1)</f>
        <v>17750</v>
      </c>
      <c r="G367" s="5">
        <f>INDEX(ref_Unit_Balance!$R$31:$R$1012,MATCH(UnitGradeInfo!B367,ref_Unit_Balance!$B$31:$B$1048576,0))
+
INDEX(ref_Unit_Balance!$AA$31:$AA$1012,MATCH(UnitGradeInfo!B367,ref_Unit_Balance!$B$31:$B$1048576,0))*(D367-1)</f>
        <v>1110</v>
      </c>
      <c r="H367" s="39">
        <f>IF(INDEX(Unitinfo!D:D,MATCH(UnitGradeInfo!B367,Unitinfo!A:A,0))=1,50,5)</f>
        <v>5</v>
      </c>
      <c r="I367" s="5">
        <v>3</v>
      </c>
      <c r="J367" s="5">
        <v>250</v>
      </c>
      <c r="K367" s="5">
        <v>0</v>
      </c>
      <c r="L367" s="5">
        <v>3</v>
      </c>
      <c r="M367" s="5">
        <f t="shared" si="37"/>
        <v>38</v>
      </c>
      <c r="N367" s="5">
        <f t="shared" si="38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39"/>
        <v>2016</v>
      </c>
      <c r="U367" s="5">
        <f t="shared" si="40"/>
        <v>1</v>
      </c>
      <c r="V367" s="5">
        <v>0</v>
      </c>
      <c r="W367" s="5">
        <v>10</v>
      </c>
    </row>
    <row r="368" spans="1:23">
      <c r="A368" s="5">
        <f t="shared" si="41"/>
        <v>365</v>
      </c>
      <c r="B368" s="100">
        <f t="shared" si="34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INDEX(ref_Unit_Balance!$G$31:$G$1012,MATCH(UnitGradeInfo!B368,ref_Unit_Balance!$B$31:$B$1048576,0))</f>
        <v>500</v>
      </c>
      <c r="F368" s="5">
        <f>INDEX(ref_Unit_Balance!$V$31:$V$1012,MATCH(UnitGradeInfo!B368,ref_Unit_Balance!$B$31:$B$1048576,0))
+
INDEX(ref_Unit_Balance!$AB$31:$AB$1012,MATCH(UnitGradeInfo!B368,ref_Unit_Balance!$B$31:$B$1048576,0))*(D368-1)</f>
        <v>18250</v>
      </c>
      <c r="G368" s="5">
        <f>INDEX(ref_Unit_Balance!$R$31:$R$1012,MATCH(UnitGradeInfo!B368,ref_Unit_Balance!$B$31:$B$1048576,0))
+
INDEX(ref_Unit_Balance!$AA$31:$AA$1012,MATCH(UnitGradeInfo!B368,ref_Unit_Balance!$B$31:$B$1048576,0))*(D368-1)</f>
        <v>1155</v>
      </c>
      <c r="H368" s="39">
        <f>IF(INDEX(Unitinfo!D:D,MATCH(UnitGradeInfo!B368,Unitinfo!A:A,0))=1,50,5)</f>
        <v>5</v>
      </c>
      <c r="I368" s="5">
        <v>3</v>
      </c>
      <c r="J368" s="5">
        <v>250</v>
      </c>
      <c r="K368" s="5">
        <v>0</v>
      </c>
      <c r="L368" s="5">
        <v>3</v>
      </c>
      <c r="M368" s="5">
        <f t="shared" si="37"/>
        <v>40</v>
      </c>
      <c r="N368" s="5">
        <f t="shared" si="38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39"/>
        <v>2016</v>
      </c>
      <c r="U368" s="5">
        <f t="shared" si="40"/>
        <v>1</v>
      </c>
      <c r="V368" s="5">
        <v>0</v>
      </c>
      <c r="W368" s="5">
        <v>10</v>
      </c>
    </row>
    <row r="369" spans="1:23">
      <c r="A369" s="5">
        <f t="shared" si="41"/>
        <v>366</v>
      </c>
      <c r="B369" s="100">
        <f t="shared" si="34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INDEX(ref_Unit_Balance!$G$31:$G$1012,MATCH(UnitGradeInfo!B369,ref_Unit_Balance!$B$31:$B$1048576,0))</f>
        <v>750</v>
      </c>
      <c r="F369" s="5">
        <f>INDEX(ref_Unit_Balance!$V$31:$V$1012,MATCH(UnitGradeInfo!B369,ref_Unit_Balance!$B$31:$B$1048576,0))
+
INDEX(ref_Unit_Balance!$AB$31:$AB$1012,MATCH(UnitGradeInfo!B369,ref_Unit_Balance!$B$31:$B$1048576,0))*(D369-1)</f>
        <v>30000</v>
      </c>
      <c r="G369" s="5">
        <f>INDEX(ref_Unit_Balance!$R$31:$R$1012,MATCH(UnitGradeInfo!B369,ref_Unit_Balance!$B$31:$B$1048576,0))
+
INDEX(ref_Unit_Balance!$AA$31:$AA$1012,MATCH(UnitGradeInfo!B369,ref_Unit_Balance!$B$31:$B$1048576,0))*(D369-1)</f>
        <v>3600</v>
      </c>
      <c r="H369" s="39">
        <f>IF(INDEX(Unitinfo!D:D,MATCH(UnitGradeInfo!B369,Unitinfo!A:A,0))=1,50,5)</f>
        <v>5</v>
      </c>
      <c r="I369" s="5">
        <v>3</v>
      </c>
      <c r="J369" s="5">
        <v>250</v>
      </c>
      <c r="K369" s="5">
        <v>0</v>
      </c>
      <c r="L369" s="5">
        <v>3</v>
      </c>
      <c r="M369" s="5">
        <f t="shared" si="37"/>
        <v>2</v>
      </c>
      <c r="N369" s="5">
        <f t="shared" si="38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2">B369</f>
        <v>2017</v>
      </c>
      <c r="U369" s="5">
        <f t="shared" ref="U369:U432" si="43">IF(B369&gt;10000,0,1)</f>
        <v>1</v>
      </c>
      <c r="V369" s="5">
        <v>0</v>
      </c>
      <c r="W369" s="5">
        <v>10</v>
      </c>
    </row>
    <row r="370" spans="1:23">
      <c r="A370" s="5">
        <f t="shared" si="41"/>
        <v>367</v>
      </c>
      <c r="B370" s="100">
        <f t="shared" ref="B370:B433" si="44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INDEX(ref_Unit_Balance!$G$31:$G$1012,MATCH(UnitGradeInfo!B370,ref_Unit_Balance!$B$31:$B$1048576,0))</f>
        <v>750</v>
      </c>
      <c r="F370" s="5">
        <f>INDEX(ref_Unit_Balance!$V$31:$V$1012,MATCH(UnitGradeInfo!B370,ref_Unit_Balance!$B$31:$B$1048576,0))
+
INDEX(ref_Unit_Balance!$AB$31:$AB$1012,MATCH(UnitGradeInfo!B370,ref_Unit_Balance!$B$31:$B$1048576,0))*(D370-1)</f>
        <v>31000</v>
      </c>
      <c r="G370" s="5">
        <f>INDEX(ref_Unit_Balance!$R$31:$R$1012,MATCH(UnitGradeInfo!B370,ref_Unit_Balance!$B$31:$B$1048576,0))
+
INDEX(ref_Unit_Balance!$AA$31:$AA$1012,MATCH(UnitGradeInfo!B370,ref_Unit_Balance!$B$31:$B$1048576,0))*(D370-1)</f>
        <v>3780</v>
      </c>
      <c r="H370" s="39">
        <f>IF(INDEX(Unitinfo!D:D,MATCH(UnitGradeInfo!B370,Unitinfo!A:A,0))=1,50,5)</f>
        <v>5</v>
      </c>
      <c r="I370" s="5">
        <v>3</v>
      </c>
      <c r="J370" s="5">
        <v>250</v>
      </c>
      <c r="K370" s="5">
        <v>0</v>
      </c>
      <c r="L370" s="5">
        <v>3</v>
      </c>
      <c r="M370" s="5">
        <f t="shared" si="37"/>
        <v>4</v>
      </c>
      <c r="N370" s="5">
        <f t="shared" si="38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2"/>
        <v>2017</v>
      </c>
      <c r="U370" s="5">
        <f t="shared" si="43"/>
        <v>1</v>
      </c>
      <c r="V370" s="5">
        <v>0</v>
      </c>
      <c r="W370" s="5">
        <v>10</v>
      </c>
    </row>
    <row r="371" spans="1:23">
      <c r="A371" s="5">
        <f t="shared" si="41"/>
        <v>368</v>
      </c>
      <c r="B371" s="100">
        <f t="shared" si="44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INDEX(ref_Unit_Balance!$G$31:$G$1012,MATCH(UnitGradeInfo!B371,ref_Unit_Balance!$B$31:$B$1048576,0))</f>
        <v>750</v>
      </c>
      <c r="F371" s="5">
        <f>INDEX(ref_Unit_Balance!$V$31:$V$1012,MATCH(UnitGradeInfo!B371,ref_Unit_Balance!$B$31:$B$1048576,0))
+
INDEX(ref_Unit_Balance!$AB$31:$AB$1012,MATCH(UnitGradeInfo!B371,ref_Unit_Balance!$B$31:$B$1048576,0))*(D371-1)</f>
        <v>32000</v>
      </c>
      <c r="G371" s="5">
        <f>INDEX(ref_Unit_Balance!$R$31:$R$1012,MATCH(UnitGradeInfo!B371,ref_Unit_Balance!$B$31:$B$1048576,0))
+
INDEX(ref_Unit_Balance!$AA$31:$AA$1012,MATCH(UnitGradeInfo!B371,ref_Unit_Balance!$B$31:$B$1048576,0))*(D371-1)</f>
        <v>3960</v>
      </c>
      <c r="H371" s="39">
        <f>IF(INDEX(Unitinfo!D:D,MATCH(UnitGradeInfo!B371,Unitinfo!A:A,0))=1,50,5)</f>
        <v>5</v>
      </c>
      <c r="I371" s="5">
        <v>3</v>
      </c>
      <c r="J371" s="5">
        <v>250</v>
      </c>
      <c r="K371" s="5">
        <v>0</v>
      </c>
      <c r="L371" s="5">
        <v>3</v>
      </c>
      <c r="M371" s="5">
        <f t="shared" si="37"/>
        <v>6</v>
      </c>
      <c r="N371" s="5">
        <f t="shared" si="38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2"/>
        <v>2017</v>
      </c>
      <c r="U371" s="5">
        <f t="shared" si="43"/>
        <v>1</v>
      </c>
      <c r="V371" s="5">
        <v>0</v>
      </c>
      <c r="W371" s="5">
        <v>10</v>
      </c>
    </row>
    <row r="372" spans="1:23">
      <c r="A372" s="5">
        <f t="shared" si="41"/>
        <v>369</v>
      </c>
      <c r="B372" s="100">
        <f t="shared" si="44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INDEX(ref_Unit_Balance!$G$31:$G$1012,MATCH(UnitGradeInfo!B372,ref_Unit_Balance!$B$31:$B$1048576,0))</f>
        <v>750</v>
      </c>
      <c r="F372" s="5">
        <f>INDEX(ref_Unit_Balance!$V$31:$V$1012,MATCH(UnitGradeInfo!B372,ref_Unit_Balance!$B$31:$B$1048576,0))
+
INDEX(ref_Unit_Balance!$AB$31:$AB$1012,MATCH(UnitGradeInfo!B372,ref_Unit_Balance!$B$31:$B$1048576,0))*(D372-1)</f>
        <v>33000</v>
      </c>
      <c r="G372" s="5">
        <f>INDEX(ref_Unit_Balance!$R$31:$R$1012,MATCH(UnitGradeInfo!B372,ref_Unit_Balance!$B$31:$B$1048576,0))
+
INDEX(ref_Unit_Balance!$AA$31:$AA$1012,MATCH(UnitGradeInfo!B372,ref_Unit_Balance!$B$31:$B$1048576,0))*(D372-1)</f>
        <v>4140</v>
      </c>
      <c r="H372" s="39">
        <f>IF(INDEX(Unitinfo!D:D,MATCH(UnitGradeInfo!B372,Unitinfo!A:A,0))=1,50,5)</f>
        <v>5</v>
      </c>
      <c r="I372" s="5">
        <v>3</v>
      </c>
      <c r="J372" s="5">
        <v>250</v>
      </c>
      <c r="K372" s="5">
        <v>0</v>
      </c>
      <c r="L372" s="5">
        <v>3</v>
      </c>
      <c r="M372" s="5">
        <f t="shared" si="37"/>
        <v>8</v>
      </c>
      <c r="N372" s="5">
        <f t="shared" si="38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2"/>
        <v>2017</v>
      </c>
      <c r="U372" s="5">
        <f t="shared" si="43"/>
        <v>1</v>
      </c>
      <c r="V372" s="5">
        <v>0</v>
      </c>
      <c r="W372" s="5">
        <v>10</v>
      </c>
    </row>
    <row r="373" spans="1:23">
      <c r="A373" s="5">
        <f t="shared" si="41"/>
        <v>370</v>
      </c>
      <c r="B373" s="100">
        <f t="shared" si="44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INDEX(ref_Unit_Balance!$G$31:$G$1012,MATCH(UnitGradeInfo!B373,ref_Unit_Balance!$B$31:$B$1048576,0))</f>
        <v>750</v>
      </c>
      <c r="F373" s="5">
        <f>INDEX(ref_Unit_Balance!$V$31:$V$1012,MATCH(UnitGradeInfo!B373,ref_Unit_Balance!$B$31:$B$1048576,0))
+
INDEX(ref_Unit_Balance!$AB$31:$AB$1012,MATCH(UnitGradeInfo!B373,ref_Unit_Balance!$B$31:$B$1048576,0))*(D373-1)</f>
        <v>34000</v>
      </c>
      <c r="G373" s="5">
        <f>INDEX(ref_Unit_Balance!$R$31:$R$1012,MATCH(UnitGradeInfo!B373,ref_Unit_Balance!$B$31:$B$1048576,0))
+
INDEX(ref_Unit_Balance!$AA$31:$AA$1012,MATCH(UnitGradeInfo!B373,ref_Unit_Balance!$B$31:$B$1048576,0))*(D373-1)</f>
        <v>4320</v>
      </c>
      <c r="H373" s="39">
        <f>IF(INDEX(Unitinfo!D:D,MATCH(UnitGradeInfo!B373,Unitinfo!A:A,0))=1,50,5)</f>
        <v>5</v>
      </c>
      <c r="I373" s="5">
        <v>3</v>
      </c>
      <c r="J373" s="5">
        <v>250</v>
      </c>
      <c r="K373" s="5">
        <v>0</v>
      </c>
      <c r="L373" s="5">
        <v>3</v>
      </c>
      <c r="M373" s="5">
        <f t="shared" si="37"/>
        <v>10</v>
      </c>
      <c r="N373" s="5">
        <f t="shared" si="38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2"/>
        <v>2017</v>
      </c>
      <c r="U373" s="5">
        <f t="shared" si="43"/>
        <v>1</v>
      </c>
      <c r="V373" s="5">
        <v>0</v>
      </c>
      <c r="W373" s="5">
        <v>10</v>
      </c>
    </row>
    <row r="374" spans="1:23">
      <c r="A374" s="5">
        <f t="shared" si="41"/>
        <v>371</v>
      </c>
      <c r="B374" s="100">
        <f t="shared" si="44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INDEX(ref_Unit_Balance!$G$31:$G$1012,MATCH(UnitGradeInfo!B374,ref_Unit_Balance!$B$31:$B$1048576,0))</f>
        <v>750</v>
      </c>
      <c r="F374" s="5">
        <f>INDEX(ref_Unit_Balance!$V$31:$V$1012,MATCH(UnitGradeInfo!B374,ref_Unit_Balance!$B$31:$B$1048576,0))
+
INDEX(ref_Unit_Balance!$AB$31:$AB$1012,MATCH(UnitGradeInfo!B374,ref_Unit_Balance!$B$31:$B$1048576,0))*(D374-1)</f>
        <v>35000</v>
      </c>
      <c r="G374" s="5">
        <f>INDEX(ref_Unit_Balance!$R$31:$R$1012,MATCH(UnitGradeInfo!B374,ref_Unit_Balance!$B$31:$B$1048576,0))
+
INDEX(ref_Unit_Balance!$AA$31:$AA$1012,MATCH(UnitGradeInfo!B374,ref_Unit_Balance!$B$31:$B$1048576,0))*(D374-1)</f>
        <v>4500</v>
      </c>
      <c r="H374" s="39">
        <f>IF(INDEX(Unitinfo!D:D,MATCH(UnitGradeInfo!B374,Unitinfo!A:A,0))=1,50,5)</f>
        <v>5</v>
      </c>
      <c r="I374" s="5">
        <v>3</v>
      </c>
      <c r="J374" s="5">
        <v>250</v>
      </c>
      <c r="K374" s="5">
        <v>0</v>
      </c>
      <c r="L374" s="5">
        <v>3</v>
      </c>
      <c r="M374" s="5">
        <f t="shared" si="37"/>
        <v>12</v>
      </c>
      <c r="N374" s="5">
        <f t="shared" si="38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2"/>
        <v>2017</v>
      </c>
      <c r="U374" s="5">
        <f t="shared" si="43"/>
        <v>1</v>
      </c>
      <c r="V374" s="5">
        <v>0</v>
      </c>
      <c r="W374" s="5">
        <v>10</v>
      </c>
    </row>
    <row r="375" spans="1:23">
      <c r="A375" s="5">
        <f t="shared" si="41"/>
        <v>372</v>
      </c>
      <c r="B375" s="100">
        <f t="shared" si="44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INDEX(ref_Unit_Balance!$G$31:$G$1012,MATCH(UnitGradeInfo!B375,ref_Unit_Balance!$B$31:$B$1048576,0))</f>
        <v>750</v>
      </c>
      <c r="F375" s="5">
        <f>INDEX(ref_Unit_Balance!$V$31:$V$1012,MATCH(UnitGradeInfo!B375,ref_Unit_Balance!$B$31:$B$1048576,0))
+
INDEX(ref_Unit_Balance!$AB$31:$AB$1012,MATCH(UnitGradeInfo!B375,ref_Unit_Balance!$B$31:$B$1048576,0))*(D375-1)</f>
        <v>36000</v>
      </c>
      <c r="G375" s="5">
        <f>INDEX(ref_Unit_Balance!$R$31:$R$1012,MATCH(UnitGradeInfo!B375,ref_Unit_Balance!$B$31:$B$1048576,0))
+
INDEX(ref_Unit_Balance!$AA$31:$AA$1012,MATCH(UnitGradeInfo!B375,ref_Unit_Balance!$B$31:$B$1048576,0))*(D375-1)</f>
        <v>4680</v>
      </c>
      <c r="H375" s="39">
        <f>IF(INDEX(Unitinfo!D:D,MATCH(UnitGradeInfo!B375,Unitinfo!A:A,0))=1,50,5)</f>
        <v>5</v>
      </c>
      <c r="I375" s="5">
        <v>3</v>
      </c>
      <c r="J375" s="5">
        <v>250</v>
      </c>
      <c r="K375" s="5">
        <v>0</v>
      </c>
      <c r="L375" s="5">
        <v>3</v>
      </c>
      <c r="M375" s="5">
        <f t="shared" si="37"/>
        <v>14</v>
      </c>
      <c r="N375" s="5">
        <f t="shared" si="38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2"/>
        <v>2017</v>
      </c>
      <c r="U375" s="5">
        <f t="shared" si="43"/>
        <v>1</v>
      </c>
      <c r="V375" s="5">
        <v>0</v>
      </c>
      <c r="W375" s="5">
        <v>10</v>
      </c>
    </row>
    <row r="376" spans="1:23">
      <c r="A376" s="5">
        <f t="shared" si="41"/>
        <v>373</v>
      </c>
      <c r="B376" s="100">
        <f t="shared" si="44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INDEX(ref_Unit_Balance!$G$31:$G$1012,MATCH(UnitGradeInfo!B376,ref_Unit_Balance!$B$31:$B$1048576,0))</f>
        <v>750</v>
      </c>
      <c r="F376" s="5">
        <f>INDEX(ref_Unit_Balance!$V$31:$V$1012,MATCH(UnitGradeInfo!B376,ref_Unit_Balance!$B$31:$B$1048576,0))
+
INDEX(ref_Unit_Balance!$AB$31:$AB$1012,MATCH(UnitGradeInfo!B376,ref_Unit_Balance!$B$31:$B$1048576,0))*(D376-1)</f>
        <v>37000</v>
      </c>
      <c r="G376" s="5">
        <f>INDEX(ref_Unit_Balance!$R$31:$R$1012,MATCH(UnitGradeInfo!B376,ref_Unit_Balance!$B$31:$B$1048576,0))
+
INDEX(ref_Unit_Balance!$AA$31:$AA$1012,MATCH(UnitGradeInfo!B376,ref_Unit_Balance!$B$31:$B$1048576,0))*(D376-1)</f>
        <v>4860</v>
      </c>
      <c r="H376" s="39">
        <f>IF(INDEX(Unitinfo!D:D,MATCH(UnitGradeInfo!B376,Unitinfo!A:A,0))=1,50,5)</f>
        <v>5</v>
      </c>
      <c r="I376" s="5">
        <v>3</v>
      </c>
      <c r="J376" s="5">
        <v>250</v>
      </c>
      <c r="K376" s="5">
        <v>0</v>
      </c>
      <c r="L376" s="5">
        <v>3</v>
      </c>
      <c r="M376" s="5">
        <f t="shared" si="37"/>
        <v>16</v>
      </c>
      <c r="N376" s="5">
        <f t="shared" si="38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2"/>
        <v>2017</v>
      </c>
      <c r="U376" s="5">
        <f t="shared" si="43"/>
        <v>1</v>
      </c>
      <c r="V376" s="5">
        <v>0</v>
      </c>
      <c r="W376" s="5">
        <v>10</v>
      </c>
    </row>
    <row r="377" spans="1:23">
      <c r="A377" s="5">
        <f t="shared" si="41"/>
        <v>374</v>
      </c>
      <c r="B377" s="100">
        <f t="shared" si="44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INDEX(ref_Unit_Balance!$G$31:$G$1012,MATCH(UnitGradeInfo!B377,ref_Unit_Balance!$B$31:$B$1048576,0))</f>
        <v>750</v>
      </c>
      <c r="F377" s="5">
        <f>INDEX(ref_Unit_Balance!$V$31:$V$1012,MATCH(UnitGradeInfo!B377,ref_Unit_Balance!$B$31:$B$1048576,0))
+
INDEX(ref_Unit_Balance!$AB$31:$AB$1012,MATCH(UnitGradeInfo!B377,ref_Unit_Balance!$B$31:$B$1048576,0))*(D377-1)</f>
        <v>38000</v>
      </c>
      <c r="G377" s="5">
        <f>INDEX(ref_Unit_Balance!$R$31:$R$1012,MATCH(UnitGradeInfo!B377,ref_Unit_Balance!$B$31:$B$1048576,0))
+
INDEX(ref_Unit_Balance!$AA$31:$AA$1012,MATCH(UnitGradeInfo!B377,ref_Unit_Balance!$B$31:$B$1048576,0))*(D377-1)</f>
        <v>5040</v>
      </c>
      <c r="H377" s="39">
        <f>IF(INDEX(Unitinfo!D:D,MATCH(UnitGradeInfo!B377,Unitinfo!A:A,0))=1,50,5)</f>
        <v>5</v>
      </c>
      <c r="I377" s="5">
        <v>3</v>
      </c>
      <c r="J377" s="5">
        <v>250</v>
      </c>
      <c r="K377" s="5">
        <v>0</v>
      </c>
      <c r="L377" s="5">
        <v>3</v>
      </c>
      <c r="M377" s="5">
        <f t="shared" si="37"/>
        <v>18</v>
      </c>
      <c r="N377" s="5">
        <f t="shared" si="38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2"/>
        <v>2017</v>
      </c>
      <c r="U377" s="5">
        <f t="shared" si="43"/>
        <v>1</v>
      </c>
      <c r="V377" s="5">
        <v>0</v>
      </c>
      <c r="W377" s="5">
        <v>10</v>
      </c>
    </row>
    <row r="378" spans="1:23">
      <c r="A378" s="5">
        <f t="shared" si="41"/>
        <v>375</v>
      </c>
      <c r="B378" s="100">
        <f t="shared" si="44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INDEX(ref_Unit_Balance!$G$31:$G$1012,MATCH(UnitGradeInfo!B378,ref_Unit_Balance!$B$31:$B$1048576,0))</f>
        <v>750</v>
      </c>
      <c r="F378" s="5">
        <f>INDEX(ref_Unit_Balance!$V$31:$V$1012,MATCH(UnitGradeInfo!B378,ref_Unit_Balance!$B$31:$B$1048576,0))
+
INDEX(ref_Unit_Balance!$AB$31:$AB$1012,MATCH(UnitGradeInfo!B378,ref_Unit_Balance!$B$31:$B$1048576,0))*(D378-1)</f>
        <v>39000</v>
      </c>
      <c r="G378" s="5">
        <f>INDEX(ref_Unit_Balance!$R$31:$R$1012,MATCH(UnitGradeInfo!B378,ref_Unit_Balance!$B$31:$B$1048576,0))
+
INDEX(ref_Unit_Balance!$AA$31:$AA$1012,MATCH(UnitGradeInfo!B378,ref_Unit_Balance!$B$31:$B$1048576,0))*(D378-1)</f>
        <v>5220</v>
      </c>
      <c r="H378" s="39">
        <f>IF(INDEX(Unitinfo!D:D,MATCH(UnitGradeInfo!B378,Unitinfo!A:A,0))=1,50,5)</f>
        <v>5</v>
      </c>
      <c r="I378" s="5">
        <v>3</v>
      </c>
      <c r="J378" s="5">
        <v>250</v>
      </c>
      <c r="K378" s="5">
        <v>0</v>
      </c>
      <c r="L378" s="5">
        <v>3</v>
      </c>
      <c r="M378" s="5">
        <f t="shared" si="37"/>
        <v>20</v>
      </c>
      <c r="N378" s="5">
        <f t="shared" si="38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2"/>
        <v>2017</v>
      </c>
      <c r="U378" s="5">
        <f t="shared" si="43"/>
        <v>1</v>
      </c>
      <c r="V378" s="5">
        <v>0</v>
      </c>
      <c r="W378" s="5">
        <v>10</v>
      </c>
    </row>
    <row r="379" spans="1:23">
      <c r="A379" s="5">
        <f t="shared" si="41"/>
        <v>376</v>
      </c>
      <c r="B379" s="100">
        <f t="shared" si="44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INDEX(ref_Unit_Balance!$G$31:$G$1012,MATCH(UnitGradeInfo!B379,ref_Unit_Balance!$B$31:$B$1048576,0))</f>
        <v>750</v>
      </c>
      <c r="F379" s="5">
        <f>INDEX(ref_Unit_Balance!$V$31:$V$1012,MATCH(UnitGradeInfo!B379,ref_Unit_Balance!$B$31:$B$1048576,0))
+
INDEX(ref_Unit_Balance!$AB$31:$AB$1012,MATCH(UnitGradeInfo!B379,ref_Unit_Balance!$B$31:$B$1048576,0))*(D379-1)</f>
        <v>40000</v>
      </c>
      <c r="G379" s="5">
        <f>INDEX(ref_Unit_Balance!$R$31:$R$1012,MATCH(UnitGradeInfo!B379,ref_Unit_Balance!$B$31:$B$1048576,0))
+
INDEX(ref_Unit_Balance!$AA$31:$AA$1012,MATCH(UnitGradeInfo!B379,ref_Unit_Balance!$B$31:$B$1048576,0))*(D379-1)</f>
        <v>5400</v>
      </c>
      <c r="H379" s="39">
        <f>IF(INDEX(Unitinfo!D:D,MATCH(UnitGradeInfo!B379,Unitinfo!A:A,0))=1,50,5)</f>
        <v>5</v>
      </c>
      <c r="I379" s="5">
        <v>3</v>
      </c>
      <c r="J379" s="5">
        <v>250</v>
      </c>
      <c r="K379" s="5">
        <v>0</v>
      </c>
      <c r="L379" s="5">
        <v>3</v>
      </c>
      <c r="M379" s="5">
        <f t="shared" si="37"/>
        <v>22</v>
      </c>
      <c r="N379" s="5">
        <f t="shared" si="38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2"/>
        <v>2017</v>
      </c>
      <c r="U379" s="5">
        <f t="shared" si="43"/>
        <v>1</v>
      </c>
      <c r="V379" s="5">
        <v>0</v>
      </c>
      <c r="W379" s="5">
        <v>10</v>
      </c>
    </row>
    <row r="380" spans="1:23">
      <c r="A380" s="5">
        <f t="shared" si="41"/>
        <v>377</v>
      </c>
      <c r="B380" s="100">
        <f t="shared" si="44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INDEX(ref_Unit_Balance!$G$31:$G$1012,MATCH(UnitGradeInfo!B380,ref_Unit_Balance!$B$31:$B$1048576,0))</f>
        <v>750</v>
      </c>
      <c r="F380" s="5">
        <f>INDEX(ref_Unit_Balance!$V$31:$V$1012,MATCH(UnitGradeInfo!B380,ref_Unit_Balance!$B$31:$B$1048576,0))
+
INDEX(ref_Unit_Balance!$AB$31:$AB$1012,MATCH(UnitGradeInfo!B380,ref_Unit_Balance!$B$31:$B$1048576,0))*(D380-1)</f>
        <v>41000</v>
      </c>
      <c r="G380" s="5">
        <f>INDEX(ref_Unit_Balance!$R$31:$R$1012,MATCH(UnitGradeInfo!B380,ref_Unit_Balance!$B$31:$B$1048576,0))
+
INDEX(ref_Unit_Balance!$AA$31:$AA$1012,MATCH(UnitGradeInfo!B380,ref_Unit_Balance!$B$31:$B$1048576,0))*(D380-1)</f>
        <v>5580</v>
      </c>
      <c r="H380" s="39">
        <f>IF(INDEX(Unitinfo!D:D,MATCH(UnitGradeInfo!B380,Unitinfo!A:A,0))=1,50,5)</f>
        <v>5</v>
      </c>
      <c r="I380" s="5">
        <v>3</v>
      </c>
      <c r="J380" s="5">
        <v>250</v>
      </c>
      <c r="K380" s="5">
        <v>0</v>
      </c>
      <c r="L380" s="5">
        <v>3</v>
      </c>
      <c r="M380" s="5">
        <f t="shared" si="37"/>
        <v>24</v>
      </c>
      <c r="N380" s="5">
        <f t="shared" si="38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2"/>
        <v>2017</v>
      </c>
      <c r="U380" s="5">
        <f t="shared" si="43"/>
        <v>1</v>
      </c>
      <c r="V380" s="5">
        <v>0</v>
      </c>
      <c r="W380" s="5">
        <v>10</v>
      </c>
    </row>
    <row r="381" spans="1:23">
      <c r="A381" s="5">
        <f t="shared" si="41"/>
        <v>378</v>
      </c>
      <c r="B381" s="100">
        <f t="shared" si="44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INDEX(ref_Unit_Balance!$G$31:$G$1012,MATCH(UnitGradeInfo!B381,ref_Unit_Balance!$B$31:$B$1048576,0))</f>
        <v>750</v>
      </c>
      <c r="F381" s="5">
        <f>INDEX(ref_Unit_Balance!$V$31:$V$1012,MATCH(UnitGradeInfo!B381,ref_Unit_Balance!$B$31:$B$1048576,0))
+
INDEX(ref_Unit_Balance!$AB$31:$AB$1012,MATCH(UnitGradeInfo!B381,ref_Unit_Balance!$B$31:$B$1048576,0))*(D381-1)</f>
        <v>42000</v>
      </c>
      <c r="G381" s="5">
        <f>INDEX(ref_Unit_Balance!$R$31:$R$1012,MATCH(UnitGradeInfo!B381,ref_Unit_Balance!$B$31:$B$1048576,0))
+
INDEX(ref_Unit_Balance!$AA$31:$AA$1012,MATCH(UnitGradeInfo!B381,ref_Unit_Balance!$B$31:$B$1048576,0))*(D381-1)</f>
        <v>5760</v>
      </c>
      <c r="H381" s="39">
        <f>IF(INDEX(Unitinfo!D:D,MATCH(UnitGradeInfo!B381,Unitinfo!A:A,0))=1,50,5)</f>
        <v>5</v>
      </c>
      <c r="I381" s="5">
        <v>3</v>
      </c>
      <c r="J381" s="5">
        <v>250</v>
      </c>
      <c r="K381" s="5">
        <v>0</v>
      </c>
      <c r="L381" s="5">
        <v>3</v>
      </c>
      <c r="M381" s="5">
        <f t="shared" si="37"/>
        <v>26</v>
      </c>
      <c r="N381" s="5">
        <f t="shared" si="38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2"/>
        <v>2017</v>
      </c>
      <c r="U381" s="5">
        <f t="shared" si="43"/>
        <v>1</v>
      </c>
      <c r="V381" s="5">
        <v>0</v>
      </c>
      <c r="W381" s="5">
        <v>10</v>
      </c>
    </row>
    <row r="382" spans="1:23">
      <c r="A382" s="5">
        <f t="shared" si="41"/>
        <v>379</v>
      </c>
      <c r="B382" s="100">
        <f t="shared" si="44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INDEX(ref_Unit_Balance!$G$31:$G$1012,MATCH(UnitGradeInfo!B382,ref_Unit_Balance!$B$31:$B$1048576,0))</f>
        <v>750</v>
      </c>
      <c r="F382" s="5">
        <f>INDEX(ref_Unit_Balance!$V$31:$V$1012,MATCH(UnitGradeInfo!B382,ref_Unit_Balance!$B$31:$B$1048576,0))
+
INDEX(ref_Unit_Balance!$AB$31:$AB$1012,MATCH(UnitGradeInfo!B382,ref_Unit_Balance!$B$31:$B$1048576,0))*(D382-1)</f>
        <v>43000</v>
      </c>
      <c r="G382" s="5">
        <f>INDEX(ref_Unit_Balance!$R$31:$R$1012,MATCH(UnitGradeInfo!B382,ref_Unit_Balance!$B$31:$B$1048576,0))
+
INDEX(ref_Unit_Balance!$AA$31:$AA$1012,MATCH(UnitGradeInfo!B382,ref_Unit_Balance!$B$31:$B$1048576,0))*(D382-1)</f>
        <v>5940</v>
      </c>
      <c r="H382" s="39">
        <f>IF(INDEX(Unitinfo!D:D,MATCH(UnitGradeInfo!B382,Unitinfo!A:A,0))=1,50,5)</f>
        <v>5</v>
      </c>
      <c r="I382" s="5">
        <v>3</v>
      </c>
      <c r="J382" s="5">
        <v>250</v>
      </c>
      <c r="K382" s="5">
        <v>0</v>
      </c>
      <c r="L382" s="5">
        <v>3</v>
      </c>
      <c r="M382" s="5">
        <f t="shared" si="37"/>
        <v>28</v>
      </c>
      <c r="N382" s="5">
        <f t="shared" si="38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2"/>
        <v>2017</v>
      </c>
      <c r="U382" s="5">
        <f t="shared" si="43"/>
        <v>1</v>
      </c>
      <c r="V382" s="5">
        <v>0</v>
      </c>
      <c r="W382" s="5">
        <v>10</v>
      </c>
    </row>
    <row r="383" spans="1:23">
      <c r="A383" s="5">
        <f t="shared" si="41"/>
        <v>380</v>
      </c>
      <c r="B383" s="100">
        <f t="shared" si="44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INDEX(ref_Unit_Balance!$G$31:$G$1012,MATCH(UnitGradeInfo!B383,ref_Unit_Balance!$B$31:$B$1048576,0))</f>
        <v>750</v>
      </c>
      <c r="F383" s="5">
        <f>INDEX(ref_Unit_Balance!$V$31:$V$1012,MATCH(UnitGradeInfo!B383,ref_Unit_Balance!$B$31:$B$1048576,0))
+
INDEX(ref_Unit_Balance!$AB$31:$AB$1012,MATCH(UnitGradeInfo!B383,ref_Unit_Balance!$B$31:$B$1048576,0))*(D383-1)</f>
        <v>44000</v>
      </c>
      <c r="G383" s="5">
        <f>INDEX(ref_Unit_Balance!$R$31:$R$1012,MATCH(UnitGradeInfo!B383,ref_Unit_Balance!$B$31:$B$1048576,0))
+
INDEX(ref_Unit_Balance!$AA$31:$AA$1012,MATCH(UnitGradeInfo!B383,ref_Unit_Balance!$B$31:$B$1048576,0))*(D383-1)</f>
        <v>6120</v>
      </c>
      <c r="H383" s="39">
        <f>IF(INDEX(Unitinfo!D:D,MATCH(UnitGradeInfo!B383,Unitinfo!A:A,0))=1,50,5)</f>
        <v>5</v>
      </c>
      <c r="I383" s="5">
        <v>3</v>
      </c>
      <c r="J383" s="5">
        <v>250</v>
      </c>
      <c r="K383" s="5">
        <v>0</v>
      </c>
      <c r="L383" s="5">
        <v>3</v>
      </c>
      <c r="M383" s="5">
        <f t="shared" si="37"/>
        <v>30</v>
      </c>
      <c r="N383" s="5">
        <f t="shared" si="38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2"/>
        <v>2017</v>
      </c>
      <c r="U383" s="5">
        <f t="shared" si="43"/>
        <v>1</v>
      </c>
      <c r="V383" s="5">
        <v>0</v>
      </c>
      <c r="W383" s="5">
        <v>10</v>
      </c>
    </row>
    <row r="384" spans="1:23">
      <c r="A384" s="5">
        <f t="shared" si="41"/>
        <v>381</v>
      </c>
      <c r="B384" s="100">
        <f t="shared" si="44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INDEX(ref_Unit_Balance!$G$31:$G$1012,MATCH(UnitGradeInfo!B384,ref_Unit_Balance!$B$31:$B$1048576,0))</f>
        <v>750</v>
      </c>
      <c r="F384" s="5">
        <f>INDEX(ref_Unit_Balance!$V$31:$V$1012,MATCH(UnitGradeInfo!B384,ref_Unit_Balance!$B$31:$B$1048576,0))
+
INDEX(ref_Unit_Balance!$AB$31:$AB$1012,MATCH(UnitGradeInfo!B384,ref_Unit_Balance!$B$31:$B$1048576,0))*(D384-1)</f>
        <v>45000</v>
      </c>
      <c r="G384" s="5">
        <f>INDEX(ref_Unit_Balance!$R$31:$R$1012,MATCH(UnitGradeInfo!B384,ref_Unit_Balance!$B$31:$B$1048576,0))
+
INDEX(ref_Unit_Balance!$AA$31:$AA$1012,MATCH(UnitGradeInfo!B384,ref_Unit_Balance!$B$31:$B$1048576,0))*(D384-1)</f>
        <v>6300</v>
      </c>
      <c r="H384" s="39">
        <f>IF(INDEX(Unitinfo!D:D,MATCH(UnitGradeInfo!B384,Unitinfo!A:A,0))=1,50,5)</f>
        <v>5</v>
      </c>
      <c r="I384" s="5">
        <v>3</v>
      </c>
      <c r="J384" s="5">
        <v>250</v>
      </c>
      <c r="K384" s="5">
        <v>0</v>
      </c>
      <c r="L384" s="5">
        <v>3</v>
      </c>
      <c r="M384" s="5">
        <f t="shared" si="37"/>
        <v>32</v>
      </c>
      <c r="N384" s="5">
        <f t="shared" si="38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2"/>
        <v>2017</v>
      </c>
      <c r="U384" s="5">
        <f t="shared" si="43"/>
        <v>1</v>
      </c>
      <c r="V384" s="5">
        <v>0</v>
      </c>
      <c r="W384" s="5">
        <v>10</v>
      </c>
    </row>
    <row r="385" spans="1:23">
      <c r="A385" s="5">
        <f t="shared" si="41"/>
        <v>382</v>
      </c>
      <c r="B385" s="100">
        <f t="shared" si="44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INDEX(ref_Unit_Balance!$G$31:$G$1012,MATCH(UnitGradeInfo!B385,ref_Unit_Balance!$B$31:$B$1048576,0))</f>
        <v>750</v>
      </c>
      <c r="F385" s="5">
        <f>INDEX(ref_Unit_Balance!$V$31:$V$1012,MATCH(UnitGradeInfo!B385,ref_Unit_Balance!$B$31:$B$1048576,0))
+
INDEX(ref_Unit_Balance!$AB$31:$AB$1012,MATCH(UnitGradeInfo!B385,ref_Unit_Balance!$B$31:$B$1048576,0))*(D385-1)</f>
        <v>46000</v>
      </c>
      <c r="G385" s="5">
        <f>INDEX(ref_Unit_Balance!$R$31:$R$1012,MATCH(UnitGradeInfo!B385,ref_Unit_Balance!$B$31:$B$1048576,0))
+
INDEX(ref_Unit_Balance!$AA$31:$AA$1012,MATCH(UnitGradeInfo!B385,ref_Unit_Balance!$B$31:$B$1048576,0))*(D385-1)</f>
        <v>6480</v>
      </c>
      <c r="H385" s="39">
        <f>IF(INDEX(Unitinfo!D:D,MATCH(UnitGradeInfo!B385,Unitinfo!A:A,0))=1,50,5)</f>
        <v>5</v>
      </c>
      <c r="I385" s="5">
        <v>3</v>
      </c>
      <c r="J385" s="5">
        <v>250</v>
      </c>
      <c r="K385" s="5">
        <v>0</v>
      </c>
      <c r="L385" s="5">
        <v>3</v>
      </c>
      <c r="M385" s="5">
        <f t="shared" si="37"/>
        <v>34</v>
      </c>
      <c r="N385" s="5">
        <f t="shared" si="38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2"/>
        <v>2017</v>
      </c>
      <c r="U385" s="5">
        <f t="shared" si="43"/>
        <v>1</v>
      </c>
      <c r="V385" s="5">
        <v>0</v>
      </c>
      <c r="W385" s="5">
        <v>10</v>
      </c>
    </row>
    <row r="386" spans="1:23">
      <c r="A386" s="5">
        <f t="shared" si="41"/>
        <v>383</v>
      </c>
      <c r="B386" s="100">
        <f t="shared" si="44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INDEX(ref_Unit_Balance!$G$31:$G$1012,MATCH(UnitGradeInfo!B386,ref_Unit_Balance!$B$31:$B$1048576,0))</f>
        <v>750</v>
      </c>
      <c r="F386" s="5">
        <f>INDEX(ref_Unit_Balance!$V$31:$V$1012,MATCH(UnitGradeInfo!B386,ref_Unit_Balance!$B$31:$B$1048576,0))
+
INDEX(ref_Unit_Balance!$AB$31:$AB$1012,MATCH(UnitGradeInfo!B386,ref_Unit_Balance!$B$31:$B$1048576,0))*(D386-1)</f>
        <v>47000</v>
      </c>
      <c r="G386" s="5">
        <f>INDEX(ref_Unit_Balance!$R$31:$R$1012,MATCH(UnitGradeInfo!B386,ref_Unit_Balance!$B$31:$B$1048576,0))
+
INDEX(ref_Unit_Balance!$AA$31:$AA$1012,MATCH(UnitGradeInfo!B386,ref_Unit_Balance!$B$31:$B$1048576,0))*(D386-1)</f>
        <v>6660</v>
      </c>
      <c r="H386" s="39">
        <f>IF(INDEX(Unitinfo!D:D,MATCH(UnitGradeInfo!B386,Unitinfo!A:A,0))=1,50,5)</f>
        <v>5</v>
      </c>
      <c r="I386" s="5">
        <v>3</v>
      </c>
      <c r="J386" s="5">
        <v>250</v>
      </c>
      <c r="K386" s="5">
        <v>0</v>
      </c>
      <c r="L386" s="5">
        <v>3</v>
      </c>
      <c r="M386" s="5">
        <f t="shared" si="37"/>
        <v>36</v>
      </c>
      <c r="N386" s="5">
        <f t="shared" si="38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2"/>
        <v>2017</v>
      </c>
      <c r="U386" s="5">
        <f t="shared" si="43"/>
        <v>1</v>
      </c>
      <c r="V386" s="5">
        <v>0</v>
      </c>
      <c r="W386" s="5">
        <v>10</v>
      </c>
    </row>
    <row r="387" spans="1:23">
      <c r="A387" s="5">
        <f t="shared" si="41"/>
        <v>384</v>
      </c>
      <c r="B387" s="100">
        <f t="shared" si="44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INDEX(ref_Unit_Balance!$G$31:$G$1012,MATCH(UnitGradeInfo!B387,ref_Unit_Balance!$B$31:$B$1048576,0))</f>
        <v>750</v>
      </c>
      <c r="F387" s="5">
        <f>INDEX(ref_Unit_Balance!$V$31:$V$1012,MATCH(UnitGradeInfo!B387,ref_Unit_Balance!$B$31:$B$1048576,0))
+
INDEX(ref_Unit_Balance!$AB$31:$AB$1012,MATCH(UnitGradeInfo!B387,ref_Unit_Balance!$B$31:$B$1048576,0))*(D387-1)</f>
        <v>48000</v>
      </c>
      <c r="G387" s="5">
        <f>INDEX(ref_Unit_Balance!$R$31:$R$1012,MATCH(UnitGradeInfo!B387,ref_Unit_Balance!$B$31:$B$1048576,0))
+
INDEX(ref_Unit_Balance!$AA$31:$AA$1012,MATCH(UnitGradeInfo!B387,ref_Unit_Balance!$B$31:$B$1048576,0))*(D387-1)</f>
        <v>6840</v>
      </c>
      <c r="H387" s="39">
        <f>IF(INDEX(Unitinfo!D:D,MATCH(UnitGradeInfo!B387,Unitinfo!A:A,0))=1,50,5)</f>
        <v>5</v>
      </c>
      <c r="I387" s="5">
        <v>3</v>
      </c>
      <c r="J387" s="5">
        <v>250</v>
      </c>
      <c r="K387" s="5">
        <v>0</v>
      </c>
      <c r="L387" s="5">
        <v>3</v>
      </c>
      <c r="M387" s="5">
        <f t="shared" si="37"/>
        <v>38</v>
      </c>
      <c r="N387" s="5">
        <f t="shared" si="38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2"/>
        <v>2017</v>
      </c>
      <c r="U387" s="5">
        <f t="shared" si="43"/>
        <v>1</v>
      </c>
      <c r="V387" s="5">
        <v>0</v>
      </c>
      <c r="W387" s="5">
        <v>10</v>
      </c>
    </row>
    <row r="388" spans="1:23">
      <c r="A388" s="5">
        <f t="shared" si="41"/>
        <v>385</v>
      </c>
      <c r="B388" s="100">
        <f t="shared" si="44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INDEX(ref_Unit_Balance!$G$31:$G$1012,MATCH(UnitGradeInfo!B388,ref_Unit_Balance!$B$31:$B$1048576,0))</f>
        <v>750</v>
      </c>
      <c r="F388" s="5">
        <f>INDEX(ref_Unit_Balance!$V$31:$V$1012,MATCH(UnitGradeInfo!B388,ref_Unit_Balance!$B$31:$B$1048576,0))
+
INDEX(ref_Unit_Balance!$AB$31:$AB$1012,MATCH(UnitGradeInfo!B388,ref_Unit_Balance!$B$31:$B$1048576,0))*(D388-1)</f>
        <v>49000</v>
      </c>
      <c r="G388" s="5">
        <f>INDEX(ref_Unit_Balance!$R$31:$R$1012,MATCH(UnitGradeInfo!B388,ref_Unit_Balance!$B$31:$B$1048576,0))
+
INDEX(ref_Unit_Balance!$AA$31:$AA$1012,MATCH(UnitGradeInfo!B388,ref_Unit_Balance!$B$31:$B$1048576,0))*(D388-1)</f>
        <v>7020</v>
      </c>
      <c r="H388" s="39">
        <f>IF(INDEX(Unitinfo!D:D,MATCH(UnitGradeInfo!B388,Unitinfo!A:A,0))=1,50,5)</f>
        <v>5</v>
      </c>
      <c r="I388" s="5">
        <v>3</v>
      </c>
      <c r="J388" s="5">
        <v>250</v>
      </c>
      <c r="K388" s="5">
        <v>0</v>
      </c>
      <c r="L388" s="5">
        <v>3</v>
      </c>
      <c r="M388" s="5">
        <f t="shared" si="37"/>
        <v>40</v>
      </c>
      <c r="N388" s="5">
        <f t="shared" si="38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2"/>
        <v>2017</v>
      </c>
      <c r="U388" s="5">
        <f t="shared" si="43"/>
        <v>1</v>
      </c>
      <c r="V388" s="5">
        <v>0</v>
      </c>
      <c r="W388" s="5">
        <v>10</v>
      </c>
    </row>
    <row r="389" spans="1:23">
      <c r="A389" s="5">
        <f t="shared" si="41"/>
        <v>386</v>
      </c>
      <c r="B389" s="100">
        <f t="shared" si="44"/>
        <v>2018</v>
      </c>
      <c r="C389" s="20" t="str">
        <f>INDEX(Unitinfo!C:C,MATCH(UnitGradeInfo!B389,Unitinfo!A:A,0))</f>
        <v>(근거리)Dragon_Fire</v>
      </c>
      <c r="D389" s="5">
        <f>COUNTIF($B$4:B389,B389)</f>
        <v>1</v>
      </c>
      <c r="E389" s="5">
        <f>INDEX(ref_Unit_Balance!$G$31:$G$1012,MATCH(UnitGradeInfo!B389,ref_Unit_Balance!$B$31:$B$1048576,0))</f>
        <v>750</v>
      </c>
      <c r="F389" s="5">
        <f>INDEX(ref_Unit_Balance!$V$31:$V$1012,MATCH(UnitGradeInfo!B389,ref_Unit_Balance!$B$31:$B$1048576,0))
+
INDEX(ref_Unit_Balance!$AB$31:$AB$1012,MATCH(UnitGradeInfo!B389,ref_Unit_Balance!$B$31:$B$1048576,0))*(D389-1)</f>
        <v>37500</v>
      </c>
      <c r="G389" s="5">
        <f>INDEX(ref_Unit_Balance!$R$31:$R$1012,MATCH(UnitGradeInfo!B389,ref_Unit_Balance!$B$31:$B$1048576,0))
+
INDEX(ref_Unit_Balance!$AA$31:$AA$1012,MATCH(UnitGradeInfo!B389,ref_Unit_Balance!$B$31:$B$1048576,0))*(D389-1)</f>
        <v>4500</v>
      </c>
      <c r="H389" s="39">
        <f>IF(INDEX(Unitinfo!D:D,MATCH(UnitGradeInfo!B389,Unitinfo!A:A,0))=1,50,5)</f>
        <v>5</v>
      </c>
      <c r="I389" s="5">
        <v>3</v>
      </c>
      <c r="J389" s="5">
        <v>250</v>
      </c>
      <c r="K389" s="5">
        <v>0</v>
      </c>
      <c r="L389" s="5">
        <v>3</v>
      </c>
      <c r="M389" s="5">
        <f t="shared" ref="M389:M452" si="45">D389*2</f>
        <v>2</v>
      </c>
      <c r="N389" s="5">
        <f t="shared" ref="N389:N452" si="46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2"/>
        <v>2018</v>
      </c>
      <c r="U389" s="5">
        <f t="shared" si="43"/>
        <v>1</v>
      </c>
      <c r="V389" s="5">
        <v>0</v>
      </c>
      <c r="W389" s="5">
        <v>10</v>
      </c>
    </row>
    <row r="390" spans="1:23">
      <c r="A390" s="5">
        <f t="shared" si="41"/>
        <v>387</v>
      </c>
      <c r="B390" s="100">
        <f t="shared" si="44"/>
        <v>2018</v>
      </c>
      <c r="C390" s="20" t="str">
        <f>INDEX(Unitinfo!C:C,MATCH(UnitGradeInfo!B390,Unitinfo!A:A,0))</f>
        <v>(근거리)Dragon_Fire</v>
      </c>
      <c r="D390" s="5">
        <f>COUNTIF($B$4:B390,B390)</f>
        <v>2</v>
      </c>
      <c r="E390" s="5">
        <f>INDEX(ref_Unit_Balance!$G$31:$G$1012,MATCH(UnitGradeInfo!B390,ref_Unit_Balance!$B$31:$B$1048576,0))</f>
        <v>750</v>
      </c>
      <c r="F390" s="5">
        <f>INDEX(ref_Unit_Balance!$V$31:$V$1012,MATCH(UnitGradeInfo!B390,ref_Unit_Balance!$B$31:$B$1048576,0))
+
INDEX(ref_Unit_Balance!$AB$31:$AB$1012,MATCH(UnitGradeInfo!B390,ref_Unit_Balance!$B$31:$B$1048576,0))*(D390-1)</f>
        <v>38500</v>
      </c>
      <c r="G390" s="5">
        <f>INDEX(ref_Unit_Balance!$R$31:$R$1012,MATCH(UnitGradeInfo!B390,ref_Unit_Balance!$B$31:$B$1048576,0))
+
INDEX(ref_Unit_Balance!$AA$31:$AA$1012,MATCH(UnitGradeInfo!B390,ref_Unit_Balance!$B$31:$B$1048576,0))*(D390-1)</f>
        <v>4680</v>
      </c>
      <c r="H390" s="39">
        <f>IF(INDEX(Unitinfo!D:D,MATCH(UnitGradeInfo!B390,Unitinfo!A:A,0))=1,50,5)</f>
        <v>5</v>
      </c>
      <c r="I390" s="5">
        <v>3</v>
      </c>
      <c r="J390" s="5">
        <v>250</v>
      </c>
      <c r="K390" s="5">
        <v>0</v>
      </c>
      <c r="L390" s="5">
        <v>3</v>
      </c>
      <c r="M390" s="5">
        <f t="shared" si="45"/>
        <v>4</v>
      </c>
      <c r="N390" s="5">
        <f t="shared" si="46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2"/>
        <v>2018</v>
      </c>
      <c r="U390" s="5">
        <f t="shared" si="43"/>
        <v>1</v>
      </c>
      <c r="V390" s="5">
        <v>0</v>
      </c>
      <c r="W390" s="5">
        <v>10</v>
      </c>
    </row>
    <row r="391" spans="1:23">
      <c r="A391" s="5">
        <f t="shared" si="41"/>
        <v>388</v>
      </c>
      <c r="B391" s="100">
        <f t="shared" si="44"/>
        <v>2018</v>
      </c>
      <c r="C391" s="20" t="str">
        <f>INDEX(Unitinfo!C:C,MATCH(UnitGradeInfo!B391,Unitinfo!A:A,0))</f>
        <v>(근거리)Dragon_Fire</v>
      </c>
      <c r="D391" s="5">
        <f>COUNTIF($B$4:B391,B391)</f>
        <v>3</v>
      </c>
      <c r="E391" s="5">
        <f>INDEX(ref_Unit_Balance!$G$31:$G$1012,MATCH(UnitGradeInfo!B391,ref_Unit_Balance!$B$31:$B$1048576,0))</f>
        <v>750</v>
      </c>
      <c r="F391" s="5">
        <f>INDEX(ref_Unit_Balance!$V$31:$V$1012,MATCH(UnitGradeInfo!B391,ref_Unit_Balance!$B$31:$B$1048576,0))
+
INDEX(ref_Unit_Balance!$AB$31:$AB$1012,MATCH(UnitGradeInfo!B391,ref_Unit_Balance!$B$31:$B$1048576,0))*(D391-1)</f>
        <v>39500</v>
      </c>
      <c r="G391" s="5">
        <f>INDEX(ref_Unit_Balance!$R$31:$R$1012,MATCH(UnitGradeInfo!B391,ref_Unit_Balance!$B$31:$B$1048576,0))
+
INDEX(ref_Unit_Balance!$AA$31:$AA$1012,MATCH(UnitGradeInfo!B391,ref_Unit_Balance!$B$31:$B$1048576,0))*(D391-1)</f>
        <v>4860</v>
      </c>
      <c r="H391" s="39">
        <f>IF(INDEX(Unitinfo!D:D,MATCH(UnitGradeInfo!B391,Unitinfo!A:A,0))=1,50,5)</f>
        <v>5</v>
      </c>
      <c r="I391" s="5">
        <v>3</v>
      </c>
      <c r="J391" s="5">
        <v>250</v>
      </c>
      <c r="K391" s="5">
        <v>0</v>
      </c>
      <c r="L391" s="5">
        <v>3</v>
      </c>
      <c r="M391" s="5">
        <f t="shared" si="45"/>
        <v>6</v>
      </c>
      <c r="N391" s="5">
        <f t="shared" si="46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2"/>
        <v>2018</v>
      </c>
      <c r="U391" s="5">
        <f t="shared" si="43"/>
        <v>1</v>
      </c>
      <c r="V391" s="5">
        <v>0</v>
      </c>
      <c r="W391" s="5">
        <v>10</v>
      </c>
    </row>
    <row r="392" spans="1:23">
      <c r="A392" s="5">
        <f t="shared" si="41"/>
        <v>389</v>
      </c>
      <c r="B392" s="100">
        <f t="shared" si="44"/>
        <v>2018</v>
      </c>
      <c r="C392" s="20" t="str">
        <f>INDEX(Unitinfo!C:C,MATCH(UnitGradeInfo!B392,Unitinfo!A:A,0))</f>
        <v>(근거리)Dragon_Fire</v>
      </c>
      <c r="D392" s="5">
        <f>COUNTIF($B$4:B392,B392)</f>
        <v>4</v>
      </c>
      <c r="E392" s="5">
        <f>INDEX(ref_Unit_Balance!$G$31:$G$1012,MATCH(UnitGradeInfo!B392,ref_Unit_Balance!$B$31:$B$1048576,0))</f>
        <v>750</v>
      </c>
      <c r="F392" s="5">
        <f>INDEX(ref_Unit_Balance!$V$31:$V$1012,MATCH(UnitGradeInfo!B392,ref_Unit_Balance!$B$31:$B$1048576,0))
+
INDEX(ref_Unit_Balance!$AB$31:$AB$1012,MATCH(UnitGradeInfo!B392,ref_Unit_Balance!$B$31:$B$1048576,0))*(D392-1)</f>
        <v>40500</v>
      </c>
      <c r="G392" s="5">
        <f>INDEX(ref_Unit_Balance!$R$31:$R$1012,MATCH(UnitGradeInfo!B392,ref_Unit_Balance!$B$31:$B$1048576,0))
+
INDEX(ref_Unit_Balance!$AA$31:$AA$1012,MATCH(UnitGradeInfo!B392,ref_Unit_Balance!$B$31:$B$1048576,0))*(D392-1)</f>
        <v>5040</v>
      </c>
      <c r="H392" s="39">
        <f>IF(INDEX(Unitinfo!D:D,MATCH(UnitGradeInfo!B392,Unitinfo!A:A,0))=1,50,5)</f>
        <v>5</v>
      </c>
      <c r="I392" s="5">
        <v>3</v>
      </c>
      <c r="J392" s="5">
        <v>250</v>
      </c>
      <c r="K392" s="5">
        <v>0</v>
      </c>
      <c r="L392" s="5">
        <v>3</v>
      </c>
      <c r="M392" s="5">
        <f t="shared" si="45"/>
        <v>8</v>
      </c>
      <c r="N392" s="5">
        <f t="shared" si="46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2"/>
        <v>2018</v>
      </c>
      <c r="U392" s="5">
        <f t="shared" si="43"/>
        <v>1</v>
      </c>
      <c r="V392" s="5">
        <v>0</v>
      </c>
      <c r="W392" s="5">
        <v>10</v>
      </c>
    </row>
    <row r="393" spans="1:23">
      <c r="A393" s="5">
        <f t="shared" si="41"/>
        <v>390</v>
      </c>
      <c r="B393" s="100">
        <f t="shared" si="44"/>
        <v>2018</v>
      </c>
      <c r="C393" s="20" t="str">
        <f>INDEX(Unitinfo!C:C,MATCH(UnitGradeInfo!B393,Unitinfo!A:A,0))</f>
        <v>(근거리)Dragon_Fire</v>
      </c>
      <c r="D393" s="5">
        <f>COUNTIF($B$4:B393,B393)</f>
        <v>5</v>
      </c>
      <c r="E393" s="5">
        <f>INDEX(ref_Unit_Balance!$G$31:$G$1012,MATCH(UnitGradeInfo!B393,ref_Unit_Balance!$B$31:$B$1048576,0))</f>
        <v>750</v>
      </c>
      <c r="F393" s="5">
        <f>INDEX(ref_Unit_Balance!$V$31:$V$1012,MATCH(UnitGradeInfo!B393,ref_Unit_Balance!$B$31:$B$1048576,0))
+
INDEX(ref_Unit_Balance!$AB$31:$AB$1012,MATCH(UnitGradeInfo!B393,ref_Unit_Balance!$B$31:$B$1048576,0))*(D393-1)</f>
        <v>41500</v>
      </c>
      <c r="G393" s="5">
        <f>INDEX(ref_Unit_Balance!$R$31:$R$1012,MATCH(UnitGradeInfo!B393,ref_Unit_Balance!$B$31:$B$1048576,0))
+
INDEX(ref_Unit_Balance!$AA$31:$AA$1012,MATCH(UnitGradeInfo!B393,ref_Unit_Balance!$B$31:$B$1048576,0))*(D393-1)</f>
        <v>5220</v>
      </c>
      <c r="H393" s="39">
        <f>IF(INDEX(Unitinfo!D:D,MATCH(UnitGradeInfo!B393,Unitinfo!A:A,0))=1,50,5)</f>
        <v>5</v>
      </c>
      <c r="I393" s="5">
        <v>3</v>
      </c>
      <c r="J393" s="5">
        <v>250</v>
      </c>
      <c r="K393" s="5">
        <v>0</v>
      </c>
      <c r="L393" s="5">
        <v>3</v>
      </c>
      <c r="M393" s="5">
        <f t="shared" si="45"/>
        <v>10</v>
      </c>
      <c r="N393" s="5">
        <f t="shared" si="46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2"/>
        <v>2018</v>
      </c>
      <c r="U393" s="5">
        <f t="shared" si="43"/>
        <v>1</v>
      </c>
      <c r="V393" s="5">
        <v>0</v>
      </c>
      <c r="W393" s="5">
        <v>10</v>
      </c>
    </row>
    <row r="394" spans="1:23">
      <c r="A394" s="5">
        <f t="shared" si="41"/>
        <v>391</v>
      </c>
      <c r="B394" s="100">
        <f t="shared" si="44"/>
        <v>2018</v>
      </c>
      <c r="C394" s="20" t="str">
        <f>INDEX(Unitinfo!C:C,MATCH(UnitGradeInfo!B394,Unitinfo!A:A,0))</f>
        <v>(근거리)Dragon_Fire</v>
      </c>
      <c r="D394" s="5">
        <f>COUNTIF($B$4:B394,B394)</f>
        <v>6</v>
      </c>
      <c r="E394" s="5">
        <f>INDEX(ref_Unit_Balance!$G$31:$G$1012,MATCH(UnitGradeInfo!B394,ref_Unit_Balance!$B$31:$B$1048576,0))</f>
        <v>750</v>
      </c>
      <c r="F394" s="5">
        <f>INDEX(ref_Unit_Balance!$V$31:$V$1012,MATCH(UnitGradeInfo!B394,ref_Unit_Balance!$B$31:$B$1048576,0))
+
INDEX(ref_Unit_Balance!$AB$31:$AB$1012,MATCH(UnitGradeInfo!B394,ref_Unit_Balance!$B$31:$B$1048576,0))*(D394-1)</f>
        <v>42500</v>
      </c>
      <c r="G394" s="5">
        <f>INDEX(ref_Unit_Balance!$R$31:$R$1012,MATCH(UnitGradeInfo!B394,ref_Unit_Balance!$B$31:$B$1048576,0))
+
INDEX(ref_Unit_Balance!$AA$31:$AA$1012,MATCH(UnitGradeInfo!B394,ref_Unit_Balance!$B$31:$B$1048576,0))*(D394-1)</f>
        <v>5400</v>
      </c>
      <c r="H394" s="39">
        <f>IF(INDEX(Unitinfo!D:D,MATCH(UnitGradeInfo!B394,Unitinfo!A:A,0))=1,50,5)</f>
        <v>5</v>
      </c>
      <c r="I394" s="5">
        <v>3</v>
      </c>
      <c r="J394" s="5">
        <v>250</v>
      </c>
      <c r="K394" s="5">
        <v>0</v>
      </c>
      <c r="L394" s="5">
        <v>3</v>
      </c>
      <c r="M394" s="5">
        <f t="shared" si="45"/>
        <v>12</v>
      </c>
      <c r="N394" s="5">
        <f t="shared" si="46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2"/>
        <v>2018</v>
      </c>
      <c r="U394" s="5">
        <f t="shared" si="43"/>
        <v>1</v>
      </c>
      <c r="V394" s="5">
        <v>0</v>
      </c>
      <c r="W394" s="5">
        <v>10</v>
      </c>
    </row>
    <row r="395" spans="1:23">
      <c r="A395" s="5">
        <f t="shared" si="41"/>
        <v>392</v>
      </c>
      <c r="B395" s="100">
        <f t="shared" si="44"/>
        <v>2018</v>
      </c>
      <c r="C395" s="20" t="str">
        <f>INDEX(Unitinfo!C:C,MATCH(UnitGradeInfo!B395,Unitinfo!A:A,0))</f>
        <v>(근거리)Dragon_Fire</v>
      </c>
      <c r="D395" s="5">
        <f>COUNTIF($B$4:B395,B395)</f>
        <v>7</v>
      </c>
      <c r="E395" s="5">
        <f>INDEX(ref_Unit_Balance!$G$31:$G$1012,MATCH(UnitGradeInfo!B395,ref_Unit_Balance!$B$31:$B$1048576,0))</f>
        <v>750</v>
      </c>
      <c r="F395" s="5">
        <f>INDEX(ref_Unit_Balance!$V$31:$V$1012,MATCH(UnitGradeInfo!B395,ref_Unit_Balance!$B$31:$B$1048576,0))
+
INDEX(ref_Unit_Balance!$AB$31:$AB$1012,MATCH(UnitGradeInfo!B395,ref_Unit_Balance!$B$31:$B$1048576,0))*(D395-1)</f>
        <v>43500</v>
      </c>
      <c r="G395" s="5">
        <f>INDEX(ref_Unit_Balance!$R$31:$R$1012,MATCH(UnitGradeInfo!B395,ref_Unit_Balance!$B$31:$B$1048576,0))
+
INDEX(ref_Unit_Balance!$AA$31:$AA$1012,MATCH(UnitGradeInfo!B395,ref_Unit_Balance!$B$31:$B$1048576,0))*(D395-1)</f>
        <v>5580</v>
      </c>
      <c r="H395" s="39">
        <f>IF(INDEX(Unitinfo!D:D,MATCH(UnitGradeInfo!B395,Unitinfo!A:A,0))=1,50,5)</f>
        <v>5</v>
      </c>
      <c r="I395" s="5">
        <v>3</v>
      </c>
      <c r="J395" s="5">
        <v>250</v>
      </c>
      <c r="K395" s="5">
        <v>0</v>
      </c>
      <c r="L395" s="5">
        <v>3</v>
      </c>
      <c r="M395" s="5">
        <f t="shared" si="45"/>
        <v>14</v>
      </c>
      <c r="N395" s="5">
        <f t="shared" si="46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2"/>
        <v>2018</v>
      </c>
      <c r="U395" s="5">
        <f t="shared" si="43"/>
        <v>1</v>
      </c>
      <c r="V395" s="5">
        <v>0</v>
      </c>
      <c r="W395" s="5">
        <v>10</v>
      </c>
    </row>
    <row r="396" spans="1:23">
      <c r="A396" s="5">
        <f t="shared" si="41"/>
        <v>393</v>
      </c>
      <c r="B396" s="100">
        <f t="shared" si="44"/>
        <v>2018</v>
      </c>
      <c r="C396" s="20" t="str">
        <f>INDEX(Unitinfo!C:C,MATCH(UnitGradeInfo!B396,Unitinfo!A:A,0))</f>
        <v>(근거리)Dragon_Fire</v>
      </c>
      <c r="D396" s="5">
        <f>COUNTIF($B$4:B396,B396)</f>
        <v>8</v>
      </c>
      <c r="E396" s="5">
        <f>INDEX(ref_Unit_Balance!$G$31:$G$1012,MATCH(UnitGradeInfo!B396,ref_Unit_Balance!$B$31:$B$1048576,0))</f>
        <v>750</v>
      </c>
      <c r="F396" s="5">
        <f>INDEX(ref_Unit_Balance!$V$31:$V$1012,MATCH(UnitGradeInfo!B396,ref_Unit_Balance!$B$31:$B$1048576,0))
+
INDEX(ref_Unit_Balance!$AB$31:$AB$1012,MATCH(UnitGradeInfo!B396,ref_Unit_Balance!$B$31:$B$1048576,0))*(D396-1)</f>
        <v>44500</v>
      </c>
      <c r="G396" s="5">
        <f>INDEX(ref_Unit_Balance!$R$31:$R$1012,MATCH(UnitGradeInfo!B396,ref_Unit_Balance!$B$31:$B$1048576,0))
+
INDEX(ref_Unit_Balance!$AA$31:$AA$1012,MATCH(UnitGradeInfo!B396,ref_Unit_Balance!$B$31:$B$1048576,0))*(D396-1)</f>
        <v>5760</v>
      </c>
      <c r="H396" s="39">
        <f>IF(INDEX(Unitinfo!D:D,MATCH(UnitGradeInfo!B396,Unitinfo!A:A,0))=1,50,5)</f>
        <v>5</v>
      </c>
      <c r="I396" s="5">
        <v>3</v>
      </c>
      <c r="J396" s="5">
        <v>250</v>
      </c>
      <c r="K396" s="5">
        <v>0</v>
      </c>
      <c r="L396" s="5">
        <v>3</v>
      </c>
      <c r="M396" s="5">
        <f t="shared" si="45"/>
        <v>16</v>
      </c>
      <c r="N396" s="5">
        <f t="shared" si="46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2"/>
        <v>2018</v>
      </c>
      <c r="U396" s="5">
        <f t="shared" si="43"/>
        <v>1</v>
      </c>
      <c r="V396" s="5">
        <v>0</v>
      </c>
      <c r="W396" s="5">
        <v>10</v>
      </c>
    </row>
    <row r="397" spans="1:23">
      <c r="A397" s="5">
        <f t="shared" si="41"/>
        <v>394</v>
      </c>
      <c r="B397" s="100">
        <f t="shared" si="44"/>
        <v>2018</v>
      </c>
      <c r="C397" s="20" t="str">
        <f>INDEX(Unitinfo!C:C,MATCH(UnitGradeInfo!B397,Unitinfo!A:A,0))</f>
        <v>(근거리)Dragon_Fire</v>
      </c>
      <c r="D397" s="5">
        <f>COUNTIF($B$4:B397,B397)</f>
        <v>9</v>
      </c>
      <c r="E397" s="5">
        <f>INDEX(ref_Unit_Balance!$G$31:$G$1012,MATCH(UnitGradeInfo!B397,ref_Unit_Balance!$B$31:$B$1048576,0))</f>
        <v>750</v>
      </c>
      <c r="F397" s="5">
        <f>INDEX(ref_Unit_Balance!$V$31:$V$1012,MATCH(UnitGradeInfo!B397,ref_Unit_Balance!$B$31:$B$1048576,0))
+
INDEX(ref_Unit_Balance!$AB$31:$AB$1012,MATCH(UnitGradeInfo!B397,ref_Unit_Balance!$B$31:$B$1048576,0))*(D397-1)</f>
        <v>45500</v>
      </c>
      <c r="G397" s="5">
        <f>INDEX(ref_Unit_Balance!$R$31:$R$1012,MATCH(UnitGradeInfo!B397,ref_Unit_Balance!$B$31:$B$1048576,0))
+
INDEX(ref_Unit_Balance!$AA$31:$AA$1012,MATCH(UnitGradeInfo!B397,ref_Unit_Balance!$B$31:$B$1048576,0))*(D397-1)</f>
        <v>5940</v>
      </c>
      <c r="H397" s="39">
        <f>IF(INDEX(Unitinfo!D:D,MATCH(UnitGradeInfo!B397,Unitinfo!A:A,0))=1,50,5)</f>
        <v>5</v>
      </c>
      <c r="I397" s="5">
        <v>3</v>
      </c>
      <c r="J397" s="5">
        <v>250</v>
      </c>
      <c r="K397" s="5">
        <v>0</v>
      </c>
      <c r="L397" s="5">
        <v>3</v>
      </c>
      <c r="M397" s="5">
        <f t="shared" si="45"/>
        <v>18</v>
      </c>
      <c r="N397" s="5">
        <f t="shared" si="46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2"/>
        <v>2018</v>
      </c>
      <c r="U397" s="5">
        <f t="shared" si="43"/>
        <v>1</v>
      </c>
      <c r="V397" s="5">
        <v>0</v>
      </c>
      <c r="W397" s="5">
        <v>10</v>
      </c>
    </row>
    <row r="398" spans="1:23">
      <c r="A398" s="5">
        <f t="shared" si="41"/>
        <v>395</v>
      </c>
      <c r="B398" s="100">
        <f t="shared" si="44"/>
        <v>2018</v>
      </c>
      <c r="C398" s="20" t="str">
        <f>INDEX(Unitinfo!C:C,MATCH(UnitGradeInfo!B398,Unitinfo!A:A,0))</f>
        <v>(근거리)Dragon_Fire</v>
      </c>
      <c r="D398" s="5">
        <f>COUNTIF($B$4:B398,B398)</f>
        <v>10</v>
      </c>
      <c r="E398" s="5">
        <f>INDEX(ref_Unit_Balance!$G$31:$G$1012,MATCH(UnitGradeInfo!B398,ref_Unit_Balance!$B$31:$B$1048576,0))</f>
        <v>750</v>
      </c>
      <c r="F398" s="5">
        <f>INDEX(ref_Unit_Balance!$V$31:$V$1012,MATCH(UnitGradeInfo!B398,ref_Unit_Balance!$B$31:$B$1048576,0))
+
INDEX(ref_Unit_Balance!$AB$31:$AB$1012,MATCH(UnitGradeInfo!B398,ref_Unit_Balance!$B$31:$B$1048576,0))*(D398-1)</f>
        <v>46500</v>
      </c>
      <c r="G398" s="5">
        <f>INDEX(ref_Unit_Balance!$R$31:$R$1012,MATCH(UnitGradeInfo!B398,ref_Unit_Balance!$B$31:$B$1048576,0))
+
INDEX(ref_Unit_Balance!$AA$31:$AA$1012,MATCH(UnitGradeInfo!B398,ref_Unit_Balance!$B$31:$B$1048576,0))*(D398-1)</f>
        <v>6120</v>
      </c>
      <c r="H398" s="39">
        <f>IF(INDEX(Unitinfo!D:D,MATCH(UnitGradeInfo!B398,Unitinfo!A:A,0))=1,50,5)</f>
        <v>5</v>
      </c>
      <c r="I398" s="5">
        <v>3</v>
      </c>
      <c r="J398" s="5">
        <v>250</v>
      </c>
      <c r="K398" s="5">
        <v>0</v>
      </c>
      <c r="L398" s="5">
        <v>3</v>
      </c>
      <c r="M398" s="5">
        <f t="shared" si="45"/>
        <v>20</v>
      </c>
      <c r="N398" s="5">
        <f t="shared" si="46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2"/>
        <v>2018</v>
      </c>
      <c r="U398" s="5">
        <f t="shared" si="43"/>
        <v>1</v>
      </c>
      <c r="V398" s="5">
        <v>0</v>
      </c>
      <c r="W398" s="5">
        <v>10</v>
      </c>
    </row>
    <row r="399" spans="1:23">
      <c r="A399" s="5">
        <f t="shared" si="41"/>
        <v>396</v>
      </c>
      <c r="B399" s="100">
        <f t="shared" si="44"/>
        <v>2018</v>
      </c>
      <c r="C399" s="20" t="str">
        <f>INDEX(Unitinfo!C:C,MATCH(UnitGradeInfo!B399,Unitinfo!A:A,0))</f>
        <v>(근거리)Dragon_Fire</v>
      </c>
      <c r="D399" s="5">
        <f>COUNTIF($B$4:B399,B399)</f>
        <v>11</v>
      </c>
      <c r="E399" s="5">
        <f>INDEX(ref_Unit_Balance!$G$31:$G$1012,MATCH(UnitGradeInfo!B399,ref_Unit_Balance!$B$31:$B$1048576,0))</f>
        <v>750</v>
      </c>
      <c r="F399" s="5">
        <f>INDEX(ref_Unit_Balance!$V$31:$V$1012,MATCH(UnitGradeInfo!B399,ref_Unit_Balance!$B$31:$B$1048576,0))
+
INDEX(ref_Unit_Balance!$AB$31:$AB$1012,MATCH(UnitGradeInfo!B399,ref_Unit_Balance!$B$31:$B$1048576,0))*(D399-1)</f>
        <v>47500</v>
      </c>
      <c r="G399" s="5">
        <f>INDEX(ref_Unit_Balance!$R$31:$R$1012,MATCH(UnitGradeInfo!B399,ref_Unit_Balance!$B$31:$B$1048576,0))
+
INDEX(ref_Unit_Balance!$AA$31:$AA$1012,MATCH(UnitGradeInfo!B399,ref_Unit_Balance!$B$31:$B$1048576,0))*(D399-1)</f>
        <v>6300</v>
      </c>
      <c r="H399" s="39">
        <f>IF(INDEX(Unitinfo!D:D,MATCH(UnitGradeInfo!B399,Unitinfo!A:A,0))=1,50,5)</f>
        <v>5</v>
      </c>
      <c r="I399" s="5">
        <v>3</v>
      </c>
      <c r="J399" s="5">
        <v>250</v>
      </c>
      <c r="K399" s="5">
        <v>0</v>
      </c>
      <c r="L399" s="5">
        <v>3</v>
      </c>
      <c r="M399" s="5">
        <f t="shared" si="45"/>
        <v>22</v>
      </c>
      <c r="N399" s="5">
        <f t="shared" si="46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2"/>
        <v>2018</v>
      </c>
      <c r="U399" s="5">
        <f t="shared" si="43"/>
        <v>1</v>
      </c>
      <c r="V399" s="5">
        <v>0</v>
      </c>
      <c r="W399" s="5">
        <v>10</v>
      </c>
    </row>
    <row r="400" spans="1:23">
      <c r="A400" s="5">
        <f t="shared" si="41"/>
        <v>397</v>
      </c>
      <c r="B400" s="100">
        <f t="shared" si="44"/>
        <v>2018</v>
      </c>
      <c r="C400" s="20" t="str">
        <f>INDEX(Unitinfo!C:C,MATCH(UnitGradeInfo!B400,Unitinfo!A:A,0))</f>
        <v>(근거리)Dragon_Fire</v>
      </c>
      <c r="D400" s="5">
        <f>COUNTIF($B$4:B400,B400)</f>
        <v>12</v>
      </c>
      <c r="E400" s="5">
        <f>INDEX(ref_Unit_Balance!$G$31:$G$1012,MATCH(UnitGradeInfo!B400,ref_Unit_Balance!$B$31:$B$1048576,0))</f>
        <v>750</v>
      </c>
      <c r="F400" s="5">
        <f>INDEX(ref_Unit_Balance!$V$31:$V$1012,MATCH(UnitGradeInfo!B400,ref_Unit_Balance!$B$31:$B$1048576,0))
+
INDEX(ref_Unit_Balance!$AB$31:$AB$1012,MATCH(UnitGradeInfo!B400,ref_Unit_Balance!$B$31:$B$1048576,0))*(D400-1)</f>
        <v>48500</v>
      </c>
      <c r="G400" s="5">
        <f>INDEX(ref_Unit_Balance!$R$31:$R$1012,MATCH(UnitGradeInfo!B400,ref_Unit_Balance!$B$31:$B$1048576,0))
+
INDEX(ref_Unit_Balance!$AA$31:$AA$1012,MATCH(UnitGradeInfo!B400,ref_Unit_Balance!$B$31:$B$1048576,0))*(D400-1)</f>
        <v>6480</v>
      </c>
      <c r="H400" s="39">
        <f>IF(INDEX(Unitinfo!D:D,MATCH(UnitGradeInfo!B400,Unitinfo!A:A,0))=1,50,5)</f>
        <v>5</v>
      </c>
      <c r="I400" s="5">
        <v>3</v>
      </c>
      <c r="J400" s="5">
        <v>250</v>
      </c>
      <c r="K400" s="5">
        <v>0</v>
      </c>
      <c r="L400" s="5">
        <v>3</v>
      </c>
      <c r="M400" s="5">
        <f t="shared" si="45"/>
        <v>24</v>
      </c>
      <c r="N400" s="5">
        <f t="shared" si="46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2"/>
        <v>2018</v>
      </c>
      <c r="U400" s="5">
        <f t="shared" si="43"/>
        <v>1</v>
      </c>
      <c r="V400" s="5">
        <v>0</v>
      </c>
      <c r="W400" s="5">
        <v>10</v>
      </c>
    </row>
    <row r="401" spans="1:23">
      <c r="A401" s="5">
        <f t="shared" si="41"/>
        <v>398</v>
      </c>
      <c r="B401" s="100">
        <f t="shared" si="44"/>
        <v>2018</v>
      </c>
      <c r="C401" s="20" t="str">
        <f>INDEX(Unitinfo!C:C,MATCH(UnitGradeInfo!B401,Unitinfo!A:A,0))</f>
        <v>(근거리)Dragon_Fire</v>
      </c>
      <c r="D401" s="5">
        <f>COUNTIF($B$4:B401,B401)</f>
        <v>13</v>
      </c>
      <c r="E401" s="5">
        <f>INDEX(ref_Unit_Balance!$G$31:$G$1012,MATCH(UnitGradeInfo!B401,ref_Unit_Balance!$B$31:$B$1048576,0))</f>
        <v>750</v>
      </c>
      <c r="F401" s="5">
        <f>INDEX(ref_Unit_Balance!$V$31:$V$1012,MATCH(UnitGradeInfo!B401,ref_Unit_Balance!$B$31:$B$1048576,0))
+
INDEX(ref_Unit_Balance!$AB$31:$AB$1012,MATCH(UnitGradeInfo!B401,ref_Unit_Balance!$B$31:$B$1048576,0))*(D401-1)</f>
        <v>49500</v>
      </c>
      <c r="G401" s="5">
        <f>INDEX(ref_Unit_Balance!$R$31:$R$1012,MATCH(UnitGradeInfo!B401,ref_Unit_Balance!$B$31:$B$1048576,0))
+
INDEX(ref_Unit_Balance!$AA$31:$AA$1012,MATCH(UnitGradeInfo!B401,ref_Unit_Balance!$B$31:$B$1048576,0))*(D401-1)</f>
        <v>6660</v>
      </c>
      <c r="H401" s="39">
        <f>IF(INDEX(Unitinfo!D:D,MATCH(UnitGradeInfo!B401,Unitinfo!A:A,0))=1,50,5)</f>
        <v>5</v>
      </c>
      <c r="I401" s="5">
        <v>3</v>
      </c>
      <c r="J401" s="5">
        <v>250</v>
      </c>
      <c r="K401" s="5">
        <v>0</v>
      </c>
      <c r="L401" s="5">
        <v>3</v>
      </c>
      <c r="M401" s="5">
        <f t="shared" si="45"/>
        <v>26</v>
      </c>
      <c r="N401" s="5">
        <f t="shared" si="46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2"/>
        <v>2018</v>
      </c>
      <c r="U401" s="5">
        <f t="shared" si="43"/>
        <v>1</v>
      </c>
      <c r="V401" s="5">
        <v>0</v>
      </c>
      <c r="W401" s="5">
        <v>10</v>
      </c>
    </row>
    <row r="402" spans="1:23">
      <c r="A402" s="5">
        <f t="shared" si="41"/>
        <v>399</v>
      </c>
      <c r="B402" s="100">
        <f t="shared" si="44"/>
        <v>2018</v>
      </c>
      <c r="C402" s="20" t="str">
        <f>INDEX(Unitinfo!C:C,MATCH(UnitGradeInfo!B402,Unitinfo!A:A,0))</f>
        <v>(근거리)Dragon_Fire</v>
      </c>
      <c r="D402" s="5">
        <f>COUNTIF($B$4:B402,B402)</f>
        <v>14</v>
      </c>
      <c r="E402" s="5">
        <f>INDEX(ref_Unit_Balance!$G$31:$G$1012,MATCH(UnitGradeInfo!B402,ref_Unit_Balance!$B$31:$B$1048576,0))</f>
        <v>750</v>
      </c>
      <c r="F402" s="5">
        <f>INDEX(ref_Unit_Balance!$V$31:$V$1012,MATCH(UnitGradeInfo!B402,ref_Unit_Balance!$B$31:$B$1048576,0))
+
INDEX(ref_Unit_Balance!$AB$31:$AB$1012,MATCH(UnitGradeInfo!B402,ref_Unit_Balance!$B$31:$B$1048576,0))*(D402-1)</f>
        <v>50500</v>
      </c>
      <c r="G402" s="5">
        <f>INDEX(ref_Unit_Balance!$R$31:$R$1012,MATCH(UnitGradeInfo!B402,ref_Unit_Balance!$B$31:$B$1048576,0))
+
INDEX(ref_Unit_Balance!$AA$31:$AA$1012,MATCH(UnitGradeInfo!B402,ref_Unit_Balance!$B$31:$B$1048576,0))*(D402-1)</f>
        <v>6840</v>
      </c>
      <c r="H402" s="39">
        <f>IF(INDEX(Unitinfo!D:D,MATCH(UnitGradeInfo!B402,Unitinfo!A:A,0))=1,50,5)</f>
        <v>5</v>
      </c>
      <c r="I402" s="5">
        <v>3</v>
      </c>
      <c r="J402" s="5">
        <v>250</v>
      </c>
      <c r="K402" s="5">
        <v>0</v>
      </c>
      <c r="L402" s="5">
        <v>3</v>
      </c>
      <c r="M402" s="5">
        <f t="shared" si="45"/>
        <v>28</v>
      </c>
      <c r="N402" s="5">
        <f t="shared" si="46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2"/>
        <v>2018</v>
      </c>
      <c r="U402" s="5">
        <f t="shared" si="43"/>
        <v>1</v>
      </c>
      <c r="V402" s="5">
        <v>0</v>
      </c>
      <c r="W402" s="5">
        <v>10</v>
      </c>
    </row>
    <row r="403" spans="1:23">
      <c r="A403" s="5">
        <f t="shared" si="41"/>
        <v>400</v>
      </c>
      <c r="B403" s="100">
        <f t="shared" si="44"/>
        <v>2018</v>
      </c>
      <c r="C403" s="20" t="str">
        <f>INDEX(Unitinfo!C:C,MATCH(UnitGradeInfo!B403,Unitinfo!A:A,0))</f>
        <v>(근거리)Dragon_Fire</v>
      </c>
      <c r="D403" s="5">
        <f>COUNTIF($B$4:B403,B403)</f>
        <v>15</v>
      </c>
      <c r="E403" s="5">
        <f>INDEX(ref_Unit_Balance!$G$31:$G$1012,MATCH(UnitGradeInfo!B403,ref_Unit_Balance!$B$31:$B$1048576,0))</f>
        <v>750</v>
      </c>
      <c r="F403" s="5">
        <f>INDEX(ref_Unit_Balance!$V$31:$V$1012,MATCH(UnitGradeInfo!B403,ref_Unit_Balance!$B$31:$B$1048576,0))
+
INDEX(ref_Unit_Balance!$AB$31:$AB$1012,MATCH(UnitGradeInfo!B403,ref_Unit_Balance!$B$31:$B$1048576,0))*(D403-1)</f>
        <v>51500</v>
      </c>
      <c r="G403" s="5">
        <f>INDEX(ref_Unit_Balance!$R$31:$R$1012,MATCH(UnitGradeInfo!B403,ref_Unit_Balance!$B$31:$B$1048576,0))
+
INDEX(ref_Unit_Balance!$AA$31:$AA$1012,MATCH(UnitGradeInfo!B403,ref_Unit_Balance!$B$31:$B$1048576,0))*(D403-1)</f>
        <v>7020</v>
      </c>
      <c r="H403" s="39">
        <f>IF(INDEX(Unitinfo!D:D,MATCH(UnitGradeInfo!B403,Unitinfo!A:A,0))=1,50,5)</f>
        <v>5</v>
      </c>
      <c r="I403" s="5">
        <v>3</v>
      </c>
      <c r="J403" s="5">
        <v>250</v>
      </c>
      <c r="K403" s="5">
        <v>0</v>
      </c>
      <c r="L403" s="5">
        <v>3</v>
      </c>
      <c r="M403" s="5">
        <f t="shared" si="45"/>
        <v>30</v>
      </c>
      <c r="N403" s="5">
        <f t="shared" si="46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2"/>
        <v>2018</v>
      </c>
      <c r="U403" s="5">
        <f t="shared" si="43"/>
        <v>1</v>
      </c>
      <c r="V403" s="5">
        <v>0</v>
      </c>
      <c r="W403" s="5">
        <v>10</v>
      </c>
    </row>
    <row r="404" spans="1:23">
      <c r="A404" s="5">
        <f t="shared" si="41"/>
        <v>401</v>
      </c>
      <c r="B404" s="100">
        <f t="shared" si="44"/>
        <v>2018</v>
      </c>
      <c r="C404" s="20" t="str">
        <f>INDEX(Unitinfo!C:C,MATCH(UnitGradeInfo!B404,Unitinfo!A:A,0))</f>
        <v>(근거리)Dragon_Fire</v>
      </c>
      <c r="D404" s="5">
        <f>COUNTIF($B$4:B404,B404)</f>
        <v>16</v>
      </c>
      <c r="E404" s="5">
        <f>INDEX(ref_Unit_Balance!$G$31:$G$1012,MATCH(UnitGradeInfo!B404,ref_Unit_Balance!$B$31:$B$1048576,0))</f>
        <v>750</v>
      </c>
      <c r="F404" s="5">
        <f>INDEX(ref_Unit_Balance!$V$31:$V$1012,MATCH(UnitGradeInfo!B404,ref_Unit_Balance!$B$31:$B$1048576,0))
+
INDEX(ref_Unit_Balance!$AB$31:$AB$1012,MATCH(UnitGradeInfo!B404,ref_Unit_Balance!$B$31:$B$1048576,0))*(D404-1)</f>
        <v>52500</v>
      </c>
      <c r="G404" s="5">
        <f>INDEX(ref_Unit_Balance!$R$31:$R$1012,MATCH(UnitGradeInfo!B404,ref_Unit_Balance!$B$31:$B$1048576,0))
+
INDEX(ref_Unit_Balance!$AA$31:$AA$1012,MATCH(UnitGradeInfo!B404,ref_Unit_Balance!$B$31:$B$1048576,0))*(D404-1)</f>
        <v>7200</v>
      </c>
      <c r="H404" s="39">
        <f>IF(INDEX(Unitinfo!D:D,MATCH(UnitGradeInfo!B404,Unitinfo!A:A,0))=1,50,5)</f>
        <v>5</v>
      </c>
      <c r="I404" s="5">
        <v>3</v>
      </c>
      <c r="J404" s="5">
        <v>250</v>
      </c>
      <c r="K404" s="5">
        <v>0</v>
      </c>
      <c r="L404" s="5">
        <v>3</v>
      </c>
      <c r="M404" s="5">
        <f t="shared" si="45"/>
        <v>32</v>
      </c>
      <c r="N404" s="5">
        <f t="shared" si="46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2"/>
        <v>2018</v>
      </c>
      <c r="U404" s="5">
        <f t="shared" si="43"/>
        <v>1</v>
      </c>
      <c r="V404" s="5">
        <v>0</v>
      </c>
      <c r="W404" s="5">
        <v>10</v>
      </c>
    </row>
    <row r="405" spans="1:23">
      <c r="A405" s="5">
        <f t="shared" si="41"/>
        <v>402</v>
      </c>
      <c r="B405" s="100">
        <f t="shared" si="44"/>
        <v>2018</v>
      </c>
      <c r="C405" s="20" t="str">
        <f>INDEX(Unitinfo!C:C,MATCH(UnitGradeInfo!B405,Unitinfo!A:A,0))</f>
        <v>(근거리)Dragon_Fire</v>
      </c>
      <c r="D405" s="5">
        <f>COUNTIF($B$4:B405,B405)</f>
        <v>17</v>
      </c>
      <c r="E405" s="5">
        <f>INDEX(ref_Unit_Balance!$G$31:$G$1012,MATCH(UnitGradeInfo!B405,ref_Unit_Balance!$B$31:$B$1048576,0))</f>
        <v>750</v>
      </c>
      <c r="F405" s="5">
        <f>INDEX(ref_Unit_Balance!$V$31:$V$1012,MATCH(UnitGradeInfo!B405,ref_Unit_Balance!$B$31:$B$1048576,0))
+
INDEX(ref_Unit_Balance!$AB$31:$AB$1012,MATCH(UnitGradeInfo!B405,ref_Unit_Balance!$B$31:$B$1048576,0))*(D405-1)</f>
        <v>53500</v>
      </c>
      <c r="G405" s="5">
        <f>INDEX(ref_Unit_Balance!$R$31:$R$1012,MATCH(UnitGradeInfo!B405,ref_Unit_Balance!$B$31:$B$1048576,0))
+
INDEX(ref_Unit_Balance!$AA$31:$AA$1012,MATCH(UnitGradeInfo!B405,ref_Unit_Balance!$B$31:$B$1048576,0))*(D405-1)</f>
        <v>7380</v>
      </c>
      <c r="H405" s="39">
        <f>IF(INDEX(Unitinfo!D:D,MATCH(UnitGradeInfo!B405,Unitinfo!A:A,0))=1,50,5)</f>
        <v>5</v>
      </c>
      <c r="I405" s="5">
        <v>3</v>
      </c>
      <c r="J405" s="5">
        <v>250</v>
      </c>
      <c r="K405" s="5">
        <v>0</v>
      </c>
      <c r="L405" s="5">
        <v>3</v>
      </c>
      <c r="M405" s="5">
        <f t="shared" si="45"/>
        <v>34</v>
      </c>
      <c r="N405" s="5">
        <f t="shared" si="46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2"/>
        <v>2018</v>
      </c>
      <c r="U405" s="5">
        <f t="shared" si="43"/>
        <v>1</v>
      </c>
      <c r="V405" s="5">
        <v>0</v>
      </c>
      <c r="W405" s="5">
        <v>10</v>
      </c>
    </row>
    <row r="406" spans="1:23">
      <c r="A406" s="5">
        <f t="shared" si="41"/>
        <v>403</v>
      </c>
      <c r="B406" s="100">
        <f t="shared" si="44"/>
        <v>2018</v>
      </c>
      <c r="C406" s="20" t="str">
        <f>INDEX(Unitinfo!C:C,MATCH(UnitGradeInfo!B406,Unitinfo!A:A,0))</f>
        <v>(근거리)Dragon_Fire</v>
      </c>
      <c r="D406" s="5">
        <f>COUNTIF($B$4:B406,B406)</f>
        <v>18</v>
      </c>
      <c r="E406" s="5">
        <f>INDEX(ref_Unit_Balance!$G$31:$G$1012,MATCH(UnitGradeInfo!B406,ref_Unit_Balance!$B$31:$B$1048576,0))</f>
        <v>750</v>
      </c>
      <c r="F406" s="5">
        <f>INDEX(ref_Unit_Balance!$V$31:$V$1012,MATCH(UnitGradeInfo!B406,ref_Unit_Balance!$B$31:$B$1048576,0))
+
INDEX(ref_Unit_Balance!$AB$31:$AB$1012,MATCH(UnitGradeInfo!B406,ref_Unit_Balance!$B$31:$B$1048576,0))*(D406-1)</f>
        <v>54500</v>
      </c>
      <c r="G406" s="5">
        <f>INDEX(ref_Unit_Balance!$R$31:$R$1012,MATCH(UnitGradeInfo!B406,ref_Unit_Balance!$B$31:$B$1048576,0))
+
INDEX(ref_Unit_Balance!$AA$31:$AA$1012,MATCH(UnitGradeInfo!B406,ref_Unit_Balance!$B$31:$B$1048576,0))*(D406-1)</f>
        <v>7560</v>
      </c>
      <c r="H406" s="39">
        <f>IF(INDEX(Unitinfo!D:D,MATCH(UnitGradeInfo!B406,Unitinfo!A:A,0))=1,50,5)</f>
        <v>5</v>
      </c>
      <c r="I406" s="5">
        <v>3</v>
      </c>
      <c r="J406" s="5">
        <v>250</v>
      </c>
      <c r="K406" s="5">
        <v>0</v>
      </c>
      <c r="L406" s="5">
        <v>3</v>
      </c>
      <c r="M406" s="5">
        <f t="shared" si="45"/>
        <v>36</v>
      </c>
      <c r="N406" s="5">
        <f t="shared" si="46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2"/>
        <v>2018</v>
      </c>
      <c r="U406" s="5">
        <f t="shared" si="43"/>
        <v>1</v>
      </c>
      <c r="V406" s="5">
        <v>0</v>
      </c>
      <c r="W406" s="5">
        <v>10</v>
      </c>
    </row>
    <row r="407" spans="1:23">
      <c r="A407" s="5">
        <f t="shared" si="41"/>
        <v>404</v>
      </c>
      <c r="B407" s="100">
        <f t="shared" si="44"/>
        <v>2018</v>
      </c>
      <c r="C407" s="20" t="str">
        <f>INDEX(Unitinfo!C:C,MATCH(UnitGradeInfo!B407,Unitinfo!A:A,0))</f>
        <v>(근거리)Dragon_Fire</v>
      </c>
      <c r="D407" s="5">
        <f>COUNTIF($B$4:B407,B407)</f>
        <v>19</v>
      </c>
      <c r="E407" s="5">
        <f>INDEX(ref_Unit_Balance!$G$31:$G$1012,MATCH(UnitGradeInfo!B407,ref_Unit_Balance!$B$31:$B$1048576,0))</f>
        <v>750</v>
      </c>
      <c r="F407" s="5">
        <f>INDEX(ref_Unit_Balance!$V$31:$V$1012,MATCH(UnitGradeInfo!B407,ref_Unit_Balance!$B$31:$B$1048576,0))
+
INDEX(ref_Unit_Balance!$AB$31:$AB$1012,MATCH(UnitGradeInfo!B407,ref_Unit_Balance!$B$31:$B$1048576,0))*(D407-1)</f>
        <v>55500</v>
      </c>
      <c r="G407" s="5">
        <f>INDEX(ref_Unit_Balance!$R$31:$R$1012,MATCH(UnitGradeInfo!B407,ref_Unit_Balance!$B$31:$B$1048576,0))
+
INDEX(ref_Unit_Balance!$AA$31:$AA$1012,MATCH(UnitGradeInfo!B407,ref_Unit_Balance!$B$31:$B$1048576,0))*(D407-1)</f>
        <v>7740</v>
      </c>
      <c r="H407" s="39">
        <f>IF(INDEX(Unitinfo!D:D,MATCH(UnitGradeInfo!B407,Unitinfo!A:A,0))=1,50,5)</f>
        <v>5</v>
      </c>
      <c r="I407" s="5">
        <v>3</v>
      </c>
      <c r="J407" s="5">
        <v>250</v>
      </c>
      <c r="K407" s="5">
        <v>0</v>
      </c>
      <c r="L407" s="5">
        <v>3</v>
      </c>
      <c r="M407" s="5">
        <f t="shared" si="45"/>
        <v>38</v>
      </c>
      <c r="N407" s="5">
        <f t="shared" si="46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2"/>
        <v>2018</v>
      </c>
      <c r="U407" s="5">
        <f t="shared" si="43"/>
        <v>1</v>
      </c>
      <c r="V407" s="5">
        <v>0</v>
      </c>
      <c r="W407" s="5">
        <v>10</v>
      </c>
    </row>
    <row r="408" spans="1:23">
      <c r="A408" s="5">
        <f t="shared" si="41"/>
        <v>405</v>
      </c>
      <c r="B408" s="100">
        <f t="shared" si="44"/>
        <v>2018</v>
      </c>
      <c r="C408" s="20" t="str">
        <f>INDEX(Unitinfo!C:C,MATCH(UnitGradeInfo!B408,Unitinfo!A:A,0))</f>
        <v>(근거리)Dragon_Fire</v>
      </c>
      <c r="D408" s="5">
        <f>COUNTIF($B$4:B408,B408)</f>
        <v>20</v>
      </c>
      <c r="E408" s="5">
        <f>INDEX(ref_Unit_Balance!$G$31:$G$1012,MATCH(UnitGradeInfo!B408,ref_Unit_Balance!$B$31:$B$1048576,0))</f>
        <v>750</v>
      </c>
      <c r="F408" s="5">
        <f>INDEX(ref_Unit_Balance!$V$31:$V$1012,MATCH(UnitGradeInfo!B408,ref_Unit_Balance!$B$31:$B$1048576,0))
+
INDEX(ref_Unit_Balance!$AB$31:$AB$1012,MATCH(UnitGradeInfo!B408,ref_Unit_Balance!$B$31:$B$1048576,0))*(D408-1)</f>
        <v>56500</v>
      </c>
      <c r="G408" s="5">
        <f>INDEX(ref_Unit_Balance!$R$31:$R$1012,MATCH(UnitGradeInfo!B408,ref_Unit_Balance!$B$31:$B$1048576,0))
+
INDEX(ref_Unit_Balance!$AA$31:$AA$1012,MATCH(UnitGradeInfo!B408,ref_Unit_Balance!$B$31:$B$1048576,0))*(D408-1)</f>
        <v>7920</v>
      </c>
      <c r="H408" s="39">
        <f>IF(INDEX(Unitinfo!D:D,MATCH(UnitGradeInfo!B408,Unitinfo!A:A,0))=1,50,5)</f>
        <v>5</v>
      </c>
      <c r="I408" s="5">
        <v>3</v>
      </c>
      <c r="J408" s="5">
        <v>250</v>
      </c>
      <c r="K408" s="5">
        <v>0</v>
      </c>
      <c r="L408" s="5">
        <v>3</v>
      </c>
      <c r="M408" s="5">
        <f t="shared" si="45"/>
        <v>40</v>
      </c>
      <c r="N408" s="5">
        <f t="shared" si="46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2"/>
        <v>2018</v>
      </c>
      <c r="U408" s="5">
        <f t="shared" si="43"/>
        <v>1</v>
      </c>
      <c r="V408" s="5">
        <v>0</v>
      </c>
      <c r="W408" s="5">
        <v>10</v>
      </c>
    </row>
    <row r="409" spans="1:23">
      <c r="A409" s="5">
        <f t="shared" si="41"/>
        <v>406</v>
      </c>
      <c r="B409" s="100">
        <f t="shared" si="44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INDEX(ref_Unit_Balance!$G$31:$G$1012,MATCH(UnitGradeInfo!B409,ref_Unit_Balance!$B$31:$B$1048576,0))</f>
        <v>250</v>
      </c>
      <c r="F409" s="5">
        <f>INDEX(ref_Unit_Balance!$V$31:$V$1012,MATCH(UnitGradeInfo!B409,ref_Unit_Balance!$B$31:$B$1048576,0))
+
INDEX(ref_Unit_Balance!$AB$31:$AB$1012,MATCH(UnitGradeInfo!B409,ref_Unit_Balance!$B$31:$B$1048576,0))*(D409-1)</f>
        <v>7500</v>
      </c>
      <c r="G409" s="5">
        <f>INDEX(ref_Unit_Balance!$R$31:$R$1012,MATCH(UnitGradeInfo!B409,ref_Unit_Balance!$B$31:$B$1048576,0))
+
INDEX(ref_Unit_Balance!$AA$31:$AA$1012,MATCH(UnitGradeInfo!B409,ref_Unit_Balance!$B$31:$B$1048576,0))*(D409-1)</f>
        <v>2100</v>
      </c>
      <c r="H409" s="39">
        <f>IF(INDEX(Unitinfo!D:D,MATCH(UnitGradeInfo!B409,Unitinfo!A:A,0))=1,50,5)</f>
        <v>5</v>
      </c>
      <c r="I409" s="5">
        <v>3</v>
      </c>
      <c r="J409" s="5">
        <v>250</v>
      </c>
      <c r="K409" s="5">
        <v>0</v>
      </c>
      <c r="L409" s="5">
        <v>3</v>
      </c>
      <c r="M409" s="5">
        <f t="shared" si="45"/>
        <v>2</v>
      </c>
      <c r="N409" s="5">
        <f t="shared" si="46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2"/>
        <v>2019</v>
      </c>
      <c r="U409" s="5">
        <f t="shared" si="43"/>
        <v>1</v>
      </c>
      <c r="V409" s="5">
        <v>0</v>
      </c>
      <c r="W409" s="5">
        <v>10</v>
      </c>
    </row>
    <row r="410" spans="1:23">
      <c r="A410" s="5">
        <f t="shared" si="41"/>
        <v>407</v>
      </c>
      <c r="B410" s="100">
        <f t="shared" si="44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INDEX(ref_Unit_Balance!$G$31:$G$1012,MATCH(UnitGradeInfo!B410,ref_Unit_Balance!$B$31:$B$1048576,0))</f>
        <v>250</v>
      </c>
      <c r="F410" s="5">
        <f>INDEX(ref_Unit_Balance!$V$31:$V$1012,MATCH(UnitGradeInfo!B410,ref_Unit_Balance!$B$31:$B$1048576,0))
+
INDEX(ref_Unit_Balance!$AB$31:$AB$1012,MATCH(UnitGradeInfo!B410,ref_Unit_Balance!$B$31:$B$1048576,0))*(D410-1)</f>
        <v>8500</v>
      </c>
      <c r="G410" s="5">
        <f>INDEX(ref_Unit_Balance!$R$31:$R$1012,MATCH(UnitGradeInfo!B410,ref_Unit_Balance!$B$31:$B$1048576,0))
+
INDEX(ref_Unit_Balance!$AA$31:$AA$1012,MATCH(UnitGradeInfo!B410,ref_Unit_Balance!$B$31:$B$1048576,0))*(D410-1)</f>
        <v>2280</v>
      </c>
      <c r="H410" s="39">
        <f>IF(INDEX(Unitinfo!D:D,MATCH(UnitGradeInfo!B410,Unitinfo!A:A,0))=1,50,5)</f>
        <v>5</v>
      </c>
      <c r="I410" s="5">
        <v>3</v>
      </c>
      <c r="J410" s="5">
        <v>250</v>
      </c>
      <c r="K410" s="5">
        <v>0</v>
      </c>
      <c r="L410" s="5">
        <v>3</v>
      </c>
      <c r="M410" s="5">
        <f t="shared" si="45"/>
        <v>4</v>
      </c>
      <c r="N410" s="5">
        <f t="shared" si="46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2"/>
        <v>2019</v>
      </c>
      <c r="U410" s="5">
        <f t="shared" si="43"/>
        <v>1</v>
      </c>
      <c r="V410" s="5">
        <v>0</v>
      </c>
      <c r="W410" s="5">
        <v>10</v>
      </c>
    </row>
    <row r="411" spans="1:23">
      <c r="A411" s="5">
        <f t="shared" si="41"/>
        <v>408</v>
      </c>
      <c r="B411" s="100">
        <f t="shared" si="44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INDEX(ref_Unit_Balance!$G$31:$G$1012,MATCH(UnitGradeInfo!B411,ref_Unit_Balance!$B$31:$B$1048576,0))</f>
        <v>250</v>
      </c>
      <c r="F411" s="5">
        <f>INDEX(ref_Unit_Balance!$V$31:$V$1012,MATCH(UnitGradeInfo!B411,ref_Unit_Balance!$B$31:$B$1048576,0))
+
INDEX(ref_Unit_Balance!$AB$31:$AB$1012,MATCH(UnitGradeInfo!B411,ref_Unit_Balance!$B$31:$B$1048576,0))*(D411-1)</f>
        <v>9500</v>
      </c>
      <c r="G411" s="5">
        <f>INDEX(ref_Unit_Balance!$R$31:$R$1012,MATCH(UnitGradeInfo!B411,ref_Unit_Balance!$B$31:$B$1048576,0))
+
INDEX(ref_Unit_Balance!$AA$31:$AA$1012,MATCH(UnitGradeInfo!B411,ref_Unit_Balance!$B$31:$B$1048576,0))*(D411-1)</f>
        <v>2460</v>
      </c>
      <c r="H411" s="39">
        <f>IF(INDEX(Unitinfo!D:D,MATCH(UnitGradeInfo!B411,Unitinfo!A:A,0))=1,50,5)</f>
        <v>5</v>
      </c>
      <c r="I411" s="5">
        <v>3</v>
      </c>
      <c r="J411" s="5">
        <v>250</v>
      </c>
      <c r="K411" s="5">
        <v>0</v>
      </c>
      <c r="L411" s="5">
        <v>3</v>
      </c>
      <c r="M411" s="5">
        <f t="shared" si="45"/>
        <v>6</v>
      </c>
      <c r="N411" s="5">
        <f t="shared" si="46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2"/>
        <v>2019</v>
      </c>
      <c r="U411" s="5">
        <f t="shared" si="43"/>
        <v>1</v>
      </c>
      <c r="V411" s="5">
        <v>0</v>
      </c>
      <c r="W411" s="5">
        <v>10</v>
      </c>
    </row>
    <row r="412" spans="1:23">
      <c r="A412" s="5">
        <f t="shared" si="41"/>
        <v>409</v>
      </c>
      <c r="B412" s="100">
        <f t="shared" si="44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INDEX(ref_Unit_Balance!$G$31:$G$1012,MATCH(UnitGradeInfo!B412,ref_Unit_Balance!$B$31:$B$1048576,0))</f>
        <v>250</v>
      </c>
      <c r="F412" s="5">
        <f>INDEX(ref_Unit_Balance!$V$31:$V$1012,MATCH(UnitGradeInfo!B412,ref_Unit_Balance!$B$31:$B$1048576,0))
+
INDEX(ref_Unit_Balance!$AB$31:$AB$1012,MATCH(UnitGradeInfo!B412,ref_Unit_Balance!$B$31:$B$1048576,0))*(D412-1)</f>
        <v>10500</v>
      </c>
      <c r="G412" s="5">
        <f>INDEX(ref_Unit_Balance!$R$31:$R$1012,MATCH(UnitGradeInfo!B412,ref_Unit_Balance!$B$31:$B$1048576,0))
+
INDEX(ref_Unit_Balance!$AA$31:$AA$1012,MATCH(UnitGradeInfo!B412,ref_Unit_Balance!$B$31:$B$1048576,0))*(D412-1)</f>
        <v>2640</v>
      </c>
      <c r="H412" s="39">
        <f>IF(INDEX(Unitinfo!D:D,MATCH(UnitGradeInfo!B412,Unitinfo!A:A,0))=1,50,5)</f>
        <v>5</v>
      </c>
      <c r="I412" s="5">
        <v>3</v>
      </c>
      <c r="J412" s="5">
        <v>250</v>
      </c>
      <c r="K412" s="5">
        <v>0</v>
      </c>
      <c r="L412" s="5">
        <v>3</v>
      </c>
      <c r="M412" s="5">
        <f t="shared" si="45"/>
        <v>8</v>
      </c>
      <c r="N412" s="5">
        <f t="shared" si="46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2"/>
        <v>2019</v>
      </c>
      <c r="U412" s="5">
        <f t="shared" si="43"/>
        <v>1</v>
      </c>
      <c r="V412" s="5">
        <v>0</v>
      </c>
      <c r="W412" s="5">
        <v>10</v>
      </c>
    </row>
    <row r="413" spans="1:23">
      <c r="A413" s="5">
        <f t="shared" si="41"/>
        <v>410</v>
      </c>
      <c r="B413" s="100">
        <f t="shared" si="44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INDEX(ref_Unit_Balance!$G$31:$G$1012,MATCH(UnitGradeInfo!B413,ref_Unit_Balance!$B$31:$B$1048576,0))</f>
        <v>250</v>
      </c>
      <c r="F413" s="5">
        <f>INDEX(ref_Unit_Balance!$V$31:$V$1012,MATCH(UnitGradeInfo!B413,ref_Unit_Balance!$B$31:$B$1048576,0))
+
INDEX(ref_Unit_Balance!$AB$31:$AB$1012,MATCH(UnitGradeInfo!B413,ref_Unit_Balance!$B$31:$B$1048576,0))*(D413-1)</f>
        <v>11500</v>
      </c>
      <c r="G413" s="5">
        <f>INDEX(ref_Unit_Balance!$R$31:$R$1012,MATCH(UnitGradeInfo!B413,ref_Unit_Balance!$B$31:$B$1048576,0))
+
INDEX(ref_Unit_Balance!$AA$31:$AA$1012,MATCH(UnitGradeInfo!B413,ref_Unit_Balance!$B$31:$B$1048576,0))*(D413-1)</f>
        <v>2820</v>
      </c>
      <c r="H413" s="39">
        <f>IF(INDEX(Unitinfo!D:D,MATCH(UnitGradeInfo!B413,Unitinfo!A:A,0))=1,50,5)</f>
        <v>5</v>
      </c>
      <c r="I413" s="5">
        <v>3</v>
      </c>
      <c r="J413" s="5">
        <v>250</v>
      </c>
      <c r="K413" s="5">
        <v>0</v>
      </c>
      <c r="L413" s="5">
        <v>3</v>
      </c>
      <c r="M413" s="5">
        <f t="shared" si="45"/>
        <v>10</v>
      </c>
      <c r="N413" s="5">
        <f t="shared" si="46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2"/>
        <v>2019</v>
      </c>
      <c r="U413" s="5">
        <f t="shared" si="43"/>
        <v>1</v>
      </c>
      <c r="V413" s="5">
        <v>0</v>
      </c>
      <c r="W413" s="5">
        <v>10</v>
      </c>
    </row>
    <row r="414" spans="1:23">
      <c r="A414" s="5">
        <f t="shared" si="41"/>
        <v>411</v>
      </c>
      <c r="B414" s="100">
        <f t="shared" si="44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INDEX(ref_Unit_Balance!$G$31:$G$1012,MATCH(UnitGradeInfo!B414,ref_Unit_Balance!$B$31:$B$1048576,0))</f>
        <v>250</v>
      </c>
      <c r="F414" s="5">
        <f>INDEX(ref_Unit_Balance!$V$31:$V$1012,MATCH(UnitGradeInfo!B414,ref_Unit_Balance!$B$31:$B$1048576,0))
+
INDEX(ref_Unit_Balance!$AB$31:$AB$1012,MATCH(UnitGradeInfo!B414,ref_Unit_Balance!$B$31:$B$1048576,0))*(D414-1)</f>
        <v>12500</v>
      </c>
      <c r="G414" s="5">
        <f>INDEX(ref_Unit_Balance!$R$31:$R$1012,MATCH(UnitGradeInfo!B414,ref_Unit_Balance!$B$31:$B$1048576,0))
+
INDEX(ref_Unit_Balance!$AA$31:$AA$1012,MATCH(UnitGradeInfo!B414,ref_Unit_Balance!$B$31:$B$1048576,0))*(D414-1)</f>
        <v>3000</v>
      </c>
      <c r="H414" s="39">
        <f>IF(INDEX(Unitinfo!D:D,MATCH(UnitGradeInfo!B414,Unitinfo!A:A,0))=1,50,5)</f>
        <v>5</v>
      </c>
      <c r="I414" s="5">
        <v>3</v>
      </c>
      <c r="J414" s="5">
        <v>250</v>
      </c>
      <c r="K414" s="5">
        <v>0</v>
      </c>
      <c r="L414" s="5">
        <v>3</v>
      </c>
      <c r="M414" s="5">
        <f t="shared" si="45"/>
        <v>12</v>
      </c>
      <c r="N414" s="5">
        <f t="shared" si="46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2"/>
        <v>2019</v>
      </c>
      <c r="U414" s="5">
        <f t="shared" si="43"/>
        <v>1</v>
      </c>
      <c r="V414" s="5">
        <v>0</v>
      </c>
      <c r="W414" s="5">
        <v>10</v>
      </c>
    </row>
    <row r="415" spans="1:23">
      <c r="A415" s="5">
        <f t="shared" si="41"/>
        <v>412</v>
      </c>
      <c r="B415" s="100">
        <f t="shared" si="44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INDEX(ref_Unit_Balance!$G$31:$G$1012,MATCH(UnitGradeInfo!B415,ref_Unit_Balance!$B$31:$B$1048576,0))</f>
        <v>250</v>
      </c>
      <c r="F415" s="5">
        <f>INDEX(ref_Unit_Balance!$V$31:$V$1012,MATCH(UnitGradeInfo!B415,ref_Unit_Balance!$B$31:$B$1048576,0))
+
INDEX(ref_Unit_Balance!$AB$31:$AB$1012,MATCH(UnitGradeInfo!B415,ref_Unit_Balance!$B$31:$B$1048576,0))*(D415-1)</f>
        <v>13500</v>
      </c>
      <c r="G415" s="5">
        <f>INDEX(ref_Unit_Balance!$R$31:$R$1012,MATCH(UnitGradeInfo!B415,ref_Unit_Balance!$B$31:$B$1048576,0))
+
INDEX(ref_Unit_Balance!$AA$31:$AA$1012,MATCH(UnitGradeInfo!B415,ref_Unit_Balance!$B$31:$B$1048576,0))*(D415-1)</f>
        <v>3180</v>
      </c>
      <c r="H415" s="39">
        <f>IF(INDEX(Unitinfo!D:D,MATCH(UnitGradeInfo!B415,Unitinfo!A:A,0))=1,50,5)</f>
        <v>5</v>
      </c>
      <c r="I415" s="5">
        <v>3</v>
      </c>
      <c r="J415" s="5">
        <v>250</v>
      </c>
      <c r="K415" s="5">
        <v>0</v>
      </c>
      <c r="L415" s="5">
        <v>3</v>
      </c>
      <c r="M415" s="5">
        <f t="shared" si="45"/>
        <v>14</v>
      </c>
      <c r="N415" s="5">
        <f t="shared" si="46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2"/>
        <v>2019</v>
      </c>
      <c r="U415" s="5">
        <f t="shared" si="43"/>
        <v>1</v>
      </c>
      <c r="V415" s="5">
        <v>0</v>
      </c>
      <c r="W415" s="5">
        <v>10</v>
      </c>
    </row>
    <row r="416" spans="1:23">
      <c r="A416" s="5">
        <f t="shared" si="41"/>
        <v>413</v>
      </c>
      <c r="B416" s="100">
        <f t="shared" si="44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INDEX(ref_Unit_Balance!$G$31:$G$1012,MATCH(UnitGradeInfo!B416,ref_Unit_Balance!$B$31:$B$1048576,0))</f>
        <v>250</v>
      </c>
      <c r="F416" s="5">
        <f>INDEX(ref_Unit_Balance!$V$31:$V$1012,MATCH(UnitGradeInfo!B416,ref_Unit_Balance!$B$31:$B$1048576,0))
+
INDEX(ref_Unit_Balance!$AB$31:$AB$1012,MATCH(UnitGradeInfo!B416,ref_Unit_Balance!$B$31:$B$1048576,0))*(D416-1)</f>
        <v>14500</v>
      </c>
      <c r="G416" s="5">
        <f>INDEX(ref_Unit_Balance!$R$31:$R$1012,MATCH(UnitGradeInfo!B416,ref_Unit_Balance!$B$31:$B$1048576,0))
+
INDEX(ref_Unit_Balance!$AA$31:$AA$1012,MATCH(UnitGradeInfo!B416,ref_Unit_Balance!$B$31:$B$1048576,0))*(D416-1)</f>
        <v>3360</v>
      </c>
      <c r="H416" s="39">
        <f>IF(INDEX(Unitinfo!D:D,MATCH(UnitGradeInfo!B416,Unitinfo!A:A,0))=1,50,5)</f>
        <v>5</v>
      </c>
      <c r="I416" s="5">
        <v>3</v>
      </c>
      <c r="J416" s="5">
        <v>250</v>
      </c>
      <c r="K416" s="5">
        <v>0</v>
      </c>
      <c r="L416" s="5">
        <v>3</v>
      </c>
      <c r="M416" s="5">
        <f t="shared" si="45"/>
        <v>16</v>
      </c>
      <c r="N416" s="5">
        <f t="shared" si="46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2"/>
        <v>2019</v>
      </c>
      <c r="U416" s="5">
        <f t="shared" si="43"/>
        <v>1</v>
      </c>
      <c r="V416" s="5">
        <v>0</v>
      </c>
      <c r="W416" s="5">
        <v>10</v>
      </c>
    </row>
    <row r="417" spans="1:23">
      <c r="A417" s="5">
        <f t="shared" si="41"/>
        <v>414</v>
      </c>
      <c r="B417" s="100">
        <f t="shared" si="44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INDEX(ref_Unit_Balance!$G$31:$G$1012,MATCH(UnitGradeInfo!B417,ref_Unit_Balance!$B$31:$B$1048576,0))</f>
        <v>250</v>
      </c>
      <c r="F417" s="5">
        <f>INDEX(ref_Unit_Balance!$V$31:$V$1012,MATCH(UnitGradeInfo!B417,ref_Unit_Balance!$B$31:$B$1048576,0))
+
INDEX(ref_Unit_Balance!$AB$31:$AB$1012,MATCH(UnitGradeInfo!B417,ref_Unit_Balance!$B$31:$B$1048576,0))*(D417-1)</f>
        <v>15500</v>
      </c>
      <c r="G417" s="5">
        <f>INDEX(ref_Unit_Balance!$R$31:$R$1012,MATCH(UnitGradeInfo!B417,ref_Unit_Balance!$B$31:$B$1048576,0))
+
INDEX(ref_Unit_Balance!$AA$31:$AA$1012,MATCH(UnitGradeInfo!B417,ref_Unit_Balance!$B$31:$B$1048576,0))*(D417-1)</f>
        <v>3540</v>
      </c>
      <c r="H417" s="39">
        <f>IF(INDEX(Unitinfo!D:D,MATCH(UnitGradeInfo!B417,Unitinfo!A:A,0))=1,50,5)</f>
        <v>5</v>
      </c>
      <c r="I417" s="5">
        <v>3</v>
      </c>
      <c r="J417" s="5">
        <v>250</v>
      </c>
      <c r="K417" s="5">
        <v>0</v>
      </c>
      <c r="L417" s="5">
        <v>3</v>
      </c>
      <c r="M417" s="5">
        <f t="shared" si="45"/>
        <v>18</v>
      </c>
      <c r="N417" s="5">
        <f t="shared" si="46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2"/>
        <v>2019</v>
      </c>
      <c r="U417" s="5">
        <f t="shared" si="43"/>
        <v>1</v>
      </c>
      <c r="V417" s="5">
        <v>0</v>
      </c>
      <c r="W417" s="5">
        <v>10</v>
      </c>
    </row>
    <row r="418" spans="1:23">
      <c r="A418" s="5">
        <f t="shared" si="41"/>
        <v>415</v>
      </c>
      <c r="B418" s="100">
        <f t="shared" si="44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INDEX(ref_Unit_Balance!$G$31:$G$1012,MATCH(UnitGradeInfo!B418,ref_Unit_Balance!$B$31:$B$1048576,0))</f>
        <v>250</v>
      </c>
      <c r="F418" s="5">
        <f>INDEX(ref_Unit_Balance!$V$31:$V$1012,MATCH(UnitGradeInfo!B418,ref_Unit_Balance!$B$31:$B$1048576,0))
+
INDEX(ref_Unit_Balance!$AB$31:$AB$1012,MATCH(UnitGradeInfo!B418,ref_Unit_Balance!$B$31:$B$1048576,0))*(D418-1)</f>
        <v>16500</v>
      </c>
      <c r="G418" s="5">
        <f>INDEX(ref_Unit_Balance!$R$31:$R$1012,MATCH(UnitGradeInfo!B418,ref_Unit_Balance!$B$31:$B$1048576,0))
+
INDEX(ref_Unit_Balance!$AA$31:$AA$1012,MATCH(UnitGradeInfo!B418,ref_Unit_Balance!$B$31:$B$1048576,0))*(D418-1)</f>
        <v>3720</v>
      </c>
      <c r="H418" s="39">
        <f>IF(INDEX(Unitinfo!D:D,MATCH(UnitGradeInfo!B418,Unitinfo!A:A,0))=1,50,5)</f>
        <v>5</v>
      </c>
      <c r="I418" s="5">
        <v>3</v>
      </c>
      <c r="J418" s="5">
        <v>250</v>
      </c>
      <c r="K418" s="5">
        <v>0</v>
      </c>
      <c r="L418" s="5">
        <v>3</v>
      </c>
      <c r="M418" s="5">
        <f t="shared" si="45"/>
        <v>20</v>
      </c>
      <c r="N418" s="5">
        <f t="shared" si="46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2"/>
        <v>2019</v>
      </c>
      <c r="U418" s="5">
        <f t="shared" si="43"/>
        <v>1</v>
      </c>
      <c r="V418" s="5">
        <v>0</v>
      </c>
      <c r="W418" s="5">
        <v>10</v>
      </c>
    </row>
    <row r="419" spans="1:23">
      <c r="A419" s="5">
        <f t="shared" si="41"/>
        <v>416</v>
      </c>
      <c r="B419" s="100">
        <f t="shared" si="44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INDEX(ref_Unit_Balance!$G$31:$G$1012,MATCH(UnitGradeInfo!B419,ref_Unit_Balance!$B$31:$B$1048576,0))</f>
        <v>250</v>
      </c>
      <c r="F419" s="5">
        <f>INDEX(ref_Unit_Balance!$V$31:$V$1012,MATCH(UnitGradeInfo!B419,ref_Unit_Balance!$B$31:$B$1048576,0))
+
INDEX(ref_Unit_Balance!$AB$31:$AB$1012,MATCH(UnitGradeInfo!B419,ref_Unit_Balance!$B$31:$B$1048576,0))*(D419-1)</f>
        <v>17500</v>
      </c>
      <c r="G419" s="5">
        <f>INDEX(ref_Unit_Balance!$R$31:$R$1012,MATCH(UnitGradeInfo!B419,ref_Unit_Balance!$B$31:$B$1048576,0))
+
INDEX(ref_Unit_Balance!$AA$31:$AA$1012,MATCH(UnitGradeInfo!B419,ref_Unit_Balance!$B$31:$B$1048576,0))*(D419-1)</f>
        <v>3900</v>
      </c>
      <c r="H419" s="39">
        <f>IF(INDEX(Unitinfo!D:D,MATCH(UnitGradeInfo!B419,Unitinfo!A:A,0))=1,50,5)</f>
        <v>5</v>
      </c>
      <c r="I419" s="5">
        <v>3</v>
      </c>
      <c r="J419" s="5">
        <v>250</v>
      </c>
      <c r="K419" s="5">
        <v>0</v>
      </c>
      <c r="L419" s="5">
        <v>3</v>
      </c>
      <c r="M419" s="5">
        <f t="shared" si="45"/>
        <v>22</v>
      </c>
      <c r="N419" s="5">
        <f t="shared" si="46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2"/>
        <v>2019</v>
      </c>
      <c r="U419" s="5">
        <f t="shared" si="43"/>
        <v>1</v>
      </c>
      <c r="V419" s="5">
        <v>0</v>
      </c>
      <c r="W419" s="5">
        <v>10</v>
      </c>
    </row>
    <row r="420" spans="1:23">
      <c r="A420" s="5">
        <f t="shared" si="41"/>
        <v>417</v>
      </c>
      <c r="B420" s="100">
        <f t="shared" si="44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INDEX(ref_Unit_Balance!$G$31:$G$1012,MATCH(UnitGradeInfo!B420,ref_Unit_Balance!$B$31:$B$1048576,0))</f>
        <v>250</v>
      </c>
      <c r="F420" s="5">
        <f>INDEX(ref_Unit_Balance!$V$31:$V$1012,MATCH(UnitGradeInfo!B420,ref_Unit_Balance!$B$31:$B$1048576,0))
+
INDEX(ref_Unit_Balance!$AB$31:$AB$1012,MATCH(UnitGradeInfo!B420,ref_Unit_Balance!$B$31:$B$1048576,0))*(D420-1)</f>
        <v>18500</v>
      </c>
      <c r="G420" s="5">
        <f>INDEX(ref_Unit_Balance!$R$31:$R$1012,MATCH(UnitGradeInfo!B420,ref_Unit_Balance!$B$31:$B$1048576,0))
+
INDEX(ref_Unit_Balance!$AA$31:$AA$1012,MATCH(UnitGradeInfo!B420,ref_Unit_Balance!$B$31:$B$1048576,0))*(D420-1)</f>
        <v>4080</v>
      </c>
      <c r="H420" s="39">
        <f>IF(INDEX(Unitinfo!D:D,MATCH(UnitGradeInfo!B420,Unitinfo!A:A,0))=1,50,5)</f>
        <v>5</v>
      </c>
      <c r="I420" s="5">
        <v>3</v>
      </c>
      <c r="J420" s="5">
        <v>250</v>
      </c>
      <c r="K420" s="5">
        <v>0</v>
      </c>
      <c r="L420" s="5">
        <v>3</v>
      </c>
      <c r="M420" s="5">
        <f t="shared" si="45"/>
        <v>24</v>
      </c>
      <c r="N420" s="5">
        <f t="shared" si="46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2"/>
        <v>2019</v>
      </c>
      <c r="U420" s="5">
        <f t="shared" si="43"/>
        <v>1</v>
      </c>
      <c r="V420" s="5">
        <v>0</v>
      </c>
      <c r="W420" s="5">
        <v>10</v>
      </c>
    </row>
    <row r="421" spans="1:23">
      <c r="A421" s="5">
        <f t="shared" si="41"/>
        <v>418</v>
      </c>
      <c r="B421" s="100">
        <f t="shared" si="44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INDEX(ref_Unit_Balance!$G$31:$G$1012,MATCH(UnitGradeInfo!B421,ref_Unit_Balance!$B$31:$B$1048576,0))</f>
        <v>250</v>
      </c>
      <c r="F421" s="5">
        <f>INDEX(ref_Unit_Balance!$V$31:$V$1012,MATCH(UnitGradeInfo!B421,ref_Unit_Balance!$B$31:$B$1048576,0))
+
INDEX(ref_Unit_Balance!$AB$31:$AB$1012,MATCH(UnitGradeInfo!B421,ref_Unit_Balance!$B$31:$B$1048576,0))*(D421-1)</f>
        <v>19500</v>
      </c>
      <c r="G421" s="5">
        <f>INDEX(ref_Unit_Balance!$R$31:$R$1012,MATCH(UnitGradeInfo!B421,ref_Unit_Balance!$B$31:$B$1048576,0))
+
INDEX(ref_Unit_Balance!$AA$31:$AA$1012,MATCH(UnitGradeInfo!B421,ref_Unit_Balance!$B$31:$B$1048576,0))*(D421-1)</f>
        <v>4260</v>
      </c>
      <c r="H421" s="39">
        <f>IF(INDEX(Unitinfo!D:D,MATCH(UnitGradeInfo!B421,Unitinfo!A:A,0))=1,50,5)</f>
        <v>5</v>
      </c>
      <c r="I421" s="5">
        <v>3</v>
      </c>
      <c r="J421" s="5">
        <v>250</v>
      </c>
      <c r="K421" s="5">
        <v>0</v>
      </c>
      <c r="L421" s="5">
        <v>3</v>
      </c>
      <c r="M421" s="5">
        <f t="shared" si="45"/>
        <v>26</v>
      </c>
      <c r="N421" s="5">
        <f t="shared" si="46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2"/>
        <v>2019</v>
      </c>
      <c r="U421" s="5">
        <f t="shared" si="43"/>
        <v>1</v>
      </c>
      <c r="V421" s="5">
        <v>0</v>
      </c>
      <c r="W421" s="5">
        <v>10</v>
      </c>
    </row>
    <row r="422" spans="1:23">
      <c r="A422" s="5">
        <f t="shared" si="41"/>
        <v>419</v>
      </c>
      <c r="B422" s="100">
        <f t="shared" si="44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INDEX(ref_Unit_Balance!$G$31:$G$1012,MATCH(UnitGradeInfo!B422,ref_Unit_Balance!$B$31:$B$1048576,0))</f>
        <v>250</v>
      </c>
      <c r="F422" s="5">
        <f>INDEX(ref_Unit_Balance!$V$31:$V$1012,MATCH(UnitGradeInfo!B422,ref_Unit_Balance!$B$31:$B$1048576,0))
+
INDEX(ref_Unit_Balance!$AB$31:$AB$1012,MATCH(UnitGradeInfo!B422,ref_Unit_Balance!$B$31:$B$1048576,0))*(D422-1)</f>
        <v>20500</v>
      </c>
      <c r="G422" s="5">
        <f>INDEX(ref_Unit_Balance!$R$31:$R$1012,MATCH(UnitGradeInfo!B422,ref_Unit_Balance!$B$31:$B$1048576,0))
+
INDEX(ref_Unit_Balance!$AA$31:$AA$1012,MATCH(UnitGradeInfo!B422,ref_Unit_Balance!$B$31:$B$1048576,0))*(D422-1)</f>
        <v>4440</v>
      </c>
      <c r="H422" s="39">
        <f>IF(INDEX(Unitinfo!D:D,MATCH(UnitGradeInfo!B422,Unitinfo!A:A,0))=1,50,5)</f>
        <v>5</v>
      </c>
      <c r="I422" s="5">
        <v>3</v>
      </c>
      <c r="J422" s="5">
        <v>250</v>
      </c>
      <c r="K422" s="5">
        <v>0</v>
      </c>
      <c r="L422" s="5">
        <v>3</v>
      </c>
      <c r="M422" s="5">
        <f t="shared" si="45"/>
        <v>28</v>
      </c>
      <c r="N422" s="5">
        <f t="shared" si="46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2"/>
        <v>2019</v>
      </c>
      <c r="U422" s="5">
        <f t="shared" si="43"/>
        <v>1</v>
      </c>
      <c r="V422" s="5">
        <v>0</v>
      </c>
      <c r="W422" s="5">
        <v>10</v>
      </c>
    </row>
    <row r="423" spans="1:23">
      <c r="A423" s="5">
        <f t="shared" si="41"/>
        <v>420</v>
      </c>
      <c r="B423" s="100">
        <f t="shared" si="44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INDEX(ref_Unit_Balance!$G$31:$G$1012,MATCH(UnitGradeInfo!B423,ref_Unit_Balance!$B$31:$B$1048576,0))</f>
        <v>250</v>
      </c>
      <c r="F423" s="5">
        <f>INDEX(ref_Unit_Balance!$V$31:$V$1012,MATCH(UnitGradeInfo!B423,ref_Unit_Balance!$B$31:$B$1048576,0))
+
INDEX(ref_Unit_Balance!$AB$31:$AB$1012,MATCH(UnitGradeInfo!B423,ref_Unit_Balance!$B$31:$B$1048576,0))*(D423-1)</f>
        <v>21500</v>
      </c>
      <c r="G423" s="5">
        <f>INDEX(ref_Unit_Balance!$R$31:$R$1012,MATCH(UnitGradeInfo!B423,ref_Unit_Balance!$B$31:$B$1048576,0))
+
INDEX(ref_Unit_Balance!$AA$31:$AA$1012,MATCH(UnitGradeInfo!B423,ref_Unit_Balance!$B$31:$B$1048576,0))*(D423-1)</f>
        <v>4620</v>
      </c>
      <c r="H423" s="39">
        <f>IF(INDEX(Unitinfo!D:D,MATCH(UnitGradeInfo!B423,Unitinfo!A:A,0))=1,50,5)</f>
        <v>5</v>
      </c>
      <c r="I423" s="5">
        <v>3</v>
      </c>
      <c r="J423" s="5">
        <v>250</v>
      </c>
      <c r="K423" s="5">
        <v>0</v>
      </c>
      <c r="L423" s="5">
        <v>3</v>
      </c>
      <c r="M423" s="5">
        <f t="shared" si="45"/>
        <v>30</v>
      </c>
      <c r="N423" s="5">
        <f t="shared" si="46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2"/>
        <v>2019</v>
      </c>
      <c r="U423" s="5">
        <f t="shared" si="43"/>
        <v>1</v>
      </c>
      <c r="V423" s="5">
        <v>0</v>
      </c>
      <c r="W423" s="5">
        <v>10</v>
      </c>
    </row>
    <row r="424" spans="1:23">
      <c r="A424" s="5">
        <f t="shared" ref="A424:A487" si="47">A423+1</f>
        <v>421</v>
      </c>
      <c r="B424" s="100">
        <f t="shared" si="44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INDEX(ref_Unit_Balance!$G$31:$G$1012,MATCH(UnitGradeInfo!B424,ref_Unit_Balance!$B$31:$B$1048576,0))</f>
        <v>250</v>
      </c>
      <c r="F424" s="5">
        <f>INDEX(ref_Unit_Balance!$V$31:$V$1012,MATCH(UnitGradeInfo!B424,ref_Unit_Balance!$B$31:$B$1048576,0))
+
INDEX(ref_Unit_Balance!$AB$31:$AB$1012,MATCH(UnitGradeInfo!B424,ref_Unit_Balance!$B$31:$B$1048576,0))*(D424-1)</f>
        <v>22500</v>
      </c>
      <c r="G424" s="5">
        <f>INDEX(ref_Unit_Balance!$R$31:$R$1012,MATCH(UnitGradeInfo!B424,ref_Unit_Balance!$B$31:$B$1048576,0))
+
INDEX(ref_Unit_Balance!$AA$31:$AA$1012,MATCH(UnitGradeInfo!B424,ref_Unit_Balance!$B$31:$B$1048576,0))*(D424-1)</f>
        <v>4800</v>
      </c>
      <c r="H424" s="39">
        <f>IF(INDEX(Unitinfo!D:D,MATCH(UnitGradeInfo!B424,Unitinfo!A:A,0))=1,50,5)</f>
        <v>5</v>
      </c>
      <c r="I424" s="5">
        <v>3</v>
      </c>
      <c r="J424" s="5">
        <v>250</v>
      </c>
      <c r="K424" s="5">
        <v>0</v>
      </c>
      <c r="L424" s="5">
        <v>3</v>
      </c>
      <c r="M424" s="5">
        <f t="shared" si="45"/>
        <v>32</v>
      </c>
      <c r="N424" s="5">
        <f t="shared" si="46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2"/>
        <v>2019</v>
      </c>
      <c r="U424" s="5">
        <f t="shared" si="43"/>
        <v>1</v>
      </c>
      <c r="V424" s="5">
        <v>0</v>
      </c>
      <c r="W424" s="5">
        <v>10</v>
      </c>
    </row>
    <row r="425" spans="1:23">
      <c r="A425" s="5">
        <f t="shared" si="47"/>
        <v>422</v>
      </c>
      <c r="B425" s="100">
        <f t="shared" si="44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INDEX(ref_Unit_Balance!$G$31:$G$1012,MATCH(UnitGradeInfo!B425,ref_Unit_Balance!$B$31:$B$1048576,0))</f>
        <v>250</v>
      </c>
      <c r="F425" s="5">
        <f>INDEX(ref_Unit_Balance!$V$31:$V$1012,MATCH(UnitGradeInfo!B425,ref_Unit_Balance!$B$31:$B$1048576,0))
+
INDEX(ref_Unit_Balance!$AB$31:$AB$1012,MATCH(UnitGradeInfo!B425,ref_Unit_Balance!$B$31:$B$1048576,0))*(D425-1)</f>
        <v>23500</v>
      </c>
      <c r="G425" s="5">
        <f>INDEX(ref_Unit_Balance!$R$31:$R$1012,MATCH(UnitGradeInfo!B425,ref_Unit_Balance!$B$31:$B$1048576,0))
+
INDEX(ref_Unit_Balance!$AA$31:$AA$1012,MATCH(UnitGradeInfo!B425,ref_Unit_Balance!$B$31:$B$1048576,0))*(D425-1)</f>
        <v>4980</v>
      </c>
      <c r="H425" s="39">
        <f>IF(INDEX(Unitinfo!D:D,MATCH(UnitGradeInfo!B425,Unitinfo!A:A,0))=1,50,5)</f>
        <v>5</v>
      </c>
      <c r="I425" s="5">
        <v>3</v>
      </c>
      <c r="J425" s="5">
        <v>250</v>
      </c>
      <c r="K425" s="5">
        <v>0</v>
      </c>
      <c r="L425" s="5">
        <v>3</v>
      </c>
      <c r="M425" s="5">
        <f t="shared" si="45"/>
        <v>34</v>
      </c>
      <c r="N425" s="5">
        <f t="shared" si="46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2"/>
        <v>2019</v>
      </c>
      <c r="U425" s="5">
        <f t="shared" si="43"/>
        <v>1</v>
      </c>
      <c r="V425" s="5">
        <v>0</v>
      </c>
      <c r="W425" s="5">
        <v>10</v>
      </c>
    </row>
    <row r="426" spans="1:23">
      <c r="A426" s="5">
        <f t="shared" si="47"/>
        <v>423</v>
      </c>
      <c r="B426" s="100">
        <f t="shared" si="44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INDEX(ref_Unit_Balance!$G$31:$G$1012,MATCH(UnitGradeInfo!B426,ref_Unit_Balance!$B$31:$B$1048576,0))</f>
        <v>250</v>
      </c>
      <c r="F426" s="5">
        <f>INDEX(ref_Unit_Balance!$V$31:$V$1012,MATCH(UnitGradeInfo!B426,ref_Unit_Balance!$B$31:$B$1048576,0))
+
INDEX(ref_Unit_Balance!$AB$31:$AB$1012,MATCH(UnitGradeInfo!B426,ref_Unit_Balance!$B$31:$B$1048576,0))*(D426-1)</f>
        <v>24500</v>
      </c>
      <c r="G426" s="5">
        <f>INDEX(ref_Unit_Balance!$R$31:$R$1012,MATCH(UnitGradeInfo!B426,ref_Unit_Balance!$B$31:$B$1048576,0))
+
INDEX(ref_Unit_Balance!$AA$31:$AA$1012,MATCH(UnitGradeInfo!B426,ref_Unit_Balance!$B$31:$B$1048576,0))*(D426-1)</f>
        <v>5160</v>
      </c>
      <c r="H426" s="39">
        <f>IF(INDEX(Unitinfo!D:D,MATCH(UnitGradeInfo!B426,Unitinfo!A:A,0))=1,50,5)</f>
        <v>5</v>
      </c>
      <c r="I426" s="5">
        <v>3</v>
      </c>
      <c r="J426" s="5">
        <v>250</v>
      </c>
      <c r="K426" s="5">
        <v>0</v>
      </c>
      <c r="L426" s="5">
        <v>3</v>
      </c>
      <c r="M426" s="5">
        <f t="shared" si="45"/>
        <v>36</v>
      </c>
      <c r="N426" s="5">
        <f t="shared" si="46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2"/>
        <v>2019</v>
      </c>
      <c r="U426" s="5">
        <f t="shared" si="43"/>
        <v>1</v>
      </c>
      <c r="V426" s="5">
        <v>0</v>
      </c>
      <c r="W426" s="5">
        <v>10</v>
      </c>
    </row>
    <row r="427" spans="1:23">
      <c r="A427" s="5">
        <f t="shared" si="47"/>
        <v>424</v>
      </c>
      <c r="B427" s="100">
        <f t="shared" si="44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INDEX(ref_Unit_Balance!$G$31:$G$1012,MATCH(UnitGradeInfo!B427,ref_Unit_Balance!$B$31:$B$1048576,0))</f>
        <v>250</v>
      </c>
      <c r="F427" s="5">
        <f>INDEX(ref_Unit_Balance!$V$31:$V$1012,MATCH(UnitGradeInfo!B427,ref_Unit_Balance!$B$31:$B$1048576,0))
+
INDEX(ref_Unit_Balance!$AB$31:$AB$1012,MATCH(UnitGradeInfo!B427,ref_Unit_Balance!$B$31:$B$1048576,0))*(D427-1)</f>
        <v>25500</v>
      </c>
      <c r="G427" s="5">
        <f>INDEX(ref_Unit_Balance!$R$31:$R$1012,MATCH(UnitGradeInfo!B427,ref_Unit_Balance!$B$31:$B$1048576,0))
+
INDEX(ref_Unit_Balance!$AA$31:$AA$1012,MATCH(UnitGradeInfo!B427,ref_Unit_Balance!$B$31:$B$1048576,0))*(D427-1)</f>
        <v>5340</v>
      </c>
      <c r="H427" s="39">
        <f>IF(INDEX(Unitinfo!D:D,MATCH(UnitGradeInfo!B427,Unitinfo!A:A,0))=1,50,5)</f>
        <v>5</v>
      </c>
      <c r="I427" s="5">
        <v>3</v>
      </c>
      <c r="J427" s="5">
        <v>250</v>
      </c>
      <c r="K427" s="5">
        <v>0</v>
      </c>
      <c r="L427" s="5">
        <v>3</v>
      </c>
      <c r="M427" s="5">
        <f t="shared" si="45"/>
        <v>38</v>
      </c>
      <c r="N427" s="5">
        <f t="shared" si="46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2"/>
        <v>2019</v>
      </c>
      <c r="U427" s="5">
        <f t="shared" si="43"/>
        <v>1</v>
      </c>
      <c r="V427" s="5">
        <v>0</v>
      </c>
      <c r="W427" s="5">
        <v>10</v>
      </c>
    </row>
    <row r="428" spans="1:23">
      <c r="A428" s="5">
        <f t="shared" si="47"/>
        <v>425</v>
      </c>
      <c r="B428" s="100">
        <f t="shared" si="44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INDEX(ref_Unit_Balance!$G$31:$G$1012,MATCH(UnitGradeInfo!B428,ref_Unit_Balance!$B$31:$B$1048576,0))</f>
        <v>250</v>
      </c>
      <c r="F428" s="5">
        <f>INDEX(ref_Unit_Balance!$V$31:$V$1012,MATCH(UnitGradeInfo!B428,ref_Unit_Balance!$B$31:$B$1048576,0))
+
INDEX(ref_Unit_Balance!$AB$31:$AB$1012,MATCH(UnitGradeInfo!B428,ref_Unit_Balance!$B$31:$B$1048576,0))*(D428-1)</f>
        <v>26500</v>
      </c>
      <c r="G428" s="5">
        <f>INDEX(ref_Unit_Balance!$R$31:$R$1012,MATCH(UnitGradeInfo!B428,ref_Unit_Balance!$B$31:$B$1048576,0))
+
INDEX(ref_Unit_Balance!$AA$31:$AA$1012,MATCH(UnitGradeInfo!B428,ref_Unit_Balance!$B$31:$B$1048576,0))*(D428-1)</f>
        <v>5520</v>
      </c>
      <c r="H428" s="39">
        <f>IF(INDEX(Unitinfo!D:D,MATCH(UnitGradeInfo!B428,Unitinfo!A:A,0))=1,50,5)</f>
        <v>5</v>
      </c>
      <c r="I428" s="5">
        <v>3</v>
      </c>
      <c r="J428" s="5">
        <v>250</v>
      </c>
      <c r="K428" s="5">
        <v>0</v>
      </c>
      <c r="L428" s="5">
        <v>3</v>
      </c>
      <c r="M428" s="5">
        <f t="shared" si="45"/>
        <v>40</v>
      </c>
      <c r="N428" s="5">
        <f t="shared" si="46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2"/>
        <v>2019</v>
      </c>
      <c r="U428" s="5">
        <f t="shared" si="43"/>
        <v>1</v>
      </c>
      <c r="V428" s="5">
        <v>0</v>
      </c>
      <c r="W428" s="5">
        <v>10</v>
      </c>
    </row>
    <row r="429" spans="1:23">
      <c r="A429" s="5">
        <f t="shared" si="47"/>
        <v>426</v>
      </c>
      <c r="B429" s="100">
        <f t="shared" si="44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INDEX(ref_Unit_Balance!$G$31:$G$1012,MATCH(UnitGradeInfo!B429,ref_Unit_Balance!$B$31:$B$1048576,0))</f>
        <v>250</v>
      </c>
      <c r="F429" s="5">
        <f>INDEX(ref_Unit_Balance!$V$31:$V$1012,MATCH(UnitGradeInfo!B429,ref_Unit_Balance!$B$31:$B$1048576,0))
+
INDEX(ref_Unit_Balance!$AB$31:$AB$1012,MATCH(UnitGradeInfo!B429,ref_Unit_Balance!$B$31:$B$1048576,0))*(D429-1)</f>
        <v>7500</v>
      </c>
      <c r="G429" s="5">
        <f>INDEX(ref_Unit_Balance!$R$31:$R$1012,MATCH(UnitGradeInfo!B429,ref_Unit_Balance!$B$31:$B$1048576,0))
+
INDEX(ref_Unit_Balance!$AA$31:$AA$1012,MATCH(UnitGradeInfo!B429,ref_Unit_Balance!$B$31:$B$1048576,0))*(D429-1)</f>
        <v>2100</v>
      </c>
      <c r="H429" s="39">
        <f>IF(INDEX(Unitinfo!D:D,MATCH(UnitGradeInfo!B429,Unitinfo!A:A,0))=1,50,5)</f>
        <v>5</v>
      </c>
      <c r="I429" s="5">
        <v>3</v>
      </c>
      <c r="J429" s="5">
        <v>250</v>
      </c>
      <c r="K429" s="5">
        <v>0</v>
      </c>
      <c r="L429" s="5">
        <v>3</v>
      </c>
      <c r="M429" s="5">
        <f t="shared" si="45"/>
        <v>2</v>
      </c>
      <c r="N429" s="5">
        <f t="shared" si="46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2"/>
        <v>2020</v>
      </c>
      <c r="U429" s="5">
        <f t="shared" si="43"/>
        <v>1</v>
      </c>
      <c r="V429" s="5">
        <v>0</v>
      </c>
      <c r="W429" s="5">
        <v>10</v>
      </c>
    </row>
    <row r="430" spans="1:23">
      <c r="A430" s="5">
        <f t="shared" si="47"/>
        <v>427</v>
      </c>
      <c r="B430" s="100">
        <f t="shared" si="44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INDEX(ref_Unit_Balance!$G$31:$G$1012,MATCH(UnitGradeInfo!B430,ref_Unit_Balance!$B$31:$B$1048576,0))</f>
        <v>250</v>
      </c>
      <c r="F430" s="5">
        <f>INDEX(ref_Unit_Balance!$V$31:$V$1012,MATCH(UnitGradeInfo!B430,ref_Unit_Balance!$B$31:$B$1048576,0))
+
INDEX(ref_Unit_Balance!$AB$31:$AB$1012,MATCH(UnitGradeInfo!B430,ref_Unit_Balance!$B$31:$B$1048576,0))*(D430-1)</f>
        <v>8500</v>
      </c>
      <c r="G430" s="5">
        <f>INDEX(ref_Unit_Balance!$R$31:$R$1012,MATCH(UnitGradeInfo!B430,ref_Unit_Balance!$B$31:$B$1048576,0))
+
INDEX(ref_Unit_Balance!$AA$31:$AA$1012,MATCH(UnitGradeInfo!B430,ref_Unit_Balance!$B$31:$B$1048576,0))*(D430-1)</f>
        <v>2280</v>
      </c>
      <c r="H430" s="39">
        <f>IF(INDEX(Unitinfo!D:D,MATCH(UnitGradeInfo!B430,Unitinfo!A:A,0))=1,50,5)</f>
        <v>5</v>
      </c>
      <c r="I430" s="5">
        <v>3</v>
      </c>
      <c r="J430" s="5">
        <v>250</v>
      </c>
      <c r="K430" s="5">
        <v>0</v>
      </c>
      <c r="L430" s="5">
        <v>3</v>
      </c>
      <c r="M430" s="5">
        <f t="shared" si="45"/>
        <v>4</v>
      </c>
      <c r="N430" s="5">
        <f t="shared" si="46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2"/>
        <v>2020</v>
      </c>
      <c r="U430" s="5">
        <f t="shared" si="43"/>
        <v>1</v>
      </c>
      <c r="V430" s="5">
        <v>0</v>
      </c>
      <c r="W430" s="5">
        <v>10</v>
      </c>
    </row>
    <row r="431" spans="1:23">
      <c r="A431" s="5">
        <f t="shared" si="47"/>
        <v>428</v>
      </c>
      <c r="B431" s="100">
        <f t="shared" si="44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INDEX(ref_Unit_Balance!$G$31:$G$1012,MATCH(UnitGradeInfo!B431,ref_Unit_Balance!$B$31:$B$1048576,0))</f>
        <v>250</v>
      </c>
      <c r="F431" s="5">
        <f>INDEX(ref_Unit_Balance!$V$31:$V$1012,MATCH(UnitGradeInfo!B431,ref_Unit_Balance!$B$31:$B$1048576,0))
+
INDEX(ref_Unit_Balance!$AB$31:$AB$1012,MATCH(UnitGradeInfo!B431,ref_Unit_Balance!$B$31:$B$1048576,0))*(D431-1)</f>
        <v>9500</v>
      </c>
      <c r="G431" s="5">
        <f>INDEX(ref_Unit_Balance!$R$31:$R$1012,MATCH(UnitGradeInfo!B431,ref_Unit_Balance!$B$31:$B$1048576,0))
+
INDEX(ref_Unit_Balance!$AA$31:$AA$1012,MATCH(UnitGradeInfo!B431,ref_Unit_Balance!$B$31:$B$1048576,0))*(D431-1)</f>
        <v>2460</v>
      </c>
      <c r="H431" s="39">
        <f>IF(INDEX(Unitinfo!D:D,MATCH(UnitGradeInfo!B431,Unitinfo!A:A,0))=1,50,5)</f>
        <v>5</v>
      </c>
      <c r="I431" s="5">
        <v>3</v>
      </c>
      <c r="J431" s="5">
        <v>250</v>
      </c>
      <c r="K431" s="5">
        <v>0</v>
      </c>
      <c r="L431" s="5">
        <v>3</v>
      </c>
      <c r="M431" s="5">
        <f t="shared" si="45"/>
        <v>6</v>
      </c>
      <c r="N431" s="5">
        <f t="shared" si="46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2"/>
        <v>2020</v>
      </c>
      <c r="U431" s="5">
        <f t="shared" si="43"/>
        <v>1</v>
      </c>
      <c r="V431" s="5">
        <v>0</v>
      </c>
      <c r="W431" s="5">
        <v>10</v>
      </c>
    </row>
    <row r="432" spans="1:23">
      <c r="A432" s="5">
        <f t="shared" si="47"/>
        <v>429</v>
      </c>
      <c r="B432" s="100">
        <f t="shared" si="44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INDEX(ref_Unit_Balance!$G$31:$G$1012,MATCH(UnitGradeInfo!B432,ref_Unit_Balance!$B$31:$B$1048576,0))</f>
        <v>250</v>
      </c>
      <c r="F432" s="5">
        <f>INDEX(ref_Unit_Balance!$V$31:$V$1012,MATCH(UnitGradeInfo!B432,ref_Unit_Balance!$B$31:$B$1048576,0))
+
INDEX(ref_Unit_Balance!$AB$31:$AB$1012,MATCH(UnitGradeInfo!B432,ref_Unit_Balance!$B$31:$B$1048576,0))*(D432-1)</f>
        <v>10500</v>
      </c>
      <c r="G432" s="5">
        <f>INDEX(ref_Unit_Balance!$R$31:$R$1012,MATCH(UnitGradeInfo!B432,ref_Unit_Balance!$B$31:$B$1048576,0))
+
INDEX(ref_Unit_Balance!$AA$31:$AA$1012,MATCH(UnitGradeInfo!B432,ref_Unit_Balance!$B$31:$B$1048576,0))*(D432-1)</f>
        <v>2640</v>
      </c>
      <c r="H432" s="39">
        <f>IF(INDEX(Unitinfo!D:D,MATCH(UnitGradeInfo!B432,Unitinfo!A:A,0))=1,50,5)</f>
        <v>5</v>
      </c>
      <c r="I432" s="5">
        <v>3</v>
      </c>
      <c r="J432" s="5">
        <v>250</v>
      </c>
      <c r="K432" s="5">
        <v>0</v>
      </c>
      <c r="L432" s="5">
        <v>3</v>
      </c>
      <c r="M432" s="5">
        <f t="shared" si="45"/>
        <v>8</v>
      </c>
      <c r="N432" s="5">
        <f t="shared" si="46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2"/>
        <v>2020</v>
      </c>
      <c r="U432" s="5">
        <f t="shared" si="43"/>
        <v>1</v>
      </c>
      <c r="V432" s="5">
        <v>0</v>
      </c>
      <c r="W432" s="5">
        <v>10</v>
      </c>
    </row>
    <row r="433" spans="1:23">
      <c r="A433" s="5">
        <f t="shared" si="47"/>
        <v>430</v>
      </c>
      <c r="B433" s="100">
        <f t="shared" si="44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INDEX(ref_Unit_Balance!$G$31:$G$1012,MATCH(UnitGradeInfo!B433,ref_Unit_Balance!$B$31:$B$1048576,0))</f>
        <v>250</v>
      </c>
      <c r="F433" s="5">
        <f>INDEX(ref_Unit_Balance!$V$31:$V$1012,MATCH(UnitGradeInfo!B433,ref_Unit_Balance!$B$31:$B$1048576,0))
+
INDEX(ref_Unit_Balance!$AB$31:$AB$1012,MATCH(UnitGradeInfo!B433,ref_Unit_Balance!$B$31:$B$1048576,0))*(D433-1)</f>
        <v>11500</v>
      </c>
      <c r="G433" s="5">
        <f>INDEX(ref_Unit_Balance!$R$31:$R$1012,MATCH(UnitGradeInfo!B433,ref_Unit_Balance!$B$31:$B$1048576,0))
+
INDEX(ref_Unit_Balance!$AA$31:$AA$1012,MATCH(UnitGradeInfo!B433,ref_Unit_Balance!$B$31:$B$1048576,0))*(D433-1)</f>
        <v>2820</v>
      </c>
      <c r="H433" s="39">
        <f>IF(INDEX(Unitinfo!D:D,MATCH(UnitGradeInfo!B433,Unitinfo!A:A,0))=1,50,5)</f>
        <v>5</v>
      </c>
      <c r="I433" s="5">
        <v>3</v>
      </c>
      <c r="J433" s="5">
        <v>250</v>
      </c>
      <c r="K433" s="5">
        <v>0</v>
      </c>
      <c r="L433" s="5">
        <v>3</v>
      </c>
      <c r="M433" s="5">
        <f t="shared" si="45"/>
        <v>10</v>
      </c>
      <c r="N433" s="5">
        <f t="shared" si="46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8">B433</f>
        <v>2020</v>
      </c>
      <c r="U433" s="5">
        <f t="shared" ref="U433:U496" si="49">IF(B433&gt;10000,0,1)</f>
        <v>1</v>
      </c>
      <c r="V433" s="5">
        <v>0</v>
      </c>
      <c r="W433" s="5">
        <v>10</v>
      </c>
    </row>
    <row r="434" spans="1:23">
      <c r="A434" s="5">
        <f t="shared" si="47"/>
        <v>431</v>
      </c>
      <c r="B434" s="100">
        <f t="shared" ref="B434:B497" si="50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INDEX(ref_Unit_Balance!$G$31:$G$1012,MATCH(UnitGradeInfo!B434,ref_Unit_Balance!$B$31:$B$1048576,0))</f>
        <v>250</v>
      </c>
      <c r="F434" s="5">
        <f>INDEX(ref_Unit_Balance!$V$31:$V$1012,MATCH(UnitGradeInfo!B434,ref_Unit_Balance!$B$31:$B$1048576,0))
+
INDEX(ref_Unit_Balance!$AB$31:$AB$1012,MATCH(UnitGradeInfo!B434,ref_Unit_Balance!$B$31:$B$1048576,0))*(D434-1)</f>
        <v>12500</v>
      </c>
      <c r="G434" s="5">
        <f>INDEX(ref_Unit_Balance!$R$31:$R$1012,MATCH(UnitGradeInfo!B434,ref_Unit_Balance!$B$31:$B$1048576,0))
+
INDEX(ref_Unit_Balance!$AA$31:$AA$1012,MATCH(UnitGradeInfo!B434,ref_Unit_Balance!$B$31:$B$1048576,0))*(D434-1)</f>
        <v>3000</v>
      </c>
      <c r="H434" s="39">
        <f>IF(INDEX(Unitinfo!D:D,MATCH(UnitGradeInfo!B434,Unitinfo!A:A,0))=1,50,5)</f>
        <v>5</v>
      </c>
      <c r="I434" s="5">
        <v>3</v>
      </c>
      <c r="J434" s="5">
        <v>250</v>
      </c>
      <c r="K434" s="5">
        <v>0</v>
      </c>
      <c r="L434" s="5">
        <v>3</v>
      </c>
      <c r="M434" s="5">
        <f t="shared" si="45"/>
        <v>12</v>
      </c>
      <c r="N434" s="5">
        <f t="shared" si="46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8"/>
        <v>2020</v>
      </c>
      <c r="U434" s="5">
        <f t="shared" si="49"/>
        <v>1</v>
      </c>
      <c r="V434" s="5">
        <v>0</v>
      </c>
      <c r="W434" s="5">
        <v>10</v>
      </c>
    </row>
    <row r="435" spans="1:23">
      <c r="A435" s="5">
        <f t="shared" si="47"/>
        <v>432</v>
      </c>
      <c r="B435" s="100">
        <f t="shared" si="50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INDEX(ref_Unit_Balance!$G$31:$G$1012,MATCH(UnitGradeInfo!B435,ref_Unit_Balance!$B$31:$B$1048576,0))</f>
        <v>250</v>
      </c>
      <c r="F435" s="5">
        <f>INDEX(ref_Unit_Balance!$V$31:$V$1012,MATCH(UnitGradeInfo!B435,ref_Unit_Balance!$B$31:$B$1048576,0))
+
INDEX(ref_Unit_Balance!$AB$31:$AB$1012,MATCH(UnitGradeInfo!B435,ref_Unit_Balance!$B$31:$B$1048576,0))*(D435-1)</f>
        <v>13500</v>
      </c>
      <c r="G435" s="5">
        <f>INDEX(ref_Unit_Balance!$R$31:$R$1012,MATCH(UnitGradeInfo!B435,ref_Unit_Balance!$B$31:$B$1048576,0))
+
INDEX(ref_Unit_Balance!$AA$31:$AA$1012,MATCH(UnitGradeInfo!B435,ref_Unit_Balance!$B$31:$B$1048576,0))*(D435-1)</f>
        <v>3180</v>
      </c>
      <c r="H435" s="39">
        <f>IF(INDEX(Unitinfo!D:D,MATCH(UnitGradeInfo!B435,Unitinfo!A:A,0))=1,50,5)</f>
        <v>5</v>
      </c>
      <c r="I435" s="5">
        <v>3</v>
      </c>
      <c r="J435" s="5">
        <v>250</v>
      </c>
      <c r="K435" s="5">
        <v>0</v>
      </c>
      <c r="L435" s="5">
        <v>3</v>
      </c>
      <c r="M435" s="5">
        <f t="shared" si="45"/>
        <v>14</v>
      </c>
      <c r="N435" s="5">
        <f t="shared" si="46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8"/>
        <v>2020</v>
      </c>
      <c r="U435" s="5">
        <f t="shared" si="49"/>
        <v>1</v>
      </c>
      <c r="V435" s="5">
        <v>0</v>
      </c>
      <c r="W435" s="5">
        <v>10</v>
      </c>
    </row>
    <row r="436" spans="1:23">
      <c r="A436" s="5">
        <f t="shared" si="47"/>
        <v>433</v>
      </c>
      <c r="B436" s="100">
        <f t="shared" si="50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INDEX(ref_Unit_Balance!$G$31:$G$1012,MATCH(UnitGradeInfo!B436,ref_Unit_Balance!$B$31:$B$1048576,0))</f>
        <v>250</v>
      </c>
      <c r="F436" s="5">
        <f>INDEX(ref_Unit_Balance!$V$31:$V$1012,MATCH(UnitGradeInfo!B436,ref_Unit_Balance!$B$31:$B$1048576,0))
+
INDEX(ref_Unit_Balance!$AB$31:$AB$1012,MATCH(UnitGradeInfo!B436,ref_Unit_Balance!$B$31:$B$1048576,0))*(D436-1)</f>
        <v>14500</v>
      </c>
      <c r="G436" s="5">
        <f>INDEX(ref_Unit_Balance!$R$31:$R$1012,MATCH(UnitGradeInfo!B436,ref_Unit_Balance!$B$31:$B$1048576,0))
+
INDEX(ref_Unit_Balance!$AA$31:$AA$1012,MATCH(UnitGradeInfo!B436,ref_Unit_Balance!$B$31:$B$1048576,0))*(D436-1)</f>
        <v>3360</v>
      </c>
      <c r="H436" s="39">
        <f>IF(INDEX(Unitinfo!D:D,MATCH(UnitGradeInfo!B436,Unitinfo!A:A,0))=1,50,5)</f>
        <v>5</v>
      </c>
      <c r="I436" s="5">
        <v>3</v>
      </c>
      <c r="J436" s="5">
        <v>250</v>
      </c>
      <c r="K436" s="5">
        <v>0</v>
      </c>
      <c r="L436" s="5">
        <v>3</v>
      </c>
      <c r="M436" s="5">
        <f t="shared" si="45"/>
        <v>16</v>
      </c>
      <c r="N436" s="5">
        <f t="shared" si="46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8"/>
        <v>2020</v>
      </c>
      <c r="U436" s="5">
        <f t="shared" si="49"/>
        <v>1</v>
      </c>
      <c r="V436" s="5">
        <v>0</v>
      </c>
      <c r="W436" s="5">
        <v>10</v>
      </c>
    </row>
    <row r="437" spans="1:23">
      <c r="A437" s="5">
        <f t="shared" si="47"/>
        <v>434</v>
      </c>
      <c r="B437" s="100">
        <f t="shared" si="50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INDEX(ref_Unit_Balance!$G$31:$G$1012,MATCH(UnitGradeInfo!B437,ref_Unit_Balance!$B$31:$B$1048576,0))</f>
        <v>250</v>
      </c>
      <c r="F437" s="5">
        <f>INDEX(ref_Unit_Balance!$V$31:$V$1012,MATCH(UnitGradeInfo!B437,ref_Unit_Balance!$B$31:$B$1048576,0))
+
INDEX(ref_Unit_Balance!$AB$31:$AB$1012,MATCH(UnitGradeInfo!B437,ref_Unit_Balance!$B$31:$B$1048576,0))*(D437-1)</f>
        <v>15500</v>
      </c>
      <c r="G437" s="5">
        <f>INDEX(ref_Unit_Balance!$R$31:$R$1012,MATCH(UnitGradeInfo!B437,ref_Unit_Balance!$B$31:$B$1048576,0))
+
INDEX(ref_Unit_Balance!$AA$31:$AA$1012,MATCH(UnitGradeInfo!B437,ref_Unit_Balance!$B$31:$B$1048576,0))*(D437-1)</f>
        <v>3540</v>
      </c>
      <c r="H437" s="39">
        <f>IF(INDEX(Unitinfo!D:D,MATCH(UnitGradeInfo!B437,Unitinfo!A:A,0))=1,50,5)</f>
        <v>5</v>
      </c>
      <c r="I437" s="5">
        <v>3</v>
      </c>
      <c r="J437" s="5">
        <v>250</v>
      </c>
      <c r="K437" s="5">
        <v>0</v>
      </c>
      <c r="L437" s="5">
        <v>3</v>
      </c>
      <c r="M437" s="5">
        <f t="shared" si="45"/>
        <v>18</v>
      </c>
      <c r="N437" s="5">
        <f t="shared" si="46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8"/>
        <v>2020</v>
      </c>
      <c r="U437" s="5">
        <f t="shared" si="49"/>
        <v>1</v>
      </c>
      <c r="V437" s="5">
        <v>0</v>
      </c>
      <c r="W437" s="5">
        <v>10</v>
      </c>
    </row>
    <row r="438" spans="1:23">
      <c r="A438" s="5">
        <f t="shared" si="47"/>
        <v>435</v>
      </c>
      <c r="B438" s="100">
        <f t="shared" si="50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INDEX(ref_Unit_Balance!$G$31:$G$1012,MATCH(UnitGradeInfo!B438,ref_Unit_Balance!$B$31:$B$1048576,0))</f>
        <v>250</v>
      </c>
      <c r="F438" s="5">
        <f>INDEX(ref_Unit_Balance!$V$31:$V$1012,MATCH(UnitGradeInfo!B438,ref_Unit_Balance!$B$31:$B$1048576,0))
+
INDEX(ref_Unit_Balance!$AB$31:$AB$1012,MATCH(UnitGradeInfo!B438,ref_Unit_Balance!$B$31:$B$1048576,0))*(D438-1)</f>
        <v>16500</v>
      </c>
      <c r="G438" s="5">
        <f>INDEX(ref_Unit_Balance!$R$31:$R$1012,MATCH(UnitGradeInfo!B438,ref_Unit_Balance!$B$31:$B$1048576,0))
+
INDEX(ref_Unit_Balance!$AA$31:$AA$1012,MATCH(UnitGradeInfo!B438,ref_Unit_Balance!$B$31:$B$1048576,0))*(D438-1)</f>
        <v>3720</v>
      </c>
      <c r="H438" s="39">
        <f>IF(INDEX(Unitinfo!D:D,MATCH(UnitGradeInfo!B438,Unitinfo!A:A,0))=1,50,5)</f>
        <v>5</v>
      </c>
      <c r="I438" s="5">
        <v>3</v>
      </c>
      <c r="J438" s="5">
        <v>250</v>
      </c>
      <c r="K438" s="5">
        <v>0</v>
      </c>
      <c r="L438" s="5">
        <v>3</v>
      </c>
      <c r="M438" s="5">
        <f t="shared" si="45"/>
        <v>20</v>
      </c>
      <c r="N438" s="5">
        <f t="shared" si="46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8"/>
        <v>2020</v>
      </c>
      <c r="U438" s="5">
        <f t="shared" si="49"/>
        <v>1</v>
      </c>
      <c r="V438" s="5">
        <v>0</v>
      </c>
      <c r="W438" s="5">
        <v>10</v>
      </c>
    </row>
    <row r="439" spans="1:23">
      <c r="A439" s="5">
        <f t="shared" si="47"/>
        <v>436</v>
      </c>
      <c r="B439" s="100">
        <f t="shared" si="50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INDEX(ref_Unit_Balance!$G$31:$G$1012,MATCH(UnitGradeInfo!B439,ref_Unit_Balance!$B$31:$B$1048576,0))</f>
        <v>250</v>
      </c>
      <c r="F439" s="5">
        <f>INDEX(ref_Unit_Balance!$V$31:$V$1012,MATCH(UnitGradeInfo!B439,ref_Unit_Balance!$B$31:$B$1048576,0))
+
INDEX(ref_Unit_Balance!$AB$31:$AB$1012,MATCH(UnitGradeInfo!B439,ref_Unit_Balance!$B$31:$B$1048576,0))*(D439-1)</f>
        <v>17500</v>
      </c>
      <c r="G439" s="5">
        <f>INDEX(ref_Unit_Balance!$R$31:$R$1012,MATCH(UnitGradeInfo!B439,ref_Unit_Balance!$B$31:$B$1048576,0))
+
INDEX(ref_Unit_Balance!$AA$31:$AA$1012,MATCH(UnitGradeInfo!B439,ref_Unit_Balance!$B$31:$B$1048576,0))*(D439-1)</f>
        <v>3900</v>
      </c>
      <c r="H439" s="39">
        <f>IF(INDEX(Unitinfo!D:D,MATCH(UnitGradeInfo!B439,Unitinfo!A:A,0))=1,50,5)</f>
        <v>5</v>
      </c>
      <c r="I439" s="5">
        <v>3</v>
      </c>
      <c r="J439" s="5">
        <v>250</v>
      </c>
      <c r="K439" s="5">
        <v>0</v>
      </c>
      <c r="L439" s="5">
        <v>3</v>
      </c>
      <c r="M439" s="5">
        <f t="shared" si="45"/>
        <v>22</v>
      </c>
      <c r="N439" s="5">
        <f t="shared" si="46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8"/>
        <v>2020</v>
      </c>
      <c r="U439" s="5">
        <f t="shared" si="49"/>
        <v>1</v>
      </c>
      <c r="V439" s="5">
        <v>0</v>
      </c>
      <c r="W439" s="5">
        <v>10</v>
      </c>
    </row>
    <row r="440" spans="1:23">
      <c r="A440" s="5">
        <f t="shared" si="47"/>
        <v>437</v>
      </c>
      <c r="B440" s="100">
        <f t="shared" si="50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INDEX(ref_Unit_Balance!$G$31:$G$1012,MATCH(UnitGradeInfo!B440,ref_Unit_Balance!$B$31:$B$1048576,0))</f>
        <v>250</v>
      </c>
      <c r="F440" s="5">
        <f>INDEX(ref_Unit_Balance!$V$31:$V$1012,MATCH(UnitGradeInfo!B440,ref_Unit_Balance!$B$31:$B$1048576,0))
+
INDEX(ref_Unit_Balance!$AB$31:$AB$1012,MATCH(UnitGradeInfo!B440,ref_Unit_Balance!$B$31:$B$1048576,0))*(D440-1)</f>
        <v>18500</v>
      </c>
      <c r="G440" s="5">
        <f>INDEX(ref_Unit_Balance!$R$31:$R$1012,MATCH(UnitGradeInfo!B440,ref_Unit_Balance!$B$31:$B$1048576,0))
+
INDEX(ref_Unit_Balance!$AA$31:$AA$1012,MATCH(UnitGradeInfo!B440,ref_Unit_Balance!$B$31:$B$1048576,0))*(D440-1)</f>
        <v>4080</v>
      </c>
      <c r="H440" s="39">
        <f>IF(INDEX(Unitinfo!D:D,MATCH(UnitGradeInfo!B440,Unitinfo!A:A,0))=1,50,5)</f>
        <v>5</v>
      </c>
      <c r="I440" s="5">
        <v>3</v>
      </c>
      <c r="J440" s="5">
        <v>250</v>
      </c>
      <c r="K440" s="5">
        <v>0</v>
      </c>
      <c r="L440" s="5">
        <v>3</v>
      </c>
      <c r="M440" s="5">
        <f t="shared" si="45"/>
        <v>24</v>
      </c>
      <c r="N440" s="5">
        <f t="shared" si="46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8"/>
        <v>2020</v>
      </c>
      <c r="U440" s="5">
        <f t="shared" si="49"/>
        <v>1</v>
      </c>
      <c r="V440" s="5">
        <v>0</v>
      </c>
      <c r="W440" s="5">
        <v>10</v>
      </c>
    </row>
    <row r="441" spans="1:23">
      <c r="A441" s="5">
        <f t="shared" si="47"/>
        <v>438</v>
      </c>
      <c r="B441" s="100">
        <f t="shared" si="50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INDEX(ref_Unit_Balance!$G$31:$G$1012,MATCH(UnitGradeInfo!B441,ref_Unit_Balance!$B$31:$B$1048576,0))</f>
        <v>250</v>
      </c>
      <c r="F441" s="5">
        <f>INDEX(ref_Unit_Balance!$V$31:$V$1012,MATCH(UnitGradeInfo!B441,ref_Unit_Balance!$B$31:$B$1048576,0))
+
INDEX(ref_Unit_Balance!$AB$31:$AB$1012,MATCH(UnitGradeInfo!B441,ref_Unit_Balance!$B$31:$B$1048576,0))*(D441-1)</f>
        <v>19500</v>
      </c>
      <c r="G441" s="5">
        <f>INDEX(ref_Unit_Balance!$R$31:$R$1012,MATCH(UnitGradeInfo!B441,ref_Unit_Balance!$B$31:$B$1048576,0))
+
INDEX(ref_Unit_Balance!$AA$31:$AA$1012,MATCH(UnitGradeInfo!B441,ref_Unit_Balance!$B$31:$B$1048576,0))*(D441-1)</f>
        <v>4260</v>
      </c>
      <c r="H441" s="39">
        <f>IF(INDEX(Unitinfo!D:D,MATCH(UnitGradeInfo!B441,Unitinfo!A:A,0))=1,50,5)</f>
        <v>5</v>
      </c>
      <c r="I441" s="5">
        <v>3</v>
      </c>
      <c r="J441" s="5">
        <v>250</v>
      </c>
      <c r="K441" s="5">
        <v>0</v>
      </c>
      <c r="L441" s="5">
        <v>3</v>
      </c>
      <c r="M441" s="5">
        <f t="shared" si="45"/>
        <v>26</v>
      </c>
      <c r="N441" s="5">
        <f t="shared" si="46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8"/>
        <v>2020</v>
      </c>
      <c r="U441" s="5">
        <f t="shared" si="49"/>
        <v>1</v>
      </c>
      <c r="V441" s="5">
        <v>0</v>
      </c>
      <c r="W441" s="5">
        <v>10</v>
      </c>
    </row>
    <row r="442" spans="1:23">
      <c r="A442" s="5">
        <f t="shared" si="47"/>
        <v>439</v>
      </c>
      <c r="B442" s="100">
        <f t="shared" si="50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INDEX(ref_Unit_Balance!$G$31:$G$1012,MATCH(UnitGradeInfo!B442,ref_Unit_Balance!$B$31:$B$1048576,0))</f>
        <v>250</v>
      </c>
      <c r="F442" s="5">
        <f>INDEX(ref_Unit_Balance!$V$31:$V$1012,MATCH(UnitGradeInfo!B442,ref_Unit_Balance!$B$31:$B$1048576,0))
+
INDEX(ref_Unit_Balance!$AB$31:$AB$1012,MATCH(UnitGradeInfo!B442,ref_Unit_Balance!$B$31:$B$1048576,0))*(D442-1)</f>
        <v>20500</v>
      </c>
      <c r="G442" s="5">
        <f>INDEX(ref_Unit_Balance!$R$31:$R$1012,MATCH(UnitGradeInfo!B442,ref_Unit_Balance!$B$31:$B$1048576,0))
+
INDEX(ref_Unit_Balance!$AA$31:$AA$1012,MATCH(UnitGradeInfo!B442,ref_Unit_Balance!$B$31:$B$1048576,0))*(D442-1)</f>
        <v>4440</v>
      </c>
      <c r="H442" s="39">
        <f>IF(INDEX(Unitinfo!D:D,MATCH(UnitGradeInfo!B442,Unitinfo!A:A,0))=1,50,5)</f>
        <v>5</v>
      </c>
      <c r="I442" s="5">
        <v>3</v>
      </c>
      <c r="J442" s="5">
        <v>250</v>
      </c>
      <c r="K442" s="5">
        <v>0</v>
      </c>
      <c r="L442" s="5">
        <v>3</v>
      </c>
      <c r="M442" s="5">
        <f t="shared" si="45"/>
        <v>28</v>
      </c>
      <c r="N442" s="5">
        <f t="shared" si="46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8"/>
        <v>2020</v>
      </c>
      <c r="U442" s="5">
        <f t="shared" si="49"/>
        <v>1</v>
      </c>
      <c r="V442" s="5">
        <v>0</v>
      </c>
      <c r="W442" s="5">
        <v>10</v>
      </c>
    </row>
    <row r="443" spans="1:23">
      <c r="A443" s="5">
        <f t="shared" si="47"/>
        <v>440</v>
      </c>
      <c r="B443" s="100">
        <f t="shared" si="50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INDEX(ref_Unit_Balance!$G$31:$G$1012,MATCH(UnitGradeInfo!B443,ref_Unit_Balance!$B$31:$B$1048576,0))</f>
        <v>250</v>
      </c>
      <c r="F443" s="5">
        <f>INDEX(ref_Unit_Balance!$V$31:$V$1012,MATCH(UnitGradeInfo!B443,ref_Unit_Balance!$B$31:$B$1048576,0))
+
INDEX(ref_Unit_Balance!$AB$31:$AB$1012,MATCH(UnitGradeInfo!B443,ref_Unit_Balance!$B$31:$B$1048576,0))*(D443-1)</f>
        <v>21500</v>
      </c>
      <c r="G443" s="5">
        <f>INDEX(ref_Unit_Balance!$R$31:$R$1012,MATCH(UnitGradeInfo!B443,ref_Unit_Balance!$B$31:$B$1048576,0))
+
INDEX(ref_Unit_Balance!$AA$31:$AA$1012,MATCH(UnitGradeInfo!B443,ref_Unit_Balance!$B$31:$B$1048576,0))*(D443-1)</f>
        <v>4620</v>
      </c>
      <c r="H443" s="39">
        <f>IF(INDEX(Unitinfo!D:D,MATCH(UnitGradeInfo!B443,Unitinfo!A:A,0))=1,50,5)</f>
        <v>5</v>
      </c>
      <c r="I443" s="5">
        <v>3</v>
      </c>
      <c r="J443" s="5">
        <v>250</v>
      </c>
      <c r="K443" s="5">
        <v>0</v>
      </c>
      <c r="L443" s="5">
        <v>3</v>
      </c>
      <c r="M443" s="5">
        <f t="shared" si="45"/>
        <v>30</v>
      </c>
      <c r="N443" s="5">
        <f t="shared" si="46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8"/>
        <v>2020</v>
      </c>
      <c r="U443" s="5">
        <f t="shared" si="49"/>
        <v>1</v>
      </c>
      <c r="V443" s="5">
        <v>0</v>
      </c>
      <c r="W443" s="5">
        <v>10</v>
      </c>
    </row>
    <row r="444" spans="1:23">
      <c r="A444" s="5">
        <f t="shared" si="47"/>
        <v>441</v>
      </c>
      <c r="B444" s="100">
        <f t="shared" si="50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INDEX(ref_Unit_Balance!$G$31:$G$1012,MATCH(UnitGradeInfo!B444,ref_Unit_Balance!$B$31:$B$1048576,0))</f>
        <v>250</v>
      </c>
      <c r="F444" s="5">
        <f>INDEX(ref_Unit_Balance!$V$31:$V$1012,MATCH(UnitGradeInfo!B444,ref_Unit_Balance!$B$31:$B$1048576,0))
+
INDEX(ref_Unit_Balance!$AB$31:$AB$1012,MATCH(UnitGradeInfo!B444,ref_Unit_Balance!$B$31:$B$1048576,0))*(D444-1)</f>
        <v>22500</v>
      </c>
      <c r="G444" s="5">
        <f>INDEX(ref_Unit_Balance!$R$31:$R$1012,MATCH(UnitGradeInfo!B444,ref_Unit_Balance!$B$31:$B$1048576,0))
+
INDEX(ref_Unit_Balance!$AA$31:$AA$1012,MATCH(UnitGradeInfo!B444,ref_Unit_Balance!$B$31:$B$1048576,0))*(D444-1)</f>
        <v>4800</v>
      </c>
      <c r="H444" s="39">
        <f>IF(INDEX(Unitinfo!D:D,MATCH(UnitGradeInfo!B444,Unitinfo!A:A,0))=1,50,5)</f>
        <v>5</v>
      </c>
      <c r="I444" s="5">
        <v>3</v>
      </c>
      <c r="J444" s="5">
        <v>250</v>
      </c>
      <c r="K444" s="5">
        <v>0</v>
      </c>
      <c r="L444" s="5">
        <v>3</v>
      </c>
      <c r="M444" s="5">
        <f t="shared" si="45"/>
        <v>32</v>
      </c>
      <c r="N444" s="5">
        <f t="shared" si="46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8"/>
        <v>2020</v>
      </c>
      <c r="U444" s="5">
        <f t="shared" si="49"/>
        <v>1</v>
      </c>
      <c r="V444" s="5">
        <v>0</v>
      </c>
      <c r="W444" s="5">
        <v>10</v>
      </c>
    </row>
    <row r="445" spans="1:23">
      <c r="A445" s="5">
        <f t="shared" si="47"/>
        <v>442</v>
      </c>
      <c r="B445" s="100">
        <f t="shared" si="50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INDEX(ref_Unit_Balance!$G$31:$G$1012,MATCH(UnitGradeInfo!B445,ref_Unit_Balance!$B$31:$B$1048576,0))</f>
        <v>250</v>
      </c>
      <c r="F445" s="5">
        <f>INDEX(ref_Unit_Balance!$V$31:$V$1012,MATCH(UnitGradeInfo!B445,ref_Unit_Balance!$B$31:$B$1048576,0))
+
INDEX(ref_Unit_Balance!$AB$31:$AB$1012,MATCH(UnitGradeInfo!B445,ref_Unit_Balance!$B$31:$B$1048576,0))*(D445-1)</f>
        <v>23500</v>
      </c>
      <c r="G445" s="5">
        <f>INDEX(ref_Unit_Balance!$R$31:$R$1012,MATCH(UnitGradeInfo!B445,ref_Unit_Balance!$B$31:$B$1048576,0))
+
INDEX(ref_Unit_Balance!$AA$31:$AA$1012,MATCH(UnitGradeInfo!B445,ref_Unit_Balance!$B$31:$B$1048576,0))*(D445-1)</f>
        <v>4980</v>
      </c>
      <c r="H445" s="39">
        <f>IF(INDEX(Unitinfo!D:D,MATCH(UnitGradeInfo!B445,Unitinfo!A:A,0))=1,50,5)</f>
        <v>5</v>
      </c>
      <c r="I445" s="5">
        <v>3</v>
      </c>
      <c r="J445" s="5">
        <v>250</v>
      </c>
      <c r="K445" s="5">
        <v>0</v>
      </c>
      <c r="L445" s="5">
        <v>3</v>
      </c>
      <c r="M445" s="5">
        <f t="shared" si="45"/>
        <v>34</v>
      </c>
      <c r="N445" s="5">
        <f t="shared" si="46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8"/>
        <v>2020</v>
      </c>
      <c r="U445" s="5">
        <f t="shared" si="49"/>
        <v>1</v>
      </c>
      <c r="V445" s="5">
        <v>0</v>
      </c>
      <c r="W445" s="5">
        <v>10</v>
      </c>
    </row>
    <row r="446" spans="1:23">
      <c r="A446" s="5">
        <f t="shared" si="47"/>
        <v>443</v>
      </c>
      <c r="B446" s="100">
        <f t="shared" si="50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INDEX(ref_Unit_Balance!$G$31:$G$1012,MATCH(UnitGradeInfo!B446,ref_Unit_Balance!$B$31:$B$1048576,0))</f>
        <v>250</v>
      </c>
      <c r="F446" s="5">
        <f>INDEX(ref_Unit_Balance!$V$31:$V$1012,MATCH(UnitGradeInfo!B446,ref_Unit_Balance!$B$31:$B$1048576,0))
+
INDEX(ref_Unit_Balance!$AB$31:$AB$1012,MATCH(UnitGradeInfo!B446,ref_Unit_Balance!$B$31:$B$1048576,0))*(D446-1)</f>
        <v>24500</v>
      </c>
      <c r="G446" s="5">
        <f>INDEX(ref_Unit_Balance!$R$31:$R$1012,MATCH(UnitGradeInfo!B446,ref_Unit_Balance!$B$31:$B$1048576,0))
+
INDEX(ref_Unit_Balance!$AA$31:$AA$1012,MATCH(UnitGradeInfo!B446,ref_Unit_Balance!$B$31:$B$1048576,0))*(D446-1)</f>
        <v>5160</v>
      </c>
      <c r="H446" s="39">
        <f>IF(INDEX(Unitinfo!D:D,MATCH(UnitGradeInfo!B446,Unitinfo!A:A,0))=1,50,5)</f>
        <v>5</v>
      </c>
      <c r="I446" s="5">
        <v>3</v>
      </c>
      <c r="J446" s="5">
        <v>250</v>
      </c>
      <c r="K446" s="5">
        <v>0</v>
      </c>
      <c r="L446" s="5">
        <v>3</v>
      </c>
      <c r="M446" s="5">
        <f t="shared" si="45"/>
        <v>36</v>
      </c>
      <c r="N446" s="5">
        <f t="shared" si="46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8"/>
        <v>2020</v>
      </c>
      <c r="U446" s="5">
        <f t="shared" si="49"/>
        <v>1</v>
      </c>
      <c r="V446" s="5">
        <v>0</v>
      </c>
      <c r="W446" s="5">
        <v>10</v>
      </c>
    </row>
    <row r="447" spans="1:23">
      <c r="A447" s="5">
        <f t="shared" si="47"/>
        <v>444</v>
      </c>
      <c r="B447" s="100">
        <f t="shared" si="50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INDEX(ref_Unit_Balance!$G$31:$G$1012,MATCH(UnitGradeInfo!B447,ref_Unit_Balance!$B$31:$B$1048576,0))</f>
        <v>250</v>
      </c>
      <c r="F447" s="5">
        <f>INDEX(ref_Unit_Balance!$V$31:$V$1012,MATCH(UnitGradeInfo!B447,ref_Unit_Balance!$B$31:$B$1048576,0))
+
INDEX(ref_Unit_Balance!$AB$31:$AB$1012,MATCH(UnitGradeInfo!B447,ref_Unit_Balance!$B$31:$B$1048576,0))*(D447-1)</f>
        <v>25500</v>
      </c>
      <c r="G447" s="5">
        <f>INDEX(ref_Unit_Balance!$R$31:$R$1012,MATCH(UnitGradeInfo!B447,ref_Unit_Balance!$B$31:$B$1048576,0))
+
INDEX(ref_Unit_Balance!$AA$31:$AA$1012,MATCH(UnitGradeInfo!B447,ref_Unit_Balance!$B$31:$B$1048576,0))*(D447-1)</f>
        <v>5340</v>
      </c>
      <c r="H447" s="39">
        <f>IF(INDEX(Unitinfo!D:D,MATCH(UnitGradeInfo!B447,Unitinfo!A:A,0))=1,50,5)</f>
        <v>5</v>
      </c>
      <c r="I447" s="5">
        <v>3</v>
      </c>
      <c r="J447" s="5">
        <v>250</v>
      </c>
      <c r="K447" s="5">
        <v>0</v>
      </c>
      <c r="L447" s="5">
        <v>3</v>
      </c>
      <c r="M447" s="5">
        <f t="shared" si="45"/>
        <v>38</v>
      </c>
      <c r="N447" s="5">
        <f t="shared" si="46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8"/>
        <v>2020</v>
      </c>
      <c r="U447" s="5">
        <f t="shared" si="49"/>
        <v>1</v>
      </c>
      <c r="V447" s="5">
        <v>0</v>
      </c>
      <c r="W447" s="5">
        <v>10</v>
      </c>
    </row>
    <row r="448" spans="1:23">
      <c r="A448" s="5">
        <f t="shared" si="47"/>
        <v>445</v>
      </c>
      <c r="B448" s="100">
        <f t="shared" si="50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INDEX(ref_Unit_Balance!$G$31:$G$1012,MATCH(UnitGradeInfo!B448,ref_Unit_Balance!$B$31:$B$1048576,0))</f>
        <v>250</v>
      </c>
      <c r="F448" s="5">
        <f>INDEX(ref_Unit_Balance!$V$31:$V$1012,MATCH(UnitGradeInfo!B448,ref_Unit_Balance!$B$31:$B$1048576,0))
+
INDEX(ref_Unit_Balance!$AB$31:$AB$1012,MATCH(UnitGradeInfo!B448,ref_Unit_Balance!$B$31:$B$1048576,0))*(D448-1)</f>
        <v>26500</v>
      </c>
      <c r="G448" s="5">
        <f>INDEX(ref_Unit_Balance!$R$31:$R$1012,MATCH(UnitGradeInfo!B448,ref_Unit_Balance!$B$31:$B$1048576,0))
+
INDEX(ref_Unit_Balance!$AA$31:$AA$1012,MATCH(UnitGradeInfo!B448,ref_Unit_Balance!$B$31:$B$1048576,0))*(D448-1)</f>
        <v>5520</v>
      </c>
      <c r="H448" s="39">
        <f>IF(INDEX(Unitinfo!D:D,MATCH(UnitGradeInfo!B448,Unitinfo!A:A,0))=1,50,5)</f>
        <v>5</v>
      </c>
      <c r="I448" s="5">
        <v>3</v>
      </c>
      <c r="J448" s="5">
        <v>250</v>
      </c>
      <c r="K448" s="5">
        <v>0</v>
      </c>
      <c r="L448" s="5">
        <v>3</v>
      </c>
      <c r="M448" s="5">
        <f t="shared" si="45"/>
        <v>40</v>
      </c>
      <c r="N448" s="5">
        <f t="shared" si="46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8"/>
        <v>2020</v>
      </c>
      <c r="U448" s="5">
        <f t="shared" si="49"/>
        <v>1</v>
      </c>
      <c r="V448" s="5">
        <v>0</v>
      </c>
      <c r="W448" s="5">
        <v>10</v>
      </c>
    </row>
    <row r="449" spans="1:23">
      <c r="A449" s="5">
        <f t="shared" si="47"/>
        <v>446</v>
      </c>
      <c r="B449" s="100">
        <f t="shared" si="50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INDEX(ref_Unit_Balance!$G$31:$G$1012,MATCH(UnitGradeInfo!B449,ref_Unit_Balance!$B$31:$B$1048576,0))</f>
        <v>250</v>
      </c>
      <c r="F449" s="5">
        <f>INDEX(ref_Unit_Balance!$V$31:$V$1012,MATCH(UnitGradeInfo!B449,ref_Unit_Balance!$B$31:$B$1048576,0))
+
INDEX(ref_Unit_Balance!$AB$31:$AB$1012,MATCH(UnitGradeInfo!B449,ref_Unit_Balance!$B$31:$B$1048576,0))*(D449-1)</f>
        <v>8000</v>
      </c>
      <c r="G449" s="5">
        <f>INDEX(ref_Unit_Balance!$R$31:$R$1012,MATCH(UnitGradeInfo!B449,ref_Unit_Balance!$B$31:$B$1048576,0))
+
INDEX(ref_Unit_Balance!$AA$31:$AA$1012,MATCH(UnitGradeInfo!B449,ref_Unit_Balance!$B$31:$B$1048576,0))*(D449-1)</f>
        <v>1200</v>
      </c>
      <c r="H449" s="39">
        <f>IF(INDEX(Unitinfo!D:D,MATCH(UnitGradeInfo!B449,Unitinfo!A:A,0))=1,50,5)</f>
        <v>50</v>
      </c>
      <c r="I449" s="5">
        <v>3</v>
      </c>
      <c r="J449" s="5">
        <v>250</v>
      </c>
      <c r="K449" s="5">
        <v>0</v>
      </c>
      <c r="L449" s="5">
        <v>3</v>
      </c>
      <c r="M449" s="5">
        <f t="shared" si="45"/>
        <v>2</v>
      </c>
      <c r="N449" s="5">
        <f t="shared" si="46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8"/>
        <v>2021</v>
      </c>
      <c r="U449" s="5">
        <f t="shared" si="49"/>
        <v>1</v>
      </c>
      <c r="V449" s="5">
        <v>0</v>
      </c>
      <c r="W449" s="5">
        <v>10</v>
      </c>
    </row>
    <row r="450" spans="1:23">
      <c r="A450" s="5">
        <f t="shared" si="47"/>
        <v>447</v>
      </c>
      <c r="B450" s="100">
        <f t="shared" si="50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INDEX(ref_Unit_Balance!$G$31:$G$1012,MATCH(UnitGradeInfo!B450,ref_Unit_Balance!$B$31:$B$1048576,0))</f>
        <v>250</v>
      </c>
      <c r="F450" s="5">
        <f>INDEX(ref_Unit_Balance!$V$31:$V$1012,MATCH(UnitGradeInfo!B450,ref_Unit_Balance!$B$31:$B$1048576,0))
+
INDEX(ref_Unit_Balance!$AB$31:$AB$1012,MATCH(UnitGradeInfo!B450,ref_Unit_Balance!$B$31:$B$1048576,0))*(D450-1)</f>
        <v>8800</v>
      </c>
      <c r="G450" s="5">
        <f>INDEX(ref_Unit_Balance!$R$31:$R$1012,MATCH(UnitGradeInfo!B450,ref_Unit_Balance!$B$31:$B$1048576,0))
+
INDEX(ref_Unit_Balance!$AA$31:$AA$1012,MATCH(UnitGradeInfo!B450,ref_Unit_Balance!$B$31:$B$1048576,0))*(D450-1)</f>
        <v>1320</v>
      </c>
      <c r="H450" s="39">
        <f>IF(INDEX(Unitinfo!D:D,MATCH(UnitGradeInfo!B450,Unitinfo!A:A,0))=1,50,5)</f>
        <v>50</v>
      </c>
      <c r="I450" s="5">
        <v>3</v>
      </c>
      <c r="J450" s="5">
        <v>250</v>
      </c>
      <c r="K450" s="5">
        <v>0</v>
      </c>
      <c r="L450" s="5">
        <v>3</v>
      </c>
      <c r="M450" s="5">
        <f t="shared" si="45"/>
        <v>4</v>
      </c>
      <c r="N450" s="5">
        <f t="shared" si="46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8"/>
        <v>2021</v>
      </c>
      <c r="U450" s="5">
        <f t="shared" si="49"/>
        <v>1</v>
      </c>
      <c r="V450" s="5">
        <v>0</v>
      </c>
      <c r="W450" s="5">
        <v>10</v>
      </c>
    </row>
    <row r="451" spans="1:23">
      <c r="A451" s="5">
        <f t="shared" si="47"/>
        <v>448</v>
      </c>
      <c r="B451" s="100">
        <f t="shared" si="50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INDEX(ref_Unit_Balance!$G$31:$G$1012,MATCH(UnitGradeInfo!B451,ref_Unit_Balance!$B$31:$B$1048576,0))</f>
        <v>250</v>
      </c>
      <c r="F451" s="5">
        <f>INDEX(ref_Unit_Balance!$V$31:$V$1012,MATCH(UnitGradeInfo!B451,ref_Unit_Balance!$B$31:$B$1048576,0))
+
INDEX(ref_Unit_Balance!$AB$31:$AB$1012,MATCH(UnitGradeInfo!B451,ref_Unit_Balance!$B$31:$B$1048576,0))*(D451-1)</f>
        <v>9600</v>
      </c>
      <c r="G451" s="5">
        <f>INDEX(ref_Unit_Balance!$R$31:$R$1012,MATCH(UnitGradeInfo!B451,ref_Unit_Balance!$B$31:$B$1048576,0))
+
INDEX(ref_Unit_Balance!$AA$31:$AA$1012,MATCH(UnitGradeInfo!B451,ref_Unit_Balance!$B$31:$B$1048576,0))*(D451-1)</f>
        <v>1440</v>
      </c>
      <c r="H451" s="39">
        <f>IF(INDEX(Unitinfo!D:D,MATCH(UnitGradeInfo!B451,Unitinfo!A:A,0))=1,50,5)</f>
        <v>50</v>
      </c>
      <c r="I451" s="5">
        <v>3</v>
      </c>
      <c r="J451" s="5">
        <v>250</v>
      </c>
      <c r="K451" s="5">
        <v>0</v>
      </c>
      <c r="L451" s="5">
        <v>3</v>
      </c>
      <c r="M451" s="5">
        <f t="shared" si="45"/>
        <v>6</v>
      </c>
      <c r="N451" s="5">
        <f t="shared" si="46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8"/>
        <v>2021</v>
      </c>
      <c r="U451" s="5">
        <f t="shared" si="49"/>
        <v>1</v>
      </c>
      <c r="V451" s="5">
        <v>0</v>
      </c>
      <c r="W451" s="5">
        <v>10</v>
      </c>
    </row>
    <row r="452" spans="1:23">
      <c r="A452" s="5">
        <f t="shared" si="47"/>
        <v>449</v>
      </c>
      <c r="B452" s="100">
        <f t="shared" si="50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INDEX(ref_Unit_Balance!$G$31:$G$1012,MATCH(UnitGradeInfo!B452,ref_Unit_Balance!$B$31:$B$1048576,0))</f>
        <v>250</v>
      </c>
      <c r="F452" s="5">
        <f>INDEX(ref_Unit_Balance!$V$31:$V$1012,MATCH(UnitGradeInfo!B452,ref_Unit_Balance!$B$31:$B$1048576,0))
+
INDEX(ref_Unit_Balance!$AB$31:$AB$1012,MATCH(UnitGradeInfo!B452,ref_Unit_Balance!$B$31:$B$1048576,0))*(D452-1)</f>
        <v>10400</v>
      </c>
      <c r="G452" s="5">
        <f>INDEX(ref_Unit_Balance!$R$31:$R$1012,MATCH(UnitGradeInfo!B452,ref_Unit_Balance!$B$31:$B$1048576,0))
+
INDEX(ref_Unit_Balance!$AA$31:$AA$1012,MATCH(UnitGradeInfo!B452,ref_Unit_Balance!$B$31:$B$1048576,0))*(D452-1)</f>
        <v>1560</v>
      </c>
      <c r="H452" s="39">
        <f>IF(INDEX(Unitinfo!D:D,MATCH(UnitGradeInfo!B452,Unitinfo!A:A,0))=1,50,5)</f>
        <v>50</v>
      </c>
      <c r="I452" s="5">
        <v>3</v>
      </c>
      <c r="J452" s="5">
        <v>250</v>
      </c>
      <c r="K452" s="5">
        <v>0</v>
      </c>
      <c r="L452" s="5">
        <v>3</v>
      </c>
      <c r="M452" s="5">
        <f t="shared" si="45"/>
        <v>8</v>
      </c>
      <c r="N452" s="5">
        <f t="shared" si="46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8"/>
        <v>2021</v>
      </c>
      <c r="U452" s="5">
        <f t="shared" si="49"/>
        <v>1</v>
      </c>
      <c r="V452" s="5">
        <v>0</v>
      </c>
      <c r="W452" s="5">
        <v>10</v>
      </c>
    </row>
    <row r="453" spans="1:23">
      <c r="A453" s="5">
        <f t="shared" si="47"/>
        <v>450</v>
      </c>
      <c r="B453" s="100">
        <f t="shared" si="50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INDEX(ref_Unit_Balance!$G$31:$G$1012,MATCH(UnitGradeInfo!B453,ref_Unit_Balance!$B$31:$B$1048576,0))</f>
        <v>250</v>
      </c>
      <c r="F453" s="5">
        <f>INDEX(ref_Unit_Balance!$V$31:$V$1012,MATCH(UnitGradeInfo!B453,ref_Unit_Balance!$B$31:$B$1048576,0))
+
INDEX(ref_Unit_Balance!$AB$31:$AB$1012,MATCH(UnitGradeInfo!B453,ref_Unit_Balance!$B$31:$B$1048576,0))*(D453-1)</f>
        <v>11200</v>
      </c>
      <c r="G453" s="5">
        <f>INDEX(ref_Unit_Balance!$R$31:$R$1012,MATCH(UnitGradeInfo!B453,ref_Unit_Balance!$B$31:$B$1048576,0))
+
INDEX(ref_Unit_Balance!$AA$31:$AA$1012,MATCH(UnitGradeInfo!B453,ref_Unit_Balance!$B$31:$B$1048576,0))*(D453-1)</f>
        <v>1680</v>
      </c>
      <c r="H453" s="39">
        <f>IF(INDEX(Unitinfo!D:D,MATCH(UnitGradeInfo!B453,Unitinfo!A:A,0))=1,50,5)</f>
        <v>50</v>
      </c>
      <c r="I453" s="5">
        <v>3</v>
      </c>
      <c r="J453" s="5">
        <v>250</v>
      </c>
      <c r="K453" s="5">
        <v>0</v>
      </c>
      <c r="L453" s="5">
        <v>3</v>
      </c>
      <c r="M453" s="5">
        <f t="shared" ref="M453:M516" si="51">D453*2</f>
        <v>10</v>
      </c>
      <c r="N453" s="5">
        <f t="shared" ref="N453:N516" si="52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8"/>
        <v>2021</v>
      </c>
      <c r="U453" s="5">
        <f t="shared" si="49"/>
        <v>1</v>
      </c>
      <c r="V453" s="5">
        <v>0</v>
      </c>
      <c r="W453" s="5">
        <v>10</v>
      </c>
    </row>
    <row r="454" spans="1:23">
      <c r="A454" s="5">
        <f t="shared" si="47"/>
        <v>451</v>
      </c>
      <c r="B454" s="100">
        <f t="shared" si="50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INDEX(ref_Unit_Balance!$G$31:$G$1012,MATCH(UnitGradeInfo!B454,ref_Unit_Balance!$B$31:$B$1048576,0))</f>
        <v>250</v>
      </c>
      <c r="F454" s="5">
        <f>INDEX(ref_Unit_Balance!$V$31:$V$1012,MATCH(UnitGradeInfo!B454,ref_Unit_Balance!$B$31:$B$1048576,0))
+
INDEX(ref_Unit_Balance!$AB$31:$AB$1012,MATCH(UnitGradeInfo!B454,ref_Unit_Balance!$B$31:$B$1048576,0))*(D454-1)</f>
        <v>12000</v>
      </c>
      <c r="G454" s="5">
        <f>INDEX(ref_Unit_Balance!$R$31:$R$1012,MATCH(UnitGradeInfo!B454,ref_Unit_Balance!$B$31:$B$1048576,0))
+
INDEX(ref_Unit_Balance!$AA$31:$AA$1012,MATCH(UnitGradeInfo!B454,ref_Unit_Balance!$B$31:$B$1048576,0))*(D454-1)</f>
        <v>1800</v>
      </c>
      <c r="H454" s="39">
        <f>IF(INDEX(Unitinfo!D:D,MATCH(UnitGradeInfo!B454,Unitinfo!A:A,0))=1,50,5)</f>
        <v>50</v>
      </c>
      <c r="I454" s="5">
        <v>3</v>
      </c>
      <c r="J454" s="5">
        <v>250</v>
      </c>
      <c r="K454" s="5">
        <v>0</v>
      </c>
      <c r="L454" s="5">
        <v>3</v>
      </c>
      <c r="M454" s="5">
        <f t="shared" si="51"/>
        <v>12</v>
      </c>
      <c r="N454" s="5">
        <f t="shared" si="52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8"/>
        <v>2021</v>
      </c>
      <c r="U454" s="5">
        <f t="shared" si="49"/>
        <v>1</v>
      </c>
      <c r="V454" s="5">
        <v>0</v>
      </c>
      <c r="W454" s="5">
        <v>10</v>
      </c>
    </row>
    <row r="455" spans="1:23">
      <c r="A455" s="5">
        <f t="shared" si="47"/>
        <v>452</v>
      </c>
      <c r="B455" s="100">
        <f t="shared" si="50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INDEX(ref_Unit_Balance!$G$31:$G$1012,MATCH(UnitGradeInfo!B455,ref_Unit_Balance!$B$31:$B$1048576,0))</f>
        <v>250</v>
      </c>
      <c r="F455" s="5">
        <f>INDEX(ref_Unit_Balance!$V$31:$V$1012,MATCH(UnitGradeInfo!B455,ref_Unit_Balance!$B$31:$B$1048576,0))
+
INDEX(ref_Unit_Balance!$AB$31:$AB$1012,MATCH(UnitGradeInfo!B455,ref_Unit_Balance!$B$31:$B$1048576,0))*(D455-1)</f>
        <v>12800</v>
      </c>
      <c r="G455" s="5">
        <f>INDEX(ref_Unit_Balance!$R$31:$R$1012,MATCH(UnitGradeInfo!B455,ref_Unit_Balance!$B$31:$B$1048576,0))
+
INDEX(ref_Unit_Balance!$AA$31:$AA$1012,MATCH(UnitGradeInfo!B455,ref_Unit_Balance!$B$31:$B$1048576,0))*(D455-1)</f>
        <v>1920</v>
      </c>
      <c r="H455" s="39">
        <f>IF(INDEX(Unitinfo!D:D,MATCH(UnitGradeInfo!B455,Unitinfo!A:A,0))=1,50,5)</f>
        <v>50</v>
      </c>
      <c r="I455" s="5">
        <v>3</v>
      </c>
      <c r="J455" s="5">
        <v>250</v>
      </c>
      <c r="K455" s="5">
        <v>0</v>
      </c>
      <c r="L455" s="5">
        <v>3</v>
      </c>
      <c r="M455" s="5">
        <f t="shared" si="51"/>
        <v>14</v>
      </c>
      <c r="N455" s="5">
        <f t="shared" si="52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8"/>
        <v>2021</v>
      </c>
      <c r="U455" s="5">
        <f t="shared" si="49"/>
        <v>1</v>
      </c>
      <c r="V455" s="5">
        <v>0</v>
      </c>
      <c r="W455" s="5">
        <v>10</v>
      </c>
    </row>
    <row r="456" spans="1:23">
      <c r="A456" s="5">
        <f t="shared" si="47"/>
        <v>453</v>
      </c>
      <c r="B456" s="100">
        <f t="shared" si="50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INDEX(ref_Unit_Balance!$G$31:$G$1012,MATCH(UnitGradeInfo!B456,ref_Unit_Balance!$B$31:$B$1048576,0))</f>
        <v>250</v>
      </c>
      <c r="F456" s="5">
        <f>INDEX(ref_Unit_Balance!$V$31:$V$1012,MATCH(UnitGradeInfo!B456,ref_Unit_Balance!$B$31:$B$1048576,0))
+
INDEX(ref_Unit_Balance!$AB$31:$AB$1012,MATCH(UnitGradeInfo!B456,ref_Unit_Balance!$B$31:$B$1048576,0))*(D456-1)</f>
        <v>13600</v>
      </c>
      <c r="G456" s="5">
        <f>INDEX(ref_Unit_Balance!$R$31:$R$1012,MATCH(UnitGradeInfo!B456,ref_Unit_Balance!$B$31:$B$1048576,0))
+
INDEX(ref_Unit_Balance!$AA$31:$AA$1012,MATCH(UnitGradeInfo!B456,ref_Unit_Balance!$B$31:$B$1048576,0))*(D456-1)</f>
        <v>2040</v>
      </c>
      <c r="H456" s="39">
        <f>IF(INDEX(Unitinfo!D:D,MATCH(UnitGradeInfo!B456,Unitinfo!A:A,0))=1,50,5)</f>
        <v>50</v>
      </c>
      <c r="I456" s="5">
        <v>3</v>
      </c>
      <c r="J456" s="5">
        <v>250</v>
      </c>
      <c r="K456" s="5">
        <v>0</v>
      </c>
      <c r="L456" s="5">
        <v>3</v>
      </c>
      <c r="M456" s="5">
        <f t="shared" si="51"/>
        <v>16</v>
      </c>
      <c r="N456" s="5">
        <f t="shared" si="52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8"/>
        <v>2021</v>
      </c>
      <c r="U456" s="5">
        <f t="shared" si="49"/>
        <v>1</v>
      </c>
      <c r="V456" s="5">
        <v>0</v>
      </c>
      <c r="W456" s="5">
        <v>10</v>
      </c>
    </row>
    <row r="457" spans="1:23">
      <c r="A457" s="5">
        <f t="shared" si="47"/>
        <v>454</v>
      </c>
      <c r="B457" s="100">
        <f t="shared" si="50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INDEX(ref_Unit_Balance!$G$31:$G$1012,MATCH(UnitGradeInfo!B457,ref_Unit_Balance!$B$31:$B$1048576,0))</f>
        <v>250</v>
      </c>
      <c r="F457" s="5">
        <f>INDEX(ref_Unit_Balance!$V$31:$V$1012,MATCH(UnitGradeInfo!B457,ref_Unit_Balance!$B$31:$B$1048576,0))
+
INDEX(ref_Unit_Balance!$AB$31:$AB$1012,MATCH(UnitGradeInfo!B457,ref_Unit_Balance!$B$31:$B$1048576,0))*(D457-1)</f>
        <v>14400</v>
      </c>
      <c r="G457" s="5">
        <f>INDEX(ref_Unit_Balance!$R$31:$R$1012,MATCH(UnitGradeInfo!B457,ref_Unit_Balance!$B$31:$B$1048576,0))
+
INDEX(ref_Unit_Balance!$AA$31:$AA$1012,MATCH(UnitGradeInfo!B457,ref_Unit_Balance!$B$31:$B$1048576,0))*(D457-1)</f>
        <v>2160</v>
      </c>
      <c r="H457" s="39">
        <f>IF(INDEX(Unitinfo!D:D,MATCH(UnitGradeInfo!B457,Unitinfo!A:A,0))=1,50,5)</f>
        <v>50</v>
      </c>
      <c r="I457" s="5">
        <v>3</v>
      </c>
      <c r="J457" s="5">
        <v>250</v>
      </c>
      <c r="K457" s="5">
        <v>0</v>
      </c>
      <c r="L457" s="5">
        <v>3</v>
      </c>
      <c r="M457" s="5">
        <f t="shared" si="51"/>
        <v>18</v>
      </c>
      <c r="N457" s="5">
        <f t="shared" si="52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8"/>
        <v>2021</v>
      </c>
      <c r="U457" s="5">
        <f t="shared" si="49"/>
        <v>1</v>
      </c>
      <c r="V457" s="5">
        <v>0</v>
      </c>
      <c r="W457" s="5">
        <v>10</v>
      </c>
    </row>
    <row r="458" spans="1:23">
      <c r="A458" s="5">
        <f t="shared" si="47"/>
        <v>455</v>
      </c>
      <c r="B458" s="100">
        <f t="shared" si="50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INDEX(ref_Unit_Balance!$G$31:$G$1012,MATCH(UnitGradeInfo!B458,ref_Unit_Balance!$B$31:$B$1048576,0))</f>
        <v>250</v>
      </c>
      <c r="F458" s="5">
        <f>INDEX(ref_Unit_Balance!$V$31:$V$1012,MATCH(UnitGradeInfo!B458,ref_Unit_Balance!$B$31:$B$1048576,0))
+
INDEX(ref_Unit_Balance!$AB$31:$AB$1012,MATCH(UnitGradeInfo!B458,ref_Unit_Balance!$B$31:$B$1048576,0))*(D458-1)</f>
        <v>15200</v>
      </c>
      <c r="G458" s="5">
        <f>INDEX(ref_Unit_Balance!$R$31:$R$1012,MATCH(UnitGradeInfo!B458,ref_Unit_Balance!$B$31:$B$1048576,0))
+
INDEX(ref_Unit_Balance!$AA$31:$AA$1012,MATCH(UnitGradeInfo!B458,ref_Unit_Balance!$B$31:$B$1048576,0))*(D458-1)</f>
        <v>2280</v>
      </c>
      <c r="H458" s="39">
        <f>IF(INDEX(Unitinfo!D:D,MATCH(UnitGradeInfo!B458,Unitinfo!A:A,0))=1,50,5)</f>
        <v>50</v>
      </c>
      <c r="I458" s="5">
        <v>3</v>
      </c>
      <c r="J458" s="5">
        <v>250</v>
      </c>
      <c r="K458" s="5">
        <v>0</v>
      </c>
      <c r="L458" s="5">
        <v>3</v>
      </c>
      <c r="M458" s="5">
        <f t="shared" si="51"/>
        <v>20</v>
      </c>
      <c r="N458" s="5">
        <f t="shared" si="52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8"/>
        <v>2021</v>
      </c>
      <c r="U458" s="5">
        <f t="shared" si="49"/>
        <v>1</v>
      </c>
      <c r="V458" s="5">
        <v>0</v>
      </c>
      <c r="W458" s="5">
        <v>10</v>
      </c>
    </row>
    <row r="459" spans="1:23">
      <c r="A459" s="5">
        <f t="shared" si="47"/>
        <v>456</v>
      </c>
      <c r="B459" s="100">
        <f t="shared" si="50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INDEX(ref_Unit_Balance!$G$31:$G$1012,MATCH(UnitGradeInfo!B459,ref_Unit_Balance!$B$31:$B$1048576,0))</f>
        <v>250</v>
      </c>
      <c r="F459" s="5">
        <f>INDEX(ref_Unit_Balance!$V$31:$V$1012,MATCH(UnitGradeInfo!B459,ref_Unit_Balance!$B$31:$B$1048576,0))
+
INDEX(ref_Unit_Balance!$AB$31:$AB$1012,MATCH(UnitGradeInfo!B459,ref_Unit_Balance!$B$31:$B$1048576,0))*(D459-1)</f>
        <v>16000</v>
      </c>
      <c r="G459" s="5">
        <f>INDEX(ref_Unit_Balance!$R$31:$R$1012,MATCH(UnitGradeInfo!B459,ref_Unit_Balance!$B$31:$B$1048576,0))
+
INDEX(ref_Unit_Balance!$AA$31:$AA$1012,MATCH(UnitGradeInfo!B459,ref_Unit_Balance!$B$31:$B$1048576,0))*(D459-1)</f>
        <v>2400</v>
      </c>
      <c r="H459" s="39">
        <f>IF(INDEX(Unitinfo!D:D,MATCH(UnitGradeInfo!B459,Unitinfo!A:A,0))=1,50,5)</f>
        <v>50</v>
      </c>
      <c r="I459" s="5">
        <v>3</v>
      </c>
      <c r="J459" s="5">
        <v>250</v>
      </c>
      <c r="K459" s="5">
        <v>0</v>
      </c>
      <c r="L459" s="5">
        <v>3</v>
      </c>
      <c r="M459" s="5">
        <f t="shared" si="51"/>
        <v>22</v>
      </c>
      <c r="N459" s="5">
        <f t="shared" si="52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8"/>
        <v>2021</v>
      </c>
      <c r="U459" s="5">
        <f t="shared" si="49"/>
        <v>1</v>
      </c>
      <c r="V459" s="5">
        <v>0</v>
      </c>
      <c r="W459" s="5">
        <v>10</v>
      </c>
    </row>
    <row r="460" spans="1:23">
      <c r="A460" s="5">
        <f t="shared" si="47"/>
        <v>457</v>
      </c>
      <c r="B460" s="100">
        <f t="shared" si="50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INDEX(ref_Unit_Balance!$G$31:$G$1012,MATCH(UnitGradeInfo!B460,ref_Unit_Balance!$B$31:$B$1048576,0))</f>
        <v>250</v>
      </c>
      <c r="F460" s="5">
        <f>INDEX(ref_Unit_Balance!$V$31:$V$1012,MATCH(UnitGradeInfo!B460,ref_Unit_Balance!$B$31:$B$1048576,0))
+
INDEX(ref_Unit_Balance!$AB$31:$AB$1012,MATCH(UnitGradeInfo!B460,ref_Unit_Balance!$B$31:$B$1048576,0))*(D460-1)</f>
        <v>16800</v>
      </c>
      <c r="G460" s="5">
        <f>INDEX(ref_Unit_Balance!$R$31:$R$1012,MATCH(UnitGradeInfo!B460,ref_Unit_Balance!$B$31:$B$1048576,0))
+
INDEX(ref_Unit_Balance!$AA$31:$AA$1012,MATCH(UnitGradeInfo!B460,ref_Unit_Balance!$B$31:$B$1048576,0))*(D460-1)</f>
        <v>2520</v>
      </c>
      <c r="H460" s="39">
        <f>IF(INDEX(Unitinfo!D:D,MATCH(UnitGradeInfo!B460,Unitinfo!A:A,0))=1,50,5)</f>
        <v>50</v>
      </c>
      <c r="I460" s="5">
        <v>3</v>
      </c>
      <c r="J460" s="5">
        <v>250</v>
      </c>
      <c r="K460" s="5">
        <v>0</v>
      </c>
      <c r="L460" s="5">
        <v>3</v>
      </c>
      <c r="M460" s="5">
        <f t="shared" si="51"/>
        <v>24</v>
      </c>
      <c r="N460" s="5">
        <f t="shared" si="52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8"/>
        <v>2021</v>
      </c>
      <c r="U460" s="5">
        <f t="shared" si="49"/>
        <v>1</v>
      </c>
      <c r="V460" s="5">
        <v>0</v>
      </c>
      <c r="W460" s="5">
        <v>10</v>
      </c>
    </row>
    <row r="461" spans="1:23">
      <c r="A461" s="5">
        <f t="shared" si="47"/>
        <v>458</v>
      </c>
      <c r="B461" s="100">
        <f t="shared" si="50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INDEX(ref_Unit_Balance!$G$31:$G$1012,MATCH(UnitGradeInfo!B461,ref_Unit_Balance!$B$31:$B$1048576,0))</f>
        <v>250</v>
      </c>
      <c r="F461" s="5">
        <f>INDEX(ref_Unit_Balance!$V$31:$V$1012,MATCH(UnitGradeInfo!B461,ref_Unit_Balance!$B$31:$B$1048576,0))
+
INDEX(ref_Unit_Balance!$AB$31:$AB$1012,MATCH(UnitGradeInfo!B461,ref_Unit_Balance!$B$31:$B$1048576,0))*(D461-1)</f>
        <v>17600</v>
      </c>
      <c r="G461" s="5">
        <f>INDEX(ref_Unit_Balance!$R$31:$R$1012,MATCH(UnitGradeInfo!B461,ref_Unit_Balance!$B$31:$B$1048576,0))
+
INDEX(ref_Unit_Balance!$AA$31:$AA$1012,MATCH(UnitGradeInfo!B461,ref_Unit_Balance!$B$31:$B$1048576,0))*(D461-1)</f>
        <v>2640</v>
      </c>
      <c r="H461" s="39">
        <f>IF(INDEX(Unitinfo!D:D,MATCH(UnitGradeInfo!B461,Unitinfo!A:A,0))=1,50,5)</f>
        <v>50</v>
      </c>
      <c r="I461" s="5">
        <v>3</v>
      </c>
      <c r="J461" s="5">
        <v>250</v>
      </c>
      <c r="K461" s="5">
        <v>0</v>
      </c>
      <c r="L461" s="5">
        <v>3</v>
      </c>
      <c r="M461" s="5">
        <f t="shared" si="51"/>
        <v>26</v>
      </c>
      <c r="N461" s="5">
        <f t="shared" si="52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8"/>
        <v>2021</v>
      </c>
      <c r="U461" s="5">
        <f t="shared" si="49"/>
        <v>1</v>
      </c>
      <c r="V461" s="5">
        <v>0</v>
      </c>
      <c r="W461" s="5">
        <v>10</v>
      </c>
    </row>
    <row r="462" spans="1:23">
      <c r="A462" s="5">
        <f t="shared" si="47"/>
        <v>459</v>
      </c>
      <c r="B462" s="100">
        <f t="shared" si="50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INDEX(ref_Unit_Balance!$G$31:$G$1012,MATCH(UnitGradeInfo!B462,ref_Unit_Balance!$B$31:$B$1048576,0))</f>
        <v>250</v>
      </c>
      <c r="F462" s="5">
        <f>INDEX(ref_Unit_Balance!$V$31:$V$1012,MATCH(UnitGradeInfo!B462,ref_Unit_Balance!$B$31:$B$1048576,0))
+
INDEX(ref_Unit_Balance!$AB$31:$AB$1012,MATCH(UnitGradeInfo!B462,ref_Unit_Balance!$B$31:$B$1048576,0))*(D462-1)</f>
        <v>18400</v>
      </c>
      <c r="G462" s="5">
        <f>INDEX(ref_Unit_Balance!$R$31:$R$1012,MATCH(UnitGradeInfo!B462,ref_Unit_Balance!$B$31:$B$1048576,0))
+
INDEX(ref_Unit_Balance!$AA$31:$AA$1012,MATCH(UnitGradeInfo!B462,ref_Unit_Balance!$B$31:$B$1048576,0))*(D462-1)</f>
        <v>2760</v>
      </c>
      <c r="H462" s="39">
        <f>IF(INDEX(Unitinfo!D:D,MATCH(UnitGradeInfo!B462,Unitinfo!A:A,0))=1,50,5)</f>
        <v>50</v>
      </c>
      <c r="I462" s="5">
        <v>3</v>
      </c>
      <c r="J462" s="5">
        <v>250</v>
      </c>
      <c r="K462" s="5">
        <v>0</v>
      </c>
      <c r="L462" s="5">
        <v>3</v>
      </c>
      <c r="M462" s="5">
        <f t="shared" si="51"/>
        <v>28</v>
      </c>
      <c r="N462" s="5">
        <f t="shared" si="52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8"/>
        <v>2021</v>
      </c>
      <c r="U462" s="5">
        <f t="shared" si="49"/>
        <v>1</v>
      </c>
      <c r="V462" s="5">
        <v>0</v>
      </c>
      <c r="W462" s="5">
        <v>10</v>
      </c>
    </row>
    <row r="463" spans="1:23">
      <c r="A463" s="5">
        <f t="shared" si="47"/>
        <v>460</v>
      </c>
      <c r="B463" s="100">
        <f t="shared" si="50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INDEX(ref_Unit_Balance!$G$31:$G$1012,MATCH(UnitGradeInfo!B463,ref_Unit_Balance!$B$31:$B$1048576,0))</f>
        <v>250</v>
      </c>
      <c r="F463" s="5">
        <f>INDEX(ref_Unit_Balance!$V$31:$V$1012,MATCH(UnitGradeInfo!B463,ref_Unit_Balance!$B$31:$B$1048576,0))
+
INDEX(ref_Unit_Balance!$AB$31:$AB$1012,MATCH(UnitGradeInfo!B463,ref_Unit_Balance!$B$31:$B$1048576,0))*(D463-1)</f>
        <v>19200</v>
      </c>
      <c r="G463" s="5">
        <f>INDEX(ref_Unit_Balance!$R$31:$R$1012,MATCH(UnitGradeInfo!B463,ref_Unit_Balance!$B$31:$B$1048576,0))
+
INDEX(ref_Unit_Balance!$AA$31:$AA$1012,MATCH(UnitGradeInfo!B463,ref_Unit_Balance!$B$31:$B$1048576,0))*(D463-1)</f>
        <v>2880</v>
      </c>
      <c r="H463" s="39">
        <f>IF(INDEX(Unitinfo!D:D,MATCH(UnitGradeInfo!B463,Unitinfo!A:A,0))=1,50,5)</f>
        <v>50</v>
      </c>
      <c r="I463" s="5">
        <v>3</v>
      </c>
      <c r="J463" s="5">
        <v>250</v>
      </c>
      <c r="K463" s="5">
        <v>0</v>
      </c>
      <c r="L463" s="5">
        <v>3</v>
      </c>
      <c r="M463" s="5">
        <f t="shared" si="51"/>
        <v>30</v>
      </c>
      <c r="N463" s="5">
        <f t="shared" si="52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8"/>
        <v>2021</v>
      </c>
      <c r="U463" s="5">
        <f t="shared" si="49"/>
        <v>1</v>
      </c>
      <c r="V463" s="5">
        <v>0</v>
      </c>
      <c r="W463" s="5">
        <v>10</v>
      </c>
    </row>
    <row r="464" spans="1:23">
      <c r="A464" s="5">
        <f t="shared" si="47"/>
        <v>461</v>
      </c>
      <c r="B464" s="100">
        <f t="shared" si="50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INDEX(ref_Unit_Balance!$G$31:$G$1012,MATCH(UnitGradeInfo!B464,ref_Unit_Balance!$B$31:$B$1048576,0))</f>
        <v>250</v>
      </c>
      <c r="F464" s="5">
        <f>INDEX(ref_Unit_Balance!$V$31:$V$1012,MATCH(UnitGradeInfo!B464,ref_Unit_Balance!$B$31:$B$1048576,0))
+
INDEX(ref_Unit_Balance!$AB$31:$AB$1012,MATCH(UnitGradeInfo!B464,ref_Unit_Balance!$B$31:$B$1048576,0))*(D464-1)</f>
        <v>20000</v>
      </c>
      <c r="G464" s="5">
        <f>INDEX(ref_Unit_Balance!$R$31:$R$1012,MATCH(UnitGradeInfo!B464,ref_Unit_Balance!$B$31:$B$1048576,0))
+
INDEX(ref_Unit_Balance!$AA$31:$AA$1012,MATCH(UnitGradeInfo!B464,ref_Unit_Balance!$B$31:$B$1048576,0))*(D464-1)</f>
        <v>3000</v>
      </c>
      <c r="H464" s="39">
        <f>IF(INDEX(Unitinfo!D:D,MATCH(UnitGradeInfo!B464,Unitinfo!A:A,0))=1,50,5)</f>
        <v>50</v>
      </c>
      <c r="I464" s="5">
        <v>3</v>
      </c>
      <c r="J464" s="5">
        <v>250</v>
      </c>
      <c r="K464" s="5">
        <v>0</v>
      </c>
      <c r="L464" s="5">
        <v>3</v>
      </c>
      <c r="M464" s="5">
        <f t="shared" si="51"/>
        <v>32</v>
      </c>
      <c r="N464" s="5">
        <f t="shared" si="52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8"/>
        <v>2021</v>
      </c>
      <c r="U464" s="5">
        <f t="shared" si="49"/>
        <v>1</v>
      </c>
      <c r="V464" s="5">
        <v>0</v>
      </c>
      <c r="W464" s="5">
        <v>10</v>
      </c>
    </row>
    <row r="465" spans="1:23">
      <c r="A465" s="5">
        <f t="shared" si="47"/>
        <v>462</v>
      </c>
      <c r="B465" s="100">
        <f t="shared" si="50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INDEX(ref_Unit_Balance!$G$31:$G$1012,MATCH(UnitGradeInfo!B465,ref_Unit_Balance!$B$31:$B$1048576,0))</f>
        <v>250</v>
      </c>
      <c r="F465" s="5">
        <f>INDEX(ref_Unit_Balance!$V$31:$V$1012,MATCH(UnitGradeInfo!B465,ref_Unit_Balance!$B$31:$B$1048576,0))
+
INDEX(ref_Unit_Balance!$AB$31:$AB$1012,MATCH(UnitGradeInfo!B465,ref_Unit_Balance!$B$31:$B$1048576,0))*(D465-1)</f>
        <v>20800</v>
      </c>
      <c r="G465" s="5">
        <f>INDEX(ref_Unit_Balance!$R$31:$R$1012,MATCH(UnitGradeInfo!B465,ref_Unit_Balance!$B$31:$B$1048576,0))
+
INDEX(ref_Unit_Balance!$AA$31:$AA$1012,MATCH(UnitGradeInfo!B465,ref_Unit_Balance!$B$31:$B$1048576,0))*(D465-1)</f>
        <v>3120</v>
      </c>
      <c r="H465" s="39">
        <f>IF(INDEX(Unitinfo!D:D,MATCH(UnitGradeInfo!B465,Unitinfo!A:A,0))=1,50,5)</f>
        <v>50</v>
      </c>
      <c r="I465" s="5">
        <v>3</v>
      </c>
      <c r="J465" s="5">
        <v>250</v>
      </c>
      <c r="K465" s="5">
        <v>0</v>
      </c>
      <c r="L465" s="5">
        <v>3</v>
      </c>
      <c r="M465" s="5">
        <f t="shared" si="51"/>
        <v>34</v>
      </c>
      <c r="N465" s="5">
        <f t="shared" si="52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8"/>
        <v>2021</v>
      </c>
      <c r="U465" s="5">
        <f t="shared" si="49"/>
        <v>1</v>
      </c>
      <c r="V465" s="5">
        <v>0</v>
      </c>
      <c r="W465" s="5">
        <v>10</v>
      </c>
    </row>
    <row r="466" spans="1:23">
      <c r="A466" s="5">
        <f t="shared" si="47"/>
        <v>463</v>
      </c>
      <c r="B466" s="100">
        <f t="shared" si="50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INDEX(ref_Unit_Balance!$G$31:$G$1012,MATCH(UnitGradeInfo!B466,ref_Unit_Balance!$B$31:$B$1048576,0))</f>
        <v>250</v>
      </c>
      <c r="F466" s="5">
        <f>INDEX(ref_Unit_Balance!$V$31:$V$1012,MATCH(UnitGradeInfo!B466,ref_Unit_Balance!$B$31:$B$1048576,0))
+
INDEX(ref_Unit_Balance!$AB$31:$AB$1012,MATCH(UnitGradeInfo!B466,ref_Unit_Balance!$B$31:$B$1048576,0))*(D466-1)</f>
        <v>21600</v>
      </c>
      <c r="G466" s="5">
        <f>INDEX(ref_Unit_Balance!$R$31:$R$1012,MATCH(UnitGradeInfo!B466,ref_Unit_Balance!$B$31:$B$1048576,0))
+
INDEX(ref_Unit_Balance!$AA$31:$AA$1012,MATCH(UnitGradeInfo!B466,ref_Unit_Balance!$B$31:$B$1048576,0))*(D466-1)</f>
        <v>3240</v>
      </c>
      <c r="H466" s="39">
        <f>IF(INDEX(Unitinfo!D:D,MATCH(UnitGradeInfo!B466,Unitinfo!A:A,0))=1,50,5)</f>
        <v>50</v>
      </c>
      <c r="I466" s="5">
        <v>3</v>
      </c>
      <c r="J466" s="5">
        <v>250</v>
      </c>
      <c r="K466" s="5">
        <v>0</v>
      </c>
      <c r="L466" s="5">
        <v>3</v>
      </c>
      <c r="M466" s="5">
        <f t="shared" si="51"/>
        <v>36</v>
      </c>
      <c r="N466" s="5">
        <f t="shared" si="52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8"/>
        <v>2021</v>
      </c>
      <c r="U466" s="5">
        <f t="shared" si="49"/>
        <v>1</v>
      </c>
      <c r="V466" s="5">
        <v>0</v>
      </c>
      <c r="W466" s="5">
        <v>10</v>
      </c>
    </row>
    <row r="467" spans="1:23">
      <c r="A467" s="5">
        <f t="shared" si="47"/>
        <v>464</v>
      </c>
      <c r="B467" s="100">
        <f t="shared" si="50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INDEX(ref_Unit_Balance!$G$31:$G$1012,MATCH(UnitGradeInfo!B467,ref_Unit_Balance!$B$31:$B$1048576,0))</f>
        <v>250</v>
      </c>
      <c r="F467" s="5">
        <f>INDEX(ref_Unit_Balance!$V$31:$V$1012,MATCH(UnitGradeInfo!B467,ref_Unit_Balance!$B$31:$B$1048576,0))
+
INDEX(ref_Unit_Balance!$AB$31:$AB$1012,MATCH(UnitGradeInfo!B467,ref_Unit_Balance!$B$31:$B$1048576,0))*(D467-1)</f>
        <v>22400</v>
      </c>
      <c r="G467" s="5">
        <f>INDEX(ref_Unit_Balance!$R$31:$R$1012,MATCH(UnitGradeInfo!B467,ref_Unit_Balance!$B$31:$B$1048576,0))
+
INDEX(ref_Unit_Balance!$AA$31:$AA$1012,MATCH(UnitGradeInfo!B467,ref_Unit_Balance!$B$31:$B$1048576,0))*(D467-1)</f>
        <v>3360</v>
      </c>
      <c r="H467" s="39">
        <f>IF(INDEX(Unitinfo!D:D,MATCH(UnitGradeInfo!B467,Unitinfo!A:A,0))=1,50,5)</f>
        <v>50</v>
      </c>
      <c r="I467" s="5">
        <v>3</v>
      </c>
      <c r="J467" s="5">
        <v>250</v>
      </c>
      <c r="K467" s="5">
        <v>0</v>
      </c>
      <c r="L467" s="5">
        <v>3</v>
      </c>
      <c r="M467" s="5">
        <f t="shared" si="51"/>
        <v>38</v>
      </c>
      <c r="N467" s="5">
        <f t="shared" si="52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8"/>
        <v>2021</v>
      </c>
      <c r="U467" s="5">
        <f t="shared" si="49"/>
        <v>1</v>
      </c>
      <c r="V467" s="5">
        <v>0</v>
      </c>
      <c r="W467" s="5">
        <v>10</v>
      </c>
    </row>
    <row r="468" spans="1:23">
      <c r="A468" s="5">
        <f t="shared" si="47"/>
        <v>465</v>
      </c>
      <c r="B468" s="100">
        <f t="shared" si="50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INDEX(ref_Unit_Balance!$G$31:$G$1012,MATCH(UnitGradeInfo!B468,ref_Unit_Balance!$B$31:$B$1048576,0))</f>
        <v>250</v>
      </c>
      <c r="F468" s="5">
        <f>INDEX(ref_Unit_Balance!$V$31:$V$1012,MATCH(UnitGradeInfo!B468,ref_Unit_Balance!$B$31:$B$1048576,0))
+
INDEX(ref_Unit_Balance!$AB$31:$AB$1012,MATCH(UnitGradeInfo!B468,ref_Unit_Balance!$B$31:$B$1048576,0))*(D468-1)</f>
        <v>23200</v>
      </c>
      <c r="G468" s="5">
        <f>INDEX(ref_Unit_Balance!$R$31:$R$1012,MATCH(UnitGradeInfo!B468,ref_Unit_Balance!$B$31:$B$1048576,0))
+
INDEX(ref_Unit_Balance!$AA$31:$AA$1012,MATCH(UnitGradeInfo!B468,ref_Unit_Balance!$B$31:$B$1048576,0))*(D468-1)</f>
        <v>3480</v>
      </c>
      <c r="H468" s="39">
        <f>IF(INDEX(Unitinfo!D:D,MATCH(UnitGradeInfo!B468,Unitinfo!A:A,0))=1,50,5)</f>
        <v>50</v>
      </c>
      <c r="I468" s="5">
        <v>3</v>
      </c>
      <c r="J468" s="5">
        <v>250</v>
      </c>
      <c r="K468" s="5">
        <v>0</v>
      </c>
      <c r="L468" s="5">
        <v>3</v>
      </c>
      <c r="M468" s="5">
        <f t="shared" si="51"/>
        <v>40</v>
      </c>
      <c r="N468" s="5">
        <f t="shared" si="52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8"/>
        <v>2021</v>
      </c>
      <c r="U468" s="5">
        <f t="shared" si="49"/>
        <v>1</v>
      </c>
      <c r="V468" s="5">
        <v>0</v>
      </c>
      <c r="W468" s="5">
        <v>10</v>
      </c>
    </row>
    <row r="469" spans="1:23">
      <c r="A469" s="5">
        <f t="shared" si="47"/>
        <v>466</v>
      </c>
      <c r="B469" s="100">
        <f t="shared" si="50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INDEX(ref_Unit_Balance!$G$31:$G$1012,MATCH(UnitGradeInfo!B469,ref_Unit_Balance!$B$31:$B$1048576,0))</f>
        <v>250</v>
      </c>
      <c r="F469" s="5">
        <f>INDEX(ref_Unit_Balance!$V$31:$V$1012,MATCH(UnitGradeInfo!B469,ref_Unit_Balance!$B$31:$B$1048576,0))
+
INDEX(ref_Unit_Balance!$AB$31:$AB$1012,MATCH(UnitGradeInfo!B469,ref_Unit_Balance!$B$31:$B$1048576,0))*(D469-1)</f>
        <v>8000</v>
      </c>
      <c r="G469" s="5">
        <f>INDEX(ref_Unit_Balance!$R$31:$R$1012,MATCH(UnitGradeInfo!B469,ref_Unit_Balance!$B$31:$B$1048576,0))
+
INDEX(ref_Unit_Balance!$AA$31:$AA$1012,MATCH(UnitGradeInfo!B469,ref_Unit_Balance!$B$31:$B$1048576,0))*(D469-1)</f>
        <v>1200</v>
      </c>
      <c r="H469" s="39">
        <f>IF(INDEX(Unitinfo!D:D,MATCH(UnitGradeInfo!B469,Unitinfo!A:A,0))=1,50,5)</f>
        <v>50</v>
      </c>
      <c r="I469" s="5">
        <v>3</v>
      </c>
      <c r="J469" s="5">
        <v>250</v>
      </c>
      <c r="K469" s="5">
        <v>0</v>
      </c>
      <c r="L469" s="5">
        <v>3</v>
      </c>
      <c r="M469" s="5">
        <f t="shared" si="51"/>
        <v>2</v>
      </c>
      <c r="N469" s="5">
        <f t="shared" si="52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8"/>
        <v>2022</v>
      </c>
      <c r="U469" s="5">
        <f t="shared" si="49"/>
        <v>1</v>
      </c>
      <c r="V469" s="5">
        <v>0</v>
      </c>
      <c r="W469" s="5">
        <v>10</v>
      </c>
    </row>
    <row r="470" spans="1:23">
      <c r="A470" s="5">
        <f t="shared" si="47"/>
        <v>467</v>
      </c>
      <c r="B470" s="100">
        <f t="shared" si="50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INDEX(ref_Unit_Balance!$G$31:$G$1012,MATCH(UnitGradeInfo!B470,ref_Unit_Balance!$B$31:$B$1048576,0))</f>
        <v>250</v>
      </c>
      <c r="F470" s="5">
        <f>INDEX(ref_Unit_Balance!$V$31:$V$1012,MATCH(UnitGradeInfo!B470,ref_Unit_Balance!$B$31:$B$1048576,0))
+
INDEX(ref_Unit_Balance!$AB$31:$AB$1012,MATCH(UnitGradeInfo!B470,ref_Unit_Balance!$B$31:$B$1048576,0))*(D470-1)</f>
        <v>8800</v>
      </c>
      <c r="G470" s="5">
        <f>INDEX(ref_Unit_Balance!$R$31:$R$1012,MATCH(UnitGradeInfo!B470,ref_Unit_Balance!$B$31:$B$1048576,0))
+
INDEX(ref_Unit_Balance!$AA$31:$AA$1012,MATCH(UnitGradeInfo!B470,ref_Unit_Balance!$B$31:$B$1048576,0))*(D470-1)</f>
        <v>1320</v>
      </c>
      <c r="H470" s="39">
        <f>IF(INDEX(Unitinfo!D:D,MATCH(UnitGradeInfo!B470,Unitinfo!A:A,0))=1,50,5)</f>
        <v>50</v>
      </c>
      <c r="I470" s="5">
        <v>3</v>
      </c>
      <c r="J470" s="5">
        <v>250</v>
      </c>
      <c r="K470" s="5">
        <v>0</v>
      </c>
      <c r="L470" s="5">
        <v>3</v>
      </c>
      <c r="M470" s="5">
        <f t="shared" si="51"/>
        <v>4</v>
      </c>
      <c r="N470" s="5">
        <f t="shared" si="52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8"/>
        <v>2022</v>
      </c>
      <c r="U470" s="5">
        <f t="shared" si="49"/>
        <v>1</v>
      </c>
      <c r="V470" s="5">
        <v>0</v>
      </c>
      <c r="W470" s="5">
        <v>10</v>
      </c>
    </row>
    <row r="471" spans="1:23">
      <c r="A471" s="5">
        <f t="shared" si="47"/>
        <v>468</v>
      </c>
      <c r="B471" s="100">
        <f t="shared" si="50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INDEX(ref_Unit_Balance!$G$31:$G$1012,MATCH(UnitGradeInfo!B471,ref_Unit_Balance!$B$31:$B$1048576,0))</f>
        <v>250</v>
      </c>
      <c r="F471" s="5">
        <f>INDEX(ref_Unit_Balance!$V$31:$V$1012,MATCH(UnitGradeInfo!B471,ref_Unit_Balance!$B$31:$B$1048576,0))
+
INDEX(ref_Unit_Balance!$AB$31:$AB$1012,MATCH(UnitGradeInfo!B471,ref_Unit_Balance!$B$31:$B$1048576,0))*(D471-1)</f>
        <v>9600</v>
      </c>
      <c r="G471" s="5">
        <f>INDEX(ref_Unit_Balance!$R$31:$R$1012,MATCH(UnitGradeInfo!B471,ref_Unit_Balance!$B$31:$B$1048576,0))
+
INDEX(ref_Unit_Balance!$AA$31:$AA$1012,MATCH(UnitGradeInfo!B471,ref_Unit_Balance!$B$31:$B$1048576,0))*(D471-1)</f>
        <v>1440</v>
      </c>
      <c r="H471" s="39">
        <f>IF(INDEX(Unitinfo!D:D,MATCH(UnitGradeInfo!B471,Unitinfo!A:A,0))=1,50,5)</f>
        <v>50</v>
      </c>
      <c r="I471" s="5">
        <v>3</v>
      </c>
      <c r="J471" s="5">
        <v>250</v>
      </c>
      <c r="K471" s="5">
        <v>0</v>
      </c>
      <c r="L471" s="5">
        <v>3</v>
      </c>
      <c r="M471" s="5">
        <f t="shared" si="51"/>
        <v>6</v>
      </c>
      <c r="N471" s="5">
        <f t="shared" si="52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8"/>
        <v>2022</v>
      </c>
      <c r="U471" s="5">
        <f t="shared" si="49"/>
        <v>1</v>
      </c>
      <c r="V471" s="5">
        <v>0</v>
      </c>
      <c r="W471" s="5">
        <v>10</v>
      </c>
    </row>
    <row r="472" spans="1:23">
      <c r="A472" s="5">
        <f t="shared" si="47"/>
        <v>469</v>
      </c>
      <c r="B472" s="100">
        <f t="shared" si="50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INDEX(ref_Unit_Balance!$G$31:$G$1012,MATCH(UnitGradeInfo!B472,ref_Unit_Balance!$B$31:$B$1048576,0))</f>
        <v>250</v>
      </c>
      <c r="F472" s="5">
        <f>INDEX(ref_Unit_Balance!$V$31:$V$1012,MATCH(UnitGradeInfo!B472,ref_Unit_Balance!$B$31:$B$1048576,0))
+
INDEX(ref_Unit_Balance!$AB$31:$AB$1012,MATCH(UnitGradeInfo!B472,ref_Unit_Balance!$B$31:$B$1048576,0))*(D472-1)</f>
        <v>10400</v>
      </c>
      <c r="G472" s="5">
        <f>INDEX(ref_Unit_Balance!$R$31:$R$1012,MATCH(UnitGradeInfo!B472,ref_Unit_Balance!$B$31:$B$1048576,0))
+
INDEX(ref_Unit_Balance!$AA$31:$AA$1012,MATCH(UnitGradeInfo!B472,ref_Unit_Balance!$B$31:$B$1048576,0))*(D472-1)</f>
        <v>1560</v>
      </c>
      <c r="H472" s="39">
        <f>IF(INDEX(Unitinfo!D:D,MATCH(UnitGradeInfo!B472,Unitinfo!A:A,0))=1,50,5)</f>
        <v>50</v>
      </c>
      <c r="I472" s="5">
        <v>3</v>
      </c>
      <c r="J472" s="5">
        <v>250</v>
      </c>
      <c r="K472" s="5">
        <v>0</v>
      </c>
      <c r="L472" s="5">
        <v>3</v>
      </c>
      <c r="M472" s="5">
        <f t="shared" si="51"/>
        <v>8</v>
      </c>
      <c r="N472" s="5">
        <f t="shared" si="52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8"/>
        <v>2022</v>
      </c>
      <c r="U472" s="5">
        <f t="shared" si="49"/>
        <v>1</v>
      </c>
      <c r="V472" s="5">
        <v>0</v>
      </c>
      <c r="W472" s="5">
        <v>10</v>
      </c>
    </row>
    <row r="473" spans="1:23">
      <c r="A473" s="5">
        <f t="shared" si="47"/>
        <v>470</v>
      </c>
      <c r="B473" s="100">
        <f t="shared" si="50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INDEX(ref_Unit_Balance!$G$31:$G$1012,MATCH(UnitGradeInfo!B473,ref_Unit_Balance!$B$31:$B$1048576,0))</f>
        <v>250</v>
      </c>
      <c r="F473" s="5">
        <f>INDEX(ref_Unit_Balance!$V$31:$V$1012,MATCH(UnitGradeInfo!B473,ref_Unit_Balance!$B$31:$B$1048576,0))
+
INDEX(ref_Unit_Balance!$AB$31:$AB$1012,MATCH(UnitGradeInfo!B473,ref_Unit_Balance!$B$31:$B$1048576,0))*(D473-1)</f>
        <v>11200</v>
      </c>
      <c r="G473" s="5">
        <f>INDEX(ref_Unit_Balance!$R$31:$R$1012,MATCH(UnitGradeInfo!B473,ref_Unit_Balance!$B$31:$B$1048576,0))
+
INDEX(ref_Unit_Balance!$AA$31:$AA$1012,MATCH(UnitGradeInfo!B473,ref_Unit_Balance!$B$31:$B$1048576,0))*(D473-1)</f>
        <v>1680</v>
      </c>
      <c r="H473" s="39">
        <f>IF(INDEX(Unitinfo!D:D,MATCH(UnitGradeInfo!B473,Unitinfo!A:A,0))=1,50,5)</f>
        <v>50</v>
      </c>
      <c r="I473" s="5">
        <v>3</v>
      </c>
      <c r="J473" s="5">
        <v>250</v>
      </c>
      <c r="K473" s="5">
        <v>0</v>
      </c>
      <c r="L473" s="5">
        <v>3</v>
      </c>
      <c r="M473" s="5">
        <f t="shared" si="51"/>
        <v>10</v>
      </c>
      <c r="N473" s="5">
        <f t="shared" si="52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8"/>
        <v>2022</v>
      </c>
      <c r="U473" s="5">
        <f t="shared" si="49"/>
        <v>1</v>
      </c>
      <c r="V473" s="5">
        <v>0</v>
      </c>
      <c r="W473" s="5">
        <v>10</v>
      </c>
    </row>
    <row r="474" spans="1:23">
      <c r="A474" s="5">
        <f t="shared" si="47"/>
        <v>471</v>
      </c>
      <c r="B474" s="100">
        <f t="shared" si="50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INDEX(ref_Unit_Balance!$G$31:$G$1012,MATCH(UnitGradeInfo!B474,ref_Unit_Balance!$B$31:$B$1048576,0))</f>
        <v>250</v>
      </c>
      <c r="F474" s="5">
        <f>INDEX(ref_Unit_Balance!$V$31:$V$1012,MATCH(UnitGradeInfo!B474,ref_Unit_Balance!$B$31:$B$1048576,0))
+
INDEX(ref_Unit_Balance!$AB$31:$AB$1012,MATCH(UnitGradeInfo!B474,ref_Unit_Balance!$B$31:$B$1048576,0))*(D474-1)</f>
        <v>12000</v>
      </c>
      <c r="G474" s="5">
        <f>INDEX(ref_Unit_Balance!$R$31:$R$1012,MATCH(UnitGradeInfo!B474,ref_Unit_Balance!$B$31:$B$1048576,0))
+
INDEX(ref_Unit_Balance!$AA$31:$AA$1012,MATCH(UnitGradeInfo!B474,ref_Unit_Balance!$B$31:$B$1048576,0))*(D474-1)</f>
        <v>1800</v>
      </c>
      <c r="H474" s="39">
        <f>IF(INDEX(Unitinfo!D:D,MATCH(UnitGradeInfo!B474,Unitinfo!A:A,0))=1,50,5)</f>
        <v>50</v>
      </c>
      <c r="I474" s="5">
        <v>3</v>
      </c>
      <c r="J474" s="5">
        <v>250</v>
      </c>
      <c r="K474" s="5">
        <v>0</v>
      </c>
      <c r="L474" s="5">
        <v>3</v>
      </c>
      <c r="M474" s="5">
        <f t="shared" si="51"/>
        <v>12</v>
      </c>
      <c r="N474" s="5">
        <f t="shared" si="52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8"/>
        <v>2022</v>
      </c>
      <c r="U474" s="5">
        <f t="shared" si="49"/>
        <v>1</v>
      </c>
      <c r="V474" s="5">
        <v>0</v>
      </c>
      <c r="W474" s="5">
        <v>10</v>
      </c>
    </row>
    <row r="475" spans="1:23">
      <c r="A475" s="5">
        <f t="shared" si="47"/>
        <v>472</v>
      </c>
      <c r="B475" s="100">
        <f t="shared" si="50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INDEX(ref_Unit_Balance!$G$31:$G$1012,MATCH(UnitGradeInfo!B475,ref_Unit_Balance!$B$31:$B$1048576,0))</f>
        <v>250</v>
      </c>
      <c r="F475" s="5">
        <f>INDEX(ref_Unit_Balance!$V$31:$V$1012,MATCH(UnitGradeInfo!B475,ref_Unit_Balance!$B$31:$B$1048576,0))
+
INDEX(ref_Unit_Balance!$AB$31:$AB$1012,MATCH(UnitGradeInfo!B475,ref_Unit_Balance!$B$31:$B$1048576,0))*(D475-1)</f>
        <v>12800</v>
      </c>
      <c r="G475" s="5">
        <f>INDEX(ref_Unit_Balance!$R$31:$R$1012,MATCH(UnitGradeInfo!B475,ref_Unit_Balance!$B$31:$B$1048576,0))
+
INDEX(ref_Unit_Balance!$AA$31:$AA$1012,MATCH(UnitGradeInfo!B475,ref_Unit_Balance!$B$31:$B$1048576,0))*(D475-1)</f>
        <v>1920</v>
      </c>
      <c r="H475" s="39">
        <f>IF(INDEX(Unitinfo!D:D,MATCH(UnitGradeInfo!B475,Unitinfo!A:A,0))=1,50,5)</f>
        <v>50</v>
      </c>
      <c r="I475" s="5">
        <v>3</v>
      </c>
      <c r="J475" s="5">
        <v>250</v>
      </c>
      <c r="K475" s="5">
        <v>0</v>
      </c>
      <c r="L475" s="5">
        <v>3</v>
      </c>
      <c r="M475" s="5">
        <f t="shared" si="51"/>
        <v>14</v>
      </c>
      <c r="N475" s="5">
        <f t="shared" si="52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8"/>
        <v>2022</v>
      </c>
      <c r="U475" s="5">
        <f t="shared" si="49"/>
        <v>1</v>
      </c>
      <c r="V475" s="5">
        <v>0</v>
      </c>
      <c r="W475" s="5">
        <v>10</v>
      </c>
    </row>
    <row r="476" spans="1:23">
      <c r="A476" s="5">
        <f t="shared" si="47"/>
        <v>473</v>
      </c>
      <c r="B476" s="100">
        <f t="shared" si="50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INDEX(ref_Unit_Balance!$G$31:$G$1012,MATCH(UnitGradeInfo!B476,ref_Unit_Balance!$B$31:$B$1048576,0))</f>
        <v>250</v>
      </c>
      <c r="F476" s="5">
        <f>INDEX(ref_Unit_Balance!$V$31:$V$1012,MATCH(UnitGradeInfo!B476,ref_Unit_Balance!$B$31:$B$1048576,0))
+
INDEX(ref_Unit_Balance!$AB$31:$AB$1012,MATCH(UnitGradeInfo!B476,ref_Unit_Balance!$B$31:$B$1048576,0))*(D476-1)</f>
        <v>13600</v>
      </c>
      <c r="G476" s="5">
        <f>INDEX(ref_Unit_Balance!$R$31:$R$1012,MATCH(UnitGradeInfo!B476,ref_Unit_Balance!$B$31:$B$1048576,0))
+
INDEX(ref_Unit_Balance!$AA$31:$AA$1012,MATCH(UnitGradeInfo!B476,ref_Unit_Balance!$B$31:$B$1048576,0))*(D476-1)</f>
        <v>2040</v>
      </c>
      <c r="H476" s="39">
        <f>IF(INDEX(Unitinfo!D:D,MATCH(UnitGradeInfo!B476,Unitinfo!A:A,0))=1,50,5)</f>
        <v>50</v>
      </c>
      <c r="I476" s="5">
        <v>3</v>
      </c>
      <c r="J476" s="5">
        <v>250</v>
      </c>
      <c r="K476" s="5">
        <v>0</v>
      </c>
      <c r="L476" s="5">
        <v>3</v>
      </c>
      <c r="M476" s="5">
        <f t="shared" si="51"/>
        <v>16</v>
      </c>
      <c r="N476" s="5">
        <f t="shared" si="52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8"/>
        <v>2022</v>
      </c>
      <c r="U476" s="5">
        <f t="shared" si="49"/>
        <v>1</v>
      </c>
      <c r="V476" s="5">
        <v>0</v>
      </c>
      <c r="W476" s="5">
        <v>10</v>
      </c>
    </row>
    <row r="477" spans="1:23">
      <c r="A477" s="5">
        <f t="shared" si="47"/>
        <v>474</v>
      </c>
      <c r="B477" s="100">
        <f t="shared" si="50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INDEX(ref_Unit_Balance!$G$31:$G$1012,MATCH(UnitGradeInfo!B477,ref_Unit_Balance!$B$31:$B$1048576,0))</f>
        <v>250</v>
      </c>
      <c r="F477" s="5">
        <f>INDEX(ref_Unit_Balance!$V$31:$V$1012,MATCH(UnitGradeInfo!B477,ref_Unit_Balance!$B$31:$B$1048576,0))
+
INDEX(ref_Unit_Balance!$AB$31:$AB$1012,MATCH(UnitGradeInfo!B477,ref_Unit_Balance!$B$31:$B$1048576,0))*(D477-1)</f>
        <v>14400</v>
      </c>
      <c r="G477" s="5">
        <f>INDEX(ref_Unit_Balance!$R$31:$R$1012,MATCH(UnitGradeInfo!B477,ref_Unit_Balance!$B$31:$B$1048576,0))
+
INDEX(ref_Unit_Balance!$AA$31:$AA$1012,MATCH(UnitGradeInfo!B477,ref_Unit_Balance!$B$31:$B$1048576,0))*(D477-1)</f>
        <v>2160</v>
      </c>
      <c r="H477" s="39">
        <f>IF(INDEX(Unitinfo!D:D,MATCH(UnitGradeInfo!B477,Unitinfo!A:A,0))=1,50,5)</f>
        <v>50</v>
      </c>
      <c r="I477" s="5">
        <v>3</v>
      </c>
      <c r="J477" s="5">
        <v>250</v>
      </c>
      <c r="K477" s="5">
        <v>0</v>
      </c>
      <c r="L477" s="5">
        <v>3</v>
      </c>
      <c r="M477" s="5">
        <f t="shared" si="51"/>
        <v>18</v>
      </c>
      <c r="N477" s="5">
        <f t="shared" si="52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8"/>
        <v>2022</v>
      </c>
      <c r="U477" s="5">
        <f t="shared" si="49"/>
        <v>1</v>
      </c>
      <c r="V477" s="5">
        <v>0</v>
      </c>
      <c r="W477" s="5">
        <v>10</v>
      </c>
    </row>
    <row r="478" spans="1:23">
      <c r="A478" s="5">
        <f t="shared" si="47"/>
        <v>475</v>
      </c>
      <c r="B478" s="100">
        <f t="shared" si="50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INDEX(ref_Unit_Balance!$G$31:$G$1012,MATCH(UnitGradeInfo!B478,ref_Unit_Balance!$B$31:$B$1048576,0))</f>
        <v>250</v>
      </c>
      <c r="F478" s="5">
        <f>INDEX(ref_Unit_Balance!$V$31:$V$1012,MATCH(UnitGradeInfo!B478,ref_Unit_Balance!$B$31:$B$1048576,0))
+
INDEX(ref_Unit_Balance!$AB$31:$AB$1012,MATCH(UnitGradeInfo!B478,ref_Unit_Balance!$B$31:$B$1048576,0))*(D478-1)</f>
        <v>15200</v>
      </c>
      <c r="G478" s="5">
        <f>INDEX(ref_Unit_Balance!$R$31:$R$1012,MATCH(UnitGradeInfo!B478,ref_Unit_Balance!$B$31:$B$1048576,0))
+
INDEX(ref_Unit_Balance!$AA$31:$AA$1012,MATCH(UnitGradeInfo!B478,ref_Unit_Balance!$B$31:$B$1048576,0))*(D478-1)</f>
        <v>2280</v>
      </c>
      <c r="H478" s="39">
        <f>IF(INDEX(Unitinfo!D:D,MATCH(UnitGradeInfo!B478,Unitinfo!A:A,0))=1,50,5)</f>
        <v>50</v>
      </c>
      <c r="I478" s="5">
        <v>3</v>
      </c>
      <c r="J478" s="5">
        <v>250</v>
      </c>
      <c r="K478" s="5">
        <v>0</v>
      </c>
      <c r="L478" s="5">
        <v>3</v>
      </c>
      <c r="M478" s="5">
        <f t="shared" si="51"/>
        <v>20</v>
      </c>
      <c r="N478" s="5">
        <f t="shared" si="52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8"/>
        <v>2022</v>
      </c>
      <c r="U478" s="5">
        <f t="shared" si="49"/>
        <v>1</v>
      </c>
      <c r="V478" s="5">
        <v>0</v>
      </c>
      <c r="W478" s="5">
        <v>10</v>
      </c>
    </row>
    <row r="479" spans="1:23">
      <c r="A479" s="5">
        <f t="shared" si="47"/>
        <v>476</v>
      </c>
      <c r="B479" s="100">
        <f t="shared" si="50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INDEX(ref_Unit_Balance!$G$31:$G$1012,MATCH(UnitGradeInfo!B479,ref_Unit_Balance!$B$31:$B$1048576,0))</f>
        <v>250</v>
      </c>
      <c r="F479" s="5">
        <f>INDEX(ref_Unit_Balance!$V$31:$V$1012,MATCH(UnitGradeInfo!B479,ref_Unit_Balance!$B$31:$B$1048576,0))
+
INDEX(ref_Unit_Balance!$AB$31:$AB$1012,MATCH(UnitGradeInfo!B479,ref_Unit_Balance!$B$31:$B$1048576,0))*(D479-1)</f>
        <v>16000</v>
      </c>
      <c r="G479" s="5">
        <f>INDEX(ref_Unit_Balance!$R$31:$R$1012,MATCH(UnitGradeInfo!B479,ref_Unit_Balance!$B$31:$B$1048576,0))
+
INDEX(ref_Unit_Balance!$AA$31:$AA$1012,MATCH(UnitGradeInfo!B479,ref_Unit_Balance!$B$31:$B$1048576,0))*(D479-1)</f>
        <v>2400</v>
      </c>
      <c r="H479" s="39">
        <f>IF(INDEX(Unitinfo!D:D,MATCH(UnitGradeInfo!B479,Unitinfo!A:A,0))=1,50,5)</f>
        <v>50</v>
      </c>
      <c r="I479" s="5">
        <v>3</v>
      </c>
      <c r="J479" s="5">
        <v>250</v>
      </c>
      <c r="K479" s="5">
        <v>0</v>
      </c>
      <c r="L479" s="5">
        <v>3</v>
      </c>
      <c r="M479" s="5">
        <f t="shared" si="51"/>
        <v>22</v>
      </c>
      <c r="N479" s="5">
        <f t="shared" si="52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8"/>
        <v>2022</v>
      </c>
      <c r="U479" s="5">
        <f t="shared" si="49"/>
        <v>1</v>
      </c>
      <c r="V479" s="5">
        <v>0</v>
      </c>
      <c r="W479" s="5">
        <v>10</v>
      </c>
    </row>
    <row r="480" spans="1:23">
      <c r="A480" s="5">
        <f t="shared" si="47"/>
        <v>477</v>
      </c>
      <c r="B480" s="100">
        <f t="shared" si="50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INDEX(ref_Unit_Balance!$G$31:$G$1012,MATCH(UnitGradeInfo!B480,ref_Unit_Balance!$B$31:$B$1048576,0))</f>
        <v>250</v>
      </c>
      <c r="F480" s="5">
        <f>INDEX(ref_Unit_Balance!$V$31:$V$1012,MATCH(UnitGradeInfo!B480,ref_Unit_Balance!$B$31:$B$1048576,0))
+
INDEX(ref_Unit_Balance!$AB$31:$AB$1012,MATCH(UnitGradeInfo!B480,ref_Unit_Balance!$B$31:$B$1048576,0))*(D480-1)</f>
        <v>16800</v>
      </c>
      <c r="G480" s="5">
        <f>INDEX(ref_Unit_Balance!$R$31:$R$1012,MATCH(UnitGradeInfo!B480,ref_Unit_Balance!$B$31:$B$1048576,0))
+
INDEX(ref_Unit_Balance!$AA$31:$AA$1012,MATCH(UnitGradeInfo!B480,ref_Unit_Balance!$B$31:$B$1048576,0))*(D480-1)</f>
        <v>2520</v>
      </c>
      <c r="H480" s="39">
        <f>IF(INDEX(Unitinfo!D:D,MATCH(UnitGradeInfo!B480,Unitinfo!A:A,0))=1,50,5)</f>
        <v>50</v>
      </c>
      <c r="I480" s="5">
        <v>3</v>
      </c>
      <c r="J480" s="5">
        <v>250</v>
      </c>
      <c r="K480" s="5">
        <v>0</v>
      </c>
      <c r="L480" s="5">
        <v>3</v>
      </c>
      <c r="M480" s="5">
        <f t="shared" si="51"/>
        <v>24</v>
      </c>
      <c r="N480" s="5">
        <f t="shared" si="52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8"/>
        <v>2022</v>
      </c>
      <c r="U480" s="5">
        <f t="shared" si="49"/>
        <v>1</v>
      </c>
      <c r="V480" s="5">
        <v>0</v>
      </c>
      <c r="W480" s="5">
        <v>10</v>
      </c>
    </row>
    <row r="481" spans="1:23">
      <c r="A481" s="5">
        <f t="shared" si="47"/>
        <v>478</v>
      </c>
      <c r="B481" s="100">
        <f t="shared" si="50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INDEX(ref_Unit_Balance!$G$31:$G$1012,MATCH(UnitGradeInfo!B481,ref_Unit_Balance!$B$31:$B$1048576,0))</f>
        <v>250</v>
      </c>
      <c r="F481" s="5">
        <f>INDEX(ref_Unit_Balance!$V$31:$V$1012,MATCH(UnitGradeInfo!B481,ref_Unit_Balance!$B$31:$B$1048576,0))
+
INDEX(ref_Unit_Balance!$AB$31:$AB$1012,MATCH(UnitGradeInfo!B481,ref_Unit_Balance!$B$31:$B$1048576,0))*(D481-1)</f>
        <v>17600</v>
      </c>
      <c r="G481" s="5">
        <f>INDEX(ref_Unit_Balance!$R$31:$R$1012,MATCH(UnitGradeInfo!B481,ref_Unit_Balance!$B$31:$B$1048576,0))
+
INDEX(ref_Unit_Balance!$AA$31:$AA$1012,MATCH(UnitGradeInfo!B481,ref_Unit_Balance!$B$31:$B$1048576,0))*(D481-1)</f>
        <v>2640</v>
      </c>
      <c r="H481" s="39">
        <f>IF(INDEX(Unitinfo!D:D,MATCH(UnitGradeInfo!B481,Unitinfo!A:A,0))=1,50,5)</f>
        <v>50</v>
      </c>
      <c r="I481" s="5">
        <v>3</v>
      </c>
      <c r="J481" s="5">
        <v>250</v>
      </c>
      <c r="K481" s="5">
        <v>0</v>
      </c>
      <c r="L481" s="5">
        <v>3</v>
      </c>
      <c r="M481" s="5">
        <f t="shared" si="51"/>
        <v>26</v>
      </c>
      <c r="N481" s="5">
        <f t="shared" si="52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8"/>
        <v>2022</v>
      </c>
      <c r="U481" s="5">
        <f t="shared" si="49"/>
        <v>1</v>
      </c>
      <c r="V481" s="5">
        <v>0</v>
      </c>
      <c r="W481" s="5">
        <v>10</v>
      </c>
    </row>
    <row r="482" spans="1:23">
      <c r="A482" s="5">
        <f t="shared" si="47"/>
        <v>479</v>
      </c>
      <c r="B482" s="100">
        <f t="shared" si="50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INDEX(ref_Unit_Balance!$G$31:$G$1012,MATCH(UnitGradeInfo!B482,ref_Unit_Balance!$B$31:$B$1048576,0))</f>
        <v>250</v>
      </c>
      <c r="F482" s="5">
        <f>INDEX(ref_Unit_Balance!$V$31:$V$1012,MATCH(UnitGradeInfo!B482,ref_Unit_Balance!$B$31:$B$1048576,0))
+
INDEX(ref_Unit_Balance!$AB$31:$AB$1012,MATCH(UnitGradeInfo!B482,ref_Unit_Balance!$B$31:$B$1048576,0))*(D482-1)</f>
        <v>18400</v>
      </c>
      <c r="G482" s="5">
        <f>INDEX(ref_Unit_Balance!$R$31:$R$1012,MATCH(UnitGradeInfo!B482,ref_Unit_Balance!$B$31:$B$1048576,0))
+
INDEX(ref_Unit_Balance!$AA$31:$AA$1012,MATCH(UnitGradeInfo!B482,ref_Unit_Balance!$B$31:$B$1048576,0))*(D482-1)</f>
        <v>2760</v>
      </c>
      <c r="H482" s="39">
        <f>IF(INDEX(Unitinfo!D:D,MATCH(UnitGradeInfo!B482,Unitinfo!A:A,0))=1,50,5)</f>
        <v>50</v>
      </c>
      <c r="I482" s="5">
        <v>3</v>
      </c>
      <c r="J482" s="5">
        <v>250</v>
      </c>
      <c r="K482" s="5">
        <v>0</v>
      </c>
      <c r="L482" s="5">
        <v>3</v>
      </c>
      <c r="M482" s="5">
        <f t="shared" si="51"/>
        <v>28</v>
      </c>
      <c r="N482" s="5">
        <f t="shared" si="52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8"/>
        <v>2022</v>
      </c>
      <c r="U482" s="5">
        <f t="shared" si="49"/>
        <v>1</v>
      </c>
      <c r="V482" s="5">
        <v>0</v>
      </c>
      <c r="W482" s="5">
        <v>10</v>
      </c>
    </row>
    <row r="483" spans="1:23">
      <c r="A483" s="5">
        <f t="shared" si="47"/>
        <v>480</v>
      </c>
      <c r="B483" s="100">
        <f t="shared" si="50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INDEX(ref_Unit_Balance!$G$31:$G$1012,MATCH(UnitGradeInfo!B483,ref_Unit_Balance!$B$31:$B$1048576,0))</f>
        <v>250</v>
      </c>
      <c r="F483" s="5">
        <f>INDEX(ref_Unit_Balance!$V$31:$V$1012,MATCH(UnitGradeInfo!B483,ref_Unit_Balance!$B$31:$B$1048576,0))
+
INDEX(ref_Unit_Balance!$AB$31:$AB$1012,MATCH(UnitGradeInfo!B483,ref_Unit_Balance!$B$31:$B$1048576,0))*(D483-1)</f>
        <v>19200</v>
      </c>
      <c r="G483" s="5">
        <f>INDEX(ref_Unit_Balance!$R$31:$R$1012,MATCH(UnitGradeInfo!B483,ref_Unit_Balance!$B$31:$B$1048576,0))
+
INDEX(ref_Unit_Balance!$AA$31:$AA$1012,MATCH(UnitGradeInfo!B483,ref_Unit_Balance!$B$31:$B$1048576,0))*(D483-1)</f>
        <v>2880</v>
      </c>
      <c r="H483" s="39">
        <f>IF(INDEX(Unitinfo!D:D,MATCH(UnitGradeInfo!B483,Unitinfo!A:A,0))=1,50,5)</f>
        <v>50</v>
      </c>
      <c r="I483" s="5">
        <v>3</v>
      </c>
      <c r="J483" s="5">
        <v>250</v>
      </c>
      <c r="K483" s="5">
        <v>0</v>
      </c>
      <c r="L483" s="5">
        <v>3</v>
      </c>
      <c r="M483" s="5">
        <f t="shared" si="51"/>
        <v>30</v>
      </c>
      <c r="N483" s="5">
        <f t="shared" si="52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8"/>
        <v>2022</v>
      </c>
      <c r="U483" s="5">
        <f t="shared" si="49"/>
        <v>1</v>
      </c>
      <c r="V483" s="5">
        <v>0</v>
      </c>
      <c r="W483" s="5">
        <v>10</v>
      </c>
    </row>
    <row r="484" spans="1:23">
      <c r="A484" s="5">
        <f t="shared" si="47"/>
        <v>481</v>
      </c>
      <c r="B484" s="100">
        <f t="shared" si="50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INDEX(ref_Unit_Balance!$G$31:$G$1012,MATCH(UnitGradeInfo!B484,ref_Unit_Balance!$B$31:$B$1048576,0))</f>
        <v>250</v>
      </c>
      <c r="F484" s="5">
        <f>INDEX(ref_Unit_Balance!$V$31:$V$1012,MATCH(UnitGradeInfo!B484,ref_Unit_Balance!$B$31:$B$1048576,0))
+
INDEX(ref_Unit_Balance!$AB$31:$AB$1012,MATCH(UnitGradeInfo!B484,ref_Unit_Balance!$B$31:$B$1048576,0))*(D484-1)</f>
        <v>20000</v>
      </c>
      <c r="G484" s="5">
        <f>INDEX(ref_Unit_Balance!$R$31:$R$1012,MATCH(UnitGradeInfo!B484,ref_Unit_Balance!$B$31:$B$1048576,0))
+
INDEX(ref_Unit_Balance!$AA$31:$AA$1012,MATCH(UnitGradeInfo!B484,ref_Unit_Balance!$B$31:$B$1048576,0))*(D484-1)</f>
        <v>3000</v>
      </c>
      <c r="H484" s="39">
        <f>IF(INDEX(Unitinfo!D:D,MATCH(UnitGradeInfo!B484,Unitinfo!A:A,0))=1,50,5)</f>
        <v>50</v>
      </c>
      <c r="I484" s="5">
        <v>3</v>
      </c>
      <c r="J484" s="5">
        <v>250</v>
      </c>
      <c r="K484" s="5">
        <v>0</v>
      </c>
      <c r="L484" s="5">
        <v>3</v>
      </c>
      <c r="M484" s="5">
        <f t="shared" si="51"/>
        <v>32</v>
      </c>
      <c r="N484" s="5">
        <f t="shared" si="52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8"/>
        <v>2022</v>
      </c>
      <c r="U484" s="5">
        <f t="shared" si="49"/>
        <v>1</v>
      </c>
      <c r="V484" s="5">
        <v>0</v>
      </c>
      <c r="W484" s="5">
        <v>10</v>
      </c>
    </row>
    <row r="485" spans="1:23">
      <c r="A485" s="5">
        <f t="shared" si="47"/>
        <v>482</v>
      </c>
      <c r="B485" s="100">
        <f t="shared" si="50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INDEX(ref_Unit_Balance!$G$31:$G$1012,MATCH(UnitGradeInfo!B485,ref_Unit_Balance!$B$31:$B$1048576,0))</f>
        <v>250</v>
      </c>
      <c r="F485" s="5">
        <f>INDEX(ref_Unit_Balance!$V$31:$V$1012,MATCH(UnitGradeInfo!B485,ref_Unit_Balance!$B$31:$B$1048576,0))
+
INDEX(ref_Unit_Balance!$AB$31:$AB$1012,MATCH(UnitGradeInfo!B485,ref_Unit_Balance!$B$31:$B$1048576,0))*(D485-1)</f>
        <v>20800</v>
      </c>
      <c r="G485" s="5">
        <f>INDEX(ref_Unit_Balance!$R$31:$R$1012,MATCH(UnitGradeInfo!B485,ref_Unit_Balance!$B$31:$B$1048576,0))
+
INDEX(ref_Unit_Balance!$AA$31:$AA$1012,MATCH(UnitGradeInfo!B485,ref_Unit_Balance!$B$31:$B$1048576,0))*(D485-1)</f>
        <v>3120</v>
      </c>
      <c r="H485" s="39">
        <f>IF(INDEX(Unitinfo!D:D,MATCH(UnitGradeInfo!B485,Unitinfo!A:A,0))=1,50,5)</f>
        <v>50</v>
      </c>
      <c r="I485" s="5">
        <v>3</v>
      </c>
      <c r="J485" s="5">
        <v>250</v>
      </c>
      <c r="K485" s="5">
        <v>0</v>
      </c>
      <c r="L485" s="5">
        <v>3</v>
      </c>
      <c r="M485" s="5">
        <f t="shared" si="51"/>
        <v>34</v>
      </c>
      <c r="N485" s="5">
        <f t="shared" si="52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8"/>
        <v>2022</v>
      </c>
      <c r="U485" s="5">
        <f t="shared" si="49"/>
        <v>1</v>
      </c>
      <c r="V485" s="5">
        <v>0</v>
      </c>
      <c r="W485" s="5">
        <v>10</v>
      </c>
    </row>
    <row r="486" spans="1:23">
      <c r="A486" s="5">
        <f t="shared" si="47"/>
        <v>483</v>
      </c>
      <c r="B486" s="100">
        <f t="shared" si="50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INDEX(ref_Unit_Balance!$G$31:$G$1012,MATCH(UnitGradeInfo!B486,ref_Unit_Balance!$B$31:$B$1048576,0))</f>
        <v>250</v>
      </c>
      <c r="F486" s="5">
        <f>INDEX(ref_Unit_Balance!$V$31:$V$1012,MATCH(UnitGradeInfo!B486,ref_Unit_Balance!$B$31:$B$1048576,0))
+
INDEX(ref_Unit_Balance!$AB$31:$AB$1012,MATCH(UnitGradeInfo!B486,ref_Unit_Balance!$B$31:$B$1048576,0))*(D486-1)</f>
        <v>21600</v>
      </c>
      <c r="G486" s="5">
        <f>INDEX(ref_Unit_Balance!$R$31:$R$1012,MATCH(UnitGradeInfo!B486,ref_Unit_Balance!$B$31:$B$1048576,0))
+
INDEX(ref_Unit_Balance!$AA$31:$AA$1012,MATCH(UnitGradeInfo!B486,ref_Unit_Balance!$B$31:$B$1048576,0))*(D486-1)</f>
        <v>3240</v>
      </c>
      <c r="H486" s="39">
        <f>IF(INDEX(Unitinfo!D:D,MATCH(UnitGradeInfo!B486,Unitinfo!A:A,0))=1,50,5)</f>
        <v>50</v>
      </c>
      <c r="I486" s="5">
        <v>3</v>
      </c>
      <c r="J486" s="5">
        <v>250</v>
      </c>
      <c r="K486" s="5">
        <v>0</v>
      </c>
      <c r="L486" s="5">
        <v>3</v>
      </c>
      <c r="M486" s="5">
        <f t="shared" si="51"/>
        <v>36</v>
      </c>
      <c r="N486" s="5">
        <f t="shared" si="52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8"/>
        <v>2022</v>
      </c>
      <c r="U486" s="5">
        <f t="shared" si="49"/>
        <v>1</v>
      </c>
      <c r="V486" s="5">
        <v>0</v>
      </c>
      <c r="W486" s="5">
        <v>10</v>
      </c>
    </row>
    <row r="487" spans="1:23">
      <c r="A487" s="5">
        <f t="shared" si="47"/>
        <v>484</v>
      </c>
      <c r="B487" s="100">
        <f t="shared" si="50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INDEX(ref_Unit_Balance!$G$31:$G$1012,MATCH(UnitGradeInfo!B487,ref_Unit_Balance!$B$31:$B$1048576,0))</f>
        <v>250</v>
      </c>
      <c r="F487" s="5">
        <f>INDEX(ref_Unit_Balance!$V$31:$V$1012,MATCH(UnitGradeInfo!B487,ref_Unit_Balance!$B$31:$B$1048576,0))
+
INDEX(ref_Unit_Balance!$AB$31:$AB$1012,MATCH(UnitGradeInfo!B487,ref_Unit_Balance!$B$31:$B$1048576,0))*(D487-1)</f>
        <v>22400</v>
      </c>
      <c r="G487" s="5">
        <f>INDEX(ref_Unit_Balance!$R$31:$R$1012,MATCH(UnitGradeInfo!B487,ref_Unit_Balance!$B$31:$B$1048576,0))
+
INDEX(ref_Unit_Balance!$AA$31:$AA$1012,MATCH(UnitGradeInfo!B487,ref_Unit_Balance!$B$31:$B$1048576,0))*(D487-1)</f>
        <v>3360</v>
      </c>
      <c r="H487" s="39">
        <f>IF(INDEX(Unitinfo!D:D,MATCH(UnitGradeInfo!B487,Unitinfo!A:A,0))=1,50,5)</f>
        <v>50</v>
      </c>
      <c r="I487" s="5">
        <v>3</v>
      </c>
      <c r="J487" s="5">
        <v>250</v>
      </c>
      <c r="K487" s="5">
        <v>0</v>
      </c>
      <c r="L487" s="5">
        <v>3</v>
      </c>
      <c r="M487" s="5">
        <f t="shared" si="51"/>
        <v>38</v>
      </c>
      <c r="N487" s="5">
        <f t="shared" si="52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8"/>
        <v>2022</v>
      </c>
      <c r="U487" s="5">
        <f t="shared" si="49"/>
        <v>1</v>
      </c>
      <c r="V487" s="5">
        <v>0</v>
      </c>
      <c r="W487" s="5">
        <v>10</v>
      </c>
    </row>
    <row r="488" spans="1:23">
      <c r="A488" s="5">
        <f t="shared" ref="A488:A551" si="53">A487+1</f>
        <v>485</v>
      </c>
      <c r="B488" s="100">
        <f t="shared" si="50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INDEX(ref_Unit_Balance!$G$31:$G$1012,MATCH(UnitGradeInfo!B488,ref_Unit_Balance!$B$31:$B$1048576,0))</f>
        <v>250</v>
      </c>
      <c r="F488" s="5">
        <f>INDEX(ref_Unit_Balance!$V$31:$V$1012,MATCH(UnitGradeInfo!B488,ref_Unit_Balance!$B$31:$B$1048576,0))
+
INDEX(ref_Unit_Balance!$AB$31:$AB$1012,MATCH(UnitGradeInfo!B488,ref_Unit_Balance!$B$31:$B$1048576,0))*(D488-1)</f>
        <v>23200</v>
      </c>
      <c r="G488" s="5">
        <f>INDEX(ref_Unit_Balance!$R$31:$R$1012,MATCH(UnitGradeInfo!B488,ref_Unit_Balance!$B$31:$B$1048576,0))
+
INDEX(ref_Unit_Balance!$AA$31:$AA$1012,MATCH(UnitGradeInfo!B488,ref_Unit_Balance!$B$31:$B$1048576,0))*(D488-1)</f>
        <v>3480</v>
      </c>
      <c r="H488" s="39">
        <f>IF(INDEX(Unitinfo!D:D,MATCH(UnitGradeInfo!B488,Unitinfo!A:A,0))=1,50,5)</f>
        <v>50</v>
      </c>
      <c r="I488" s="5">
        <v>3</v>
      </c>
      <c r="J488" s="5">
        <v>250</v>
      </c>
      <c r="K488" s="5">
        <v>0</v>
      </c>
      <c r="L488" s="5">
        <v>3</v>
      </c>
      <c r="M488" s="5">
        <f t="shared" si="51"/>
        <v>40</v>
      </c>
      <c r="N488" s="5">
        <f t="shared" si="52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8"/>
        <v>2022</v>
      </c>
      <c r="U488" s="5">
        <f t="shared" si="49"/>
        <v>1</v>
      </c>
      <c r="V488" s="5">
        <v>0</v>
      </c>
      <c r="W488" s="5">
        <v>10</v>
      </c>
    </row>
    <row r="489" spans="1:23">
      <c r="A489" s="5">
        <f t="shared" si="53"/>
        <v>486</v>
      </c>
      <c r="B489" s="100">
        <f t="shared" si="50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INDEX(ref_Unit_Balance!$G$31:$G$1012,MATCH(UnitGradeInfo!B489,ref_Unit_Balance!$B$31:$B$1048576,0))</f>
        <v>500</v>
      </c>
      <c r="F489" s="5">
        <f>INDEX(ref_Unit_Balance!$V$31:$V$1012,MATCH(UnitGradeInfo!B489,ref_Unit_Balance!$B$31:$B$1048576,0))
+
INDEX(ref_Unit_Balance!$AB$31:$AB$1012,MATCH(UnitGradeInfo!B489,ref_Unit_Balance!$B$31:$B$1048576,0))*(D489-1)</f>
        <v>20000</v>
      </c>
      <c r="G489" s="5">
        <f>INDEX(ref_Unit_Balance!$R$31:$R$1012,MATCH(UnitGradeInfo!B489,ref_Unit_Balance!$B$31:$B$1048576,0))
+
INDEX(ref_Unit_Balance!$AA$31:$AA$1012,MATCH(UnitGradeInfo!B489,ref_Unit_Balance!$B$31:$B$1048576,0))*(D489-1)</f>
        <v>3600</v>
      </c>
      <c r="H489" s="39">
        <f>IF(INDEX(Unitinfo!D:D,MATCH(UnitGradeInfo!B489,Unitinfo!A:A,0))=1,50,5)</f>
        <v>5</v>
      </c>
      <c r="I489" s="5">
        <v>3</v>
      </c>
      <c r="J489" s="5">
        <v>250</v>
      </c>
      <c r="K489" s="5">
        <v>0</v>
      </c>
      <c r="L489" s="5">
        <v>3</v>
      </c>
      <c r="M489" s="5">
        <f t="shared" si="51"/>
        <v>2</v>
      </c>
      <c r="N489" s="5">
        <f t="shared" si="52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8"/>
        <v>2023</v>
      </c>
      <c r="U489" s="5">
        <f t="shared" si="49"/>
        <v>1</v>
      </c>
      <c r="V489" s="5">
        <v>0</v>
      </c>
      <c r="W489" s="5">
        <v>10</v>
      </c>
    </row>
    <row r="490" spans="1:23">
      <c r="A490" s="5">
        <f t="shared" si="53"/>
        <v>487</v>
      </c>
      <c r="B490" s="100">
        <f t="shared" si="50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INDEX(ref_Unit_Balance!$G$31:$G$1012,MATCH(UnitGradeInfo!B490,ref_Unit_Balance!$B$31:$B$1048576,0))</f>
        <v>500</v>
      </c>
      <c r="F490" s="5">
        <f>INDEX(ref_Unit_Balance!$V$31:$V$1012,MATCH(UnitGradeInfo!B490,ref_Unit_Balance!$B$31:$B$1048576,0))
+
INDEX(ref_Unit_Balance!$AB$31:$AB$1012,MATCH(UnitGradeInfo!B490,ref_Unit_Balance!$B$31:$B$1048576,0))*(D490-1)</f>
        <v>21000</v>
      </c>
      <c r="G490" s="5">
        <f>INDEX(ref_Unit_Balance!$R$31:$R$1012,MATCH(UnitGradeInfo!B490,ref_Unit_Balance!$B$31:$B$1048576,0))
+
INDEX(ref_Unit_Balance!$AA$31:$AA$1012,MATCH(UnitGradeInfo!B490,ref_Unit_Balance!$B$31:$B$1048576,0))*(D490-1)</f>
        <v>3780</v>
      </c>
      <c r="H490" s="39">
        <f>IF(INDEX(Unitinfo!D:D,MATCH(UnitGradeInfo!B490,Unitinfo!A:A,0))=1,50,5)</f>
        <v>5</v>
      </c>
      <c r="I490" s="5">
        <v>3</v>
      </c>
      <c r="J490" s="5">
        <v>250</v>
      </c>
      <c r="K490" s="5">
        <v>0</v>
      </c>
      <c r="L490" s="5">
        <v>3</v>
      </c>
      <c r="M490" s="5">
        <f t="shared" si="51"/>
        <v>4</v>
      </c>
      <c r="N490" s="5">
        <f t="shared" si="52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8"/>
        <v>2023</v>
      </c>
      <c r="U490" s="5">
        <f t="shared" si="49"/>
        <v>1</v>
      </c>
      <c r="V490" s="5">
        <v>0</v>
      </c>
      <c r="W490" s="5">
        <v>10</v>
      </c>
    </row>
    <row r="491" spans="1:23">
      <c r="A491" s="5">
        <f t="shared" si="53"/>
        <v>488</v>
      </c>
      <c r="B491" s="100">
        <f t="shared" si="50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INDEX(ref_Unit_Balance!$G$31:$G$1012,MATCH(UnitGradeInfo!B491,ref_Unit_Balance!$B$31:$B$1048576,0))</f>
        <v>500</v>
      </c>
      <c r="F491" s="5">
        <f>INDEX(ref_Unit_Balance!$V$31:$V$1012,MATCH(UnitGradeInfo!B491,ref_Unit_Balance!$B$31:$B$1048576,0))
+
INDEX(ref_Unit_Balance!$AB$31:$AB$1012,MATCH(UnitGradeInfo!B491,ref_Unit_Balance!$B$31:$B$1048576,0))*(D491-1)</f>
        <v>22000</v>
      </c>
      <c r="G491" s="5">
        <f>INDEX(ref_Unit_Balance!$R$31:$R$1012,MATCH(UnitGradeInfo!B491,ref_Unit_Balance!$B$31:$B$1048576,0))
+
INDEX(ref_Unit_Balance!$AA$31:$AA$1012,MATCH(UnitGradeInfo!B491,ref_Unit_Balance!$B$31:$B$1048576,0))*(D491-1)</f>
        <v>3960</v>
      </c>
      <c r="H491" s="39">
        <f>IF(INDEX(Unitinfo!D:D,MATCH(UnitGradeInfo!B491,Unitinfo!A:A,0))=1,50,5)</f>
        <v>5</v>
      </c>
      <c r="I491" s="5">
        <v>3</v>
      </c>
      <c r="J491" s="5">
        <v>250</v>
      </c>
      <c r="K491" s="5">
        <v>0</v>
      </c>
      <c r="L491" s="5">
        <v>3</v>
      </c>
      <c r="M491" s="5">
        <f t="shared" si="51"/>
        <v>6</v>
      </c>
      <c r="N491" s="5">
        <f t="shared" si="52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8"/>
        <v>2023</v>
      </c>
      <c r="U491" s="5">
        <f t="shared" si="49"/>
        <v>1</v>
      </c>
      <c r="V491" s="5">
        <v>0</v>
      </c>
      <c r="W491" s="5">
        <v>10</v>
      </c>
    </row>
    <row r="492" spans="1:23">
      <c r="A492" s="5">
        <f t="shared" si="53"/>
        <v>489</v>
      </c>
      <c r="B492" s="100">
        <f t="shared" si="50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INDEX(ref_Unit_Balance!$G$31:$G$1012,MATCH(UnitGradeInfo!B492,ref_Unit_Balance!$B$31:$B$1048576,0))</f>
        <v>500</v>
      </c>
      <c r="F492" s="5">
        <f>INDEX(ref_Unit_Balance!$V$31:$V$1012,MATCH(UnitGradeInfo!B492,ref_Unit_Balance!$B$31:$B$1048576,0))
+
INDEX(ref_Unit_Balance!$AB$31:$AB$1012,MATCH(UnitGradeInfo!B492,ref_Unit_Balance!$B$31:$B$1048576,0))*(D492-1)</f>
        <v>23000</v>
      </c>
      <c r="G492" s="5">
        <f>INDEX(ref_Unit_Balance!$R$31:$R$1012,MATCH(UnitGradeInfo!B492,ref_Unit_Balance!$B$31:$B$1048576,0))
+
INDEX(ref_Unit_Balance!$AA$31:$AA$1012,MATCH(UnitGradeInfo!B492,ref_Unit_Balance!$B$31:$B$1048576,0))*(D492-1)</f>
        <v>4140</v>
      </c>
      <c r="H492" s="39">
        <f>IF(INDEX(Unitinfo!D:D,MATCH(UnitGradeInfo!B492,Unitinfo!A:A,0))=1,50,5)</f>
        <v>5</v>
      </c>
      <c r="I492" s="5">
        <v>3</v>
      </c>
      <c r="J492" s="5">
        <v>250</v>
      </c>
      <c r="K492" s="5">
        <v>0</v>
      </c>
      <c r="L492" s="5">
        <v>3</v>
      </c>
      <c r="M492" s="5">
        <f t="shared" si="51"/>
        <v>8</v>
      </c>
      <c r="N492" s="5">
        <f t="shared" si="52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8"/>
        <v>2023</v>
      </c>
      <c r="U492" s="5">
        <f t="shared" si="49"/>
        <v>1</v>
      </c>
      <c r="V492" s="5">
        <v>0</v>
      </c>
      <c r="W492" s="5">
        <v>10</v>
      </c>
    </row>
    <row r="493" spans="1:23">
      <c r="A493" s="5">
        <f t="shared" si="53"/>
        <v>490</v>
      </c>
      <c r="B493" s="100">
        <f t="shared" si="50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INDEX(ref_Unit_Balance!$G$31:$G$1012,MATCH(UnitGradeInfo!B493,ref_Unit_Balance!$B$31:$B$1048576,0))</f>
        <v>500</v>
      </c>
      <c r="F493" s="5">
        <f>INDEX(ref_Unit_Balance!$V$31:$V$1012,MATCH(UnitGradeInfo!B493,ref_Unit_Balance!$B$31:$B$1048576,0))
+
INDEX(ref_Unit_Balance!$AB$31:$AB$1012,MATCH(UnitGradeInfo!B493,ref_Unit_Balance!$B$31:$B$1048576,0))*(D493-1)</f>
        <v>24000</v>
      </c>
      <c r="G493" s="5">
        <f>INDEX(ref_Unit_Balance!$R$31:$R$1012,MATCH(UnitGradeInfo!B493,ref_Unit_Balance!$B$31:$B$1048576,0))
+
INDEX(ref_Unit_Balance!$AA$31:$AA$1012,MATCH(UnitGradeInfo!B493,ref_Unit_Balance!$B$31:$B$1048576,0))*(D493-1)</f>
        <v>4320</v>
      </c>
      <c r="H493" s="39">
        <f>IF(INDEX(Unitinfo!D:D,MATCH(UnitGradeInfo!B493,Unitinfo!A:A,0))=1,50,5)</f>
        <v>5</v>
      </c>
      <c r="I493" s="5">
        <v>3</v>
      </c>
      <c r="J493" s="5">
        <v>250</v>
      </c>
      <c r="K493" s="5">
        <v>0</v>
      </c>
      <c r="L493" s="5">
        <v>3</v>
      </c>
      <c r="M493" s="5">
        <f t="shared" si="51"/>
        <v>10</v>
      </c>
      <c r="N493" s="5">
        <f t="shared" si="52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8"/>
        <v>2023</v>
      </c>
      <c r="U493" s="5">
        <f t="shared" si="49"/>
        <v>1</v>
      </c>
      <c r="V493" s="5">
        <v>0</v>
      </c>
      <c r="W493" s="5">
        <v>10</v>
      </c>
    </row>
    <row r="494" spans="1:23">
      <c r="A494" s="5">
        <f t="shared" si="53"/>
        <v>491</v>
      </c>
      <c r="B494" s="100">
        <f t="shared" si="50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INDEX(ref_Unit_Balance!$G$31:$G$1012,MATCH(UnitGradeInfo!B494,ref_Unit_Balance!$B$31:$B$1048576,0))</f>
        <v>500</v>
      </c>
      <c r="F494" s="5">
        <f>INDEX(ref_Unit_Balance!$V$31:$V$1012,MATCH(UnitGradeInfo!B494,ref_Unit_Balance!$B$31:$B$1048576,0))
+
INDEX(ref_Unit_Balance!$AB$31:$AB$1012,MATCH(UnitGradeInfo!B494,ref_Unit_Balance!$B$31:$B$1048576,0))*(D494-1)</f>
        <v>25000</v>
      </c>
      <c r="G494" s="5">
        <f>INDEX(ref_Unit_Balance!$R$31:$R$1012,MATCH(UnitGradeInfo!B494,ref_Unit_Balance!$B$31:$B$1048576,0))
+
INDEX(ref_Unit_Balance!$AA$31:$AA$1012,MATCH(UnitGradeInfo!B494,ref_Unit_Balance!$B$31:$B$1048576,0))*(D494-1)</f>
        <v>4500</v>
      </c>
      <c r="H494" s="39">
        <f>IF(INDEX(Unitinfo!D:D,MATCH(UnitGradeInfo!B494,Unitinfo!A:A,0))=1,50,5)</f>
        <v>5</v>
      </c>
      <c r="I494" s="5">
        <v>3</v>
      </c>
      <c r="J494" s="5">
        <v>250</v>
      </c>
      <c r="K494" s="5">
        <v>0</v>
      </c>
      <c r="L494" s="5">
        <v>3</v>
      </c>
      <c r="M494" s="5">
        <f t="shared" si="51"/>
        <v>12</v>
      </c>
      <c r="N494" s="5">
        <f t="shared" si="52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8"/>
        <v>2023</v>
      </c>
      <c r="U494" s="5">
        <f t="shared" si="49"/>
        <v>1</v>
      </c>
      <c r="V494" s="5">
        <v>0</v>
      </c>
      <c r="W494" s="5">
        <v>10</v>
      </c>
    </row>
    <row r="495" spans="1:23">
      <c r="A495" s="5">
        <f t="shared" si="53"/>
        <v>492</v>
      </c>
      <c r="B495" s="100">
        <f t="shared" si="50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INDEX(ref_Unit_Balance!$G$31:$G$1012,MATCH(UnitGradeInfo!B495,ref_Unit_Balance!$B$31:$B$1048576,0))</f>
        <v>500</v>
      </c>
      <c r="F495" s="5">
        <f>INDEX(ref_Unit_Balance!$V$31:$V$1012,MATCH(UnitGradeInfo!B495,ref_Unit_Balance!$B$31:$B$1048576,0))
+
INDEX(ref_Unit_Balance!$AB$31:$AB$1012,MATCH(UnitGradeInfo!B495,ref_Unit_Balance!$B$31:$B$1048576,0))*(D495-1)</f>
        <v>26000</v>
      </c>
      <c r="G495" s="5">
        <f>INDEX(ref_Unit_Balance!$R$31:$R$1012,MATCH(UnitGradeInfo!B495,ref_Unit_Balance!$B$31:$B$1048576,0))
+
INDEX(ref_Unit_Balance!$AA$31:$AA$1012,MATCH(UnitGradeInfo!B495,ref_Unit_Balance!$B$31:$B$1048576,0))*(D495-1)</f>
        <v>4680</v>
      </c>
      <c r="H495" s="39">
        <f>IF(INDEX(Unitinfo!D:D,MATCH(UnitGradeInfo!B495,Unitinfo!A:A,0))=1,50,5)</f>
        <v>5</v>
      </c>
      <c r="I495" s="5">
        <v>3</v>
      </c>
      <c r="J495" s="5">
        <v>250</v>
      </c>
      <c r="K495" s="5">
        <v>0</v>
      </c>
      <c r="L495" s="5">
        <v>3</v>
      </c>
      <c r="M495" s="5">
        <f t="shared" si="51"/>
        <v>14</v>
      </c>
      <c r="N495" s="5">
        <f t="shared" si="52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8"/>
        <v>2023</v>
      </c>
      <c r="U495" s="5">
        <f t="shared" si="49"/>
        <v>1</v>
      </c>
      <c r="V495" s="5">
        <v>0</v>
      </c>
      <c r="W495" s="5">
        <v>10</v>
      </c>
    </row>
    <row r="496" spans="1:23">
      <c r="A496" s="5">
        <f t="shared" si="53"/>
        <v>493</v>
      </c>
      <c r="B496" s="100">
        <f t="shared" si="50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INDEX(ref_Unit_Balance!$G$31:$G$1012,MATCH(UnitGradeInfo!B496,ref_Unit_Balance!$B$31:$B$1048576,0))</f>
        <v>500</v>
      </c>
      <c r="F496" s="5">
        <f>INDEX(ref_Unit_Balance!$V$31:$V$1012,MATCH(UnitGradeInfo!B496,ref_Unit_Balance!$B$31:$B$1048576,0))
+
INDEX(ref_Unit_Balance!$AB$31:$AB$1012,MATCH(UnitGradeInfo!B496,ref_Unit_Balance!$B$31:$B$1048576,0))*(D496-1)</f>
        <v>27000</v>
      </c>
      <c r="G496" s="5">
        <f>INDEX(ref_Unit_Balance!$R$31:$R$1012,MATCH(UnitGradeInfo!B496,ref_Unit_Balance!$B$31:$B$1048576,0))
+
INDEX(ref_Unit_Balance!$AA$31:$AA$1012,MATCH(UnitGradeInfo!B496,ref_Unit_Balance!$B$31:$B$1048576,0))*(D496-1)</f>
        <v>4860</v>
      </c>
      <c r="H496" s="39">
        <f>IF(INDEX(Unitinfo!D:D,MATCH(UnitGradeInfo!B496,Unitinfo!A:A,0))=1,50,5)</f>
        <v>5</v>
      </c>
      <c r="I496" s="5">
        <v>3</v>
      </c>
      <c r="J496" s="5">
        <v>250</v>
      </c>
      <c r="K496" s="5">
        <v>0</v>
      </c>
      <c r="L496" s="5">
        <v>3</v>
      </c>
      <c r="M496" s="5">
        <f t="shared" si="51"/>
        <v>16</v>
      </c>
      <c r="N496" s="5">
        <f t="shared" si="52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8"/>
        <v>2023</v>
      </c>
      <c r="U496" s="5">
        <f t="shared" si="49"/>
        <v>1</v>
      </c>
      <c r="V496" s="5">
        <v>0</v>
      </c>
      <c r="W496" s="5">
        <v>10</v>
      </c>
    </row>
    <row r="497" spans="1:23">
      <c r="A497" s="5">
        <f t="shared" si="53"/>
        <v>494</v>
      </c>
      <c r="B497" s="100">
        <f t="shared" si="50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INDEX(ref_Unit_Balance!$G$31:$G$1012,MATCH(UnitGradeInfo!B497,ref_Unit_Balance!$B$31:$B$1048576,0))</f>
        <v>500</v>
      </c>
      <c r="F497" s="5">
        <f>INDEX(ref_Unit_Balance!$V$31:$V$1012,MATCH(UnitGradeInfo!B497,ref_Unit_Balance!$B$31:$B$1048576,0))
+
INDEX(ref_Unit_Balance!$AB$31:$AB$1012,MATCH(UnitGradeInfo!B497,ref_Unit_Balance!$B$31:$B$1048576,0))*(D497-1)</f>
        <v>28000</v>
      </c>
      <c r="G497" s="5">
        <f>INDEX(ref_Unit_Balance!$R$31:$R$1012,MATCH(UnitGradeInfo!B497,ref_Unit_Balance!$B$31:$B$1048576,0))
+
INDEX(ref_Unit_Balance!$AA$31:$AA$1012,MATCH(UnitGradeInfo!B497,ref_Unit_Balance!$B$31:$B$1048576,0))*(D497-1)</f>
        <v>5040</v>
      </c>
      <c r="H497" s="39">
        <f>IF(INDEX(Unitinfo!D:D,MATCH(UnitGradeInfo!B497,Unitinfo!A:A,0))=1,50,5)</f>
        <v>5</v>
      </c>
      <c r="I497" s="5">
        <v>3</v>
      </c>
      <c r="J497" s="5">
        <v>250</v>
      </c>
      <c r="K497" s="5">
        <v>0</v>
      </c>
      <c r="L497" s="5">
        <v>3</v>
      </c>
      <c r="M497" s="5">
        <f t="shared" si="51"/>
        <v>18</v>
      </c>
      <c r="N497" s="5">
        <f t="shared" si="52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4">B497</f>
        <v>2023</v>
      </c>
      <c r="U497" s="5">
        <f t="shared" ref="U497:U560" si="55">IF(B497&gt;10000,0,1)</f>
        <v>1</v>
      </c>
      <c r="V497" s="5">
        <v>0</v>
      </c>
      <c r="W497" s="5">
        <v>10</v>
      </c>
    </row>
    <row r="498" spans="1:23">
      <c r="A498" s="5">
        <f t="shared" si="53"/>
        <v>495</v>
      </c>
      <c r="B498" s="100">
        <f t="shared" ref="B498:B561" si="56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INDEX(ref_Unit_Balance!$G$31:$G$1012,MATCH(UnitGradeInfo!B498,ref_Unit_Balance!$B$31:$B$1048576,0))</f>
        <v>500</v>
      </c>
      <c r="F498" s="5">
        <f>INDEX(ref_Unit_Balance!$V$31:$V$1012,MATCH(UnitGradeInfo!B498,ref_Unit_Balance!$B$31:$B$1048576,0))
+
INDEX(ref_Unit_Balance!$AB$31:$AB$1012,MATCH(UnitGradeInfo!B498,ref_Unit_Balance!$B$31:$B$1048576,0))*(D498-1)</f>
        <v>29000</v>
      </c>
      <c r="G498" s="5">
        <f>INDEX(ref_Unit_Balance!$R$31:$R$1012,MATCH(UnitGradeInfo!B498,ref_Unit_Balance!$B$31:$B$1048576,0))
+
INDEX(ref_Unit_Balance!$AA$31:$AA$1012,MATCH(UnitGradeInfo!B498,ref_Unit_Balance!$B$31:$B$1048576,0))*(D498-1)</f>
        <v>5220</v>
      </c>
      <c r="H498" s="39">
        <f>IF(INDEX(Unitinfo!D:D,MATCH(UnitGradeInfo!B498,Unitinfo!A:A,0))=1,50,5)</f>
        <v>5</v>
      </c>
      <c r="I498" s="5">
        <v>3</v>
      </c>
      <c r="J498" s="5">
        <v>250</v>
      </c>
      <c r="K498" s="5">
        <v>0</v>
      </c>
      <c r="L498" s="5">
        <v>3</v>
      </c>
      <c r="M498" s="5">
        <f t="shared" si="51"/>
        <v>20</v>
      </c>
      <c r="N498" s="5">
        <f t="shared" si="52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4"/>
        <v>2023</v>
      </c>
      <c r="U498" s="5">
        <f t="shared" si="55"/>
        <v>1</v>
      </c>
      <c r="V498" s="5">
        <v>0</v>
      </c>
      <c r="W498" s="5">
        <v>10</v>
      </c>
    </row>
    <row r="499" spans="1:23">
      <c r="A499" s="5">
        <f t="shared" si="53"/>
        <v>496</v>
      </c>
      <c r="B499" s="100">
        <f t="shared" si="56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INDEX(ref_Unit_Balance!$G$31:$G$1012,MATCH(UnitGradeInfo!B499,ref_Unit_Balance!$B$31:$B$1048576,0))</f>
        <v>500</v>
      </c>
      <c r="F499" s="5">
        <f>INDEX(ref_Unit_Balance!$V$31:$V$1012,MATCH(UnitGradeInfo!B499,ref_Unit_Balance!$B$31:$B$1048576,0))
+
INDEX(ref_Unit_Balance!$AB$31:$AB$1012,MATCH(UnitGradeInfo!B499,ref_Unit_Balance!$B$31:$B$1048576,0))*(D499-1)</f>
        <v>30000</v>
      </c>
      <c r="G499" s="5">
        <f>INDEX(ref_Unit_Balance!$R$31:$R$1012,MATCH(UnitGradeInfo!B499,ref_Unit_Balance!$B$31:$B$1048576,0))
+
INDEX(ref_Unit_Balance!$AA$31:$AA$1012,MATCH(UnitGradeInfo!B499,ref_Unit_Balance!$B$31:$B$1048576,0))*(D499-1)</f>
        <v>5400</v>
      </c>
      <c r="H499" s="39">
        <f>IF(INDEX(Unitinfo!D:D,MATCH(UnitGradeInfo!B499,Unitinfo!A:A,0))=1,50,5)</f>
        <v>5</v>
      </c>
      <c r="I499" s="5">
        <v>3</v>
      </c>
      <c r="J499" s="5">
        <v>250</v>
      </c>
      <c r="K499" s="5">
        <v>0</v>
      </c>
      <c r="L499" s="5">
        <v>3</v>
      </c>
      <c r="M499" s="5">
        <f t="shared" si="51"/>
        <v>22</v>
      </c>
      <c r="N499" s="5">
        <f t="shared" si="52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4"/>
        <v>2023</v>
      </c>
      <c r="U499" s="5">
        <f t="shared" si="55"/>
        <v>1</v>
      </c>
      <c r="V499" s="5">
        <v>0</v>
      </c>
      <c r="W499" s="5">
        <v>10</v>
      </c>
    </row>
    <row r="500" spans="1:23">
      <c r="A500" s="5">
        <f t="shared" si="53"/>
        <v>497</v>
      </c>
      <c r="B500" s="100">
        <f t="shared" si="56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INDEX(ref_Unit_Balance!$G$31:$G$1012,MATCH(UnitGradeInfo!B500,ref_Unit_Balance!$B$31:$B$1048576,0))</f>
        <v>500</v>
      </c>
      <c r="F500" s="5">
        <f>INDEX(ref_Unit_Balance!$V$31:$V$1012,MATCH(UnitGradeInfo!B500,ref_Unit_Balance!$B$31:$B$1048576,0))
+
INDEX(ref_Unit_Balance!$AB$31:$AB$1012,MATCH(UnitGradeInfo!B500,ref_Unit_Balance!$B$31:$B$1048576,0))*(D500-1)</f>
        <v>31000</v>
      </c>
      <c r="G500" s="5">
        <f>INDEX(ref_Unit_Balance!$R$31:$R$1012,MATCH(UnitGradeInfo!B500,ref_Unit_Balance!$B$31:$B$1048576,0))
+
INDEX(ref_Unit_Balance!$AA$31:$AA$1012,MATCH(UnitGradeInfo!B500,ref_Unit_Balance!$B$31:$B$1048576,0))*(D500-1)</f>
        <v>5580</v>
      </c>
      <c r="H500" s="39">
        <f>IF(INDEX(Unitinfo!D:D,MATCH(UnitGradeInfo!B500,Unitinfo!A:A,0))=1,50,5)</f>
        <v>5</v>
      </c>
      <c r="I500" s="5">
        <v>3</v>
      </c>
      <c r="J500" s="5">
        <v>250</v>
      </c>
      <c r="K500" s="5">
        <v>0</v>
      </c>
      <c r="L500" s="5">
        <v>3</v>
      </c>
      <c r="M500" s="5">
        <f t="shared" si="51"/>
        <v>24</v>
      </c>
      <c r="N500" s="5">
        <f t="shared" si="52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4"/>
        <v>2023</v>
      </c>
      <c r="U500" s="5">
        <f t="shared" si="55"/>
        <v>1</v>
      </c>
      <c r="V500" s="5">
        <v>0</v>
      </c>
      <c r="W500" s="5">
        <v>10</v>
      </c>
    </row>
    <row r="501" spans="1:23">
      <c r="A501" s="5">
        <f t="shared" si="53"/>
        <v>498</v>
      </c>
      <c r="B501" s="100">
        <f t="shared" si="56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INDEX(ref_Unit_Balance!$G$31:$G$1012,MATCH(UnitGradeInfo!B501,ref_Unit_Balance!$B$31:$B$1048576,0))</f>
        <v>500</v>
      </c>
      <c r="F501" s="5">
        <f>INDEX(ref_Unit_Balance!$V$31:$V$1012,MATCH(UnitGradeInfo!B501,ref_Unit_Balance!$B$31:$B$1048576,0))
+
INDEX(ref_Unit_Balance!$AB$31:$AB$1012,MATCH(UnitGradeInfo!B501,ref_Unit_Balance!$B$31:$B$1048576,0))*(D501-1)</f>
        <v>32000</v>
      </c>
      <c r="G501" s="5">
        <f>INDEX(ref_Unit_Balance!$R$31:$R$1012,MATCH(UnitGradeInfo!B501,ref_Unit_Balance!$B$31:$B$1048576,0))
+
INDEX(ref_Unit_Balance!$AA$31:$AA$1012,MATCH(UnitGradeInfo!B501,ref_Unit_Balance!$B$31:$B$1048576,0))*(D501-1)</f>
        <v>5760</v>
      </c>
      <c r="H501" s="39">
        <f>IF(INDEX(Unitinfo!D:D,MATCH(UnitGradeInfo!B501,Unitinfo!A:A,0))=1,50,5)</f>
        <v>5</v>
      </c>
      <c r="I501" s="5">
        <v>3</v>
      </c>
      <c r="J501" s="5">
        <v>250</v>
      </c>
      <c r="K501" s="5">
        <v>0</v>
      </c>
      <c r="L501" s="5">
        <v>3</v>
      </c>
      <c r="M501" s="5">
        <f t="shared" si="51"/>
        <v>26</v>
      </c>
      <c r="N501" s="5">
        <f t="shared" si="52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4"/>
        <v>2023</v>
      </c>
      <c r="U501" s="5">
        <f t="shared" si="55"/>
        <v>1</v>
      </c>
      <c r="V501" s="5">
        <v>0</v>
      </c>
      <c r="W501" s="5">
        <v>10</v>
      </c>
    </row>
    <row r="502" spans="1:23">
      <c r="A502" s="5">
        <f t="shared" si="53"/>
        <v>499</v>
      </c>
      <c r="B502" s="100">
        <f t="shared" si="56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INDEX(ref_Unit_Balance!$G$31:$G$1012,MATCH(UnitGradeInfo!B502,ref_Unit_Balance!$B$31:$B$1048576,0))</f>
        <v>500</v>
      </c>
      <c r="F502" s="5">
        <f>INDEX(ref_Unit_Balance!$V$31:$V$1012,MATCH(UnitGradeInfo!B502,ref_Unit_Balance!$B$31:$B$1048576,0))
+
INDEX(ref_Unit_Balance!$AB$31:$AB$1012,MATCH(UnitGradeInfo!B502,ref_Unit_Balance!$B$31:$B$1048576,0))*(D502-1)</f>
        <v>33000</v>
      </c>
      <c r="G502" s="5">
        <f>INDEX(ref_Unit_Balance!$R$31:$R$1012,MATCH(UnitGradeInfo!B502,ref_Unit_Balance!$B$31:$B$1048576,0))
+
INDEX(ref_Unit_Balance!$AA$31:$AA$1012,MATCH(UnitGradeInfo!B502,ref_Unit_Balance!$B$31:$B$1048576,0))*(D502-1)</f>
        <v>5940</v>
      </c>
      <c r="H502" s="39">
        <f>IF(INDEX(Unitinfo!D:D,MATCH(UnitGradeInfo!B502,Unitinfo!A:A,0))=1,50,5)</f>
        <v>5</v>
      </c>
      <c r="I502" s="5">
        <v>3</v>
      </c>
      <c r="J502" s="5">
        <v>250</v>
      </c>
      <c r="K502" s="5">
        <v>0</v>
      </c>
      <c r="L502" s="5">
        <v>3</v>
      </c>
      <c r="M502" s="5">
        <f t="shared" si="51"/>
        <v>28</v>
      </c>
      <c r="N502" s="5">
        <f t="shared" si="52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4"/>
        <v>2023</v>
      </c>
      <c r="U502" s="5">
        <f t="shared" si="55"/>
        <v>1</v>
      </c>
      <c r="V502" s="5">
        <v>0</v>
      </c>
      <c r="W502" s="5">
        <v>10</v>
      </c>
    </row>
    <row r="503" spans="1:23">
      <c r="A503" s="5">
        <f t="shared" si="53"/>
        <v>500</v>
      </c>
      <c r="B503" s="100">
        <f t="shared" si="56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INDEX(ref_Unit_Balance!$G$31:$G$1012,MATCH(UnitGradeInfo!B503,ref_Unit_Balance!$B$31:$B$1048576,0))</f>
        <v>500</v>
      </c>
      <c r="F503" s="5">
        <f>INDEX(ref_Unit_Balance!$V$31:$V$1012,MATCH(UnitGradeInfo!B503,ref_Unit_Balance!$B$31:$B$1048576,0))
+
INDEX(ref_Unit_Balance!$AB$31:$AB$1012,MATCH(UnitGradeInfo!B503,ref_Unit_Balance!$B$31:$B$1048576,0))*(D503-1)</f>
        <v>34000</v>
      </c>
      <c r="G503" s="5">
        <f>INDEX(ref_Unit_Balance!$R$31:$R$1012,MATCH(UnitGradeInfo!B503,ref_Unit_Balance!$B$31:$B$1048576,0))
+
INDEX(ref_Unit_Balance!$AA$31:$AA$1012,MATCH(UnitGradeInfo!B503,ref_Unit_Balance!$B$31:$B$1048576,0))*(D503-1)</f>
        <v>6120</v>
      </c>
      <c r="H503" s="39">
        <f>IF(INDEX(Unitinfo!D:D,MATCH(UnitGradeInfo!B503,Unitinfo!A:A,0))=1,50,5)</f>
        <v>5</v>
      </c>
      <c r="I503" s="5">
        <v>3</v>
      </c>
      <c r="J503" s="5">
        <v>250</v>
      </c>
      <c r="K503" s="5">
        <v>0</v>
      </c>
      <c r="L503" s="5">
        <v>3</v>
      </c>
      <c r="M503" s="5">
        <f t="shared" si="51"/>
        <v>30</v>
      </c>
      <c r="N503" s="5">
        <f t="shared" si="52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4"/>
        <v>2023</v>
      </c>
      <c r="U503" s="5">
        <f t="shared" si="55"/>
        <v>1</v>
      </c>
      <c r="V503" s="5">
        <v>0</v>
      </c>
      <c r="W503" s="5">
        <v>10</v>
      </c>
    </row>
    <row r="504" spans="1:23">
      <c r="A504" s="5">
        <f t="shared" si="53"/>
        <v>501</v>
      </c>
      <c r="B504" s="100">
        <f t="shared" si="56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INDEX(ref_Unit_Balance!$G$31:$G$1012,MATCH(UnitGradeInfo!B504,ref_Unit_Balance!$B$31:$B$1048576,0))</f>
        <v>500</v>
      </c>
      <c r="F504" s="5">
        <f>INDEX(ref_Unit_Balance!$V$31:$V$1012,MATCH(UnitGradeInfo!B504,ref_Unit_Balance!$B$31:$B$1048576,0))
+
INDEX(ref_Unit_Balance!$AB$31:$AB$1012,MATCH(UnitGradeInfo!B504,ref_Unit_Balance!$B$31:$B$1048576,0))*(D504-1)</f>
        <v>35000</v>
      </c>
      <c r="G504" s="5">
        <f>INDEX(ref_Unit_Balance!$R$31:$R$1012,MATCH(UnitGradeInfo!B504,ref_Unit_Balance!$B$31:$B$1048576,0))
+
INDEX(ref_Unit_Balance!$AA$31:$AA$1012,MATCH(UnitGradeInfo!B504,ref_Unit_Balance!$B$31:$B$1048576,0))*(D504-1)</f>
        <v>6300</v>
      </c>
      <c r="H504" s="39">
        <f>IF(INDEX(Unitinfo!D:D,MATCH(UnitGradeInfo!B504,Unitinfo!A:A,0))=1,50,5)</f>
        <v>5</v>
      </c>
      <c r="I504" s="5">
        <v>3</v>
      </c>
      <c r="J504" s="5">
        <v>250</v>
      </c>
      <c r="K504" s="5">
        <v>0</v>
      </c>
      <c r="L504" s="5">
        <v>3</v>
      </c>
      <c r="M504" s="5">
        <f t="shared" si="51"/>
        <v>32</v>
      </c>
      <c r="N504" s="5">
        <f t="shared" si="52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4"/>
        <v>2023</v>
      </c>
      <c r="U504" s="5">
        <f t="shared" si="55"/>
        <v>1</v>
      </c>
      <c r="V504" s="5">
        <v>0</v>
      </c>
      <c r="W504" s="5">
        <v>10</v>
      </c>
    </row>
    <row r="505" spans="1:23">
      <c r="A505" s="5">
        <f t="shared" si="53"/>
        <v>502</v>
      </c>
      <c r="B505" s="100">
        <f t="shared" si="56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INDEX(ref_Unit_Balance!$G$31:$G$1012,MATCH(UnitGradeInfo!B505,ref_Unit_Balance!$B$31:$B$1048576,0))</f>
        <v>500</v>
      </c>
      <c r="F505" s="5">
        <f>INDEX(ref_Unit_Balance!$V$31:$V$1012,MATCH(UnitGradeInfo!B505,ref_Unit_Balance!$B$31:$B$1048576,0))
+
INDEX(ref_Unit_Balance!$AB$31:$AB$1012,MATCH(UnitGradeInfo!B505,ref_Unit_Balance!$B$31:$B$1048576,0))*(D505-1)</f>
        <v>36000</v>
      </c>
      <c r="G505" s="5">
        <f>INDEX(ref_Unit_Balance!$R$31:$R$1012,MATCH(UnitGradeInfo!B505,ref_Unit_Balance!$B$31:$B$1048576,0))
+
INDEX(ref_Unit_Balance!$AA$31:$AA$1012,MATCH(UnitGradeInfo!B505,ref_Unit_Balance!$B$31:$B$1048576,0))*(D505-1)</f>
        <v>6480</v>
      </c>
      <c r="H505" s="39">
        <f>IF(INDEX(Unitinfo!D:D,MATCH(UnitGradeInfo!B505,Unitinfo!A:A,0))=1,50,5)</f>
        <v>5</v>
      </c>
      <c r="I505" s="5">
        <v>3</v>
      </c>
      <c r="J505" s="5">
        <v>250</v>
      </c>
      <c r="K505" s="5">
        <v>0</v>
      </c>
      <c r="L505" s="5">
        <v>3</v>
      </c>
      <c r="M505" s="5">
        <f t="shared" si="51"/>
        <v>34</v>
      </c>
      <c r="N505" s="5">
        <f t="shared" si="52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4"/>
        <v>2023</v>
      </c>
      <c r="U505" s="5">
        <f t="shared" si="55"/>
        <v>1</v>
      </c>
      <c r="V505" s="5">
        <v>0</v>
      </c>
      <c r="W505" s="5">
        <v>10</v>
      </c>
    </row>
    <row r="506" spans="1:23">
      <c r="A506" s="5">
        <f t="shared" si="53"/>
        <v>503</v>
      </c>
      <c r="B506" s="100">
        <f t="shared" si="56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INDEX(ref_Unit_Balance!$G$31:$G$1012,MATCH(UnitGradeInfo!B506,ref_Unit_Balance!$B$31:$B$1048576,0))</f>
        <v>500</v>
      </c>
      <c r="F506" s="5">
        <f>INDEX(ref_Unit_Balance!$V$31:$V$1012,MATCH(UnitGradeInfo!B506,ref_Unit_Balance!$B$31:$B$1048576,0))
+
INDEX(ref_Unit_Balance!$AB$31:$AB$1012,MATCH(UnitGradeInfo!B506,ref_Unit_Balance!$B$31:$B$1048576,0))*(D506-1)</f>
        <v>37000</v>
      </c>
      <c r="G506" s="5">
        <f>INDEX(ref_Unit_Balance!$R$31:$R$1012,MATCH(UnitGradeInfo!B506,ref_Unit_Balance!$B$31:$B$1048576,0))
+
INDEX(ref_Unit_Balance!$AA$31:$AA$1012,MATCH(UnitGradeInfo!B506,ref_Unit_Balance!$B$31:$B$1048576,0))*(D506-1)</f>
        <v>6660</v>
      </c>
      <c r="H506" s="39">
        <f>IF(INDEX(Unitinfo!D:D,MATCH(UnitGradeInfo!B506,Unitinfo!A:A,0))=1,50,5)</f>
        <v>5</v>
      </c>
      <c r="I506" s="5">
        <v>3</v>
      </c>
      <c r="J506" s="5">
        <v>250</v>
      </c>
      <c r="K506" s="5">
        <v>0</v>
      </c>
      <c r="L506" s="5">
        <v>3</v>
      </c>
      <c r="M506" s="5">
        <f t="shared" si="51"/>
        <v>36</v>
      </c>
      <c r="N506" s="5">
        <f t="shared" si="52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4"/>
        <v>2023</v>
      </c>
      <c r="U506" s="5">
        <f t="shared" si="55"/>
        <v>1</v>
      </c>
      <c r="V506" s="5">
        <v>0</v>
      </c>
      <c r="W506" s="5">
        <v>10</v>
      </c>
    </row>
    <row r="507" spans="1:23">
      <c r="A507" s="5">
        <f t="shared" si="53"/>
        <v>504</v>
      </c>
      <c r="B507" s="100">
        <f t="shared" si="56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INDEX(ref_Unit_Balance!$G$31:$G$1012,MATCH(UnitGradeInfo!B507,ref_Unit_Balance!$B$31:$B$1048576,0))</f>
        <v>500</v>
      </c>
      <c r="F507" s="5">
        <f>INDEX(ref_Unit_Balance!$V$31:$V$1012,MATCH(UnitGradeInfo!B507,ref_Unit_Balance!$B$31:$B$1048576,0))
+
INDEX(ref_Unit_Balance!$AB$31:$AB$1012,MATCH(UnitGradeInfo!B507,ref_Unit_Balance!$B$31:$B$1048576,0))*(D507-1)</f>
        <v>38000</v>
      </c>
      <c r="G507" s="5">
        <f>INDEX(ref_Unit_Balance!$R$31:$R$1012,MATCH(UnitGradeInfo!B507,ref_Unit_Balance!$B$31:$B$1048576,0))
+
INDEX(ref_Unit_Balance!$AA$31:$AA$1012,MATCH(UnitGradeInfo!B507,ref_Unit_Balance!$B$31:$B$1048576,0))*(D507-1)</f>
        <v>6840</v>
      </c>
      <c r="H507" s="39">
        <f>IF(INDEX(Unitinfo!D:D,MATCH(UnitGradeInfo!B507,Unitinfo!A:A,0))=1,50,5)</f>
        <v>5</v>
      </c>
      <c r="I507" s="5">
        <v>3</v>
      </c>
      <c r="J507" s="5">
        <v>250</v>
      </c>
      <c r="K507" s="5">
        <v>0</v>
      </c>
      <c r="L507" s="5">
        <v>3</v>
      </c>
      <c r="M507" s="5">
        <f t="shared" si="51"/>
        <v>38</v>
      </c>
      <c r="N507" s="5">
        <f t="shared" si="52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4"/>
        <v>2023</v>
      </c>
      <c r="U507" s="5">
        <f t="shared" si="55"/>
        <v>1</v>
      </c>
      <c r="V507" s="5">
        <v>0</v>
      </c>
      <c r="W507" s="5">
        <v>10</v>
      </c>
    </row>
    <row r="508" spans="1:23">
      <c r="A508" s="5">
        <f t="shared" si="53"/>
        <v>505</v>
      </c>
      <c r="B508" s="100">
        <f t="shared" si="56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INDEX(ref_Unit_Balance!$G$31:$G$1012,MATCH(UnitGradeInfo!B508,ref_Unit_Balance!$B$31:$B$1048576,0))</f>
        <v>500</v>
      </c>
      <c r="F508" s="5">
        <f>INDEX(ref_Unit_Balance!$V$31:$V$1012,MATCH(UnitGradeInfo!B508,ref_Unit_Balance!$B$31:$B$1048576,0))
+
INDEX(ref_Unit_Balance!$AB$31:$AB$1012,MATCH(UnitGradeInfo!B508,ref_Unit_Balance!$B$31:$B$1048576,0))*(D508-1)</f>
        <v>39000</v>
      </c>
      <c r="G508" s="5">
        <f>INDEX(ref_Unit_Balance!$R$31:$R$1012,MATCH(UnitGradeInfo!B508,ref_Unit_Balance!$B$31:$B$1048576,0))
+
INDEX(ref_Unit_Balance!$AA$31:$AA$1012,MATCH(UnitGradeInfo!B508,ref_Unit_Balance!$B$31:$B$1048576,0))*(D508-1)</f>
        <v>7020</v>
      </c>
      <c r="H508" s="39">
        <f>IF(INDEX(Unitinfo!D:D,MATCH(UnitGradeInfo!B508,Unitinfo!A:A,0))=1,50,5)</f>
        <v>5</v>
      </c>
      <c r="I508" s="5">
        <v>3</v>
      </c>
      <c r="J508" s="5">
        <v>250</v>
      </c>
      <c r="K508" s="5">
        <v>0</v>
      </c>
      <c r="L508" s="5">
        <v>3</v>
      </c>
      <c r="M508" s="5">
        <f t="shared" si="51"/>
        <v>40</v>
      </c>
      <c r="N508" s="5">
        <f t="shared" si="52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4"/>
        <v>2023</v>
      </c>
      <c r="U508" s="5">
        <f t="shared" si="55"/>
        <v>1</v>
      </c>
      <c r="V508" s="5">
        <v>0</v>
      </c>
      <c r="W508" s="5">
        <v>10</v>
      </c>
    </row>
    <row r="509" spans="1:23">
      <c r="A509" s="5">
        <f t="shared" si="53"/>
        <v>506</v>
      </c>
      <c r="B509" s="100">
        <f t="shared" si="56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INDEX(ref_Unit_Balance!$G$31:$G$1012,MATCH(UnitGradeInfo!B509,ref_Unit_Balance!$B$31:$B$1048576,0))</f>
        <v>500</v>
      </c>
      <c r="F509" s="5">
        <f>INDEX(ref_Unit_Balance!$V$31:$V$1012,MATCH(UnitGradeInfo!B509,ref_Unit_Balance!$B$31:$B$1048576,0))
+
INDEX(ref_Unit_Balance!$AB$31:$AB$1012,MATCH(UnitGradeInfo!B509,ref_Unit_Balance!$B$31:$B$1048576,0))*(D509-1)</f>
        <v>16000</v>
      </c>
      <c r="G509" s="5">
        <f>INDEX(ref_Unit_Balance!$R$31:$R$1012,MATCH(UnitGradeInfo!B509,ref_Unit_Balance!$B$31:$B$1048576,0))
+
INDEX(ref_Unit_Balance!$AA$31:$AA$1012,MATCH(UnitGradeInfo!B509,ref_Unit_Balance!$B$31:$B$1048576,0))*(D509-1)</f>
        <v>2400</v>
      </c>
      <c r="H509" s="39">
        <f>IF(INDEX(Unitinfo!D:D,MATCH(UnitGradeInfo!B509,Unitinfo!A:A,0))=1,50,5)</f>
        <v>50</v>
      </c>
      <c r="I509" s="5">
        <v>3</v>
      </c>
      <c r="J509" s="5">
        <v>250</v>
      </c>
      <c r="K509" s="5">
        <v>0</v>
      </c>
      <c r="L509" s="5">
        <v>3</v>
      </c>
      <c r="M509" s="5">
        <f t="shared" si="51"/>
        <v>2</v>
      </c>
      <c r="N509" s="5">
        <f t="shared" si="52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4"/>
        <v>2024</v>
      </c>
      <c r="U509" s="5">
        <f t="shared" si="55"/>
        <v>1</v>
      </c>
      <c r="V509" s="5">
        <v>0</v>
      </c>
      <c r="W509" s="5">
        <v>10</v>
      </c>
    </row>
    <row r="510" spans="1:23">
      <c r="A510" s="5">
        <f t="shared" si="53"/>
        <v>507</v>
      </c>
      <c r="B510" s="100">
        <f t="shared" si="56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INDEX(ref_Unit_Balance!$G$31:$G$1012,MATCH(UnitGradeInfo!B510,ref_Unit_Balance!$B$31:$B$1048576,0))</f>
        <v>500</v>
      </c>
      <c r="F510" s="5">
        <f>INDEX(ref_Unit_Balance!$V$31:$V$1012,MATCH(UnitGradeInfo!B510,ref_Unit_Balance!$B$31:$B$1048576,0))
+
INDEX(ref_Unit_Balance!$AB$31:$AB$1012,MATCH(UnitGradeInfo!B510,ref_Unit_Balance!$B$31:$B$1048576,0))*(D510-1)</f>
        <v>16800</v>
      </c>
      <c r="G510" s="5">
        <f>INDEX(ref_Unit_Balance!$R$31:$R$1012,MATCH(UnitGradeInfo!B510,ref_Unit_Balance!$B$31:$B$1048576,0))
+
INDEX(ref_Unit_Balance!$AA$31:$AA$1012,MATCH(UnitGradeInfo!B510,ref_Unit_Balance!$B$31:$B$1048576,0))*(D510-1)</f>
        <v>2520</v>
      </c>
      <c r="H510" s="39">
        <f>IF(INDEX(Unitinfo!D:D,MATCH(UnitGradeInfo!B510,Unitinfo!A:A,0))=1,50,5)</f>
        <v>50</v>
      </c>
      <c r="I510" s="5">
        <v>3</v>
      </c>
      <c r="J510" s="5">
        <v>250</v>
      </c>
      <c r="K510" s="5">
        <v>0</v>
      </c>
      <c r="L510" s="5">
        <v>3</v>
      </c>
      <c r="M510" s="5">
        <f t="shared" si="51"/>
        <v>4</v>
      </c>
      <c r="N510" s="5">
        <f t="shared" si="52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4"/>
        <v>2024</v>
      </c>
      <c r="U510" s="5">
        <f t="shared" si="55"/>
        <v>1</v>
      </c>
      <c r="V510" s="5">
        <v>0</v>
      </c>
      <c r="W510" s="5">
        <v>10</v>
      </c>
    </row>
    <row r="511" spans="1:23">
      <c r="A511" s="5">
        <f t="shared" si="53"/>
        <v>508</v>
      </c>
      <c r="B511" s="100">
        <f t="shared" si="56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INDEX(ref_Unit_Balance!$G$31:$G$1012,MATCH(UnitGradeInfo!B511,ref_Unit_Balance!$B$31:$B$1048576,0))</f>
        <v>500</v>
      </c>
      <c r="F511" s="5">
        <f>INDEX(ref_Unit_Balance!$V$31:$V$1012,MATCH(UnitGradeInfo!B511,ref_Unit_Balance!$B$31:$B$1048576,0))
+
INDEX(ref_Unit_Balance!$AB$31:$AB$1012,MATCH(UnitGradeInfo!B511,ref_Unit_Balance!$B$31:$B$1048576,0))*(D511-1)</f>
        <v>17600</v>
      </c>
      <c r="G511" s="5">
        <f>INDEX(ref_Unit_Balance!$R$31:$R$1012,MATCH(UnitGradeInfo!B511,ref_Unit_Balance!$B$31:$B$1048576,0))
+
INDEX(ref_Unit_Balance!$AA$31:$AA$1012,MATCH(UnitGradeInfo!B511,ref_Unit_Balance!$B$31:$B$1048576,0))*(D511-1)</f>
        <v>2640</v>
      </c>
      <c r="H511" s="39">
        <f>IF(INDEX(Unitinfo!D:D,MATCH(UnitGradeInfo!B511,Unitinfo!A:A,0))=1,50,5)</f>
        <v>50</v>
      </c>
      <c r="I511" s="5">
        <v>3</v>
      </c>
      <c r="J511" s="5">
        <v>250</v>
      </c>
      <c r="K511" s="5">
        <v>0</v>
      </c>
      <c r="L511" s="5">
        <v>3</v>
      </c>
      <c r="M511" s="5">
        <f t="shared" si="51"/>
        <v>6</v>
      </c>
      <c r="N511" s="5">
        <f t="shared" si="52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4"/>
        <v>2024</v>
      </c>
      <c r="U511" s="5">
        <f t="shared" si="55"/>
        <v>1</v>
      </c>
      <c r="V511" s="5">
        <v>0</v>
      </c>
      <c r="W511" s="5">
        <v>10</v>
      </c>
    </row>
    <row r="512" spans="1:23">
      <c r="A512" s="5">
        <f t="shared" si="53"/>
        <v>509</v>
      </c>
      <c r="B512" s="100">
        <f t="shared" si="56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INDEX(ref_Unit_Balance!$G$31:$G$1012,MATCH(UnitGradeInfo!B512,ref_Unit_Balance!$B$31:$B$1048576,0))</f>
        <v>500</v>
      </c>
      <c r="F512" s="5">
        <f>INDEX(ref_Unit_Balance!$V$31:$V$1012,MATCH(UnitGradeInfo!B512,ref_Unit_Balance!$B$31:$B$1048576,0))
+
INDEX(ref_Unit_Balance!$AB$31:$AB$1012,MATCH(UnitGradeInfo!B512,ref_Unit_Balance!$B$31:$B$1048576,0))*(D512-1)</f>
        <v>18400</v>
      </c>
      <c r="G512" s="5">
        <f>INDEX(ref_Unit_Balance!$R$31:$R$1012,MATCH(UnitGradeInfo!B512,ref_Unit_Balance!$B$31:$B$1048576,0))
+
INDEX(ref_Unit_Balance!$AA$31:$AA$1012,MATCH(UnitGradeInfo!B512,ref_Unit_Balance!$B$31:$B$1048576,0))*(D512-1)</f>
        <v>2760</v>
      </c>
      <c r="H512" s="39">
        <f>IF(INDEX(Unitinfo!D:D,MATCH(UnitGradeInfo!B512,Unitinfo!A:A,0))=1,50,5)</f>
        <v>50</v>
      </c>
      <c r="I512" s="5">
        <v>3</v>
      </c>
      <c r="J512" s="5">
        <v>250</v>
      </c>
      <c r="K512" s="5">
        <v>0</v>
      </c>
      <c r="L512" s="5">
        <v>3</v>
      </c>
      <c r="M512" s="5">
        <f t="shared" si="51"/>
        <v>8</v>
      </c>
      <c r="N512" s="5">
        <f t="shared" si="52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4"/>
        <v>2024</v>
      </c>
      <c r="U512" s="5">
        <f t="shared" si="55"/>
        <v>1</v>
      </c>
      <c r="V512" s="5">
        <v>0</v>
      </c>
      <c r="W512" s="5">
        <v>10</v>
      </c>
    </row>
    <row r="513" spans="1:23">
      <c r="A513" s="5">
        <f t="shared" si="53"/>
        <v>510</v>
      </c>
      <c r="B513" s="100">
        <f t="shared" si="56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INDEX(ref_Unit_Balance!$G$31:$G$1012,MATCH(UnitGradeInfo!B513,ref_Unit_Balance!$B$31:$B$1048576,0))</f>
        <v>500</v>
      </c>
      <c r="F513" s="5">
        <f>INDEX(ref_Unit_Balance!$V$31:$V$1012,MATCH(UnitGradeInfo!B513,ref_Unit_Balance!$B$31:$B$1048576,0))
+
INDEX(ref_Unit_Balance!$AB$31:$AB$1012,MATCH(UnitGradeInfo!B513,ref_Unit_Balance!$B$31:$B$1048576,0))*(D513-1)</f>
        <v>19200</v>
      </c>
      <c r="G513" s="5">
        <f>INDEX(ref_Unit_Balance!$R$31:$R$1012,MATCH(UnitGradeInfo!B513,ref_Unit_Balance!$B$31:$B$1048576,0))
+
INDEX(ref_Unit_Balance!$AA$31:$AA$1012,MATCH(UnitGradeInfo!B513,ref_Unit_Balance!$B$31:$B$1048576,0))*(D513-1)</f>
        <v>2880</v>
      </c>
      <c r="H513" s="39">
        <f>IF(INDEX(Unitinfo!D:D,MATCH(UnitGradeInfo!B513,Unitinfo!A:A,0))=1,50,5)</f>
        <v>50</v>
      </c>
      <c r="I513" s="5">
        <v>3</v>
      </c>
      <c r="J513" s="5">
        <v>250</v>
      </c>
      <c r="K513" s="5">
        <v>0</v>
      </c>
      <c r="L513" s="5">
        <v>3</v>
      </c>
      <c r="M513" s="5">
        <f t="shared" si="51"/>
        <v>10</v>
      </c>
      <c r="N513" s="5">
        <f t="shared" si="52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4"/>
        <v>2024</v>
      </c>
      <c r="U513" s="5">
        <f t="shared" si="55"/>
        <v>1</v>
      </c>
      <c r="V513" s="5">
        <v>0</v>
      </c>
      <c r="W513" s="5">
        <v>10</v>
      </c>
    </row>
    <row r="514" spans="1:23">
      <c r="A514" s="5">
        <f t="shared" si="53"/>
        <v>511</v>
      </c>
      <c r="B514" s="100">
        <f t="shared" si="56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INDEX(ref_Unit_Balance!$G$31:$G$1012,MATCH(UnitGradeInfo!B514,ref_Unit_Balance!$B$31:$B$1048576,0))</f>
        <v>500</v>
      </c>
      <c r="F514" s="5">
        <f>INDEX(ref_Unit_Balance!$V$31:$V$1012,MATCH(UnitGradeInfo!B514,ref_Unit_Balance!$B$31:$B$1048576,0))
+
INDEX(ref_Unit_Balance!$AB$31:$AB$1012,MATCH(UnitGradeInfo!B514,ref_Unit_Balance!$B$31:$B$1048576,0))*(D514-1)</f>
        <v>20000</v>
      </c>
      <c r="G514" s="5">
        <f>INDEX(ref_Unit_Balance!$R$31:$R$1012,MATCH(UnitGradeInfo!B514,ref_Unit_Balance!$B$31:$B$1048576,0))
+
INDEX(ref_Unit_Balance!$AA$31:$AA$1012,MATCH(UnitGradeInfo!B514,ref_Unit_Balance!$B$31:$B$1048576,0))*(D514-1)</f>
        <v>3000</v>
      </c>
      <c r="H514" s="39">
        <f>IF(INDEX(Unitinfo!D:D,MATCH(UnitGradeInfo!B514,Unitinfo!A:A,0))=1,50,5)</f>
        <v>50</v>
      </c>
      <c r="I514" s="5">
        <v>3</v>
      </c>
      <c r="J514" s="5">
        <v>250</v>
      </c>
      <c r="K514" s="5">
        <v>0</v>
      </c>
      <c r="L514" s="5">
        <v>3</v>
      </c>
      <c r="M514" s="5">
        <f t="shared" si="51"/>
        <v>12</v>
      </c>
      <c r="N514" s="5">
        <f t="shared" si="52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4"/>
        <v>2024</v>
      </c>
      <c r="U514" s="5">
        <f t="shared" si="55"/>
        <v>1</v>
      </c>
      <c r="V514" s="5">
        <v>0</v>
      </c>
      <c r="W514" s="5">
        <v>10</v>
      </c>
    </row>
    <row r="515" spans="1:23">
      <c r="A515" s="5">
        <f t="shared" si="53"/>
        <v>512</v>
      </c>
      <c r="B515" s="100">
        <f t="shared" si="56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INDEX(ref_Unit_Balance!$G$31:$G$1012,MATCH(UnitGradeInfo!B515,ref_Unit_Balance!$B$31:$B$1048576,0))</f>
        <v>500</v>
      </c>
      <c r="F515" s="5">
        <f>INDEX(ref_Unit_Balance!$V$31:$V$1012,MATCH(UnitGradeInfo!B515,ref_Unit_Balance!$B$31:$B$1048576,0))
+
INDEX(ref_Unit_Balance!$AB$31:$AB$1012,MATCH(UnitGradeInfo!B515,ref_Unit_Balance!$B$31:$B$1048576,0))*(D515-1)</f>
        <v>20800</v>
      </c>
      <c r="G515" s="5">
        <f>INDEX(ref_Unit_Balance!$R$31:$R$1012,MATCH(UnitGradeInfo!B515,ref_Unit_Balance!$B$31:$B$1048576,0))
+
INDEX(ref_Unit_Balance!$AA$31:$AA$1012,MATCH(UnitGradeInfo!B515,ref_Unit_Balance!$B$31:$B$1048576,0))*(D515-1)</f>
        <v>3120</v>
      </c>
      <c r="H515" s="39">
        <f>IF(INDEX(Unitinfo!D:D,MATCH(UnitGradeInfo!B515,Unitinfo!A:A,0))=1,50,5)</f>
        <v>50</v>
      </c>
      <c r="I515" s="5">
        <v>3</v>
      </c>
      <c r="J515" s="5">
        <v>250</v>
      </c>
      <c r="K515" s="5">
        <v>0</v>
      </c>
      <c r="L515" s="5">
        <v>3</v>
      </c>
      <c r="M515" s="5">
        <f t="shared" si="51"/>
        <v>14</v>
      </c>
      <c r="N515" s="5">
        <f t="shared" si="52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4"/>
        <v>2024</v>
      </c>
      <c r="U515" s="5">
        <f t="shared" si="55"/>
        <v>1</v>
      </c>
      <c r="V515" s="5">
        <v>0</v>
      </c>
      <c r="W515" s="5">
        <v>10</v>
      </c>
    </row>
    <row r="516" spans="1:23">
      <c r="A516" s="5">
        <f t="shared" si="53"/>
        <v>513</v>
      </c>
      <c r="B516" s="100">
        <f t="shared" si="56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INDEX(ref_Unit_Balance!$G$31:$G$1012,MATCH(UnitGradeInfo!B516,ref_Unit_Balance!$B$31:$B$1048576,0))</f>
        <v>500</v>
      </c>
      <c r="F516" s="5">
        <f>INDEX(ref_Unit_Balance!$V$31:$V$1012,MATCH(UnitGradeInfo!B516,ref_Unit_Balance!$B$31:$B$1048576,0))
+
INDEX(ref_Unit_Balance!$AB$31:$AB$1012,MATCH(UnitGradeInfo!B516,ref_Unit_Balance!$B$31:$B$1048576,0))*(D516-1)</f>
        <v>21600</v>
      </c>
      <c r="G516" s="5">
        <f>INDEX(ref_Unit_Balance!$R$31:$R$1012,MATCH(UnitGradeInfo!B516,ref_Unit_Balance!$B$31:$B$1048576,0))
+
INDEX(ref_Unit_Balance!$AA$31:$AA$1012,MATCH(UnitGradeInfo!B516,ref_Unit_Balance!$B$31:$B$1048576,0))*(D516-1)</f>
        <v>3240</v>
      </c>
      <c r="H516" s="39">
        <f>IF(INDEX(Unitinfo!D:D,MATCH(UnitGradeInfo!B516,Unitinfo!A:A,0))=1,50,5)</f>
        <v>50</v>
      </c>
      <c r="I516" s="5">
        <v>3</v>
      </c>
      <c r="J516" s="5">
        <v>250</v>
      </c>
      <c r="K516" s="5">
        <v>0</v>
      </c>
      <c r="L516" s="5">
        <v>3</v>
      </c>
      <c r="M516" s="5">
        <f t="shared" si="51"/>
        <v>16</v>
      </c>
      <c r="N516" s="5">
        <f t="shared" si="52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4"/>
        <v>2024</v>
      </c>
      <c r="U516" s="5">
        <f t="shared" si="55"/>
        <v>1</v>
      </c>
      <c r="V516" s="5">
        <v>0</v>
      </c>
      <c r="W516" s="5">
        <v>10</v>
      </c>
    </row>
    <row r="517" spans="1:23">
      <c r="A517" s="5">
        <f t="shared" si="53"/>
        <v>514</v>
      </c>
      <c r="B517" s="100">
        <f t="shared" si="56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INDEX(ref_Unit_Balance!$G$31:$G$1012,MATCH(UnitGradeInfo!B517,ref_Unit_Balance!$B$31:$B$1048576,0))</f>
        <v>500</v>
      </c>
      <c r="F517" s="5">
        <f>INDEX(ref_Unit_Balance!$V$31:$V$1012,MATCH(UnitGradeInfo!B517,ref_Unit_Balance!$B$31:$B$1048576,0))
+
INDEX(ref_Unit_Balance!$AB$31:$AB$1012,MATCH(UnitGradeInfo!B517,ref_Unit_Balance!$B$31:$B$1048576,0))*(D517-1)</f>
        <v>22400</v>
      </c>
      <c r="G517" s="5">
        <f>INDEX(ref_Unit_Balance!$R$31:$R$1012,MATCH(UnitGradeInfo!B517,ref_Unit_Balance!$B$31:$B$1048576,0))
+
INDEX(ref_Unit_Balance!$AA$31:$AA$1012,MATCH(UnitGradeInfo!B517,ref_Unit_Balance!$B$31:$B$1048576,0))*(D517-1)</f>
        <v>3360</v>
      </c>
      <c r="H517" s="39">
        <f>IF(INDEX(Unitinfo!D:D,MATCH(UnitGradeInfo!B517,Unitinfo!A:A,0))=1,50,5)</f>
        <v>50</v>
      </c>
      <c r="I517" s="5">
        <v>3</v>
      </c>
      <c r="J517" s="5">
        <v>250</v>
      </c>
      <c r="K517" s="5">
        <v>0</v>
      </c>
      <c r="L517" s="5">
        <v>3</v>
      </c>
      <c r="M517" s="5">
        <f t="shared" ref="M517:M580" si="57">D517*2</f>
        <v>18</v>
      </c>
      <c r="N517" s="5">
        <f t="shared" ref="N517:N580" si="58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4"/>
        <v>2024</v>
      </c>
      <c r="U517" s="5">
        <f t="shared" si="55"/>
        <v>1</v>
      </c>
      <c r="V517" s="5">
        <v>0</v>
      </c>
      <c r="W517" s="5">
        <v>10</v>
      </c>
    </row>
    <row r="518" spans="1:23">
      <c r="A518" s="5">
        <f t="shared" si="53"/>
        <v>515</v>
      </c>
      <c r="B518" s="100">
        <f t="shared" si="56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INDEX(ref_Unit_Balance!$G$31:$G$1012,MATCH(UnitGradeInfo!B518,ref_Unit_Balance!$B$31:$B$1048576,0))</f>
        <v>500</v>
      </c>
      <c r="F518" s="5">
        <f>INDEX(ref_Unit_Balance!$V$31:$V$1012,MATCH(UnitGradeInfo!B518,ref_Unit_Balance!$B$31:$B$1048576,0))
+
INDEX(ref_Unit_Balance!$AB$31:$AB$1012,MATCH(UnitGradeInfo!B518,ref_Unit_Balance!$B$31:$B$1048576,0))*(D518-1)</f>
        <v>23200</v>
      </c>
      <c r="G518" s="5">
        <f>INDEX(ref_Unit_Balance!$R$31:$R$1012,MATCH(UnitGradeInfo!B518,ref_Unit_Balance!$B$31:$B$1048576,0))
+
INDEX(ref_Unit_Balance!$AA$31:$AA$1012,MATCH(UnitGradeInfo!B518,ref_Unit_Balance!$B$31:$B$1048576,0))*(D518-1)</f>
        <v>3480</v>
      </c>
      <c r="H518" s="39">
        <f>IF(INDEX(Unitinfo!D:D,MATCH(UnitGradeInfo!B518,Unitinfo!A:A,0))=1,50,5)</f>
        <v>50</v>
      </c>
      <c r="I518" s="5">
        <v>3</v>
      </c>
      <c r="J518" s="5">
        <v>250</v>
      </c>
      <c r="K518" s="5">
        <v>0</v>
      </c>
      <c r="L518" s="5">
        <v>3</v>
      </c>
      <c r="M518" s="5">
        <f t="shared" si="57"/>
        <v>20</v>
      </c>
      <c r="N518" s="5">
        <f t="shared" si="58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4"/>
        <v>2024</v>
      </c>
      <c r="U518" s="5">
        <f t="shared" si="55"/>
        <v>1</v>
      </c>
      <c r="V518" s="5">
        <v>0</v>
      </c>
      <c r="W518" s="5">
        <v>10</v>
      </c>
    </row>
    <row r="519" spans="1:23">
      <c r="A519" s="5">
        <f t="shared" si="53"/>
        <v>516</v>
      </c>
      <c r="B519" s="100">
        <f t="shared" si="56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INDEX(ref_Unit_Balance!$G$31:$G$1012,MATCH(UnitGradeInfo!B519,ref_Unit_Balance!$B$31:$B$1048576,0))</f>
        <v>500</v>
      </c>
      <c r="F519" s="5">
        <f>INDEX(ref_Unit_Balance!$V$31:$V$1012,MATCH(UnitGradeInfo!B519,ref_Unit_Balance!$B$31:$B$1048576,0))
+
INDEX(ref_Unit_Balance!$AB$31:$AB$1012,MATCH(UnitGradeInfo!B519,ref_Unit_Balance!$B$31:$B$1048576,0))*(D519-1)</f>
        <v>24000</v>
      </c>
      <c r="G519" s="5">
        <f>INDEX(ref_Unit_Balance!$R$31:$R$1012,MATCH(UnitGradeInfo!B519,ref_Unit_Balance!$B$31:$B$1048576,0))
+
INDEX(ref_Unit_Balance!$AA$31:$AA$1012,MATCH(UnitGradeInfo!B519,ref_Unit_Balance!$B$31:$B$1048576,0))*(D519-1)</f>
        <v>3600</v>
      </c>
      <c r="H519" s="39">
        <f>IF(INDEX(Unitinfo!D:D,MATCH(UnitGradeInfo!B519,Unitinfo!A:A,0))=1,50,5)</f>
        <v>50</v>
      </c>
      <c r="I519" s="5">
        <v>3</v>
      </c>
      <c r="J519" s="5">
        <v>250</v>
      </c>
      <c r="K519" s="5">
        <v>0</v>
      </c>
      <c r="L519" s="5">
        <v>3</v>
      </c>
      <c r="M519" s="5">
        <f t="shared" si="57"/>
        <v>22</v>
      </c>
      <c r="N519" s="5">
        <f t="shared" si="58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4"/>
        <v>2024</v>
      </c>
      <c r="U519" s="5">
        <f t="shared" si="55"/>
        <v>1</v>
      </c>
      <c r="V519" s="5">
        <v>0</v>
      </c>
      <c r="W519" s="5">
        <v>10</v>
      </c>
    </row>
    <row r="520" spans="1:23">
      <c r="A520" s="5">
        <f t="shared" si="53"/>
        <v>517</v>
      </c>
      <c r="B520" s="100">
        <f t="shared" si="56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INDEX(ref_Unit_Balance!$G$31:$G$1012,MATCH(UnitGradeInfo!B520,ref_Unit_Balance!$B$31:$B$1048576,0))</f>
        <v>500</v>
      </c>
      <c r="F520" s="5">
        <f>INDEX(ref_Unit_Balance!$V$31:$V$1012,MATCH(UnitGradeInfo!B520,ref_Unit_Balance!$B$31:$B$1048576,0))
+
INDEX(ref_Unit_Balance!$AB$31:$AB$1012,MATCH(UnitGradeInfo!B520,ref_Unit_Balance!$B$31:$B$1048576,0))*(D520-1)</f>
        <v>24800</v>
      </c>
      <c r="G520" s="5">
        <f>INDEX(ref_Unit_Balance!$R$31:$R$1012,MATCH(UnitGradeInfo!B520,ref_Unit_Balance!$B$31:$B$1048576,0))
+
INDEX(ref_Unit_Balance!$AA$31:$AA$1012,MATCH(UnitGradeInfo!B520,ref_Unit_Balance!$B$31:$B$1048576,0))*(D520-1)</f>
        <v>3720</v>
      </c>
      <c r="H520" s="39">
        <f>IF(INDEX(Unitinfo!D:D,MATCH(UnitGradeInfo!B520,Unitinfo!A:A,0))=1,50,5)</f>
        <v>50</v>
      </c>
      <c r="I520" s="5">
        <v>3</v>
      </c>
      <c r="J520" s="5">
        <v>250</v>
      </c>
      <c r="K520" s="5">
        <v>0</v>
      </c>
      <c r="L520" s="5">
        <v>3</v>
      </c>
      <c r="M520" s="5">
        <f t="shared" si="57"/>
        <v>24</v>
      </c>
      <c r="N520" s="5">
        <f t="shared" si="58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426</v>
      </c>
      <c r="S520" s="19" t="s">
        <v>426</v>
      </c>
      <c r="T520" s="5">
        <f t="shared" si="54"/>
        <v>2024</v>
      </c>
      <c r="U520" s="5">
        <f t="shared" si="55"/>
        <v>1</v>
      </c>
      <c r="V520" s="5">
        <v>0</v>
      </c>
      <c r="W520" s="5">
        <v>10</v>
      </c>
    </row>
    <row r="521" spans="1:23">
      <c r="A521" s="5">
        <f t="shared" si="53"/>
        <v>518</v>
      </c>
      <c r="B521" s="100">
        <f t="shared" si="56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INDEX(ref_Unit_Balance!$G$31:$G$1012,MATCH(UnitGradeInfo!B521,ref_Unit_Balance!$B$31:$B$1048576,0))</f>
        <v>500</v>
      </c>
      <c r="F521" s="5">
        <f>INDEX(ref_Unit_Balance!$V$31:$V$1012,MATCH(UnitGradeInfo!B521,ref_Unit_Balance!$B$31:$B$1048576,0))
+
INDEX(ref_Unit_Balance!$AB$31:$AB$1012,MATCH(UnitGradeInfo!B521,ref_Unit_Balance!$B$31:$B$1048576,0))*(D521-1)</f>
        <v>25600</v>
      </c>
      <c r="G521" s="5">
        <f>INDEX(ref_Unit_Balance!$R$31:$R$1012,MATCH(UnitGradeInfo!B521,ref_Unit_Balance!$B$31:$B$1048576,0))
+
INDEX(ref_Unit_Balance!$AA$31:$AA$1012,MATCH(UnitGradeInfo!B521,ref_Unit_Balance!$B$31:$B$1048576,0))*(D521-1)</f>
        <v>3840</v>
      </c>
      <c r="H521" s="39">
        <f>IF(INDEX(Unitinfo!D:D,MATCH(UnitGradeInfo!B521,Unitinfo!A:A,0))=1,50,5)</f>
        <v>50</v>
      </c>
      <c r="I521" s="5">
        <v>3</v>
      </c>
      <c r="J521" s="5">
        <v>250</v>
      </c>
      <c r="K521" s="5">
        <v>0</v>
      </c>
      <c r="L521" s="5">
        <v>3</v>
      </c>
      <c r="M521" s="5">
        <f t="shared" si="57"/>
        <v>26</v>
      </c>
      <c r="N521" s="5">
        <f t="shared" si="58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426</v>
      </c>
      <c r="S521" s="19" t="s">
        <v>426</v>
      </c>
      <c r="T521" s="5">
        <f t="shared" si="54"/>
        <v>2024</v>
      </c>
      <c r="U521" s="5">
        <f t="shared" si="55"/>
        <v>1</v>
      </c>
      <c r="V521" s="5">
        <v>0</v>
      </c>
      <c r="W521" s="5">
        <v>10</v>
      </c>
    </row>
    <row r="522" spans="1:23">
      <c r="A522" s="5">
        <f t="shared" si="53"/>
        <v>519</v>
      </c>
      <c r="B522" s="100">
        <f t="shared" si="56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INDEX(ref_Unit_Balance!$G$31:$G$1012,MATCH(UnitGradeInfo!B522,ref_Unit_Balance!$B$31:$B$1048576,0))</f>
        <v>500</v>
      </c>
      <c r="F522" s="5">
        <f>INDEX(ref_Unit_Balance!$V$31:$V$1012,MATCH(UnitGradeInfo!B522,ref_Unit_Balance!$B$31:$B$1048576,0))
+
INDEX(ref_Unit_Balance!$AB$31:$AB$1012,MATCH(UnitGradeInfo!B522,ref_Unit_Balance!$B$31:$B$1048576,0))*(D522-1)</f>
        <v>26400</v>
      </c>
      <c r="G522" s="5">
        <f>INDEX(ref_Unit_Balance!$R$31:$R$1012,MATCH(UnitGradeInfo!B522,ref_Unit_Balance!$B$31:$B$1048576,0))
+
INDEX(ref_Unit_Balance!$AA$31:$AA$1012,MATCH(UnitGradeInfo!B522,ref_Unit_Balance!$B$31:$B$1048576,0))*(D522-1)</f>
        <v>3960</v>
      </c>
      <c r="H522" s="39">
        <f>IF(INDEX(Unitinfo!D:D,MATCH(UnitGradeInfo!B522,Unitinfo!A:A,0))=1,50,5)</f>
        <v>50</v>
      </c>
      <c r="I522" s="5">
        <v>3</v>
      </c>
      <c r="J522" s="5">
        <v>250</v>
      </c>
      <c r="K522" s="5">
        <v>0</v>
      </c>
      <c r="L522" s="5">
        <v>3</v>
      </c>
      <c r="M522" s="5">
        <f t="shared" si="57"/>
        <v>28</v>
      </c>
      <c r="N522" s="5">
        <f t="shared" si="58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426</v>
      </c>
      <c r="S522" s="19" t="s">
        <v>426</v>
      </c>
      <c r="T522" s="5">
        <f t="shared" si="54"/>
        <v>2024</v>
      </c>
      <c r="U522" s="5">
        <f t="shared" si="55"/>
        <v>1</v>
      </c>
      <c r="V522" s="5">
        <v>0</v>
      </c>
      <c r="W522" s="5">
        <v>10</v>
      </c>
    </row>
    <row r="523" spans="1:23">
      <c r="A523" s="5">
        <f t="shared" si="53"/>
        <v>520</v>
      </c>
      <c r="B523" s="100">
        <f t="shared" si="56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INDEX(ref_Unit_Balance!$G$31:$G$1012,MATCH(UnitGradeInfo!B523,ref_Unit_Balance!$B$31:$B$1048576,0))</f>
        <v>500</v>
      </c>
      <c r="F523" s="5">
        <f>INDEX(ref_Unit_Balance!$V$31:$V$1012,MATCH(UnitGradeInfo!B523,ref_Unit_Balance!$B$31:$B$1048576,0))
+
INDEX(ref_Unit_Balance!$AB$31:$AB$1012,MATCH(UnitGradeInfo!B523,ref_Unit_Balance!$B$31:$B$1048576,0))*(D523-1)</f>
        <v>27200</v>
      </c>
      <c r="G523" s="5">
        <f>INDEX(ref_Unit_Balance!$R$31:$R$1012,MATCH(UnitGradeInfo!B523,ref_Unit_Balance!$B$31:$B$1048576,0))
+
INDEX(ref_Unit_Balance!$AA$31:$AA$1012,MATCH(UnitGradeInfo!B523,ref_Unit_Balance!$B$31:$B$1048576,0))*(D523-1)</f>
        <v>4080</v>
      </c>
      <c r="H523" s="39">
        <f>IF(INDEX(Unitinfo!D:D,MATCH(UnitGradeInfo!B523,Unitinfo!A:A,0))=1,50,5)</f>
        <v>50</v>
      </c>
      <c r="I523" s="5">
        <v>3</v>
      </c>
      <c r="J523" s="5">
        <v>250</v>
      </c>
      <c r="K523" s="5">
        <v>0</v>
      </c>
      <c r="L523" s="5">
        <v>3</v>
      </c>
      <c r="M523" s="5">
        <f t="shared" si="57"/>
        <v>30</v>
      </c>
      <c r="N523" s="5">
        <f t="shared" si="58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426</v>
      </c>
      <c r="S523" s="19" t="s">
        <v>426</v>
      </c>
      <c r="T523" s="5">
        <f t="shared" si="54"/>
        <v>2024</v>
      </c>
      <c r="U523" s="5">
        <f t="shared" si="55"/>
        <v>1</v>
      </c>
      <c r="V523" s="5">
        <v>0</v>
      </c>
      <c r="W523" s="5">
        <v>10</v>
      </c>
    </row>
    <row r="524" spans="1:23">
      <c r="A524" s="5">
        <f t="shared" si="53"/>
        <v>521</v>
      </c>
      <c r="B524" s="100">
        <f t="shared" si="56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INDEX(ref_Unit_Balance!$G$31:$G$1012,MATCH(UnitGradeInfo!B524,ref_Unit_Balance!$B$31:$B$1048576,0))</f>
        <v>500</v>
      </c>
      <c r="F524" s="5">
        <f>INDEX(ref_Unit_Balance!$V$31:$V$1012,MATCH(UnitGradeInfo!B524,ref_Unit_Balance!$B$31:$B$1048576,0))
+
INDEX(ref_Unit_Balance!$AB$31:$AB$1012,MATCH(UnitGradeInfo!B524,ref_Unit_Balance!$B$31:$B$1048576,0))*(D524-1)</f>
        <v>28000</v>
      </c>
      <c r="G524" s="5">
        <f>INDEX(ref_Unit_Balance!$R$31:$R$1012,MATCH(UnitGradeInfo!B524,ref_Unit_Balance!$B$31:$B$1048576,0))
+
INDEX(ref_Unit_Balance!$AA$31:$AA$1012,MATCH(UnitGradeInfo!B524,ref_Unit_Balance!$B$31:$B$1048576,0))*(D524-1)</f>
        <v>4200</v>
      </c>
      <c r="H524" s="39">
        <f>IF(INDEX(Unitinfo!D:D,MATCH(UnitGradeInfo!B524,Unitinfo!A:A,0))=1,50,5)</f>
        <v>50</v>
      </c>
      <c r="I524" s="5">
        <v>3</v>
      </c>
      <c r="J524" s="5">
        <v>250</v>
      </c>
      <c r="K524" s="5">
        <v>0</v>
      </c>
      <c r="L524" s="5">
        <v>3</v>
      </c>
      <c r="M524" s="5">
        <f t="shared" si="57"/>
        <v>32</v>
      </c>
      <c r="N524" s="5">
        <f t="shared" si="58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426</v>
      </c>
      <c r="S524" s="19" t="s">
        <v>426</v>
      </c>
      <c r="T524" s="5">
        <f t="shared" si="54"/>
        <v>2024</v>
      </c>
      <c r="U524" s="5">
        <f t="shared" si="55"/>
        <v>1</v>
      </c>
      <c r="V524" s="5">
        <v>0</v>
      </c>
      <c r="W524" s="5">
        <v>10</v>
      </c>
    </row>
    <row r="525" spans="1:23">
      <c r="A525" s="5">
        <f t="shared" si="53"/>
        <v>522</v>
      </c>
      <c r="B525" s="100">
        <f t="shared" si="56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INDEX(ref_Unit_Balance!$G$31:$G$1012,MATCH(UnitGradeInfo!B525,ref_Unit_Balance!$B$31:$B$1048576,0))</f>
        <v>500</v>
      </c>
      <c r="F525" s="5">
        <f>INDEX(ref_Unit_Balance!$V$31:$V$1012,MATCH(UnitGradeInfo!B525,ref_Unit_Balance!$B$31:$B$1048576,0))
+
INDEX(ref_Unit_Balance!$AB$31:$AB$1012,MATCH(UnitGradeInfo!B525,ref_Unit_Balance!$B$31:$B$1048576,0))*(D525-1)</f>
        <v>28800</v>
      </c>
      <c r="G525" s="5">
        <f>INDEX(ref_Unit_Balance!$R$31:$R$1012,MATCH(UnitGradeInfo!B525,ref_Unit_Balance!$B$31:$B$1048576,0))
+
INDEX(ref_Unit_Balance!$AA$31:$AA$1012,MATCH(UnitGradeInfo!B525,ref_Unit_Balance!$B$31:$B$1048576,0))*(D525-1)</f>
        <v>4320</v>
      </c>
      <c r="H525" s="39">
        <f>IF(INDEX(Unitinfo!D:D,MATCH(UnitGradeInfo!B525,Unitinfo!A:A,0))=1,50,5)</f>
        <v>50</v>
      </c>
      <c r="I525" s="5">
        <v>3</v>
      </c>
      <c r="J525" s="5">
        <v>250</v>
      </c>
      <c r="K525" s="5">
        <v>0</v>
      </c>
      <c r="L525" s="5">
        <v>3</v>
      </c>
      <c r="M525" s="5">
        <f t="shared" si="57"/>
        <v>34</v>
      </c>
      <c r="N525" s="5">
        <f t="shared" si="58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426</v>
      </c>
      <c r="S525" s="19" t="s">
        <v>426</v>
      </c>
      <c r="T525" s="5">
        <f t="shared" si="54"/>
        <v>2024</v>
      </c>
      <c r="U525" s="5">
        <f t="shared" si="55"/>
        <v>1</v>
      </c>
      <c r="V525" s="5">
        <v>0</v>
      </c>
      <c r="W525" s="5">
        <v>10</v>
      </c>
    </row>
    <row r="526" spans="1:23">
      <c r="A526" s="5">
        <f t="shared" si="53"/>
        <v>523</v>
      </c>
      <c r="B526" s="100">
        <f t="shared" si="56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INDEX(ref_Unit_Balance!$G$31:$G$1012,MATCH(UnitGradeInfo!B526,ref_Unit_Balance!$B$31:$B$1048576,0))</f>
        <v>500</v>
      </c>
      <c r="F526" s="5">
        <f>INDEX(ref_Unit_Balance!$V$31:$V$1012,MATCH(UnitGradeInfo!B526,ref_Unit_Balance!$B$31:$B$1048576,0))
+
INDEX(ref_Unit_Balance!$AB$31:$AB$1012,MATCH(UnitGradeInfo!B526,ref_Unit_Balance!$B$31:$B$1048576,0))*(D526-1)</f>
        <v>29600</v>
      </c>
      <c r="G526" s="5">
        <f>INDEX(ref_Unit_Balance!$R$31:$R$1012,MATCH(UnitGradeInfo!B526,ref_Unit_Balance!$B$31:$B$1048576,0))
+
INDEX(ref_Unit_Balance!$AA$31:$AA$1012,MATCH(UnitGradeInfo!B526,ref_Unit_Balance!$B$31:$B$1048576,0))*(D526-1)</f>
        <v>4440</v>
      </c>
      <c r="H526" s="39">
        <f>IF(INDEX(Unitinfo!D:D,MATCH(UnitGradeInfo!B526,Unitinfo!A:A,0))=1,50,5)</f>
        <v>50</v>
      </c>
      <c r="I526" s="5">
        <v>3</v>
      </c>
      <c r="J526" s="5">
        <v>250</v>
      </c>
      <c r="K526" s="5">
        <v>0</v>
      </c>
      <c r="L526" s="5">
        <v>3</v>
      </c>
      <c r="M526" s="5">
        <f t="shared" si="57"/>
        <v>36</v>
      </c>
      <c r="N526" s="5">
        <f t="shared" si="58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426</v>
      </c>
      <c r="S526" s="19" t="s">
        <v>426</v>
      </c>
      <c r="T526" s="5">
        <f t="shared" si="54"/>
        <v>2024</v>
      </c>
      <c r="U526" s="5">
        <f t="shared" si="55"/>
        <v>1</v>
      </c>
      <c r="V526" s="5">
        <v>0</v>
      </c>
      <c r="W526" s="5">
        <v>10</v>
      </c>
    </row>
    <row r="527" spans="1:23">
      <c r="A527" s="5">
        <f t="shared" si="53"/>
        <v>524</v>
      </c>
      <c r="B527" s="100">
        <f t="shared" si="56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INDEX(ref_Unit_Balance!$G$31:$G$1012,MATCH(UnitGradeInfo!B527,ref_Unit_Balance!$B$31:$B$1048576,0))</f>
        <v>500</v>
      </c>
      <c r="F527" s="5">
        <f>INDEX(ref_Unit_Balance!$V$31:$V$1012,MATCH(UnitGradeInfo!B527,ref_Unit_Balance!$B$31:$B$1048576,0))
+
INDEX(ref_Unit_Balance!$AB$31:$AB$1012,MATCH(UnitGradeInfo!B527,ref_Unit_Balance!$B$31:$B$1048576,0))*(D527-1)</f>
        <v>30400</v>
      </c>
      <c r="G527" s="5">
        <f>INDEX(ref_Unit_Balance!$R$31:$R$1012,MATCH(UnitGradeInfo!B527,ref_Unit_Balance!$B$31:$B$1048576,0))
+
INDEX(ref_Unit_Balance!$AA$31:$AA$1012,MATCH(UnitGradeInfo!B527,ref_Unit_Balance!$B$31:$B$1048576,0))*(D527-1)</f>
        <v>4560</v>
      </c>
      <c r="H527" s="39">
        <f>IF(INDEX(Unitinfo!D:D,MATCH(UnitGradeInfo!B527,Unitinfo!A:A,0))=1,50,5)</f>
        <v>50</v>
      </c>
      <c r="I527" s="5">
        <v>3</v>
      </c>
      <c r="J527" s="5">
        <v>250</v>
      </c>
      <c r="K527" s="5">
        <v>0</v>
      </c>
      <c r="L527" s="5">
        <v>3</v>
      </c>
      <c r="M527" s="5">
        <f t="shared" si="57"/>
        <v>38</v>
      </c>
      <c r="N527" s="5">
        <f t="shared" si="58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426</v>
      </c>
      <c r="S527" s="19" t="s">
        <v>426</v>
      </c>
      <c r="T527" s="5">
        <f t="shared" si="54"/>
        <v>2024</v>
      </c>
      <c r="U527" s="5">
        <f t="shared" si="55"/>
        <v>1</v>
      </c>
      <c r="V527" s="5">
        <v>0</v>
      </c>
      <c r="W527" s="5">
        <v>10</v>
      </c>
    </row>
    <row r="528" spans="1:23">
      <c r="A528" s="5">
        <f t="shared" si="53"/>
        <v>525</v>
      </c>
      <c r="B528" s="100">
        <f t="shared" si="56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INDEX(ref_Unit_Balance!$G$31:$G$1012,MATCH(UnitGradeInfo!B528,ref_Unit_Balance!$B$31:$B$1048576,0))</f>
        <v>500</v>
      </c>
      <c r="F528" s="5">
        <f>INDEX(ref_Unit_Balance!$V$31:$V$1012,MATCH(UnitGradeInfo!B528,ref_Unit_Balance!$B$31:$B$1048576,0))
+
INDEX(ref_Unit_Balance!$AB$31:$AB$1012,MATCH(UnitGradeInfo!B528,ref_Unit_Balance!$B$31:$B$1048576,0))*(D528-1)</f>
        <v>31200</v>
      </c>
      <c r="G528" s="5">
        <f>INDEX(ref_Unit_Balance!$R$31:$R$1012,MATCH(UnitGradeInfo!B528,ref_Unit_Balance!$B$31:$B$1048576,0))
+
INDEX(ref_Unit_Balance!$AA$31:$AA$1012,MATCH(UnitGradeInfo!B528,ref_Unit_Balance!$B$31:$B$1048576,0))*(D528-1)</f>
        <v>4680</v>
      </c>
      <c r="H528" s="39">
        <f>IF(INDEX(Unitinfo!D:D,MATCH(UnitGradeInfo!B528,Unitinfo!A:A,0))=1,50,5)</f>
        <v>50</v>
      </c>
      <c r="I528" s="5">
        <v>3</v>
      </c>
      <c r="J528" s="5">
        <v>250</v>
      </c>
      <c r="K528" s="5">
        <v>0</v>
      </c>
      <c r="L528" s="5">
        <v>3</v>
      </c>
      <c r="M528" s="5">
        <f t="shared" si="57"/>
        <v>40</v>
      </c>
      <c r="N528" s="5">
        <f t="shared" si="58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426</v>
      </c>
      <c r="S528" s="19" t="s">
        <v>426</v>
      </c>
      <c r="T528" s="5">
        <f t="shared" si="54"/>
        <v>2024</v>
      </c>
      <c r="U528" s="5">
        <f t="shared" si="55"/>
        <v>1</v>
      </c>
      <c r="V528" s="5">
        <v>0</v>
      </c>
      <c r="W528" s="5">
        <v>10</v>
      </c>
    </row>
    <row r="529" spans="1:23">
      <c r="A529" s="5">
        <f t="shared" si="53"/>
        <v>526</v>
      </c>
      <c r="B529" s="100">
        <f t="shared" si="56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INDEX(ref_Unit_Balance!$G$31:$G$1012,MATCH(UnitGradeInfo!B529,ref_Unit_Balance!$B$31:$B$1048576,0))</f>
        <v>500</v>
      </c>
      <c r="F529" s="5">
        <f>INDEX(ref_Unit_Balance!$V$31:$V$1012,MATCH(UnitGradeInfo!B529,ref_Unit_Balance!$B$31:$B$1048576,0))
+
INDEX(ref_Unit_Balance!$AB$31:$AB$1012,MATCH(UnitGradeInfo!B529,ref_Unit_Balance!$B$31:$B$1048576,0))*(D529-1)</f>
        <v>20000</v>
      </c>
      <c r="G529" s="5">
        <f>INDEX(ref_Unit_Balance!$R$31:$R$1012,MATCH(UnitGradeInfo!B529,ref_Unit_Balance!$B$31:$B$1048576,0))
+
INDEX(ref_Unit_Balance!$AA$31:$AA$1012,MATCH(UnitGradeInfo!B529,ref_Unit_Balance!$B$31:$B$1048576,0))*(D529-1)</f>
        <v>2000</v>
      </c>
      <c r="H529" s="39">
        <f>IF(INDEX(Unitinfo!D:D,MATCH(UnitGradeInfo!B529,Unitinfo!A:A,0))=1,50,5)</f>
        <v>50</v>
      </c>
      <c r="I529" s="5">
        <v>3</v>
      </c>
      <c r="J529" s="5">
        <v>250</v>
      </c>
      <c r="K529" s="5">
        <v>0</v>
      </c>
      <c r="L529" s="5">
        <v>3</v>
      </c>
      <c r="M529" s="5">
        <f t="shared" si="57"/>
        <v>2</v>
      </c>
      <c r="N529" s="5">
        <f t="shared" si="58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426</v>
      </c>
      <c r="S529" s="19" t="s">
        <v>426</v>
      </c>
      <c r="T529" s="5">
        <f t="shared" si="54"/>
        <v>2025</v>
      </c>
      <c r="U529" s="5">
        <f t="shared" si="55"/>
        <v>1</v>
      </c>
      <c r="V529" s="5">
        <v>0</v>
      </c>
      <c r="W529" s="5">
        <v>10</v>
      </c>
    </row>
    <row r="530" spans="1:23">
      <c r="A530" s="5">
        <f t="shared" si="53"/>
        <v>527</v>
      </c>
      <c r="B530" s="100">
        <f t="shared" si="56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INDEX(ref_Unit_Balance!$G$31:$G$1012,MATCH(UnitGradeInfo!B530,ref_Unit_Balance!$B$31:$B$1048576,0))</f>
        <v>500</v>
      </c>
      <c r="F530" s="5">
        <f>INDEX(ref_Unit_Balance!$V$31:$V$1012,MATCH(UnitGradeInfo!B530,ref_Unit_Balance!$B$31:$B$1048576,0))
+
INDEX(ref_Unit_Balance!$AB$31:$AB$1012,MATCH(UnitGradeInfo!B530,ref_Unit_Balance!$B$31:$B$1048576,0))*(D530-1)</f>
        <v>20800</v>
      </c>
      <c r="G530" s="5">
        <f>INDEX(ref_Unit_Balance!$R$31:$R$1012,MATCH(UnitGradeInfo!B530,ref_Unit_Balance!$B$31:$B$1048576,0))
+
INDEX(ref_Unit_Balance!$AA$31:$AA$1012,MATCH(UnitGradeInfo!B530,ref_Unit_Balance!$B$31:$B$1048576,0))*(D530-1)</f>
        <v>2120</v>
      </c>
      <c r="H530" s="39">
        <f>IF(INDEX(Unitinfo!D:D,MATCH(UnitGradeInfo!B530,Unitinfo!A:A,0))=1,50,5)</f>
        <v>50</v>
      </c>
      <c r="I530" s="5">
        <v>3</v>
      </c>
      <c r="J530" s="5">
        <v>250</v>
      </c>
      <c r="K530" s="5">
        <v>0</v>
      </c>
      <c r="L530" s="5">
        <v>3</v>
      </c>
      <c r="M530" s="5">
        <f t="shared" si="57"/>
        <v>4</v>
      </c>
      <c r="N530" s="5">
        <f t="shared" si="58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426</v>
      </c>
      <c r="S530" s="19" t="s">
        <v>426</v>
      </c>
      <c r="T530" s="5">
        <f t="shared" si="54"/>
        <v>2025</v>
      </c>
      <c r="U530" s="5">
        <f t="shared" si="55"/>
        <v>1</v>
      </c>
      <c r="V530" s="5">
        <v>0</v>
      </c>
      <c r="W530" s="5">
        <v>10</v>
      </c>
    </row>
    <row r="531" spans="1:23">
      <c r="A531" s="5">
        <f t="shared" si="53"/>
        <v>528</v>
      </c>
      <c r="B531" s="100">
        <f t="shared" si="56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INDEX(ref_Unit_Balance!$G$31:$G$1012,MATCH(UnitGradeInfo!B531,ref_Unit_Balance!$B$31:$B$1048576,0))</f>
        <v>500</v>
      </c>
      <c r="F531" s="5">
        <f>INDEX(ref_Unit_Balance!$V$31:$V$1012,MATCH(UnitGradeInfo!B531,ref_Unit_Balance!$B$31:$B$1048576,0))
+
INDEX(ref_Unit_Balance!$AB$31:$AB$1012,MATCH(UnitGradeInfo!B531,ref_Unit_Balance!$B$31:$B$1048576,0))*(D531-1)</f>
        <v>21600</v>
      </c>
      <c r="G531" s="5">
        <f>INDEX(ref_Unit_Balance!$R$31:$R$1012,MATCH(UnitGradeInfo!B531,ref_Unit_Balance!$B$31:$B$1048576,0))
+
INDEX(ref_Unit_Balance!$AA$31:$AA$1012,MATCH(UnitGradeInfo!B531,ref_Unit_Balance!$B$31:$B$1048576,0))*(D531-1)</f>
        <v>2240</v>
      </c>
      <c r="H531" s="39">
        <f>IF(INDEX(Unitinfo!D:D,MATCH(UnitGradeInfo!B531,Unitinfo!A:A,0))=1,50,5)</f>
        <v>50</v>
      </c>
      <c r="I531" s="5">
        <v>3</v>
      </c>
      <c r="J531" s="5">
        <v>250</v>
      </c>
      <c r="K531" s="5">
        <v>0</v>
      </c>
      <c r="L531" s="5">
        <v>3</v>
      </c>
      <c r="M531" s="5">
        <f t="shared" si="57"/>
        <v>6</v>
      </c>
      <c r="N531" s="5">
        <f t="shared" si="58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426</v>
      </c>
      <c r="S531" s="19" t="s">
        <v>426</v>
      </c>
      <c r="T531" s="5">
        <f t="shared" si="54"/>
        <v>2025</v>
      </c>
      <c r="U531" s="5">
        <f t="shared" si="55"/>
        <v>1</v>
      </c>
      <c r="V531" s="5">
        <v>0</v>
      </c>
      <c r="W531" s="5">
        <v>10</v>
      </c>
    </row>
    <row r="532" spans="1:23">
      <c r="A532" s="5">
        <f t="shared" si="53"/>
        <v>529</v>
      </c>
      <c r="B532" s="100">
        <f t="shared" si="56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INDEX(ref_Unit_Balance!$G$31:$G$1012,MATCH(UnitGradeInfo!B532,ref_Unit_Balance!$B$31:$B$1048576,0))</f>
        <v>500</v>
      </c>
      <c r="F532" s="5">
        <f>INDEX(ref_Unit_Balance!$V$31:$V$1012,MATCH(UnitGradeInfo!B532,ref_Unit_Balance!$B$31:$B$1048576,0))
+
INDEX(ref_Unit_Balance!$AB$31:$AB$1012,MATCH(UnitGradeInfo!B532,ref_Unit_Balance!$B$31:$B$1048576,0))*(D532-1)</f>
        <v>22400</v>
      </c>
      <c r="G532" s="5">
        <f>INDEX(ref_Unit_Balance!$R$31:$R$1012,MATCH(UnitGradeInfo!B532,ref_Unit_Balance!$B$31:$B$1048576,0))
+
INDEX(ref_Unit_Balance!$AA$31:$AA$1012,MATCH(UnitGradeInfo!B532,ref_Unit_Balance!$B$31:$B$1048576,0))*(D532-1)</f>
        <v>2360</v>
      </c>
      <c r="H532" s="39">
        <f>IF(INDEX(Unitinfo!D:D,MATCH(UnitGradeInfo!B532,Unitinfo!A:A,0))=1,50,5)</f>
        <v>50</v>
      </c>
      <c r="I532" s="5">
        <v>3</v>
      </c>
      <c r="J532" s="5">
        <v>250</v>
      </c>
      <c r="K532" s="5">
        <v>0</v>
      </c>
      <c r="L532" s="5">
        <v>3</v>
      </c>
      <c r="M532" s="5">
        <f t="shared" si="57"/>
        <v>8</v>
      </c>
      <c r="N532" s="5">
        <f t="shared" si="58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426</v>
      </c>
      <c r="S532" s="19" t="s">
        <v>426</v>
      </c>
      <c r="T532" s="5">
        <f t="shared" si="54"/>
        <v>2025</v>
      </c>
      <c r="U532" s="5">
        <f t="shared" si="55"/>
        <v>1</v>
      </c>
      <c r="V532" s="5">
        <v>0</v>
      </c>
      <c r="W532" s="5">
        <v>10</v>
      </c>
    </row>
    <row r="533" spans="1:23">
      <c r="A533" s="5">
        <f t="shared" si="53"/>
        <v>530</v>
      </c>
      <c r="B533" s="100">
        <f t="shared" si="56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INDEX(ref_Unit_Balance!$G$31:$G$1012,MATCH(UnitGradeInfo!B533,ref_Unit_Balance!$B$31:$B$1048576,0))</f>
        <v>500</v>
      </c>
      <c r="F533" s="5">
        <f>INDEX(ref_Unit_Balance!$V$31:$V$1012,MATCH(UnitGradeInfo!B533,ref_Unit_Balance!$B$31:$B$1048576,0))
+
INDEX(ref_Unit_Balance!$AB$31:$AB$1012,MATCH(UnitGradeInfo!B533,ref_Unit_Balance!$B$31:$B$1048576,0))*(D533-1)</f>
        <v>23200</v>
      </c>
      <c r="G533" s="5">
        <f>INDEX(ref_Unit_Balance!$R$31:$R$1012,MATCH(UnitGradeInfo!B533,ref_Unit_Balance!$B$31:$B$1048576,0))
+
INDEX(ref_Unit_Balance!$AA$31:$AA$1012,MATCH(UnitGradeInfo!B533,ref_Unit_Balance!$B$31:$B$1048576,0))*(D533-1)</f>
        <v>2480</v>
      </c>
      <c r="H533" s="39">
        <f>IF(INDEX(Unitinfo!D:D,MATCH(UnitGradeInfo!B533,Unitinfo!A:A,0))=1,50,5)</f>
        <v>50</v>
      </c>
      <c r="I533" s="5">
        <v>3</v>
      </c>
      <c r="J533" s="5">
        <v>250</v>
      </c>
      <c r="K533" s="5">
        <v>0</v>
      </c>
      <c r="L533" s="5">
        <v>3</v>
      </c>
      <c r="M533" s="5">
        <f t="shared" si="57"/>
        <v>10</v>
      </c>
      <c r="N533" s="5">
        <f t="shared" si="58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426</v>
      </c>
      <c r="S533" s="19" t="s">
        <v>426</v>
      </c>
      <c r="T533" s="5">
        <f t="shared" si="54"/>
        <v>2025</v>
      </c>
      <c r="U533" s="5">
        <f t="shared" si="55"/>
        <v>1</v>
      </c>
      <c r="V533" s="5">
        <v>0</v>
      </c>
      <c r="W533" s="5">
        <v>10</v>
      </c>
    </row>
    <row r="534" spans="1:23">
      <c r="A534" s="5">
        <f t="shared" si="53"/>
        <v>531</v>
      </c>
      <c r="B534" s="100">
        <f t="shared" si="56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INDEX(ref_Unit_Balance!$G$31:$G$1012,MATCH(UnitGradeInfo!B534,ref_Unit_Balance!$B$31:$B$1048576,0))</f>
        <v>500</v>
      </c>
      <c r="F534" s="5">
        <f>INDEX(ref_Unit_Balance!$V$31:$V$1012,MATCH(UnitGradeInfo!B534,ref_Unit_Balance!$B$31:$B$1048576,0))
+
INDEX(ref_Unit_Balance!$AB$31:$AB$1012,MATCH(UnitGradeInfo!B534,ref_Unit_Balance!$B$31:$B$1048576,0))*(D534-1)</f>
        <v>24000</v>
      </c>
      <c r="G534" s="5">
        <f>INDEX(ref_Unit_Balance!$R$31:$R$1012,MATCH(UnitGradeInfo!B534,ref_Unit_Balance!$B$31:$B$1048576,0))
+
INDEX(ref_Unit_Balance!$AA$31:$AA$1012,MATCH(UnitGradeInfo!B534,ref_Unit_Balance!$B$31:$B$1048576,0))*(D534-1)</f>
        <v>2600</v>
      </c>
      <c r="H534" s="39">
        <f>IF(INDEX(Unitinfo!D:D,MATCH(UnitGradeInfo!B534,Unitinfo!A:A,0))=1,50,5)</f>
        <v>50</v>
      </c>
      <c r="I534" s="5">
        <v>3</v>
      </c>
      <c r="J534" s="5">
        <v>250</v>
      </c>
      <c r="K534" s="5">
        <v>0</v>
      </c>
      <c r="L534" s="5">
        <v>3</v>
      </c>
      <c r="M534" s="5">
        <f t="shared" si="57"/>
        <v>12</v>
      </c>
      <c r="N534" s="5">
        <f t="shared" si="58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426</v>
      </c>
      <c r="S534" s="19" t="s">
        <v>426</v>
      </c>
      <c r="T534" s="5">
        <f t="shared" si="54"/>
        <v>2025</v>
      </c>
      <c r="U534" s="5">
        <f t="shared" si="55"/>
        <v>1</v>
      </c>
      <c r="V534" s="5">
        <v>0</v>
      </c>
      <c r="W534" s="5">
        <v>10</v>
      </c>
    </row>
    <row r="535" spans="1:23">
      <c r="A535" s="5">
        <f t="shared" si="53"/>
        <v>532</v>
      </c>
      <c r="B535" s="100">
        <f t="shared" si="56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INDEX(ref_Unit_Balance!$G$31:$G$1012,MATCH(UnitGradeInfo!B535,ref_Unit_Balance!$B$31:$B$1048576,0))</f>
        <v>500</v>
      </c>
      <c r="F535" s="5">
        <f>INDEX(ref_Unit_Balance!$V$31:$V$1012,MATCH(UnitGradeInfo!B535,ref_Unit_Balance!$B$31:$B$1048576,0))
+
INDEX(ref_Unit_Balance!$AB$31:$AB$1012,MATCH(UnitGradeInfo!B535,ref_Unit_Balance!$B$31:$B$1048576,0))*(D535-1)</f>
        <v>24800</v>
      </c>
      <c r="G535" s="5">
        <f>INDEX(ref_Unit_Balance!$R$31:$R$1012,MATCH(UnitGradeInfo!B535,ref_Unit_Balance!$B$31:$B$1048576,0))
+
INDEX(ref_Unit_Balance!$AA$31:$AA$1012,MATCH(UnitGradeInfo!B535,ref_Unit_Balance!$B$31:$B$1048576,0))*(D535-1)</f>
        <v>2720</v>
      </c>
      <c r="H535" s="39">
        <f>IF(INDEX(Unitinfo!D:D,MATCH(UnitGradeInfo!B535,Unitinfo!A:A,0))=1,50,5)</f>
        <v>50</v>
      </c>
      <c r="I535" s="5">
        <v>3</v>
      </c>
      <c r="J535" s="5">
        <v>250</v>
      </c>
      <c r="K535" s="5">
        <v>0</v>
      </c>
      <c r="L535" s="5">
        <v>3</v>
      </c>
      <c r="M535" s="5">
        <f t="shared" si="57"/>
        <v>14</v>
      </c>
      <c r="N535" s="5">
        <f t="shared" si="58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426</v>
      </c>
      <c r="S535" s="19" t="s">
        <v>426</v>
      </c>
      <c r="T535" s="5">
        <f t="shared" si="54"/>
        <v>2025</v>
      </c>
      <c r="U535" s="5">
        <f t="shared" si="55"/>
        <v>1</v>
      </c>
      <c r="V535" s="5">
        <v>0</v>
      </c>
      <c r="W535" s="5">
        <v>10</v>
      </c>
    </row>
    <row r="536" spans="1:23">
      <c r="A536" s="5">
        <f t="shared" si="53"/>
        <v>533</v>
      </c>
      <c r="B536" s="100">
        <f t="shared" si="56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INDEX(ref_Unit_Balance!$G$31:$G$1012,MATCH(UnitGradeInfo!B536,ref_Unit_Balance!$B$31:$B$1048576,0))</f>
        <v>500</v>
      </c>
      <c r="F536" s="5">
        <f>INDEX(ref_Unit_Balance!$V$31:$V$1012,MATCH(UnitGradeInfo!B536,ref_Unit_Balance!$B$31:$B$1048576,0))
+
INDEX(ref_Unit_Balance!$AB$31:$AB$1012,MATCH(UnitGradeInfo!B536,ref_Unit_Balance!$B$31:$B$1048576,0))*(D536-1)</f>
        <v>25600</v>
      </c>
      <c r="G536" s="5">
        <f>INDEX(ref_Unit_Balance!$R$31:$R$1012,MATCH(UnitGradeInfo!B536,ref_Unit_Balance!$B$31:$B$1048576,0))
+
INDEX(ref_Unit_Balance!$AA$31:$AA$1012,MATCH(UnitGradeInfo!B536,ref_Unit_Balance!$B$31:$B$1048576,0))*(D536-1)</f>
        <v>2840</v>
      </c>
      <c r="H536" s="39">
        <f>IF(INDEX(Unitinfo!D:D,MATCH(UnitGradeInfo!B536,Unitinfo!A:A,0))=1,50,5)</f>
        <v>50</v>
      </c>
      <c r="I536" s="5">
        <v>3</v>
      </c>
      <c r="J536" s="5">
        <v>250</v>
      </c>
      <c r="K536" s="5">
        <v>0</v>
      </c>
      <c r="L536" s="5">
        <v>3</v>
      </c>
      <c r="M536" s="5">
        <f t="shared" si="57"/>
        <v>16</v>
      </c>
      <c r="N536" s="5">
        <f t="shared" si="58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426</v>
      </c>
      <c r="S536" s="19" t="s">
        <v>426</v>
      </c>
      <c r="T536" s="5">
        <f t="shared" si="54"/>
        <v>2025</v>
      </c>
      <c r="U536" s="5">
        <f t="shared" si="55"/>
        <v>1</v>
      </c>
      <c r="V536" s="5">
        <v>0</v>
      </c>
      <c r="W536" s="5">
        <v>10</v>
      </c>
    </row>
    <row r="537" spans="1:23">
      <c r="A537" s="5">
        <f t="shared" si="53"/>
        <v>534</v>
      </c>
      <c r="B537" s="100">
        <f t="shared" si="56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INDEX(ref_Unit_Balance!$G$31:$G$1012,MATCH(UnitGradeInfo!B537,ref_Unit_Balance!$B$31:$B$1048576,0))</f>
        <v>500</v>
      </c>
      <c r="F537" s="5">
        <f>INDEX(ref_Unit_Balance!$V$31:$V$1012,MATCH(UnitGradeInfo!B537,ref_Unit_Balance!$B$31:$B$1048576,0))
+
INDEX(ref_Unit_Balance!$AB$31:$AB$1012,MATCH(UnitGradeInfo!B537,ref_Unit_Balance!$B$31:$B$1048576,0))*(D537-1)</f>
        <v>26400</v>
      </c>
      <c r="G537" s="5">
        <f>INDEX(ref_Unit_Balance!$R$31:$R$1012,MATCH(UnitGradeInfo!B537,ref_Unit_Balance!$B$31:$B$1048576,0))
+
INDEX(ref_Unit_Balance!$AA$31:$AA$1012,MATCH(UnitGradeInfo!B537,ref_Unit_Balance!$B$31:$B$1048576,0))*(D537-1)</f>
        <v>2960</v>
      </c>
      <c r="H537" s="39">
        <f>IF(INDEX(Unitinfo!D:D,MATCH(UnitGradeInfo!B537,Unitinfo!A:A,0))=1,50,5)</f>
        <v>50</v>
      </c>
      <c r="I537" s="5">
        <v>3</v>
      </c>
      <c r="J537" s="5">
        <v>250</v>
      </c>
      <c r="K537" s="5">
        <v>0</v>
      </c>
      <c r="L537" s="5">
        <v>3</v>
      </c>
      <c r="M537" s="5">
        <f t="shared" si="57"/>
        <v>18</v>
      </c>
      <c r="N537" s="5">
        <f t="shared" si="58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426</v>
      </c>
      <c r="S537" s="19" t="s">
        <v>426</v>
      </c>
      <c r="T537" s="5">
        <f t="shared" si="54"/>
        <v>2025</v>
      </c>
      <c r="U537" s="5">
        <f t="shared" si="55"/>
        <v>1</v>
      </c>
      <c r="V537" s="5">
        <v>0</v>
      </c>
      <c r="W537" s="5">
        <v>10</v>
      </c>
    </row>
    <row r="538" spans="1:23">
      <c r="A538" s="5">
        <f t="shared" si="53"/>
        <v>535</v>
      </c>
      <c r="B538" s="100">
        <f t="shared" si="56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INDEX(ref_Unit_Balance!$G$31:$G$1012,MATCH(UnitGradeInfo!B538,ref_Unit_Balance!$B$31:$B$1048576,0))</f>
        <v>500</v>
      </c>
      <c r="F538" s="5">
        <f>INDEX(ref_Unit_Balance!$V$31:$V$1012,MATCH(UnitGradeInfo!B538,ref_Unit_Balance!$B$31:$B$1048576,0))
+
INDEX(ref_Unit_Balance!$AB$31:$AB$1012,MATCH(UnitGradeInfo!B538,ref_Unit_Balance!$B$31:$B$1048576,0))*(D538-1)</f>
        <v>27200</v>
      </c>
      <c r="G538" s="5">
        <f>INDEX(ref_Unit_Balance!$R$31:$R$1012,MATCH(UnitGradeInfo!B538,ref_Unit_Balance!$B$31:$B$1048576,0))
+
INDEX(ref_Unit_Balance!$AA$31:$AA$1012,MATCH(UnitGradeInfo!B538,ref_Unit_Balance!$B$31:$B$1048576,0))*(D538-1)</f>
        <v>3080</v>
      </c>
      <c r="H538" s="39">
        <f>IF(INDEX(Unitinfo!D:D,MATCH(UnitGradeInfo!B538,Unitinfo!A:A,0))=1,50,5)</f>
        <v>50</v>
      </c>
      <c r="I538" s="5">
        <v>3</v>
      </c>
      <c r="J538" s="5">
        <v>250</v>
      </c>
      <c r="K538" s="5">
        <v>0</v>
      </c>
      <c r="L538" s="5">
        <v>3</v>
      </c>
      <c r="M538" s="5">
        <f t="shared" si="57"/>
        <v>20</v>
      </c>
      <c r="N538" s="5">
        <f t="shared" si="58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426</v>
      </c>
      <c r="S538" s="19" t="s">
        <v>426</v>
      </c>
      <c r="T538" s="5">
        <f t="shared" si="54"/>
        <v>2025</v>
      </c>
      <c r="U538" s="5">
        <f t="shared" si="55"/>
        <v>1</v>
      </c>
      <c r="V538" s="5">
        <v>0</v>
      </c>
      <c r="W538" s="5">
        <v>10</v>
      </c>
    </row>
    <row r="539" spans="1:23">
      <c r="A539" s="5">
        <f t="shared" si="53"/>
        <v>536</v>
      </c>
      <c r="B539" s="100">
        <f t="shared" si="56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INDEX(ref_Unit_Balance!$G$31:$G$1012,MATCH(UnitGradeInfo!B539,ref_Unit_Balance!$B$31:$B$1048576,0))</f>
        <v>500</v>
      </c>
      <c r="F539" s="5">
        <f>INDEX(ref_Unit_Balance!$V$31:$V$1012,MATCH(UnitGradeInfo!B539,ref_Unit_Balance!$B$31:$B$1048576,0))
+
INDEX(ref_Unit_Balance!$AB$31:$AB$1012,MATCH(UnitGradeInfo!B539,ref_Unit_Balance!$B$31:$B$1048576,0))*(D539-1)</f>
        <v>28000</v>
      </c>
      <c r="G539" s="5">
        <f>INDEX(ref_Unit_Balance!$R$31:$R$1012,MATCH(UnitGradeInfo!B539,ref_Unit_Balance!$B$31:$B$1048576,0))
+
INDEX(ref_Unit_Balance!$AA$31:$AA$1012,MATCH(UnitGradeInfo!B539,ref_Unit_Balance!$B$31:$B$1048576,0))*(D539-1)</f>
        <v>3200</v>
      </c>
      <c r="H539" s="39">
        <f>IF(INDEX(Unitinfo!D:D,MATCH(UnitGradeInfo!B539,Unitinfo!A:A,0))=1,50,5)</f>
        <v>50</v>
      </c>
      <c r="I539" s="5">
        <v>3</v>
      </c>
      <c r="J539" s="5">
        <v>250</v>
      </c>
      <c r="K539" s="5">
        <v>0</v>
      </c>
      <c r="L539" s="5">
        <v>3</v>
      </c>
      <c r="M539" s="5">
        <f t="shared" si="57"/>
        <v>22</v>
      </c>
      <c r="N539" s="5">
        <f t="shared" si="58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426</v>
      </c>
      <c r="S539" s="19" t="s">
        <v>426</v>
      </c>
      <c r="T539" s="5">
        <f t="shared" si="54"/>
        <v>2025</v>
      </c>
      <c r="U539" s="5">
        <f t="shared" si="55"/>
        <v>1</v>
      </c>
      <c r="V539" s="5">
        <v>0</v>
      </c>
      <c r="W539" s="5">
        <v>10</v>
      </c>
    </row>
    <row r="540" spans="1:23">
      <c r="A540" s="5">
        <f t="shared" si="53"/>
        <v>537</v>
      </c>
      <c r="B540" s="100">
        <f t="shared" si="56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INDEX(ref_Unit_Balance!$G$31:$G$1012,MATCH(UnitGradeInfo!B540,ref_Unit_Balance!$B$31:$B$1048576,0))</f>
        <v>500</v>
      </c>
      <c r="F540" s="5">
        <f>INDEX(ref_Unit_Balance!$V$31:$V$1012,MATCH(UnitGradeInfo!B540,ref_Unit_Balance!$B$31:$B$1048576,0))
+
INDEX(ref_Unit_Balance!$AB$31:$AB$1012,MATCH(UnitGradeInfo!B540,ref_Unit_Balance!$B$31:$B$1048576,0))*(D540-1)</f>
        <v>28800</v>
      </c>
      <c r="G540" s="5">
        <f>INDEX(ref_Unit_Balance!$R$31:$R$1012,MATCH(UnitGradeInfo!B540,ref_Unit_Balance!$B$31:$B$1048576,0))
+
INDEX(ref_Unit_Balance!$AA$31:$AA$1012,MATCH(UnitGradeInfo!B540,ref_Unit_Balance!$B$31:$B$1048576,0))*(D540-1)</f>
        <v>3320</v>
      </c>
      <c r="H540" s="39">
        <f>IF(INDEX(Unitinfo!D:D,MATCH(UnitGradeInfo!B540,Unitinfo!A:A,0))=1,50,5)</f>
        <v>50</v>
      </c>
      <c r="I540" s="5">
        <v>3</v>
      </c>
      <c r="J540" s="5">
        <v>250</v>
      </c>
      <c r="K540" s="5">
        <v>0</v>
      </c>
      <c r="L540" s="5">
        <v>3</v>
      </c>
      <c r="M540" s="5">
        <f t="shared" si="57"/>
        <v>24</v>
      </c>
      <c r="N540" s="5">
        <f t="shared" si="58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426</v>
      </c>
      <c r="S540" s="19" t="s">
        <v>426</v>
      </c>
      <c r="T540" s="5">
        <f t="shared" si="54"/>
        <v>2025</v>
      </c>
      <c r="U540" s="5">
        <f t="shared" si="55"/>
        <v>1</v>
      </c>
      <c r="V540" s="5">
        <v>0</v>
      </c>
      <c r="W540" s="5">
        <v>10</v>
      </c>
    </row>
    <row r="541" spans="1:23">
      <c r="A541" s="5">
        <f t="shared" si="53"/>
        <v>538</v>
      </c>
      <c r="B541" s="100">
        <f t="shared" si="56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INDEX(ref_Unit_Balance!$G$31:$G$1012,MATCH(UnitGradeInfo!B541,ref_Unit_Balance!$B$31:$B$1048576,0))</f>
        <v>500</v>
      </c>
      <c r="F541" s="5">
        <f>INDEX(ref_Unit_Balance!$V$31:$V$1012,MATCH(UnitGradeInfo!B541,ref_Unit_Balance!$B$31:$B$1048576,0))
+
INDEX(ref_Unit_Balance!$AB$31:$AB$1012,MATCH(UnitGradeInfo!B541,ref_Unit_Balance!$B$31:$B$1048576,0))*(D541-1)</f>
        <v>29600</v>
      </c>
      <c r="G541" s="5">
        <f>INDEX(ref_Unit_Balance!$R$31:$R$1012,MATCH(UnitGradeInfo!B541,ref_Unit_Balance!$B$31:$B$1048576,0))
+
INDEX(ref_Unit_Balance!$AA$31:$AA$1012,MATCH(UnitGradeInfo!B541,ref_Unit_Balance!$B$31:$B$1048576,0))*(D541-1)</f>
        <v>3440</v>
      </c>
      <c r="H541" s="39">
        <f>IF(INDEX(Unitinfo!D:D,MATCH(UnitGradeInfo!B541,Unitinfo!A:A,0))=1,50,5)</f>
        <v>50</v>
      </c>
      <c r="I541" s="5">
        <v>3</v>
      </c>
      <c r="J541" s="5">
        <v>250</v>
      </c>
      <c r="K541" s="5">
        <v>0</v>
      </c>
      <c r="L541" s="5">
        <v>3</v>
      </c>
      <c r="M541" s="5">
        <f t="shared" si="57"/>
        <v>26</v>
      </c>
      <c r="N541" s="5">
        <f t="shared" si="58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426</v>
      </c>
      <c r="S541" s="19" t="s">
        <v>426</v>
      </c>
      <c r="T541" s="5">
        <f t="shared" si="54"/>
        <v>2025</v>
      </c>
      <c r="U541" s="5">
        <f t="shared" si="55"/>
        <v>1</v>
      </c>
      <c r="V541" s="5">
        <v>0</v>
      </c>
      <c r="W541" s="5">
        <v>10</v>
      </c>
    </row>
    <row r="542" spans="1:23">
      <c r="A542" s="5">
        <f t="shared" si="53"/>
        <v>539</v>
      </c>
      <c r="B542" s="100">
        <f t="shared" si="56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INDEX(ref_Unit_Balance!$G$31:$G$1012,MATCH(UnitGradeInfo!B542,ref_Unit_Balance!$B$31:$B$1048576,0))</f>
        <v>500</v>
      </c>
      <c r="F542" s="5">
        <f>INDEX(ref_Unit_Balance!$V$31:$V$1012,MATCH(UnitGradeInfo!B542,ref_Unit_Balance!$B$31:$B$1048576,0))
+
INDEX(ref_Unit_Balance!$AB$31:$AB$1012,MATCH(UnitGradeInfo!B542,ref_Unit_Balance!$B$31:$B$1048576,0))*(D542-1)</f>
        <v>30400</v>
      </c>
      <c r="G542" s="5">
        <f>INDEX(ref_Unit_Balance!$R$31:$R$1012,MATCH(UnitGradeInfo!B542,ref_Unit_Balance!$B$31:$B$1048576,0))
+
INDEX(ref_Unit_Balance!$AA$31:$AA$1012,MATCH(UnitGradeInfo!B542,ref_Unit_Balance!$B$31:$B$1048576,0))*(D542-1)</f>
        <v>3560</v>
      </c>
      <c r="H542" s="39">
        <f>IF(INDEX(Unitinfo!D:D,MATCH(UnitGradeInfo!B542,Unitinfo!A:A,0))=1,50,5)</f>
        <v>50</v>
      </c>
      <c r="I542" s="5">
        <v>3</v>
      </c>
      <c r="J542" s="5">
        <v>250</v>
      </c>
      <c r="K542" s="5">
        <v>0</v>
      </c>
      <c r="L542" s="5">
        <v>3</v>
      </c>
      <c r="M542" s="5">
        <f t="shared" si="57"/>
        <v>28</v>
      </c>
      <c r="N542" s="5">
        <f t="shared" si="58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426</v>
      </c>
      <c r="S542" s="19" t="s">
        <v>426</v>
      </c>
      <c r="T542" s="5">
        <f t="shared" si="54"/>
        <v>2025</v>
      </c>
      <c r="U542" s="5">
        <f t="shared" si="55"/>
        <v>1</v>
      </c>
      <c r="V542" s="5">
        <v>0</v>
      </c>
      <c r="W542" s="5">
        <v>10</v>
      </c>
    </row>
    <row r="543" spans="1:23">
      <c r="A543" s="5">
        <f t="shared" si="53"/>
        <v>540</v>
      </c>
      <c r="B543" s="100">
        <f t="shared" si="56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INDEX(ref_Unit_Balance!$G$31:$G$1012,MATCH(UnitGradeInfo!B543,ref_Unit_Balance!$B$31:$B$1048576,0))</f>
        <v>500</v>
      </c>
      <c r="F543" s="5">
        <f>INDEX(ref_Unit_Balance!$V$31:$V$1012,MATCH(UnitGradeInfo!B543,ref_Unit_Balance!$B$31:$B$1048576,0))
+
INDEX(ref_Unit_Balance!$AB$31:$AB$1012,MATCH(UnitGradeInfo!B543,ref_Unit_Balance!$B$31:$B$1048576,0))*(D543-1)</f>
        <v>31200</v>
      </c>
      <c r="G543" s="5">
        <f>INDEX(ref_Unit_Balance!$R$31:$R$1012,MATCH(UnitGradeInfo!B543,ref_Unit_Balance!$B$31:$B$1048576,0))
+
INDEX(ref_Unit_Balance!$AA$31:$AA$1012,MATCH(UnitGradeInfo!B543,ref_Unit_Balance!$B$31:$B$1048576,0))*(D543-1)</f>
        <v>3680</v>
      </c>
      <c r="H543" s="39">
        <f>IF(INDEX(Unitinfo!D:D,MATCH(UnitGradeInfo!B543,Unitinfo!A:A,0))=1,50,5)</f>
        <v>50</v>
      </c>
      <c r="I543" s="5">
        <v>3</v>
      </c>
      <c r="J543" s="5">
        <v>250</v>
      </c>
      <c r="K543" s="5">
        <v>0</v>
      </c>
      <c r="L543" s="5">
        <v>3</v>
      </c>
      <c r="M543" s="5">
        <f t="shared" si="57"/>
        <v>30</v>
      </c>
      <c r="N543" s="5">
        <f t="shared" si="58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426</v>
      </c>
      <c r="S543" s="19" t="s">
        <v>426</v>
      </c>
      <c r="T543" s="5">
        <f t="shared" si="54"/>
        <v>2025</v>
      </c>
      <c r="U543" s="5">
        <f t="shared" si="55"/>
        <v>1</v>
      </c>
      <c r="V543" s="5">
        <v>0</v>
      </c>
      <c r="W543" s="5">
        <v>10</v>
      </c>
    </row>
    <row r="544" spans="1:23">
      <c r="A544" s="5">
        <f t="shared" si="53"/>
        <v>541</v>
      </c>
      <c r="B544" s="100">
        <f t="shared" si="56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INDEX(ref_Unit_Balance!$G$31:$G$1012,MATCH(UnitGradeInfo!B544,ref_Unit_Balance!$B$31:$B$1048576,0))</f>
        <v>500</v>
      </c>
      <c r="F544" s="5">
        <f>INDEX(ref_Unit_Balance!$V$31:$V$1012,MATCH(UnitGradeInfo!B544,ref_Unit_Balance!$B$31:$B$1048576,0))
+
INDEX(ref_Unit_Balance!$AB$31:$AB$1012,MATCH(UnitGradeInfo!B544,ref_Unit_Balance!$B$31:$B$1048576,0))*(D544-1)</f>
        <v>32000</v>
      </c>
      <c r="G544" s="5">
        <f>INDEX(ref_Unit_Balance!$R$31:$R$1012,MATCH(UnitGradeInfo!B544,ref_Unit_Balance!$B$31:$B$1048576,0))
+
INDEX(ref_Unit_Balance!$AA$31:$AA$1012,MATCH(UnitGradeInfo!B544,ref_Unit_Balance!$B$31:$B$1048576,0))*(D544-1)</f>
        <v>3800</v>
      </c>
      <c r="H544" s="39">
        <f>IF(INDEX(Unitinfo!D:D,MATCH(UnitGradeInfo!B544,Unitinfo!A:A,0))=1,50,5)</f>
        <v>50</v>
      </c>
      <c r="I544" s="5">
        <v>3</v>
      </c>
      <c r="J544" s="5">
        <v>250</v>
      </c>
      <c r="K544" s="5">
        <v>0</v>
      </c>
      <c r="L544" s="5">
        <v>3</v>
      </c>
      <c r="M544" s="5">
        <f t="shared" si="57"/>
        <v>32</v>
      </c>
      <c r="N544" s="5">
        <f t="shared" si="58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426</v>
      </c>
      <c r="S544" s="19" t="s">
        <v>426</v>
      </c>
      <c r="T544" s="5">
        <f t="shared" si="54"/>
        <v>2025</v>
      </c>
      <c r="U544" s="5">
        <f t="shared" si="55"/>
        <v>1</v>
      </c>
      <c r="V544" s="5">
        <v>0</v>
      </c>
      <c r="W544" s="5">
        <v>10</v>
      </c>
    </row>
    <row r="545" spans="1:23">
      <c r="A545" s="5">
        <f t="shared" si="53"/>
        <v>542</v>
      </c>
      <c r="B545" s="100">
        <f t="shared" si="56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INDEX(ref_Unit_Balance!$G$31:$G$1012,MATCH(UnitGradeInfo!B545,ref_Unit_Balance!$B$31:$B$1048576,0))</f>
        <v>500</v>
      </c>
      <c r="F545" s="5">
        <f>INDEX(ref_Unit_Balance!$V$31:$V$1012,MATCH(UnitGradeInfo!B545,ref_Unit_Balance!$B$31:$B$1048576,0))
+
INDEX(ref_Unit_Balance!$AB$31:$AB$1012,MATCH(UnitGradeInfo!B545,ref_Unit_Balance!$B$31:$B$1048576,0))*(D545-1)</f>
        <v>32800</v>
      </c>
      <c r="G545" s="5">
        <f>INDEX(ref_Unit_Balance!$R$31:$R$1012,MATCH(UnitGradeInfo!B545,ref_Unit_Balance!$B$31:$B$1048576,0))
+
INDEX(ref_Unit_Balance!$AA$31:$AA$1012,MATCH(UnitGradeInfo!B545,ref_Unit_Balance!$B$31:$B$1048576,0))*(D545-1)</f>
        <v>3920</v>
      </c>
      <c r="H545" s="39">
        <f>IF(INDEX(Unitinfo!D:D,MATCH(UnitGradeInfo!B545,Unitinfo!A:A,0))=1,50,5)</f>
        <v>50</v>
      </c>
      <c r="I545" s="5">
        <v>3</v>
      </c>
      <c r="J545" s="5">
        <v>250</v>
      </c>
      <c r="K545" s="5">
        <v>0</v>
      </c>
      <c r="L545" s="5">
        <v>3</v>
      </c>
      <c r="M545" s="5">
        <f t="shared" si="57"/>
        <v>34</v>
      </c>
      <c r="N545" s="5">
        <f t="shared" si="58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426</v>
      </c>
      <c r="S545" s="19" t="s">
        <v>426</v>
      </c>
      <c r="T545" s="5">
        <f t="shared" si="54"/>
        <v>2025</v>
      </c>
      <c r="U545" s="5">
        <f t="shared" si="55"/>
        <v>1</v>
      </c>
      <c r="V545" s="5">
        <v>0</v>
      </c>
      <c r="W545" s="5">
        <v>10</v>
      </c>
    </row>
    <row r="546" spans="1:23">
      <c r="A546" s="5">
        <f t="shared" si="53"/>
        <v>543</v>
      </c>
      <c r="B546" s="100">
        <f t="shared" si="56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INDEX(ref_Unit_Balance!$G$31:$G$1012,MATCH(UnitGradeInfo!B546,ref_Unit_Balance!$B$31:$B$1048576,0))</f>
        <v>500</v>
      </c>
      <c r="F546" s="5">
        <f>INDEX(ref_Unit_Balance!$V$31:$V$1012,MATCH(UnitGradeInfo!B546,ref_Unit_Balance!$B$31:$B$1048576,0))
+
INDEX(ref_Unit_Balance!$AB$31:$AB$1012,MATCH(UnitGradeInfo!B546,ref_Unit_Balance!$B$31:$B$1048576,0))*(D546-1)</f>
        <v>33600</v>
      </c>
      <c r="G546" s="5">
        <f>INDEX(ref_Unit_Balance!$R$31:$R$1012,MATCH(UnitGradeInfo!B546,ref_Unit_Balance!$B$31:$B$1048576,0))
+
INDEX(ref_Unit_Balance!$AA$31:$AA$1012,MATCH(UnitGradeInfo!B546,ref_Unit_Balance!$B$31:$B$1048576,0))*(D546-1)</f>
        <v>4040</v>
      </c>
      <c r="H546" s="39">
        <f>IF(INDEX(Unitinfo!D:D,MATCH(UnitGradeInfo!B546,Unitinfo!A:A,0))=1,50,5)</f>
        <v>50</v>
      </c>
      <c r="I546" s="5">
        <v>3</v>
      </c>
      <c r="J546" s="5">
        <v>250</v>
      </c>
      <c r="K546" s="5">
        <v>0</v>
      </c>
      <c r="L546" s="5">
        <v>3</v>
      </c>
      <c r="M546" s="5">
        <f t="shared" si="57"/>
        <v>36</v>
      </c>
      <c r="N546" s="5">
        <f t="shared" si="58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426</v>
      </c>
      <c r="S546" s="19" t="s">
        <v>426</v>
      </c>
      <c r="T546" s="5">
        <f t="shared" si="54"/>
        <v>2025</v>
      </c>
      <c r="U546" s="5">
        <f t="shared" si="55"/>
        <v>1</v>
      </c>
      <c r="V546" s="5">
        <v>0</v>
      </c>
      <c r="W546" s="5">
        <v>10</v>
      </c>
    </row>
    <row r="547" spans="1:23">
      <c r="A547" s="5">
        <f t="shared" si="53"/>
        <v>544</v>
      </c>
      <c r="B547" s="100">
        <f t="shared" si="56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INDEX(ref_Unit_Balance!$G$31:$G$1012,MATCH(UnitGradeInfo!B547,ref_Unit_Balance!$B$31:$B$1048576,0))</f>
        <v>500</v>
      </c>
      <c r="F547" s="5">
        <f>INDEX(ref_Unit_Balance!$V$31:$V$1012,MATCH(UnitGradeInfo!B547,ref_Unit_Balance!$B$31:$B$1048576,0))
+
INDEX(ref_Unit_Balance!$AB$31:$AB$1012,MATCH(UnitGradeInfo!B547,ref_Unit_Balance!$B$31:$B$1048576,0))*(D547-1)</f>
        <v>34400</v>
      </c>
      <c r="G547" s="5">
        <f>INDEX(ref_Unit_Balance!$R$31:$R$1012,MATCH(UnitGradeInfo!B547,ref_Unit_Balance!$B$31:$B$1048576,0))
+
INDEX(ref_Unit_Balance!$AA$31:$AA$1012,MATCH(UnitGradeInfo!B547,ref_Unit_Balance!$B$31:$B$1048576,0))*(D547-1)</f>
        <v>4160</v>
      </c>
      <c r="H547" s="39">
        <f>IF(INDEX(Unitinfo!D:D,MATCH(UnitGradeInfo!B547,Unitinfo!A:A,0))=1,50,5)</f>
        <v>50</v>
      </c>
      <c r="I547" s="5">
        <v>3</v>
      </c>
      <c r="J547" s="5">
        <v>250</v>
      </c>
      <c r="K547" s="5">
        <v>0</v>
      </c>
      <c r="L547" s="5">
        <v>3</v>
      </c>
      <c r="M547" s="5">
        <f t="shared" si="57"/>
        <v>38</v>
      </c>
      <c r="N547" s="5">
        <f t="shared" si="58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426</v>
      </c>
      <c r="S547" s="19" t="s">
        <v>426</v>
      </c>
      <c r="T547" s="5">
        <f t="shared" si="54"/>
        <v>2025</v>
      </c>
      <c r="U547" s="5">
        <f t="shared" si="55"/>
        <v>1</v>
      </c>
      <c r="V547" s="5">
        <v>0</v>
      </c>
      <c r="W547" s="5">
        <v>10</v>
      </c>
    </row>
    <row r="548" spans="1:23">
      <c r="A548" s="5">
        <f t="shared" si="53"/>
        <v>545</v>
      </c>
      <c r="B548" s="100">
        <f t="shared" si="56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INDEX(ref_Unit_Balance!$G$31:$G$1012,MATCH(UnitGradeInfo!B548,ref_Unit_Balance!$B$31:$B$1048576,0))</f>
        <v>500</v>
      </c>
      <c r="F548" s="5">
        <f>INDEX(ref_Unit_Balance!$V$31:$V$1012,MATCH(UnitGradeInfo!B548,ref_Unit_Balance!$B$31:$B$1048576,0))
+
INDEX(ref_Unit_Balance!$AB$31:$AB$1012,MATCH(UnitGradeInfo!B548,ref_Unit_Balance!$B$31:$B$1048576,0))*(D548-1)</f>
        <v>35200</v>
      </c>
      <c r="G548" s="5">
        <f>INDEX(ref_Unit_Balance!$R$31:$R$1012,MATCH(UnitGradeInfo!B548,ref_Unit_Balance!$B$31:$B$1048576,0))
+
INDEX(ref_Unit_Balance!$AA$31:$AA$1012,MATCH(UnitGradeInfo!B548,ref_Unit_Balance!$B$31:$B$1048576,0))*(D548-1)</f>
        <v>4280</v>
      </c>
      <c r="H548" s="39">
        <f>IF(INDEX(Unitinfo!D:D,MATCH(UnitGradeInfo!B548,Unitinfo!A:A,0))=1,50,5)</f>
        <v>50</v>
      </c>
      <c r="I548" s="5">
        <v>3</v>
      </c>
      <c r="J548" s="5">
        <v>250</v>
      </c>
      <c r="K548" s="5">
        <v>0</v>
      </c>
      <c r="L548" s="5">
        <v>3</v>
      </c>
      <c r="M548" s="5">
        <f t="shared" si="57"/>
        <v>40</v>
      </c>
      <c r="N548" s="5">
        <f t="shared" si="58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426</v>
      </c>
      <c r="S548" s="19" t="s">
        <v>426</v>
      </c>
      <c r="T548" s="5">
        <f t="shared" si="54"/>
        <v>2025</v>
      </c>
      <c r="U548" s="5">
        <f t="shared" si="55"/>
        <v>1</v>
      </c>
      <c r="V548" s="5">
        <v>0</v>
      </c>
      <c r="W548" s="5">
        <v>10</v>
      </c>
    </row>
    <row r="549" spans="1:23">
      <c r="A549" s="5">
        <f t="shared" si="53"/>
        <v>546</v>
      </c>
      <c r="B549" s="100">
        <f t="shared" si="56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INDEX(ref_Unit_Balance!$G$31:$G$1012,MATCH(UnitGradeInfo!B549,ref_Unit_Balance!$B$31:$B$1048576,0))</f>
        <v>375</v>
      </c>
      <c r="F549" s="5">
        <f>INDEX(ref_Unit_Balance!$V$31:$V$1012,MATCH(UnitGradeInfo!B549,ref_Unit_Balance!$B$31:$B$1048576,0))
+
INDEX(ref_Unit_Balance!$AB$31:$AB$1012,MATCH(UnitGradeInfo!B549,ref_Unit_Balance!$B$31:$B$1048576,0))*(D549-1)</f>
        <v>21000</v>
      </c>
      <c r="G549" s="5">
        <f>INDEX(ref_Unit_Balance!$R$31:$R$1012,MATCH(UnitGradeInfo!B549,ref_Unit_Balance!$B$31:$B$1048576,0))
+
INDEX(ref_Unit_Balance!$AA$31:$AA$1012,MATCH(UnitGradeInfo!B549,ref_Unit_Balance!$B$31:$B$1048576,0))*(D549-1)</f>
        <v>900</v>
      </c>
      <c r="H549" s="39">
        <f>IF(INDEX(Unitinfo!D:D,MATCH(UnitGradeInfo!B549,Unitinfo!A:A,0))=1,50,5)</f>
        <v>50</v>
      </c>
      <c r="I549" s="5">
        <v>3</v>
      </c>
      <c r="J549" s="5">
        <v>250</v>
      </c>
      <c r="K549" s="5">
        <v>0</v>
      </c>
      <c r="L549" s="5">
        <v>3</v>
      </c>
      <c r="M549" s="5">
        <f t="shared" si="57"/>
        <v>2</v>
      </c>
      <c r="N549" s="5">
        <f t="shared" si="58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426</v>
      </c>
      <c r="S549" s="19" t="s">
        <v>426</v>
      </c>
      <c r="T549" s="5">
        <f t="shared" si="54"/>
        <v>2026</v>
      </c>
      <c r="U549" s="5">
        <f t="shared" si="55"/>
        <v>1</v>
      </c>
      <c r="V549" s="5">
        <v>0</v>
      </c>
      <c r="W549" s="5">
        <v>10</v>
      </c>
    </row>
    <row r="550" spans="1:23">
      <c r="A550" s="5">
        <f t="shared" si="53"/>
        <v>547</v>
      </c>
      <c r="B550" s="100">
        <f t="shared" si="56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INDEX(ref_Unit_Balance!$G$31:$G$1012,MATCH(UnitGradeInfo!B550,ref_Unit_Balance!$B$31:$B$1048576,0))</f>
        <v>375</v>
      </c>
      <c r="F550" s="5">
        <f>INDEX(ref_Unit_Balance!$V$31:$V$1012,MATCH(UnitGradeInfo!B550,ref_Unit_Balance!$B$31:$B$1048576,0))
+
INDEX(ref_Unit_Balance!$AB$31:$AB$1012,MATCH(UnitGradeInfo!B550,ref_Unit_Balance!$B$31:$B$1048576,0))*(D550-1)</f>
        <v>21800</v>
      </c>
      <c r="G550" s="5">
        <f>INDEX(ref_Unit_Balance!$R$31:$R$1012,MATCH(UnitGradeInfo!B550,ref_Unit_Balance!$B$31:$B$1048576,0))
+
INDEX(ref_Unit_Balance!$AA$31:$AA$1012,MATCH(UnitGradeInfo!B550,ref_Unit_Balance!$B$31:$B$1048576,0))*(D550-1)</f>
        <v>1020</v>
      </c>
      <c r="H550" s="39">
        <f>IF(INDEX(Unitinfo!D:D,MATCH(UnitGradeInfo!B550,Unitinfo!A:A,0))=1,50,5)</f>
        <v>50</v>
      </c>
      <c r="I550" s="5">
        <v>3</v>
      </c>
      <c r="J550" s="5">
        <v>250</v>
      </c>
      <c r="K550" s="5">
        <v>0</v>
      </c>
      <c r="L550" s="5">
        <v>3</v>
      </c>
      <c r="M550" s="5">
        <f t="shared" si="57"/>
        <v>4</v>
      </c>
      <c r="N550" s="5">
        <f t="shared" si="58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426</v>
      </c>
      <c r="S550" s="19" t="s">
        <v>426</v>
      </c>
      <c r="T550" s="5">
        <f t="shared" si="54"/>
        <v>2026</v>
      </c>
      <c r="U550" s="5">
        <f t="shared" si="55"/>
        <v>1</v>
      </c>
      <c r="V550" s="5">
        <v>0</v>
      </c>
      <c r="W550" s="5">
        <v>10</v>
      </c>
    </row>
    <row r="551" spans="1:23">
      <c r="A551" s="5">
        <f t="shared" si="53"/>
        <v>548</v>
      </c>
      <c r="B551" s="100">
        <f t="shared" si="56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INDEX(ref_Unit_Balance!$G$31:$G$1012,MATCH(UnitGradeInfo!B551,ref_Unit_Balance!$B$31:$B$1048576,0))</f>
        <v>375</v>
      </c>
      <c r="F551" s="5">
        <f>INDEX(ref_Unit_Balance!$V$31:$V$1012,MATCH(UnitGradeInfo!B551,ref_Unit_Balance!$B$31:$B$1048576,0))
+
INDEX(ref_Unit_Balance!$AB$31:$AB$1012,MATCH(UnitGradeInfo!B551,ref_Unit_Balance!$B$31:$B$1048576,0))*(D551-1)</f>
        <v>22600</v>
      </c>
      <c r="G551" s="5">
        <f>INDEX(ref_Unit_Balance!$R$31:$R$1012,MATCH(UnitGradeInfo!B551,ref_Unit_Balance!$B$31:$B$1048576,0))
+
INDEX(ref_Unit_Balance!$AA$31:$AA$1012,MATCH(UnitGradeInfo!B551,ref_Unit_Balance!$B$31:$B$1048576,0))*(D551-1)</f>
        <v>1140</v>
      </c>
      <c r="H551" s="39">
        <f>IF(INDEX(Unitinfo!D:D,MATCH(UnitGradeInfo!B551,Unitinfo!A:A,0))=1,50,5)</f>
        <v>50</v>
      </c>
      <c r="I551" s="5">
        <v>3</v>
      </c>
      <c r="J551" s="5">
        <v>250</v>
      </c>
      <c r="K551" s="5">
        <v>0</v>
      </c>
      <c r="L551" s="5">
        <v>3</v>
      </c>
      <c r="M551" s="5">
        <f t="shared" si="57"/>
        <v>6</v>
      </c>
      <c r="N551" s="5">
        <f t="shared" si="58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426</v>
      </c>
      <c r="S551" s="19" t="s">
        <v>426</v>
      </c>
      <c r="T551" s="5">
        <f t="shared" si="54"/>
        <v>2026</v>
      </c>
      <c r="U551" s="5">
        <f t="shared" si="55"/>
        <v>1</v>
      </c>
      <c r="V551" s="5">
        <v>0</v>
      </c>
      <c r="W551" s="5">
        <v>10</v>
      </c>
    </row>
    <row r="552" spans="1:23">
      <c r="A552" s="5">
        <f t="shared" ref="A552:A615" si="59">A551+1</f>
        <v>549</v>
      </c>
      <c r="B552" s="100">
        <f t="shared" si="56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INDEX(ref_Unit_Balance!$G$31:$G$1012,MATCH(UnitGradeInfo!B552,ref_Unit_Balance!$B$31:$B$1048576,0))</f>
        <v>375</v>
      </c>
      <c r="F552" s="5">
        <f>INDEX(ref_Unit_Balance!$V$31:$V$1012,MATCH(UnitGradeInfo!B552,ref_Unit_Balance!$B$31:$B$1048576,0))
+
INDEX(ref_Unit_Balance!$AB$31:$AB$1012,MATCH(UnitGradeInfo!B552,ref_Unit_Balance!$B$31:$B$1048576,0))*(D552-1)</f>
        <v>23400</v>
      </c>
      <c r="G552" s="5">
        <f>INDEX(ref_Unit_Balance!$R$31:$R$1012,MATCH(UnitGradeInfo!B552,ref_Unit_Balance!$B$31:$B$1048576,0))
+
INDEX(ref_Unit_Balance!$AA$31:$AA$1012,MATCH(UnitGradeInfo!B552,ref_Unit_Balance!$B$31:$B$1048576,0))*(D552-1)</f>
        <v>1260</v>
      </c>
      <c r="H552" s="39">
        <f>IF(INDEX(Unitinfo!D:D,MATCH(UnitGradeInfo!B552,Unitinfo!A:A,0))=1,50,5)</f>
        <v>50</v>
      </c>
      <c r="I552" s="5">
        <v>3</v>
      </c>
      <c r="J552" s="5">
        <v>250</v>
      </c>
      <c r="K552" s="5">
        <v>0</v>
      </c>
      <c r="L552" s="5">
        <v>3</v>
      </c>
      <c r="M552" s="5">
        <f t="shared" si="57"/>
        <v>8</v>
      </c>
      <c r="N552" s="5">
        <f t="shared" si="58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426</v>
      </c>
      <c r="S552" s="19" t="s">
        <v>426</v>
      </c>
      <c r="T552" s="5">
        <f t="shared" si="54"/>
        <v>2026</v>
      </c>
      <c r="U552" s="5">
        <f t="shared" si="55"/>
        <v>1</v>
      </c>
      <c r="V552" s="5">
        <v>0</v>
      </c>
      <c r="W552" s="5">
        <v>10</v>
      </c>
    </row>
    <row r="553" spans="1:23">
      <c r="A553" s="5">
        <f t="shared" si="59"/>
        <v>550</v>
      </c>
      <c r="B553" s="100">
        <f t="shared" si="56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INDEX(ref_Unit_Balance!$G$31:$G$1012,MATCH(UnitGradeInfo!B553,ref_Unit_Balance!$B$31:$B$1048576,0))</f>
        <v>375</v>
      </c>
      <c r="F553" s="5">
        <f>INDEX(ref_Unit_Balance!$V$31:$V$1012,MATCH(UnitGradeInfo!B553,ref_Unit_Balance!$B$31:$B$1048576,0))
+
INDEX(ref_Unit_Balance!$AB$31:$AB$1012,MATCH(UnitGradeInfo!B553,ref_Unit_Balance!$B$31:$B$1048576,0))*(D553-1)</f>
        <v>24200</v>
      </c>
      <c r="G553" s="5">
        <f>INDEX(ref_Unit_Balance!$R$31:$R$1012,MATCH(UnitGradeInfo!B553,ref_Unit_Balance!$B$31:$B$1048576,0))
+
INDEX(ref_Unit_Balance!$AA$31:$AA$1012,MATCH(UnitGradeInfo!B553,ref_Unit_Balance!$B$31:$B$1048576,0))*(D553-1)</f>
        <v>1380</v>
      </c>
      <c r="H553" s="39">
        <f>IF(INDEX(Unitinfo!D:D,MATCH(UnitGradeInfo!B553,Unitinfo!A:A,0))=1,50,5)</f>
        <v>50</v>
      </c>
      <c r="I553" s="5">
        <v>3</v>
      </c>
      <c r="J553" s="5">
        <v>250</v>
      </c>
      <c r="K553" s="5">
        <v>0</v>
      </c>
      <c r="L553" s="5">
        <v>3</v>
      </c>
      <c r="M553" s="5">
        <f t="shared" si="57"/>
        <v>10</v>
      </c>
      <c r="N553" s="5">
        <f t="shared" si="58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426</v>
      </c>
      <c r="S553" s="19" t="s">
        <v>426</v>
      </c>
      <c r="T553" s="5">
        <f t="shared" si="54"/>
        <v>2026</v>
      </c>
      <c r="U553" s="5">
        <f t="shared" si="55"/>
        <v>1</v>
      </c>
      <c r="V553" s="5">
        <v>0</v>
      </c>
      <c r="W553" s="5">
        <v>10</v>
      </c>
    </row>
    <row r="554" spans="1:23">
      <c r="A554" s="5">
        <f t="shared" si="59"/>
        <v>551</v>
      </c>
      <c r="B554" s="100">
        <f t="shared" si="56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INDEX(ref_Unit_Balance!$G$31:$G$1012,MATCH(UnitGradeInfo!B554,ref_Unit_Balance!$B$31:$B$1048576,0))</f>
        <v>375</v>
      </c>
      <c r="F554" s="5">
        <f>INDEX(ref_Unit_Balance!$V$31:$V$1012,MATCH(UnitGradeInfo!B554,ref_Unit_Balance!$B$31:$B$1048576,0))
+
INDEX(ref_Unit_Balance!$AB$31:$AB$1012,MATCH(UnitGradeInfo!B554,ref_Unit_Balance!$B$31:$B$1048576,0))*(D554-1)</f>
        <v>25000</v>
      </c>
      <c r="G554" s="5">
        <f>INDEX(ref_Unit_Balance!$R$31:$R$1012,MATCH(UnitGradeInfo!B554,ref_Unit_Balance!$B$31:$B$1048576,0))
+
INDEX(ref_Unit_Balance!$AA$31:$AA$1012,MATCH(UnitGradeInfo!B554,ref_Unit_Balance!$B$31:$B$1048576,0))*(D554-1)</f>
        <v>1500</v>
      </c>
      <c r="H554" s="39">
        <f>IF(INDEX(Unitinfo!D:D,MATCH(UnitGradeInfo!B554,Unitinfo!A:A,0))=1,50,5)</f>
        <v>50</v>
      </c>
      <c r="I554" s="5">
        <v>3</v>
      </c>
      <c r="J554" s="5">
        <v>250</v>
      </c>
      <c r="K554" s="5">
        <v>0</v>
      </c>
      <c r="L554" s="5">
        <v>3</v>
      </c>
      <c r="M554" s="5">
        <f t="shared" si="57"/>
        <v>12</v>
      </c>
      <c r="N554" s="5">
        <f t="shared" si="58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426</v>
      </c>
      <c r="S554" s="19" t="s">
        <v>426</v>
      </c>
      <c r="T554" s="5">
        <f t="shared" si="54"/>
        <v>2026</v>
      </c>
      <c r="U554" s="5">
        <f t="shared" si="55"/>
        <v>1</v>
      </c>
      <c r="V554" s="5">
        <v>0</v>
      </c>
      <c r="W554" s="5">
        <v>10</v>
      </c>
    </row>
    <row r="555" spans="1:23">
      <c r="A555" s="5">
        <f t="shared" si="59"/>
        <v>552</v>
      </c>
      <c r="B555" s="100">
        <f t="shared" si="56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INDEX(ref_Unit_Balance!$G$31:$G$1012,MATCH(UnitGradeInfo!B555,ref_Unit_Balance!$B$31:$B$1048576,0))</f>
        <v>375</v>
      </c>
      <c r="F555" s="5">
        <f>INDEX(ref_Unit_Balance!$V$31:$V$1012,MATCH(UnitGradeInfo!B555,ref_Unit_Balance!$B$31:$B$1048576,0))
+
INDEX(ref_Unit_Balance!$AB$31:$AB$1012,MATCH(UnitGradeInfo!B555,ref_Unit_Balance!$B$31:$B$1048576,0))*(D555-1)</f>
        <v>25800</v>
      </c>
      <c r="G555" s="5">
        <f>INDEX(ref_Unit_Balance!$R$31:$R$1012,MATCH(UnitGradeInfo!B555,ref_Unit_Balance!$B$31:$B$1048576,0))
+
INDEX(ref_Unit_Balance!$AA$31:$AA$1012,MATCH(UnitGradeInfo!B555,ref_Unit_Balance!$B$31:$B$1048576,0))*(D555-1)</f>
        <v>1620</v>
      </c>
      <c r="H555" s="39">
        <f>IF(INDEX(Unitinfo!D:D,MATCH(UnitGradeInfo!B555,Unitinfo!A:A,0))=1,50,5)</f>
        <v>50</v>
      </c>
      <c r="I555" s="5">
        <v>3</v>
      </c>
      <c r="J555" s="5">
        <v>250</v>
      </c>
      <c r="K555" s="5">
        <v>0</v>
      </c>
      <c r="L555" s="5">
        <v>3</v>
      </c>
      <c r="M555" s="5">
        <f t="shared" si="57"/>
        <v>14</v>
      </c>
      <c r="N555" s="5">
        <f t="shared" si="58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426</v>
      </c>
      <c r="S555" s="19" t="s">
        <v>426</v>
      </c>
      <c r="T555" s="5">
        <f t="shared" si="54"/>
        <v>2026</v>
      </c>
      <c r="U555" s="5">
        <f t="shared" si="55"/>
        <v>1</v>
      </c>
      <c r="V555" s="5">
        <v>0</v>
      </c>
      <c r="W555" s="5">
        <v>10</v>
      </c>
    </row>
    <row r="556" spans="1:23">
      <c r="A556" s="5">
        <f t="shared" si="59"/>
        <v>553</v>
      </c>
      <c r="B556" s="100">
        <f t="shared" si="56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INDEX(ref_Unit_Balance!$G$31:$G$1012,MATCH(UnitGradeInfo!B556,ref_Unit_Balance!$B$31:$B$1048576,0))</f>
        <v>375</v>
      </c>
      <c r="F556" s="5">
        <f>INDEX(ref_Unit_Balance!$V$31:$V$1012,MATCH(UnitGradeInfo!B556,ref_Unit_Balance!$B$31:$B$1048576,0))
+
INDEX(ref_Unit_Balance!$AB$31:$AB$1012,MATCH(UnitGradeInfo!B556,ref_Unit_Balance!$B$31:$B$1048576,0))*(D556-1)</f>
        <v>26600</v>
      </c>
      <c r="G556" s="5">
        <f>INDEX(ref_Unit_Balance!$R$31:$R$1012,MATCH(UnitGradeInfo!B556,ref_Unit_Balance!$B$31:$B$1048576,0))
+
INDEX(ref_Unit_Balance!$AA$31:$AA$1012,MATCH(UnitGradeInfo!B556,ref_Unit_Balance!$B$31:$B$1048576,0))*(D556-1)</f>
        <v>1740</v>
      </c>
      <c r="H556" s="39">
        <f>IF(INDEX(Unitinfo!D:D,MATCH(UnitGradeInfo!B556,Unitinfo!A:A,0))=1,50,5)</f>
        <v>50</v>
      </c>
      <c r="I556" s="5">
        <v>3</v>
      </c>
      <c r="J556" s="5">
        <v>250</v>
      </c>
      <c r="K556" s="5">
        <v>0</v>
      </c>
      <c r="L556" s="5">
        <v>3</v>
      </c>
      <c r="M556" s="5">
        <f t="shared" si="57"/>
        <v>16</v>
      </c>
      <c r="N556" s="5">
        <f t="shared" si="58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426</v>
      </c>
      <c r="S556" s="19" t="s">
        <v>426</v>
      </c>
      <c r="T556" s="5">
        <f t="shared" si="54"/>
        <v>2026</v>
      </c>
      <c r="U556" s="5">
        <f t="shared" si="55"/>
        <v>1</v>
      </c>
      <c r="V556" s="5">
        <v>0</v>
      </c>
      <c r="W556" s="5">
        <v>10</v>
      </c>
    </row>
    <row r="557" spans="1:23">
      <c r="A557" s="5">
        <f t="shared" si="59"/>
        <v>554</v>
      </c>
      <c r="B557" s="100">
        <f t="shared" si="56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INDEX(ref_Unit_Balance!$G$31:$G$1012,MATCH(UnitGradeInfo!B557,ref_Unit_Balance!$B$31:$B$1048576,0))</f>
        <v>375</v>
      </c>
      <c r="F557" s="5">
        <f>INDEX(ref_Unit_Balance!$V$31:$V$1012,MATCH(UnitGradeInfo!B557,ref_Unit_Balance!$B$31:$B$1048576,0))
+
INDEX(ref_Unit_Balance!$AB$31:$AB$1012,MATCH(UnitGradeInfo!B557,ref_Unit_Balance!$B$31:$B$1048576,0))*(D557-1)</f>
        <v>27400</v>
      </c>
      <c r="G557" s="5">
        <f>INDEX(ref_Unit_Balance!$R$31:$R$1012,MATCH(UnitGradeInfo!B557,ref_Unit_Balance!$B$31:$B$1048576,0))
+
INDEX(ref_Unit_Balance!$AA$31:$AA$1012,MATCH(UnitGradeInfo!B557,ref_Unit_Balance!$B$31:$B$1048576,0))*(D557-1)</f>
        <v>1860</v>
      </c>
      <c r="H557" s="39">
        <f>IF(INDEX(Unitinfo!D:D,MATCH(UnitGradeInfo!B557,Unitinfo!A:A,0))=1,50,5)</f>
        <v>50</v>
      </c>
      <c r="I557" s="5">
        <v>3</v>
      </c>
      <c r="J557" s="5">
        <v>250</v>
      </c>
      <c r="K557" s="5">
        <v>0</v>
      </c>
      <c r="L557" s="5">
        <v>3</v>
      </c>
      <c r="M557" s="5">
        <f t="shared" si="57"/>
        <v>18</v>
      </c>
      <c r="N557" s="5">
        <f t="shared" si="58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426</v>
      </c>
      <c r="S557" s="19" t="s">
        <v>426</v>
      </c>
      <c r="T557" s="5">
        <f t="shared" si="54"/>
        <v>2026</v>
      </c>
      <c r="U557" s="5">
        <f t="shared" si="55"/>
        <v>1</v>
      </c>
      <c r="V557" s="5">
        <v>0</v>
      </c>
      <c r="W557" s="5">
        <v>10</v>
      </c>
    </row>
    <row r="558" spans="1:23">
      <c r="A558" s="5">
        <f t="shared" si="59"/>
        <v>555</v>
      </c>
      <c r="B558" s="100">
        <f t="shared" si="56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INDEX(ref_Unit_Balance!$G$31:$G$1012,MATCH(UnitGradeInfo!B558,ref_Unit_Balance!$B$31:$B$1048576,0))</f>
        <v>375</v>
      </c>
      <c r="F558" s="5">
        <f>INDEX(ref_Unit_Balance!$V$31:$V$1012,MATCH(UnitGradeInfo!B558,ref_Unit_Balance!$B$31:$B$1048576,0))
+
INDEX(ref_Unit_Balance!$AB$31:$AB$1012,MATCH(UnitGradeInfo!B558,ref_Unit_Balance!$B$31:$B$1048576,0))*(D558-1)</f>
        <v>28200</v>
      </c>
      <c r="G558" s="5">
        <f>INDEX(ref_Unit_Balance!$R$31:$R$1012,MATCH(UnitGradeInfo!B558,ref_Unit_Balance!$B$31:$B$1048576,0))
+
INDEX(ref_Unit_Balance!$AA$31:$AA$1012,MATCH(UnitGradeInfo!B558,ref_Unit_Balance!$B$31:$B$1048576,0))*(D558-1)</f>
        <v>1980</v>
      </c>
      <c r="H558" s="39">
        <f>IF(INDEX(Unitinfo!D:D,MATCH(UnitGradeInfo!B558,Unitinfo!A:A,0))=1,50,5)</f>
        <v>50</v>
      </c>
      <c r="I558" s="5">
        <v>3</v>
      </c>
      <c r="J558" s="5">
        <v>250</v>
      </c>
      <c r="K558" s="5">
        <v>0</v>
      </c>
      <c r="L558" s="5">
        <v>3</v>
      </c>
      <c r="M558" s="5">
        <f t="shared" si="57"/>
        <v>20</v>
      </c>
      <c r="N558" s="5">
        <f t="shared" si="58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426</v>
      </c>
      <c r="S558" s="19" t="s">
        <v>426</v>
      </c>
      <c r="T558" s="5">
        <f t="shared" si="54"/>
        <v>2026</v>
      </c>
      <c r="U558" s="5">
        <f t="shared" si="55"/>
        <v>1</v>
      </c>
      <c r="V558" s="5">
        <v>0</v>
      </c>
      <c r="W558" s="5">
        <v>10</v>
      </c>
    </row>
    <row r="559" spans="1:23">
      <c r="A559" s="5">
        <f t="shared" si="59"/>
        <v>556</v>
      </c>
      <c r="B559" s="100">
        <f t="shared" si="56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INDEX(ref_Unit_Balance!$G$31:$G$1012,MATCH(UnitGradeInfo!B559,ref_Unit_Balance!$B$31:$B$1048576,0))</f>
        <v>375</v>
      </c>
      <c r="F559" s="5">
        <f>INDEX(ref_Unit_Balance!$V$31:$V$1012,MATCH(UnitGradeInfo!B559,ref_Unit_Balance!$B$31:$B$1048576,0))
+
INDEX(ref_Unit_Balance!$AB$31:$AB$1012,MATCH(UnitGradeInfo!B559,ref_Unit_Balance!$B$31:$B$1048576,0))*(D559-1)</f>
        <v>29000</v>
      </c>
      <c r="G559" s="5">
        <f>INDEX(ref_Unit_Balance!$R$31:$R$1012,MATCH(UnitGradeInfo!B559,ref_Unit_Balance!$B$31:$B$1048576,0))
+
INDEX(ref_Unit_Balance!$AA$31:$AA$1012,MATCH(UnitGradeInfo!B559,ref_Unit_Balance!$B$31:$B$1048576,0))*(D559-1)</f>
        <v>2100</v>
      </c>
      <c r="H559" s="39">
        <f>IF(INDEX(Unitinfo!D:D,MATCH(UnitGradeInfo!B559,Unitinfo!A:A,0))=1,50,5)</f>
        <v>50</v>
      </c>
      <c r="I559" s="5">
        <v>3</v>
      </c>
      <c r="J559" s="5">
        <v>250</v>
      </c>
      <c r="K559" s="5">
        <v>0</v>
      </c>
      <c r="L559" s="5">
        <v>3</v>
      </c>
      <c r="M559" s="5">
        <f t="shared" si="57"/>
        <v>22</v>
      </c>
      <c r="N559" s="5">
        <f t="shared" si="58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426</v>
      </c>
      <c r="S559" s="19" t="s">
        <v>426</v>
      </c>
      <c r="T559" s="5">
        <f t="shared" si="54"/>
        <v>2026</v>
      </c>
      <c r="U559" s="5">
        <f t="shared" si="55"/>
        <v>1</v>
      </c>
      <c r="V559" s="5">
        <v>0</v>
      </c>
      <c r="W559" s="5">
        <v>10</v>
      </c>
    </row>
    <row r="560" spans="1:23">
      <c r="A560" s="5">
        <f t="shared" si="59"/>
        <v>557</v>
      </c>
      <c r="B560" s="100">
        <f t="shared" si="56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INDEX(ref_Unit_Balance!$G$31:$G$1012,MATCH(UnitGradeInfo!B560,ref_Unit_Balance!$B$31:$B$1048576,0))</f>
        <v>375</v>
      </c>
      <c r="F560" s="5">
        <f>INDEX(ref_Unit_Balance!$V$31:$V$1012,MATCH(UnitGradeInfo!B560,ref_Unit_Balance!$B$31:$B$1048576,0))
+
INDEX(ref_Unit_Balance!$AB$31:$AB$1012,MATCH(UnitGradeInfo!B560,ref_Unit_Balance!$B$31:$B$1048576,0))*(D560-1)</f>
        <v>29800</v>
      </c>
      <c r="G560" s="5">
        <f>INDEX(ref_Unit_Balance!$R$31:$R$1012,MATCH(UnitGradeInfo!B560,ref_Unit_Balance!$B$31:$B$1048576,0))
+
INDEX(ref_Unit_Balance!$AA$31:$AA$1012,MATCH(UnitGradeInfo!B560,ref_Unit_Balance!$B$31:$B$1048576,0))*(D560-1)</f>
        <v>2220</v>
      </c>
      <c r="H560" s="39">
        <f>IF(INDEX(Unitinfo!D:D,MATCH(UnitGradeInfo!B560,Unitinfo!A:A,0))=1,50,5)</f>
        <v>50</v>
      </c>
      <c r="I560" s="5">
        <v>3</v>
      </c>
      <c r="J560" s="5">
        <v>250</v>
      </c>
      <c r="K560" s="5">
        <v>0</v>
      </c>
      <c r="L560" s="5">
        <v>3</v>
      </c>
      <c r="M560" s="5">
        <f t="shared" si="57"/>
        <v>24</v>
      </c>
      <c r="N560" s="5">
        <f t="shared" si="58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426</v>
      </c>
      <c r="S560" s="19" t="s">
        <v>426</v>
      </c>
      <c r="T560" s="5">
        <f t="shared" si="54"/>
        <v>2026</v>
      </c>
      <c r="U560" s="5">
        <f t="shared" si="55"/>
        <v>1</v>
      </c>
      <c r="V560" s="5">
        <v>0</v>
      </c>
      <c r="W560" s="5">
        <v>10</v>
      </c>
    </row>
    <row r="561" spans="1:23">
      <c r="A561" s="5">
        <f t="shared" si="59"/>
        <v>558</v>
      </c>
      <c r="B561" s="100">
        <f t="shared" si="56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INDEX(ref_Unit_Balance!$G$31:$G$1012,MATCH(UnitGradeInfo!B561,ref_Unit_Balance!$B$31:$B$1048576,0))</f>
        <v>375</v>
      </c>
      <c r="F561" s="5">
        <f>INDEX(ref_Unit_Balance!$V$31:$V$1012,MATCH(UnitGradeInfo!B561,ref_Unit_Balance!$B$31:$B$1048576,0))
+
INDEX(ref_Unit_Balance!$AB$31:$AB$1012,MATCH(UnitGradeInfo!B561,ref_Unit_Balance!$B$31:$B$1048576,0))*(D561-1)</f>
        <v>30600</v>
      </c>
      <c r="G561" s="5">
        <f>INDEX(ref_Unit_Balance!$R$31:$R$1012,MATCH(UnitGradeInfo!B561,ref_Unit_Balance!$B$31:$B$1048576,0))
+
INDEX(ref_Unit_Balance!$AA$31:$AA$1012,MATCH(UnitGradeInfo!B561,ref_Unit_Balance!$B$31:$B$1048576,0))*(D561-1)</f>
        <v>2340</v>
      </c>
      <c r="H561" s="39">
        <f>IF(INDEX(Unitinfo!D:D,MATCH(UnitGradeInfo!B561,Unitinfo!A:A,0))=1,50,5)</f>
        <v>50</v>
      </c>
      <c r="I561" s="5">
        <v>3</v>
      </c>
      <c r="J561" s="5">
        <v>250</v>
      </c>
      <c r="K561" s="5">
        <v>0</v>
      </c>
      <c r="L561" s="5">
        <v>3</v>
      </c>
      <c r="M561" s="5">
        <f t="shared" si="57"/>
        <v>26</v>
      </c>
      <c r="N561" s="5">
        <f t="shared" si="58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426</v>
      </c>
      <c r="S561" s="19" t="s">
        <v>426</v>
      </c>
      <c r="T561" s="5">
        <f t="shared" ref="T561:T624" si="60">B561</f>
        <v>2026</v>
      </c>
      <c r="U561" s="5">
        <f t="shared" ref="U561:U624" si="61">IF(B561&gt;10000,0,1)</f>
        <v>1</v>
      </c>
      <c r="V561" s="5">
        <v>0</v>
      </c>
      <c r="W561" s="5">
        <v>10</v>
      </c>
    </row>
    <row r="562" spans="1:23">
      <c r="A562" s="5">
        <f t="shared" si="59"/>
        <v>559</v>
      </c>
      <c r="B562" s="100">
        <f t="shared" ref="B562:B625" si="62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INDEX(ref_Unit_Balance!$G$31:$G$1012,MATCH(UnitGradeInfo!B562,ref_Unit_Balance!$B$31:$B$1048576,0))</f>
        <v>375</v>
      </c>
      <c r="F562" s="5">
        <f>INDEX(ref_Unit_Balance!$V$31:$V$1012,MATCH(UnitGradeInfo!B562,ref_Unit_Balance!$B$31:$B$1048576,0))
+
INDEX(ref_Unit_Balance!$AB$31:$AB$1012,MATCH(UnitGradeInfo!B562,ref_Unit_Balance!$B$31:$B$1048576,0))*(D562-1)</f>
        <v>31400</v>
      </c>
      <c r="G562" s="5">
        <f>INDEX(ref_Unit_Balance!$R$31:$R$1012,MATCH(UnitGradeInfo!B562,ref_Unit_Balance!$B$31:$B$1048576,0))
+
INDEX(ref_Unit_Balance!$AA$31:$AA$1012,MATCH(UnitGradeInfo!B562,ref_Unit_Balance!$B$31:$B$1048576,0))*(D562-1)</f>
        <v>2460</v>
      </c>
      <c r="H562" s="39">
        <f>IF(INDEX(Unitinfo!D:D,MATCH(UnitGradeInfo!B562,Unitinfo!A:A,0))=1,50,5)</f>
        <v>50</v>
      </c>
      <c r="I562" s="5">
        <v>3</v>
      </c>
      <c r="J562" s="5">
        <v>250</v>
      </c>
      <c r="K562" s="5">
        <v>0</v>
      </c>
      <c r="L562" s="5">
        <v>3</v>
      </c>
      <c r="M562" s="5">
        <f t="shared" si="57"/>
        <v>28</v>
      </c>
      <c r="N562" s="5">
        <f t="shared" si="58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426</v>
      </c>
      <c r="S562" s="19" t="s">
        <v>426</v>
      </c>
      <c r="T562" s="5">
        <f t="shared" si="60"/>
        <v>2026</v>
      </c>
      <c r="U562" s="5">
        <f t="shared" si="61"/>
        <v>1</v>
      </c>
      <c r="V562" s="5">
        <v>0</v>
      </c>
      <c r="W562" s="5">
        <v>10</v>
      </c>
    </row>
    <row r="563" spans="1:23">
      <c r="A563" s="5">
        <f t="shared" si="59"/>
        <v>560</v>
      </c>
      <c r="B563" s="100">
        <f t="shared" si="62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INDEX(ref_Unit_Balance!$G$31:$G$1012,MATCH(UnitGradeInfo!B563,ref_Unit_Balance!$B$31:$B$1048576,0))</f>
        <v>375</v>
      </c>
      <c r="F563" s="5">
        <f>INDEX(ref_Unit_Balance!$V$31:$V$1012,MATCH(UnitGradeInfo!B563,ref_Unit_Balance!$B$31:$B$1048576,0))
+
INDEX(ref_Unit_Balance!$AB$31:$AB$1012,MATCH(UnitGradeInfo!B563,ref_Unit_Balance!$B$31:$B$1048576,0))*(D563-1)</f>
        <v>32200</v>
      </c>
      <c r="G563" s="5">
        <f>INDEX(ref_Unit_Balance!$R$31:$R$1012,MATCH(UnitGradeInfo!B563,ref_Unit_Balance!$B$31:$B$1048576,0))
+
INDEX(ref_Unit_Balance!$AA$31:$AA$1012,MATCH(UnitGradeInfo!B563,ref_Unit_Balance!$B$31:$B$1048576,0))*(D563-1)</f>
        <v>2580</v>
      </c>
      <c r="H563" s="39">
        <f>IF(INDEX(Unitinfo!D:D,MATCH(UnitGradeInfo!B563,Unitinfo!A:A,0))=1,50,5)</f>
        <v>50</v>
      </c>
      <c r="I563" s="5">
        <v>3</v>
      </c>
      <c r="J563" s="5">
        <v>250</v>
      </c>
      <c r="K563" s="5">
        <v>0</v>
      </c>
      <c r="L563" s="5">
        <v>3</v>
      </c>
      <c r="M563" s="5">
        <f t="shared" si="57"/>
        <v>30</v>
      </c>
      <c r="N563" s="5">
        <f t="shared" si="58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426</v>
      </c>
      <c r="S563" s="19" t="s">
        <v>426</v>
      </c>
      <c r="T563" s="5">
        <f t="shared" si="60"/>
        <v>2026</v>
      </c>
      <c r="U563" s="5">
        <f t="shared" si="61"/>
        <v>1</v>
      </c>
      <c r="V563" s="5">
        <v>0</v>
      </c>
      <c r="W563" s="5">
        <v>10</v>
      </c>
    </row>
    <row r="564" spans="1:23">
      <c r="A564" s="5">
        <f t="shared" si="59"/>
        <v>561</v>
      </c>
      <c r="B564" s="100">
        <f t="shared" si="62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INDEX(ref_Unit_Balance!$G$31:$G$1012,MATCH(UnitGradeInfo!B564,ref_Unit_Balance!$B$31:$B$1048576,0))</f>
        <v>375</v>
      </c>
      <c r="F564" s="5">
        <f>INDEX(ref_Unit_Balance!$V$31:$V$1012,MATCH(UnitGradeInfo!B564,ref_Unit_Balance!$B$31:$B$1048576,0))
+
INDEX(ref_Unit_Balance!$AB$31:$AB$1012,MATCH(UnitGradeInfo!B564,ref_Unit_Balance!$B$31:$B$1048576,0))*(D564-1)</f>
        <v>33000</v>
      </c>
      <c r="G564" s="5">
        <f>INDEX(ref_Unit_Balance!$R$31:$R$1012,MATCH(UnitGradeInfo!B564,ref_Unit_Balance!$B$31:$B$1048576,0))
+
INDEX(ref_Unit_Balance!$AA$31:$AA$1012,MATCH(UnitGradeInfo!B564,ref_Unit_Balance!$B$31:$B$1048576,0))*(D564-1)</f>
        <v>2700</v>
      </c>
      <c r="H564" s="39">
        <f>IF(INDEX(Unitinfo!D:D,MATCH(UnitGradeInfo!B564,Unitinfo!A:A,0))=1,50,5)</f>
        <v>50</v>
      </c>
      <c r="I564" s="5">
        <v>3</v>
      </c>
      <c r="J564" s="5">
        <v>250</v>
      </c>
      <c r="K564" s="5">
        <v>0</v>
      </c>
      <c r="L564" s="5">
        <v>3</v>
      </c>
      <c r="M564" s="5">
        <f t="shared" si="57"/>
        <v>32</v>
      </c>
      <c r="N564" s="5">
        <f t="shared" si="58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426</v>
      </c>
      <c r="S564" s="19" t="s">
        <v>426</v>
      </c>
      <c r="T564" s="5">
        <f t="shared" si="60"/>
        <v>2026</v>
      </c>
      <c r="U564" s="5">
        <f t="shared" si="61"/>
        <v>1</v>
      </c>
      <c r="V564" s="5">
        <v>0</v>
      </c>
      <c r="W564" s="5">
        <v>10</v>
      </c>
    </row>
    <row r="565" spans="1:23">
      <c r="A565" s="5">
        <f t="shared" si="59"/>
        <v>562</v>
      </c>
      <c r="B565" s="100">
        <f t="shared" si="62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INDEX(ref_Unit_Balance!$G$31:$G$1012,MATCH(UnitGradeInfo!B565,ref_Unit_Balance!$B$31:$B$1048576,0))</f>
        <v>375</v>
      </c>
      <c r="F565" s="5">
        <f>INDEX(ref_Unit_Balance!$V$31:$V$1012,MATCH(UnitGradeInfo!B565,ref_Unit_Balance!$B$31:$B$1048576,0))
+
INDEX(ref_Unit_Balance!$AB$31:$AB$1012,MATCH(UnitGradeInfo!B565,ref_Unit_Balance!$B$31:$B$1048576,0))*(D565-1)</f>
        <v>33800</v>
      </c>
      <c r="G565" s="5">
        <f>INDEX(ref_Unit_Balance!$R$31:$R$1012,MATCH(UnitGradeInfo!B565,ref_Unit_Balance!$B$31:$B$1048576,0))
+
INDEX(ref_Unit_Balance!$AA$31:$AA$1012,MATCH(UnitGradeInfo!B565,ref_Unit_Balance!$B$31:$B$1048576,0))*(D565-1)</f>
        <v>2820</v>
      </c>
      <c r="H565" s="39">
        <f>IF(INDEX(Unitinfo!D:D,MATCH(UnitGradeInfo!B565,Unitinfo!A:A,0))=1,50,5)</f>
        <v>50</v>
      </c>
      <c r="I565" s="5">
        <v>3</v>
      </c>
      <c r="J565" s="5">
        <v>250</v>
      </c>
      <c r="K565" s="5">
        <v>0</v>
      </c>
      <c r="L565" s="5">
        <v>3</v>
      </c>
      <c r="M565" s="5">
        <f t="shared" si="57"/>
        <v>34</v>
      </c>
      <c r="N565" s="5">
        <f t="shared" si="58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426</v>
      </c>
      <c r="S565" s="19" t="s">
        <v>426</v>
      </c>
      <c r="T565" s="5">
        <f t="shared" si="60"/>
        <v>2026</v>
      </c>
      <c r="U565" s="5">
        <f t="shared" si="61"/>
        <v>1</v>
      </c>
      <c r="V565" s="5">
        <v>0</v>
      </c>
      <c r="W565" s="5">
        <v>10</v>
      </c>
    </row>
    <row r="566" spans="1:23">
      <c r="A566" s="5">
        <f t="shared" si="59"/>
        <v>563</v>
      </c>
      <c r="B566" s="100">
        <f t="shared" si="62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INDEX(ref_Unit_Balance!$G$31:$G$1012,MATCH(UnitGradeInfo!B566,ref_Unit_Balance!$B$31:$B$1048576,0))</f>
        <v>375</v>
      </c>
      <c r="F566" s="5">
        <f>INDEX(ref_Unit_Balance!$V$31:$V$1012,MATCH(UnitGradeInfo!B566,ref_Unit_Balance!$B$31:$B$1048576,0))
+
INDEX(ref_Unit_Balance!$AB$31:$AB$1012,MATCH(UnitGradeInfo!B566,ref_Unit_Balance!$B$31:$B$1048576,0))*(D566-1)</f>
        <v>34600</v>
      </c>
      <c r="G566" s="5">
        <f>INDEX(ref_Unit_Balance!$R$31:$R$1012,MATCH(UnitGradeInfo!B566,ref_Unit_Balance!$B$31:$B$1048576,0))
+
INDEX(ref_Unit_Balance!$AA$31:$AA$1012,MATCH(UnitGradeInfo!B566,ref_Unit_Balance!$B$31:$B$1048576,0))*(D566-1)</f>
        <v>2940</v>
      </c>
      <c r="H566" s="39">
        <f>IF(INDEX(Unitinfo!D:D,MATCH(UnitGradeInfo!B566,Unitinfo!A:A,0))=1,50,5)</f>
        <v>50</v>
      </c>
      <c r="I566" s="5">
        <v>3</v>
      </c>
      <c r="J566" s="5">
        <v>250</v>
      </c>
      <c r="K566" s="5">
        <v>0</v>
      </c>
      <c r="L566" s="5">
        <v>3</v>
      </c>
      <c r="M566" s="5">
        <f t="shared" si="57"/>
        <v>36</v>
      </c>
      <c r="N566" s="5">
        <f t="shared" si="58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426</v>
      </c>
      <c r="S566" s="19" t="s">
        <v>426</v>
      </c>
      <c r="T566" s="5">
        <f t="shared" si="60"/>
        <v>2026</v>
      </c>
      <c r="U566" s="5">
        <f t="shared" si="61"/>
        <v>1</v>
      </c>
      <c r="V566" s="5">
        <v>0</v>
      </c>
      <c r="W566" s="5">
        <v>10</v>
      </c>
    </row>
    <row r="567" spans="1:23">
      <c r="A567" s="5">
        <f t="shared" si="59"/>
        <v>564</v>
      </c>
      <c r="B567" s="100">
        <f t="shared" si="62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INDEX(ref_Unit_Balance!$G$31:$G$1012,MATCH(UnitGradeInfo!B567,ref_Unit_Balance!$B$31:$B$1048576,0))</f>
        <v>375</v>
      </c>
      <c r="F567" s="5">
        <f>INDEX(ref_Unit_Balance!$V$31:$V$1012,MATCH(UnitGradeInfo!B567,ref_Unit_Balance!$B$31:$B$1048576,0))
+
INDEX(ref_Unit_Balance!$AB$31:$AB$1012,MATCH(UnitGradeInfo!B567,ref_Unit_Balance!$B$31:$B$1048576,0))*(D567-1)</f>
        <v>35400</v>
      </c>
      <c r="G567" s="5">
        <f>INDEX(ref_Unit_Balance!$R$31:$R$1012,MATCH(UnitGradeInfo!B567,ref_Unit_Balance!$B$31:$B$1048576,0))
+
INDEX(ref_Unit_Balance!$AA$31:$AA$1012,MATCH(UnitGradeInfo!B567,ref_Unit_Balance!$B$31:$B$1048576,0))*(D567-1)</f>
        <v>3060</v>
      </c>
      <c r="H567" s="39">
        <f>IF(INDEX(Unitinfo!D:D,MATCH(UnitGradeInfo!B567,Unitinfo!A:A,0))=1,50,5)</f>
        <v>50</v>
      </c>
      <c r="I567" s="5">
        <v>3</v>
      </c>
      <c r="J567" s="5">
        <v>250</v>
      </c>
      <c r="K567" s="5">
        <v>0</v>
      </c>
      <c r="L567" s="5">
        <v>3</v>
      </c>
      <c r="M567" s="5">
        <f t="shared" si="57"/>
        <v>38</v>
      </c>
      <c r="N567" s="5">
        <f t="shared" si="58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426</v>
      </c>
      <c r="S567" s="19" t="s">
        <v>426</v>
      </c>
      <c r="T567" s="5">
        <f t="shared" si="60"/>
        <v>2026</v>
      </c>
      <c r="U567" s="5">
        <f t="shared" si="61"/>
        <v>1</v>
      </c>
      <c r="V567" s="5">
        <v>0</v>
      </c>
      <c r="W567" s="5">
        <v>10</v>
      </c>
    </row>
    <row r="568" spans="1:23">
      <c r="A568" s="5">
        <f t="shared" si="59"/>
        <v>565</v>
      </c>
      <c r="B568" s="100">
        <f t="shared" si="62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INDEX(ref_Unit_Balance!$G$31:$G$1012,MATCH(UnitGradeInfo!B568,ref_Unit_Balance!$B$31:$B$1048576,0))</f>
        <v>375</v>
      </c>
      <c r="F568" s="5">
        <f>INDEX(ref_Unit_Balance!$V$31:$V$1012,MATCH(UnitGradeInfo!B568,ref_Unit_Balance!$B$31:$B$1048576,0))
+
INDEX(ref_Unit_Balance!$AB$31:$AB$1012,MATCH(UnitGradeInfo!B568,ref_Unit_Balance!$B$31:$B$1048576,0))*(D568-1)</f>
        <v>36200</v>
      </c>
      <c r="G568" s="5">
        <f>INDEX(ref_Unit_Balance!$R$31:$R$1012,MATCH(UnitGradeInfo!B568,ref_Unit_Balance!$B$31:$B$1048576,0))
+
INDEX(ref_Unit_Balance!$AA$31:$AA$1012,MATCH(UnitGradeInfo!B568,ref_Unit_Balance!$B$31:$B$1048576,0))*(D568-1)</f>
        <v>3180</v>
      </c>
      <c r="H568" s="39">
        <f>IF(INDEX(Unitinfo!D:D,MATCH(UnitGradeInfo!B568,Unitinfo!A:A,0))=1,50,5)</f>
        <v>50</v>
      </c>
      <c r="I568" s="5">
        <v>3</v>
      </c>
      <c r="J568" s="5">
        <v>250</v>
      </c>
      <c r="K568" s="5">
        <v>0</v>
      </c>
      <c r="L568" s="5">
        <v>3</v>
      </c>
      <c r="M568" s="5">
        <f t="shared" si="57"/>
        <v>40</v>
      </c>
      <c r="N568" s="5">
        <f t="shared" si="58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426</v>
      </c>
      <c r="S568" s="19" t="s">
        <v>426</v>
      </c>
      <c r="T568" s="5">
        <f t="shared" si="60"/>
        <v>2026</v>
      </c>
      <c r="U568" s="5">
        <f t="shared" si="61"/>
        <v>1</v>
      </c>
      <c r="V568" s="5">
        <v>0</v>
      </c>
      <c r="W568" s="5">
        <v>10</v>
      </c>
    </row>
    <row r="569" spans="1:23">
      <c r="A569" s="5">
        <f t="shared" si="59"/>
        <v>566</v>
      </c>
      <c r="B569" s="100">
        <f t="shared" si="62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INDEX(ref_Unit_Balance!$G$31:$G$1012,MATCH(UnitGradeInfo!B569,ref_Unit_Balance!$B$31:$B$1048576,0))</f>
        <v>375</v>
      </c>
      <c r="F569" s="5">
        <f>INDEX(ref_Unit_Balance!$V$31:$V$1012,MATCH(UnitGradeInfo!B569,ref_Unit_Balance!$B$31:$B$1048576,0))
+
INDEX(ref_Unit_Balance!$AB$31:$AB$1012,MATCH(UnitGradeInfo!B569,ref_Unit_Balance!$B$31:$B$1048576,0))*(D569-1)</f>
        <v>21000</v>
      </c>
      <c r="G569" s="5">
        <f>INDEX(ref_Unit_Balance!$R$31:$R$1012,MATCH(UnitGradeInfo!B569,ref_Unit_Balance!$B$31:$B$1048576,0))
+
INDEX(ref_Unit_Balance!$AA$31:$AA$1012,MATCH(UnitGradeInfo!B569,ref_Unit_Balance!$B$31:$B$1048576,0))*(D569-1)</f>
        <v>900</v>
      </c>
      <c r="H569" s="39">
        <f>IF(INDEX(Unitinfo!D:D,MATCH(UnitGradeInfo!B569,Unitinfo!A:A,0))=1,50,5)</f>
        <v>50</v>
      </c>
      <c r="I569" s="5">
        <v>3</v>
      </c>
      <c r="J569" s="5">
        <v>250</v>
      </c>
      <c r="K569" s="5">
        <v>0</v>
      </c>
      <c r="L569" s="5">
        <v>3</v>
      </c>
      <c r="M569" s="5">
        <f t="shared" si="57"/>
        <v>2</v>
      </c>
      <c r="N569" s="5">
        <f t="shared" si="58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426</v>
      </c>
      <c r="S569" s="19" t="s">
        <v>426</v>
      </c>
      <c r="T569" s="5">
        <f t="shared" si="60"/>
        <v>2027</v>
      </c>
      <c r="U569" s="5">
        <f t="shared" si="61"/>
        <v>1</v>
      </c>
      <c r="V569" s="5">
        <v>0</v>
      </c>
      <c r="W569" s="5">
        <v>10</v>
      </c>
    </row>
    <row r="570" spans="1:23">
      <c r="A570" s="5">
        <f t="shared" si="59"/>
        <v>567</v>
      </c>
      <c r="B570" s="100">
        <f t="shared" si="62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INDEX(ref_Unit_Balance!$G$31:$G$1012,MATCH(UnitGradeInfo!B570,ref_Unit_Balance!$B$31:$B$1048576,0))</f>
        <v>375</v>
      </c>
      <c r="F570" s="5">
        <f>INDEX(ref_Unit_Balance!$V$31:$V$1012,MATCH(UnitGradeInfo!B570,ref_Unit_Balance!$B$31:$B$1048576,0))
+
INDEX(ref_Unit_Balance!$AB$31:$AB$1012,MATCH(UnitGradeInfo!B570,ref_Unit_Balance!$B$31:$B$1048576,0))*(D570-1)</f>
        <v>21800</v>
      </c>
      <c r="G570" s="5">
        <f>INDEX(ref_Unit_Balance!$R$31:$R$1012,MATCH(UnitGradeInfo!B570,ref_Unit_Balance!$B$31:$B$1048576,0))
+
INDEX(ref_Unit_Balance!$AA$31:$AA$1012,MATCH(UnitGradeInfo!B570,ref_Unit_Balance!$B$31:$B$1048576,0))*(D570-1)</f>
        <v>1020</v>
      </c>
      <c r="H570" s="39">
        <f>IF(INDEX(Unitinfo!D:D,MATCH(UnitGradeInfo!B570,Unitinfo!A:A,0))=1,50,5)</f>
        <v>50</v>
      </c>
      <c r="I570" s="5">
        <v>3</v>
      </c>
      <c r="J570" s="5">
        <v>250</v>
      </c>
      <c r="K570" s="5">
        <v>0</v>
      </c>
      <c r="L570" s="5">
        <v>3</v>
      </c>
      <c r="M570" s="5">
        <f t="shared" si="57"/>
        <v>4</v>
      </c>
      <c r="N570" s="5">
        <f t="shared" si="58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426</v>
      </c>
      <c r="S570" s="19" t="s">
        <v>426</v>
      </c>
      <c r="T570" s="5">
        <f t="shared" si="60"/>
        <v>2027</v>
      </c>
      <c r="U570" s="5">
        <f t="shared" si="61"/>
        <v>1</v>
      </c>
      <c r="V570" s="5">
        <v>0</v>
      </c>
      <c r="W570" s="5">
        <v>10</v>
      </c>
    </row>
    <row r="571" spans="1:23">
      <c r="A571" s="5">
        <f t="shared" si="59"/>
        <v>568</v>
      </c>
      <c r="B571" s="100">
        <f t="shared" si="62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INDEX(ref_Unit_Balance!$G$31:$G$1012,MATCH(UnitGradeInfo!B571,ref_Unit_Balance!$B$31:$B$1048576,0))</f>
        <v>375</v>
      </c>
      <c r="F571" s="5">
        <f>INDEX(ref_Unit_Balance!$V$31:$V$1012,MATCH(UnitGradeInfo!B571,ref_Unit_Balance!$B$31:$B$1048576,0))
+
INDEX(ref_Unit_Balance!$AB$31:$AB$1012,MATCH(UnitGradeInfo!B571,ref_Unit_Balance!$B$31:$B$1048576,0))*(D571-1)</f>
        <v>22600</v>
      </c>
      <c r="G571" s="5">
        <f>INDEX(ref_Unit_Balance!$R$31:$R$1012,MATCH(UnitGradeInfo!B571,ref_Unit_Balance!$B$31:$B$1048576,0))
+
INDEX(ref_Unit_Balance!$AA$31:$AA$1012,MATCH(UnitGradeInfo!B571,ref_Unit_Balance!$B$31:$B$1048576,0))*(D571-1)</f>
        <v>1140</v>
      </c>
      <c r="H571" s="39">
        <f>IF(INDEX(Unitinfo!D:D,MATCH(UnitGradeInfo!B571,Unitinfo!A:A,0))=1,50,5)</f>
        <v>50</v>
      </c>
      <c r="I571" s="5">
        <v>3</v>
      </c>
      <c r="J571" s="5">
        <v>250</v>
      </c>
      <c r="K571" s="5">
        <v>0</v>
      </c>
      <c r="L571" s="5">
        <v>3</v>
      </c>
      <c r="M571" s="5">
        <f t="shared" si="57"/>
        <v>6</v>
      </c>
      <c r="N571" s="5">
        <f t="shared" si="58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426</v>
      </c>
      <c r="S571" s="19" t="s">
        <v>426</v>
      </c>
      <c r="T571" s="5">
        <f t="shared" si="60"/>
        <v>2027</v>
      </c>
      <c r="U571" s="5">
        <f t="shared" si="61"/>
        <v>1</v>
      </c>
      <c r="V571" s="5">
        <v>0</v>
      </c>
      <c r="W571" s="5">
        <v>10</v>
      </c>
    </row>
    <row r="572" spans="1:23">
      <c r="A572" s="5">
        <f t="shared" si="59"/>
        <v>569</v>
      </c>
      <c r="B572" s="100">
        <f t="shared" si="62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INDEX(ref_Unit_Balance!$G$31:$G$1012,MATCH(UnitGradeInfo!B572,ref_Unit_Balance!$B$31:$B$1048576,0))</f>
        <v>375</v>
      </c>
      <c r="F572" s="5">
        <f>INDEX(ref_Unit_Balance!$V$31:$V$1012,MATCH(UnitGradeInfo!B572,ref_Unit_Balance!$B$31:$B$1048576,0))
+
INDEX(ref_Unit_Balance!$AB$31:$AB$1012,MATCH(UnitGradeInfo!B572,ref_Unit_Balance!$B$31:$B$1048576,0))*(D572-1)</f>
        <v>23400</v>
      </c>
      <c r="G572" s="5">
        <f>INDEX(ref_Unit_Balance!$R$31:$R$1012,MATCH(UnitGradeInfo!B572,ref_Unit_Balance!$B$31:$B$1048576,0))
+
INDEX(ref_Unit_Balance!$AA$31:$AA$1012,MATCH(UnitGradeInfo!B572,ref_Unit_Balance!$B$31:$B$1048576,0))*(D572-1)</f>
        <v>1260</v>
      </c>
      <c r="H572" s="39">
        <f>IF(INDEX(Unitinfo!D:D,MATCH(UnitGradeInfo!B572,Unitinfo!A:A,0))=1,50,5)</f>
        <v>50</v>
      </c>
      <c r="I572" s="5">
        <v>3</v>
      </c>
      <c r="J572" s="5">
        <v>250</v>
      </c>
      <c r="K572" s="5">
        <v>0</v>
      </c>
      <c r="L572" s="5">
        <v>3</v>
      </c>
      <c r="M572" s="5">
        <f t="shared" si="57"/>
        <v>8</v>
      </c>
      <c r="N572" s="5">
        <f t="shared" si="58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426</v>
      </c>
      <c r="S572" s="19" t="s">
        <v>426</v>
      </c>
      <c r="T572" s="5">
        <f t="shared" si="60"/>
        <v>2027</v>
      </c>
      <c r="U572" s="5">
        <f t="shared" si="61"/>
        <v>1</v>
      </c>
      <c r="V572" s="5">
        <v>0</v>
      </c>
      <c r="W572" s="5">
        <v>10</v>
      </c>
    </row>
    <row r="573" spans="1:23">
      <c r="A573" s="5">
        <f t="shared" si="59"/>
        <v>570</v>
      </c>
      <c r="B573" s="100">
        <f t="shared" si="62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INDEX(ref_Unit_Balance!$G$31:$G$1012,MATCH(UnitGradeInfo!B573,ref_Unit_Balance!$B$31:$B$1048576,0))</f>
        <v>375</v>
      </c>
      <c r="F573" s="5">
        <f>INDEX(ref_Unit_Balance!$V$31:$V$1012,MATCH(UnitGradeInfo!B573,ref_Unit_Balance!$B$31:$B$1048576,0))
+
INDEX(ref_Unit_Balance!$AB$31:$AB$1012,MATCH(UnitGradeInfo!B573,ref_Unit_Balance!$B$31:$B$1048576,0))*(D573-1)</f>
        <v>24200</v>
      </c>
      <c r="G573" s="5">
        <f>INDEX(ref_Unit_Balance!$R$31:$R$1012,MATCH(UnitGradeInfo!B573,ref_Unit_Balance!$B$31:$B$1048576,0))
+
INDEX(ref_Unit_Balance!$AA$31:$AA$1012,MATCH(UnitGradeInfo!B573,ref_Unit_Balance!$B$31:$B$1048576,0))*(D573-1)</f>
        <v>1380</v>
      </c>
      <c r="H573" s="39">
        <f>IF(INDEX(Unitinfo!D:D,MATCH(UnitGradeInfo!B573,Unitinfo!A:A,0))=1,50,5)</f>
        <v>50</v>
      </c>
      <c r="I573" s="5">
        <v>3</v>
      </c>
      <c r="J573" s="5">
        <v>250</v>
      </c>
      <c r="K573" s="5">
        <v>0</v>
      </c>
      <c r="L573" s="5">
        <v>3</v>
      </c>
      <c r="M573" s="5">
        <f t="shared" si="57"/>
        <v>10</v>
      </c>
      <c r="N573" s="5">
        <f t="shared" si="58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426</v>
      </c>
      <c r="S573" s="19" t="s">
        <v>426</v>
      </c>
      <c r="T573" s="5">
        <f t="shared" si="60"/>
        <v>2027</v>
      </c>
      <c r="U573" s="5">
        <f t="shared" si="61"/>
        <v>1</v>
      </c>
      <c r="V573" s="5">
        <v>0</v>
      </c>
      <c r="W573" s="5">
        <v>10</v>
      </c>
    </row>
    <row r="574" spans="1:23">
      <c r="A574" s="5">
        <f t="shared" si="59"/>
        <v>571</v>
      </c>
      <c r="B574" s="100">
        <f t="shared" si="62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INDEX(ref_Unit_Balance!$G$31:$G$1012,MATCH(UnitGradeInfo!B574,ref_Unit_Balance!$B$31:$B$1048576,0))</f>
        <v>375</v>
      </c>
      <c r="F574" s="5">
        <f>INDEX(ref_Unit_Balance!$V$31:$V$1012,MATCH(UnitGradeInfo!B574,ref_Unit_Balance!$B$31:$B$1048576,0))
+
INDEX(ref_Unit_Balance!$AB$31:$AB$1012,MATCH(UnitGradeInfo!B574,ref_Unit_Balance!$B$31:$B$1048576,0))*(D574-1)</f>
        <v>25000</v>
      </c>
      <c r="G574" s="5">
        <f>INDEX(ref_Unit_Balance!$R$31:$R$1012,MATCH(UnitGradeInfo!B574,ref_Unit_Balance!$B$31:$B$1048576,0))
+
INDEX(ref_Unit_Balance!$AA$31:$AA$1012,MATCH(UnitGradeInfo!B574,ref_Unit_Balance!$B$31:$B$1048576,0))*(D574-1)</f>
        <v>1500</v>
      </c>
      <c r="H574" s="39">
        <f>IF(INDEX(Unitinfo!D:D,MATCH(UnitGradeInfo!B574,Unitinfo!A:A,0))=1,50,5)</f>
        <v>50</v>
      </c>
      <c r="I574" s="5">
        <v>3</v>
      </c>
      <c r="J574" s="5">
        <v>250</v>
      </c>
      <c r="K574" s="5">
        <v>0</v>
      </c>
      <c r="L574" s="5">
        <v>3</v>
      </c>
      <c r="M574" s="5">
        <f t="shared" si="57"/>
        <v>12</v>
      </c>
      <c r="N574" s="5">
        <f t="shared" si="58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426</v>
      </c>
      <c r="S574" s="19" t="s">
        <v>426</v>
      </c>
      <c r="T574" s="5">
        <f t="shared" si="60"/>
        <v>2027</v>
      </c>
      <c r="U574" s="5">
        <f t="shared" si="61"/>
        <v>1</v>
      </c>
      <c r="V574" s="5">
        <v>0</v>
      </c>
      <c r="W574" s="5">
        <v>10</v>
      </c>
    </row>
    <row r="575" spans="1:23">
      <c r="A575" s="5">
        <f t="shared" si="59"/>
        <v>572</v>
      </c>
      <c r="B575" s="100">
        <f t="shared" si="62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INDEX(ref_Unit_Balance!$G$31:$G$1012,MATCH(UnitGradeInfo!B575,ref_Unit_Balance!$B$31:$B$1048576,0))</f>
        <v>375</v>
      </c>
      <c r="F575" s="5">
        <f>INDEX(ref_Unit_Balance!$V$31:$V$1012,MATCH(UnitGradeInfo!B575,ref_Unit_Balance!$B$31:$B$1048576,0))
+
INDEX(ref_Unit_Balance!$AB$31:$AB$1012,MATCH(UnitGradeInfo!B575,ref_Unit_Balance!$B$31:$B$1048576,0))*(D575-1)</f>
        <v>25800</v>
      </c>
      <c r="G575" s="5">
        <f>INDEX(ref_Unit_Balance!$R$31:$R$1012,MATCH(UnitGradeInfo!B575,ref_Unit_Balance!$B$31:$B$1048576,0))
+
INDEX(ref_Unit_Balance!$AA$31:$AA$1012,MATCH(UnitGradeInfo!B575,ref_Unit_Balance!$B$31:$B$1048576,0))*(D575-1)</f>
        <v>1620</v>
      </c>
      <c r="H575" s="39">
        <f>IF(INDEX(Unitinfo!D:D,MATCH(UnitGradeInfo!B575,Unitinfo!A:A,0))=1,50,5)</f>
        <v>50</v>
      </c>
      <c r="I575" s="5">
        <v>3</v>
      </c>
      <c r="J575" s="5">
        <v>250</v>
      </c>
      <c r="K575" s="5">
        <v>0</v>
      </c>
      <c r="L575" s="5">
        <v>3</v>
      </c>
      <c r="M575" s="5">
        <f t="shared" si="57"/>
        <v>14</v>
      </c>
      <c r="N575" s="5">
        <f t="shared" si="58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426</v>
      </c>
      <c r="S575" s="19" t="s">
        <v>426</v>
      </c>
      <c r="T575" s="5">
        <f t="shared" si="60"/>
        <v>2027</v>
      </c>
      <c r="U575" s="5">
        <f t="shared" si="61"/>
        <v>1</v>
      </c>
      <c r="V575" s="5">
        <v>0</v>
      </c>
      <c r="W575" s="5">
        <v>10</v>
      </c>
    </row>
    <row r="576" spans="1:23">
      <c r="A576" s="5">
        <f t="shared" si="59"/>
        <v>573</v>
      </c>
      <c r="B576" s="100">
        <f t="shared" si="62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INDEX(ref_Unit_Balance!$G$31:$G$1012,MATCH(UnitGradeInfo!B576,ref_Unit_Balance!$B$31:$B$1048576,0))</f>
        <v>375</v>
      </c>
      <c r="F576" s="5">
        <f>INDEX(ref_Unit_Balance!$V$31:$V$1012,MATCH(UnitGradeInfo!B576,ref_Unit_Balance!$B$31:$B$1048576,0))
+
INDEX(ref_Unit_Balance!$AB$31:$AB$1012,MATCH(UnitGradeInfo!B576,ref_Unit_Balance!$B$31:$B$1048576,0))*(D576-1)</f>
        <v>26600</v>
      </c>
      <c r="G576" s="5">
        <f>INDEX(ref_Unit_Balance!$R$31:$R$1012,MATCH(UnitGradeInfo!B576,ref_Unit_Balance!$B$31:$B$1048576,0))
+
INDEX(ref_Unit_Balance!$AA$31:$AA$1012,MATCH(UnitGradeInfo!B576,ref_Unit_Balance!$B$31:$B$1048576,0))*(D576-1)</f>
        <v>1740</v>
      </c>
      <c r="H576" s="39">
        <f>IF(INDEX(Unitinfo!D:D,MATCH(UnitGradeInfo!B576,Unitinfo!A:A,0))=1,50,5)</f>
        <v>50</v>
      </c>
      <c r="I576" s="5">
        <v>3</v>
      </c>
      <c r="J576" s="5">
        <v>250</v>
      </c>
      <c r="K576" s="5">
        <v>0</v>
      </c>
      <c r="L576" s="5">
        <v>3</v>
      </c>
      <c r="M576" s="5">
        <f t="shared" si="57"/>
        <v>16</v>
      </c>
      <c r="N576" s="5">
        <f t="shared" si="58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426</v>
      </c>
      <c r="S576" s="19" t="s">
        <v>426</v>
      </c>
      <c r="T576" s="5">
        <f t="shared" si="60"/>
        <v>2027</v>
      </c>
      <c r="U576" s="5">
        <f t="shared" si="61"/>
        <v>1</v>
      </c>
      <c r="V576" s="5">
        <v>0</v>
      </c>
      <c r="W576" s="5">
        <v>10</v>
      </c>
    </row>
    <row r="577" spans="1:23">
      <c r="A577" s="5">
        <f t="shared" si="59"/>
        <v>574</v>
      </c>
      <c r="B577" s="100">
        <f t="shared" si="62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INDEX(ref_Unit_Balance!$G$31:$G$1012,MATCH(UnitGradeInfo!B577,ref_Unit_Balance!$B$31:$B$1048576,0))</f>
        <v>375</v>
      </c>
      <c r="F577" s="5">
        <f>INDEX(ref_Unit_Balance!$V$31:$V$1012,MATCH(UnitGradeInfo!B577,ref_Unit_Balance!$B$31:$B$1048576,0))
+
INDEX(ref_Unit_Balance!$AB$31:$AB$1012,MATCH(UnitGradeInfo!B577,ref_Unit_Balance!$B$31:$B$1048576,0))*(D577-1)</f>
        <v>27400</v>
      </c>
      <c r="G577" s="5">
        <f>INDEX(ref_Unit_Balance!$R$31:$R$1012,MATCH(UnitGradeInfo!B577,ref_Unit_Balance!$B$31:$B$1048576,0))
+
INDEX(ref_Unit_Balance!$AA$31:$AA$1012,MATCH(UnitGradeInfo!B577,ref_Unit_Balance!$B$31:$B$1048576,0))*(D577-1)</f>
        <v>1860</v>
      </c>
      <c r="H577" s="39">
        <f>IF(INDEX(Unitinfo!D:D,MATCH(UnitGradeInfo!B577,Unitinfo!A:A,0))=1,50,5)</f>
        <v>50</v>
      </c>
      <c r="I577" s="5">
        <v>3</v>
      </c>
      <c r="J577" s="5">
        <v>250</v>
      </c>
      <c r="K577" s="5">
        <v>0</v>
      </c>
      <c r="L577" s="5">
        <v>3</v>
      </c>
      <c r="M577" s="5">
        <f t="shared" si="57"/>
        <v>18</v>
      </c>
      <c r="N577" s="5">
        <f t="shared" si="58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426</v>
      </c>
      <c r="S577" s="19" t="s">
        <v>426</v>
      </c>
      <c r="T577" s="5">
        <f t="shared" si="60"/>
        <v>2027</v>
      </c>
      <c r="U577" s="5">
        <f t="shared" si="61"/>
        <v>1</v>
      </c>
      <c r="V577" s="5">
        <v>0</v>
      </c>
      <c r="W577" s="5">
        <v>10</v>
      </c>
    </row>
    <row r="578" spans="1:23">
      <c r="A578" s="5">
        <f t="shared" si="59"/>
        <v>575</v>
      </c>
      <c r="B578" s="100">
        <f t="shared" si="62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INDEX(ref_Unit_Balance!$G$31:$G$1012,MATCH(UnitGradeInfo!B578,ref_Unit_Balance!$B$31:$B$1048576,0))</f>
        <v>375</v>
      </c>
      <c r="F578" s="5">
        <f>INDEX(ref_Unit_Balance!$V$31:$V$1012,MATCH(UnitGradeInfo!B578,ref_Unit_Balance!$B$31:$B$1048576,0))
+
INDEX(ref_Unit_Balance!$AB$31:$AB$1012,MATCH(UnitGradeInfo!B578,ref_Unit_Balance!$B$31:$B$1048576,0))*(D578-1)</f>
        <v>28200</v>
      </c>
      <c r="G578" s="5">
        <f>INDEX(ref_Unit_Balance!$R$31:$R$1012,MATCH(UnitGradeInfo!B578,ref_Unit_Balance!$B$31:$B$1048576,0))
+
INDEX(ref_Unit_Balance!$AA$31:$AA$1012,MATCH(UnitGradeInfo!B578,ref_Unit_Balance!$B$31:$B$1048576,0))*(D578-1)</f>
        <v>1980</v>
      </c>
      <c r="H578" s="39">
        <f>IF(INDEX(Unitinfo!D:D,MATCH(UnitGradeInfo!B578,Unitinfo!A:A,0))=1,50,5)</f>
        <v>50</v>
      </c>
      <c r="I578" s="5">
        <v>3</v>
      </c>
      <c r="J578" s="5">
        <v>250</v>
      </c>
      <c r="K578" s="5">
        <v>0</v>
      </c>
      <c r="L578" s="5">
        <v>3</v>
      </c>
      <c r="M578" s="5">
        <f t="shared" si="57"/>
        <v>20</v>
      </c>
      <c r="N578" s="5">
        <f t="shared" si="58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426</v>
      </c>
      <c r="S578" s="19" t="s">
        <v>426</v>
      </c>
      <c r="T578" s="5">
        <f t="shared" si="60"/>
        <v>2027</v>
      </c>
      <c r="U578" s="5">
        <f t="shared" si="61"/>
        <v>1</v>
      </c>
      <c r="V578" s="5">
        <v>0</v>
      </c>
      <c r="W578" s="5">
        <v>10</v>
      </c>
    </row>
    <row r="579" spans="1:23">
      <c r="A579" s="5">
        <f t="shared" si="59"/>
        <v>576</v>
      </c>
      <c r="B579" s="100">
        <f t="shared" si="62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INDEX(ref_Unit_Balance!$G$31:$G$1012,MATCH(UnitGradeInfo!B579,ref_Unit_Balance!$B$31:$B$1048576,0))</f>
        <v>375</v>
      </c>
      <c r="F579" s="5">
        <f>INDEX(ref_Unit_Balance!$V$31:$V$1012,MATCH(UnitGradeInfo!B579,ref_Unit_Balance!$B$31:$B$1048576,0))
+
INDEX(ref_Unit_Balance!$AB$31:$AB$1012,MATCH(UnitGradeInfo!B579,ref_Unit_Balance!$B$31:$B$1048576,0))*(D579-1)</f>
        <v>29000</v>
      </c>
      <c r="G579" s="5">
        <f>INDEX(ref_Unit_Balance!$R$31:$R$1012,MATCH(UnitGradeInfo!B579,ref_Unit_Balance!$B$31:$B$1048576,0))
+
INDEX(ref_Unit_Balance!$AA$31:$AA$1012,MATCH(UnitGradeInfo!B579,ref_Unit_Balance!$B$31:$B$1048576,0))*(D579-1)</f>
        <v>2100</v>
      </c>
      <c r="H579" s="39">
        <f>IF(INDEX(Unitinfo!D:D,MATCH(UnitGradeInfo!B579,Unitinfo!A:A,0))=1,50,5)</f>
        <v>50</v>
      </c>
      <c r="I579" s="5">
        <v>3</v>
      </c>
      <c r="J579" s="5">
        <v>250</v>
      </c>
      <c r="K579" s="5">
        <v>0</v>
      </c>
      <c r="L579" s="5">
        <v>3</v>
      </c>
      <c r="M579" s="5">
        <f t="shared" si="57"/>
        <v>22</v>
      </c>
      <c r="N579" s="5">
        <f t="shared" si="58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426</v>
      </c>
      <c r="S579" s="19" t="s">
        <v>426</v>
      </c>
      <c r="T579" s="5">
        <f t="shared" si="60"/>
        <v>2027</v>
      </c>
      <c r="U579" s="5">
        <f t="shared" si="61"/>
        <v>1</v>
      </c>
      <c r="V579" s="5">
        <v>0</v>
      </c>
      <c r="W579" s="5">
        <v>10</v>
      </c>
    </row>
    <row r="580" spans="1:23">
      <c r="A580" s="5">
        <f t="shared" si="59"/>
        <v>577</v>
      </c>
      <c r="B580" s="100">
        <f t="shared" si="62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INDEX(ref_Unit_Balance!$G$31:$G$1012,MATCH(UnitGradeInfo!B580,ref_Unit_Balance!$B$31:$B$1048576,0))</f>
        <v>375</v>
      </c>
      <c r="F580" s="5">
        <f>INDEX(ref_Unit_Balance!$V$31:$V$1012,MATCH(UnitGradeInfo!B580,ref_Unit_Balance!$B$31:$B$1048576,0))
+
INDEX(ref_Unit_Balance!$AB$31:$AB$1012,MATCH(UnitGradeInfo!B580,ref_Unit_Balance!$B$31:$B$1048576,0))*(D580-1)</f>
        <v>29800</v>
      </c>
      <c r="G580" s="5">
        <f>INDEX(ref_Unit_Balance!$R$31:$R$1012,MATCH(UnitGradeInfo!B580,ref_Unit_Balance!$B$31:$B$1048576,0))
+
INDEX(ref_Unit_Balance!$AA$31:$AA$1012,MATCH(UnitGradeInfo!B580,ref_Unit_Balance!$B$31:$B$1048576,0))*(D580-1)</f>
        <v>2220</v>
      </c>
      <c r="H580" s="39">
        <f>IF(INDEX(Unitinfo!D:D,MATCH(UnitGradeInfo!B580,Unitinfo!A:A,0))=1,50,5)</f>
        <v>50</v>
      </c>
      <c r="I580" s="5">
        <v>3</v>
      </c>
      <c r="J580" s="5">
        <v>250</v>
      </c>
      <c r="K580" s="5">
        <v>0</v>
      </c>
      <c r="L580" s="5">
        <v>3</v>
      </c>
      <c r="M580" s="5">
        <f t="shared" si="57"/>
        <v>24</v>
      </c>
      <c r="N580" s="5">
        <f t="shared" si="58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426</v>
      </c>
      <c r="S580" s="19" t="s">
        <v>426</v>
      </c>
      <c r="T580" s="5">
        <f t="shared" si="60"/>
        <v>2027</v>
      </c>
      <c r="U580" s="5">
        <f t="shared" si="61"/>
        <v>1</v>
      </c>
      <c r="V580" s="5">
        <v>0</v>
      </c>
      <c r="W580" s="5">
        <v>10</v>
      </c>
    </row>
    <row r="581" spans="1:23">
      <c r="A581" s="5">
        <f t="shared" si="59"/>
        <v>578</v>
      </c>
      <c r="B581" s="100">
        <f t="shared" si="62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INDEX(ref_Unit_Balance!$G$31:$G$1012,MATCH(UnitGradeInfo!B581,ref_Unit_Balance!$B$31:$B$1048576,0))</f>
        <v>375</v>
      </c>
      <c r="F581" s="5">
        <f>INDEX(ref_Unit_Balance!$V$31:$V$1012,MATCH(UnitGradeInfo!B581,ref_Unit_Balance!$B$31:$B$1048576,0))
+
INDEX(ref_Unit_Balance!$AB$31:$AB$1012,MATCH(UnitGradeInfo!B581,ref_Unit_Balance!$B$31:$B$1048576,0))*(D581-1)</f>
        <v>30600</v>
      </c>
      <c r="G581" s="5">
        <f>INDEX(ref_Unit_Balance!$R$31:$R$1012,MATCH(UnitGradeInfo!B581,ref_Unit_Balance!$B$31:$B$1048576,0))
+
INDEX(ref_Unit_Balance!$AA$31:$AA$1012,MATCH(UnitGradeInfo!B581,ref_Unit_Balance!$B$31:$B$1048576,0))*(D581-1)</f>
        <v>2340</v>
      </c>
      <c r="H581" s="39">
        <f>IF(INDEX(Unitinfo!D:D,MATCH(UnitGradeInfo!B581,Unitinfo!A:A,0))=1,50,5)</f>
        <v>50</v>
      </c>
      <c r="I581" s="5">
        <v>3</v>
      </c>
      <c r="J581" s="5">
        <v>250</v>
      </c>
      <c r="K581" s="5">
        <v>0</v>
      </c>
      <c r="L581" s="5">
        <v>3</v>
      </c>
      <c r="M581" s="5">
        <f t="shared" ref="M581:M644" si="63">D581*2</f>
        <v>26</v>
      </c>
      <c r="N581" s="5">
        <f t="shared" ref="N581:N644" si="64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426</v>
      </c>
      <c r="S581" s="19" t="s">
        <v>426</v>
      </c>
      <c r="T581" s="5">
        <f t="shared" si="60"/>
        <v>2027</v>
      </c>
      <c r="U581" s="5">
        <f t="shared" si="61"/>
        <v>1</v>
      </c>
      <c r="V581" s="5">
        <v>0</v>
      </c>
      <c r="W581" s="5">
        <v>10</v>
      </c>
    </row>
    <row r="582" spans="1:23">
      <c r="A582" s="5">
        <f t="shared" si="59"/>
        <v>579</v>
      </c>
      <c r="B582" s="100">
        <f t="shared" si="62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INDEX(ref_Unit_Balance!$G$31:$G$1012,MATCH(UnitGradeInfo!B582,ref_Unit_Balance!$B$31:$B$1048576,0))</f>
        <v>375</v>
      </c>
      <c r="F582" s="5">
        <f>INDEX(ref_Unit_Balance!$V$31:$V$1012,MATCH(UnitGradeInfo!B582,ref_Unit_Balance!$B$31:$B$1048576,0))
+
INDEX(ref_Unit_Balance!$AB$31:$AB$1012,MATCH(UnitGradeInfo!B582,ref_Unit_Balance!$B$31:$B$1048576,0))*(D582-1)</f>
        <v>31400</v>
      </c>
      <c r="G582" s="5">
        <f>INDEX(ref_Unit_Balance!$R$31:$R$1012,MATCH(UnitGradeInfo!B582,ref_Unit_Balance!$B$31:$B$1048576,0))
+
INDEX(ref_Unit_Balance!$AA$31:$AA$1012,MATCH(UnitGradeInfo!B582,ref_Unit_Balance!$B$31:$B$1048576,0))*(D582-1)</f>
        <v>2460</v>
      </c>
      <c r="H582" s="39">
        <f>IF(INDEX(Unitinfo!D:D,MATCH(UnitGradeInfo!B582,Unitinfo!A:A,0))=1,50,5)</f>
        <v>50</v>
      </c>
      <c r="I582" s="5">
        <v>3</v>
      </c>
      <c r="J582" s="5">
        <v>250</v>
      </c>
      <c r="K582" s="5">
        <v>0</v>
      </c>
      <c r="L582" s="5">
        <v>3</v>
      </c>
      <c r="M582" s="5">
        <f t="shared" si="63"/>
        <v>28</v>
      </c>
      <c r="N582" s="5">
        <f t="shared" si="64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426</v>
      </c>
      <c r="S582" s="19" t="s">
        <v>426</v>
      </c>
      <c r="T582" s="5">
        <f t="shared" si="60"/>
        <v>2027</v>
      </c>
      <c r="U582" s="5">
        <f t="shared" si="61"/>
        <v>1</v>
      </c>
      <c r="V582" s="5">
        <v>0</v>
      </c>
      <c r="W582" s="5">
        <v>10</v>
      </c>
    </row>
    <row r="583" spans="1:23">
      <c r="A583" s="5">
        <f t="shared" si="59"/>
        <v>580</v>
      </c>
      <c r="B583" s="100">
        <f t="shared" si="62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INDEX(ref_Unit_Balance!$G$31:$G$1012,MATCH(UnitGradeInfo!B583,ref_Unit_Balance!$B$31:$B$1048576,0))</f>
        <v>375</v>
      </c>
      <c r="F583" s="5">
        <f>INDEX(ref_Unit_Balance!$V$31:$V$1012,MATCH(UnitGradeInfo!B583,ref_Unit_Balance!$B$31:$B$1048576,0))
+
INDEX(ref_Unit_Balance!$AB$31:$AB$1012,MATCH(UnitGradeInfo!B583,ref_Unit_Balance!$B$31:$B$1048576,0))*(D583-1)</f>
        <v>32200</v>
      </c>
      <c r="G583" s="5">
        <f>INDEX(ref_Unit_Balance!$R$31:$R$1012,MATCH(UnitGradeInfo!B583,ref_Unit_Balance!$B$31:$B$1048576,0))
+
INDEX(ref_Unit_Balance!$AA$31:$AA$1012,MATCH(UnitGradeInfo!B583,ref_Unit_Balance!$B$31:$B$1048576,0))*(D583-1)</f>
        <v>2580</v>
      </c>
      <c r="H583" s="39">
        <f>IF(INDEX(Unitinfo!D:D,MATCH(UnitGradeInfo!B583,Unitinfo!A:A,0))=1,50,5)</f>
        <v>50</v>
      </c>
      <c r="I583" s="5">
        <v>3</v>
      </c>
      <c r="J583" s="5">
        <v>250</v>
      </c>
      <c r="K583" s="5">
        <v>0</v>
      </c>
      <c r="L583" s="5">
        <v>3</v>
      </c>
      <c r="M583" s="5">
        <f t="shared" si="63"/>
        <v>30</v>
      </c>
      <c r="N583" s="5">
        <f t="shared" si="64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426</v>
      </c>
      <c r="S583" s="19" t="s">
        <v>426</v>
      </c>
      <c r="T583" s="5">
        <f t="shared" si="60"/>
        <v>2027</v>
      </c>
      <c r="U583" s="5">
        <f t="shared" si="61"/>
        <v>1</v>
      </c>
      <c r="V583" s="5">
        <v>0</v>
      </c>
      <c r="W583" s="5">
        <v>10</v>
      </c>
    </row>
    <row r="584" spans="1:23">
      <c r="A584" s="5">
        <f t="shared" si="59"/>
        <v>581</v>
      </c>
      <c r="B584" s="100">
        <f t="shared" si="62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INDEX(ref_Unit_Balance!$G$31:$G$1012,MATCH(UnitGradeInfo!B584,ref_Unit_Balance!$B$31:$B$1048576,0))</f>
        <v>375</v>
      </c>
      <c r="F584" s="5">
        <f>INDEX(ref_Unit_Balance!$V$31:$V$1012,MATCH(UnitGradeInfo!B584,ref_Unit_Balance!$B$31:$B$1048576,0))
+
INDEX(ref_Unit_Balance!$AB$31:$AB$1012,MATCH(UnitGradeInfo!B584,ref_Unit_Balance!$B$31:$B$1048576,0))*(D584-1)</f>
        <v>33000</v>
      </c>
      <c r="G584" s="5">
        <f>INDEX(ref_Unit_Balance!$R$31:$R$1012,MATCH(UnitGradeInfo!B584,ref_Unit_Balance!$B$31:$B$1048576,0))
+
INDEX(ref_Unit_Balance!$AA$31:$AA$1012,MATCH(UnitGradeInfo!B584,ref_Unit_Balance!$B$31:$B$1048576,0))*(D584-1)</f>
        <v>2700</v>
      </c>
      <c r="H584" s="39">
        <f>IF(INDEX(Unitinfo!D:D,MATCH(UnitGradeInfo!B584,Unitinfo!A:A,0))=1,50,5)</f>
        <v>50</v>
      </c>
      <c r="I584" s="5">
        <v>3</v>
      </c>
      <c r="J584" s="5">
        <v>250</v>
      </c>
      <c r="K584" s="5">
        <v>0</v>
      </c>
      <c r="L584" s="5">
        <v>3</v>
      </c>
      <c r="M584" s="5">
        <f t="shared" si="63"/>
        <v>32</v>
      </c>
      <c r="N584" s="5">
        <f t="shared" si="64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426</v>
      </c>
      <c r="S584" s="19" t="s">
        <v>426</v>
      </c>
      <c r="T584" s="5">
        <f t="shared" si="60"/>
        <v>2027</v>
      </c>
      <c r="U584" s="5">
        <f t="shared" si="61"/>
        <v>1</v>
      </c>
      <c r="V584" s="5">
        <v>0</v>
      </c>
      <c r="W584" s="5">
        <v>10</v>
      </c>
    </row>
    <row r="585" spans="1:23">
      <c r="A585" s="5">
        <f t="shared" si="59"/>
        <v>582</v>
      </c>
      <c r="B585" s="100">
        <f t="shared" si="62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INDEX(ref_Unit_Balance!$G$31:$G$1012,MATCH(UnitGradeInfo!B585,ref_Unit_Balance!$B$31:$B$1048576,0))</f>
        <v>375</v>
      </c>
      <c r="F585" s="5">
        <f>INDEX(ref_Unit_Balance!$V$31:$V$1012,MATCH(UnitGradeInfo!B585,ref_Unit_Balance!$B$31:$B$1048576,0))
+
INDEX(ref_Unit_Balance!$AB$31:$AB$1012,MATCH(UnitGradeInfo!B585,ref_Unit_Balance!$B$31:$B$1048576,0))*(D585-1)</f>
        <v>33800</v>
      </c>
      <c r="G585" s="5">
        <f>INDEX(ref_Unit_Balance!$R$31:$R$1012,MATCH(UnitGradeInfo!B585,ref_Unit_Balance!$B$31:$B$1048576,0))
+
INDEX(ref_Unit_Balance!$AA$31:$AA$1012,MATCH(UnitGradeInfo!B585,ref_Unit_Balance!$B$31:$B$1048576,0))*(D585-1)</f>
        <v>2820</v>
      </c>
      <c r="H585" s="39">
        <f>IF(INDEX(Unitinfo!D:D,MATCH(UnitGradeInfo!B585,Unitinfo!A:A,0))=1,50,5)</f>
        <v>50</v>
      </c>
      <c r="I585" s="5">
        <v>3</v>
      </c>
      <c r="J585" s="5">
        <v>250</v>
      </c>
      <c r="K585" s="5">
        <v>0</v>
      </c>
      <c r="L585" s="5">
        <v>3</v>
      </c>
      <c r="M585" s="5">
        <f t="shared" si="63"/>
        <v>34</v>
      </c>
      <c r="N585" s="5">
        <f t="shared" si="64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426</v>
      </c>
      <c r="S585" s="19" t="s">
        <v>426</v>
      </c>
      <c r="T585" s="5">
        <f t="shared" si="60"/>
        <v>2027</v>
      </c>
      <c r="U585" s="5">
        <f t="shared" si="61"/>
        <v>1</v>
      </c>
      <c r="V585" s="5">
        <v>0</v>
      </c>
      <c r="W585" s="5">
        <v>10</v>
      </c>
    </row>
    <row r="586" spans="1:23">
      <c r="A586" s="5">
        <f t="shared" si="59"/>
        <v>583</v>
      </c>
      <c r="B586" s="100">
        <f t="shared" si="62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INDEX(ref_Unit_Balance!$G$31:$G$1012,MATCH(UnitGradeInfo!B586,ref_Unit_Balance!$B$31:$B$1048576,0))</f>
        <v>375</v>
      </c>
      <c r="F586" s="5">
        <f>INDEX(ref_Unit_Balance!$V$31:$V$1012,MATCH(UnitGradeInfo!B586,ref_Unit_Balance!$B$31:$B$1048576,0))
+
INDEX(ref_Unit_Balance!$AB$31:$AB$1012,MATCH(UnitGradeInfo!B586,ref_Unit_Balance!$B$31:$B$1048576,0))*(D586-1)</f>
        <v>34600</v>
      </c>
      <c r="G586" s="5">
        <f>INDEX(ref_Unit_Balance!$R$31:$R$1012,MATCH(UnitGradeInfo!B586,ref_Unit_Balance!$B$31:$B$1048576,0))
+
INDEX(ref_Unit_Balance!$AA$31:$AA$1012,MATCH(UnitGradeInfo!B586,ref_Unit_Balance!$B$31:$B$1048576,0))*(D586-1)</f>
        <v>2940</v>
      </c>
      <c r="H586" s="39">
        <f>IF(INDEX(Unitinfo!D:D,MATCH(UnitGradeInfo!B586,Unitinfo!A:A,0))=1,50,5)</f>
        <v>50</v>
      </c>
      <c r="I586" s="5">
        <v>3</v>
      </c>
      <c r="J586" s="5">
        <v>250</v>
      </c>
      <c r="K586" s="5">
        <v>0</v>
      </c>
      <c r="L586" s="5">
        <v>3</v>
      </c>
      <c r="M586" s="5">
        <f t="shared" si="63"/>
        <v>36</v>
      </c>
      <c r="N586" s="5">
        <f t="shared" si="64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426</v>
      </c>
      <c r="S586" s="19" t="s">
        <v>426</v>
      </c>
      <c r="T586" s="5">
        <f t="shared" si="60"/>
        <v>2027</v>
      </c>
      <c r="U586" s="5">
        <f t="shared" si="61"/>
        <v>1</v>
      </c>
      <c r="V586" s="5">
        <v>0</v>
      </c>
      <c r="W586" s="5">
        <v>10</v>
      </c>
    </row>
    <row r="587" spans="1:23">
      <c r="A587" s="5">
        <f t="shared" si="59"/>
        <v>584</v>
      </c>
      <c r="B587" s="100">
        <f t="shared" si="62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INDEX(ref_Unit_Balance!$G$31:$G$1012,MATCH(UnitGradeInfo!B587,ref_Unit_Balance!$B$31:$B$1048576,0))</f>
        <v>375</v>
      </c>
      <c r="F587" s="5">
        <f>INDEX(ref_Unit_Balance!$V$31:$V$1012,MATCH(UnitGradeInfo!B587,ref_Unit_Balance!$B$31:$B$1048576,0))
+
INDEX(ref_Unit_Balance!$AB$31:$AB$1012,MATCH(UnitGradeInfo!B587,ref_Unit_Balance!$B$31:$B$1048576,0))*(D587-1)</f>
        <v>35400</v>
      </c>
      <c r="G587" s="5">
        <f>INDEX(ref_Unit_Balance!$R$31:$R$1012,MATCH(UnitGradeInfo!B587,ref_Unit_Balance!$B$31:$B$1048576,0))
+
INDEX(ref_Unit_Balance!$AA$31:$AA$1012,MATCH(UnitGradeInfo!B587,ref_Unit_Balance!$B$31:$B$1048576,0))*(D587-1)</f>
        <v>3060</v>
      </c>
      <c r="H587" s="39">
        <f>IF(INDEX(Unitinfo!D:D,MATCH(UnitGradeInfo!B587,Unitinfo!A:A,0))=1,50,5)</f>
        <v>50</v>
      </c>
      <c r="I587" s="5">
        <v>3</v>
      </c>
      <c r="J587" s="5">
        <v>250</v>
      </c>
      <c r="K587" s="5">
        <v>0</v>
      </c>
      <c r="L587" s="5">
        <v>3</v>
      </c>
      <c r="M587" s="5">
        <f t="shared" si="63"/>
        <v>38</v>
      </c>
      <c r="N587" s="5">
        <f t="shared" si="64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426</v>
      </c>
      <c r="S587" s="19" t="s">
        <v>426</v>
      </c>
      <c r="T587" s="5">
        <f t="shared" si="60"/>
        <v>2027</v>
      </c>
      <c r="U587" s="5">
        <f t="shared" si="61"/>
        <v>1</v>
      </c>
      <c r="V587" s="5">
        <v>0</v>
      </c>
      <c r="W587" s="5">
        <v>10</v>
      </c>
    </row>
    <row r="588" spans="1:23">
      <c r="A588" s="5">
        <f t="shared" si="59"/>
        <v>585</v>
      </c>
      <c r="B588" s="100">
        <f t="shared" si="62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INDEX(ref_Unit_Balance!$G$31:$G$1012,MATCH(UnitGradeInfo!B588,ref_Unit_Balance!$B$31:$B$1048576,0))</f>
        <v>375</v>
      </c>
      <c r="F588" s="5">
        <f>INDEX(ref_Unit_Balance!$V$31:$V$1012,MATCH(UnitGradeInfo!B588,ref_Unit_Balance!$B$31:$B$1048576,0))
+
INDEX(ref_Unit_Balance!$AB$31:$AB$1012,MATCH(UnitGradeInfo!B588,ref_Unit_Balance!$B$31:$B$1048576,0))*(D588-1)</f>
        <v>36200</v>
      </c>
      <c r="G588" s="5">
        <f>INDEX(ref_Unit_Balance!$R$31:$R$1012,MATCH(UnitGradeInfo!B588,ref_Unit_Balance!$B$31:$B$1048576,0))
+
INDEX(ref_Unit_Balance!$AA$31:$AA$1012,MATCH(UnitGradeInfo!B588,ref_Unit_Balance!$B$31:$B$1048576,0))*(D588-1)</f>
        <v>3180</v>
      </c>
      <c r="H588" s="39">
        <f>IF(INDEX(Unitinfo!D:D,MATCH(UnitGradeInfo!B588,Unitinfo!A:A,0))=1,50,5)</f>
        <v>50</v>
      </c>
      <c r="I588" s="5">
        <v>3</v>
      </c>
      <c r="J588" s="5">
        <v>250</v>
      </c>
      <c r="K588" s="5">
        <v>0</v>
      </c>
      <c r="L588" s="5">
        <v>3</v>
      </c>
      <c r="M588" s="5">
        <f t="shared" si="63"/>
        <v>40</v>
      </c>
      <c r="N588" s="5">
        <f t="shared" si="64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426</v>
      </c>
      <c r="S588" s="19" t="s">
        <v>426</v>
      </c>
      <c r="T588" s="5">
        <f t="shared" si="60"/>
        <v>2027</v>
      </c>
      <c r="U588" s="5">
        <f t="shared" si="61"/>
        <v>1</v>
      </c>
      <c r="V588" s="5">
        <v>0</v>
      </c>
      <c r="W588" s="5">
        <v>10</v>
      </c>
    </row>
    <row r="589" spans="1:23">
      <c r="A589" s="5">
        <f t="shared" si="59"/>
        <v>586</v>
      </c>
      <c r="B589" s="100">
        <f t="shared" si="62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INDEX(ref_Unit_Balance!$G$31:$G$1012,MATCH(UnitGradeInfo!B589,ref_Unit_Balance!$B$31:$B$1048576,0))</f>
        <v>375</v>
      </c>
      <c r="F589" s="5">
        <f>INDEX(ref_Unit_Balance!$V$31:$V$1012,MATCH(UnitGradeInfo!B589,ref_Unit_Balance!$B$31:$B$1048576,0))
+
INDEX(ref_Unit_Balance!$AB$31:$AB$1012,MATCH(UnitGradeInfo!B589,ref_Unit_Balance!$B$31:$B$1048576,0))*(D589-1)</f>
        <v>21000</v>
      </c>
      <c r="G589" s="5">
        <f>INDEX(ref_Unit_Balance!$R$31:$R$1012,MATCH(UnitGradeInfo!B589,ref_Unit_Balance!$B$31:$B$1048576,0))
+
INDEX(ref_Unit_Balance!$AA$31:$AA$1012,MATCH(UnitGradeInfo!B589,ref_Unit_Balance!$B$31:$B$1048576,0))*(D589-1)</f>
        <v>900</v>
      </c>
      <c r="H589" s="39">
        <f>IF(INDEX(Unitinfo!D:D,MATCH(UnitGradeInfo!B589,Unitinfo!A:A,0))=1,50,5)</f>
        <v>50</v>
      </c>
      <c r="I589" s="5">
        <v>3</v>
      </c>
      <c r="J589" s="5">
        <v>250</v>
      </c>
      <c r="K589" s="5">
        <v>0</v>
      </c>
      <c r="L589" s="5">
        <v>3</v>
      </c>
      <c r="M589" s="5">
        <f t="shared" si="63"/>
        <v>2</v>
      </c>
      <c r="N589" s="5">
        <f t="shared" si="64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426</v>
      </c>
      <c r="S589" s="19" t="s">
        <v>426</v>
      </c>
      <c r="T589" s="5">
        <f t="shared" si="60"/>
        <v>2028</v>
      </c>
      <c r="U589" s="5">
        <f t="shared" si="61"/>
        <v>1</v>
      </c>
      <c r="V589" s="5">
        <v>0</v>
      </c>
      <c r="W589" s="5">
        <v>10</v>
      </c>
    </row>
    <row r="590" spans="1:23">
      <c r="A590" s="5">
        <f t="shared" si="59"/>
        <v>587</v>
      </c>
      <c r="B590" s="100">
        <f t="shared" si="62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INDEX(ref_Unit_Balance!$G$31:$G$1012,MATCH(UnitGradeInfo!B590,ref_Unit_Balance!$B$31:$B$1048576,0))</f>
        <v>375</v>
      </c>
      <c r="F590" s="5">
        <f>INDEX(ref_Unit_Balance!$V$31:$V$1012,MATCH(UnitGradeInfo!B590,ref_Unit_Balance!$B$31:$B$1048576,0))
+
INDEX(ref_Unit_Balance!$AB$31:$AB$1012,MATCH(UnitGradeInfo!B590,ref_Unit_Balance!$B$31:$B$1048576,0))*(D590-1)</f>
        <v>21800</v>
      </c>
      <c r="G590" s="5">
        <f>INDEX(ref_Unit_Balance!$R$31:$R$1012,MATCH(UnitGradeInfo!B590,ref_Unit_Balance!$B$31:$B$1048576,0))
+
INDEX(ref_Unit_Balance!$AA$31:$AA$1012,MATCH(UnitGradeInfo!B590,ref_Unit_Balance!$B$31:$B$1048576,0))*(D590-1)</f>
        <v>1020</v>
      </c>
      <c r="H590" s="39">
        <f>IF(INDEX(Unitinfo!D:D,MATCH(UnitGradeInfo!B590,Unitinfo!A:A,0))=1,50,5)</f>
        <v>50</v>
      </c>
      <c r="I590" s="5">
        <v>3</v>
      </c>
      <c r="J590" s="5">
        <v>250</v>
      </c>
      <c r="K590" s="5">
        <v>0</v>
      </c>
      <c r="L590" s="5">
        <v>3</v>
      </c>
      <c r="M590" s="5">
        <f t="shared" si="63"/>
        <v>4</v>
      </c>
      <c r="N590" s="5">
        <f t="shared" si="64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426</v>
      </c>
      <c r="S590" s="19" t="s">
        <v>426</v>
      </c>
      <c r="T590" s="5">
        <f t="shared" si="60"/>
        <v>2028</v>
      </c>
      <c r="U590" s="5">
        <f t="shared" si="61"/>
        <v>1</v>
      </c>
      <c r="V590" s="5">
        <v>0</v>
      </c>
      <c r="W590" s="5">
        <v>10</v>
      </c>
    </row>
    <row r="591" spans="1:23">
      <c r="A591" s="5">
        <f t="shared" si="59"/>
        <v>588</v>
      </c>
      <c r="B591" s="100">
        <f t="shared" si="62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INDEX(ref_Unit_Balance!$G$31:$G$1012,MATCH(UnitGradeInfo!B591,ref_Unit_Balance!$B$31:$B$1048576,0))</f>
        <v>375</v>
      </c>
      <c r="F591" s="5">
        <f>INDEX(ref_Unit_Balance!$V$31:$V$1012,MATCH(UnitGradeInfo!B591,ref_Unit_Balance!$B$31:$B$1048576,0))
+
INDEX(ref_Unit_Balance!$AB$31:$AB$1012,MATCH(UnitGradeInfo!B591,ref_Unit_Balance!$B$31:$B$1048576,0))*(D591-1)</f>
        <v>22600</v>
      </c>
      <c r="G591" s="5">
        <f>INDEX(ref_Unit_Balance!$R$31:$R$1012,MATCH(UnitGradeInfo!B591,ref_Unit_Balance!$B$31:$B$1048576,0))
+
INDEX(ref_Unit_Balance!$AA$31:$AA$1012,MATCH(UnitGradeInfo!B591,ref_Unit_Balance!$B$31:$B$1048576,0))*(D591-1)</f>
        <v>1140</v>
      </c>
      <c r="H591" s="39">
        <f>IF(INDEX(Unitinfo!D:D,MATCH(UnitGradeInfo!B591,Unitinfo!A:A,0))=1,50,5)</f>
        <v>50</v>
      </c>
      <c r="I591" s="5">
        <v>3</v>
      </c>
      <c r="J591" s="5">
        <v>250</v>
      </c>
      <c r="K591" s="5">
        <v>0</v>
      </c>
      <c r="L591" s="5">
        <v>3</v>
      </c>
      <c r="M591" s="5">
        <f t="shared" si="63"/>
        <v>6</v>
      </c>
      <c r="N591" s="5">
        <f t="shared" si="64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426</v>
      </c>
      <c r="S591" s="19" t="s">
        <v>426</v>
      </c>
      <c r="T591" s="5">
        <f t="shared" si="60"/>
        <v>2028</v>
      </c>
      <c r="U591" s="5">
        <f t="shared" si="61"/>
        <v>1</v>
      </c>
      <c r="V591" s="5">
        <v>0</v>
      </c>
      <c r="W591" s="5">
        <v>10</v>
      </c>
    </row>
    <row r="592" spans="1:23">
      <c r="A592" s="5">
        <f t="shared" si="59"/>
        <v>589</v>
      </c>
      <c r="B592" s="100">
        <f t="shared" si="62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INDEX(ref_Unit_Balance!$G$31:$G$1012,MATCH(UnitGradeInfo!B592,ref_Unit_Balance!$B$31:$B$1048576,0))</f>
        <v>375</v>
      </c>
      <c r="F592" s="5">
        <f>INDEX(ref_Unit_Balance!$V$31:$V$1012,MATCH(UnitGradeInfo!B592,ref_Unit_Balance!$B$31:$B$1048576,0))
+
INDEX(ref_Unit_Balance!$AB$31:$AB$1012,MATCH(UnitGradeInfo!B592,ref_Unit_Balance!$B$31:$B$1048576,0))*(D592-1)</f>
        <v>23400</v>
      </c>
      <c r="G592" s="5">
        <f>INDEX(ref_Unit_Balance!$R$31:$R$1012,MATCH(UnitGradeInfo!B592,ref_Unit_Balance!$B$31:$B$1048576,0))
+
INDEX(ref_Unit_Balance!$AA$31:$AA$1012,MATCH(UnitGradeInfo!B592,ref_Unit_Balance!$B$31:$B$1048576,0))*(D592-1)</f>
        <v>1260</v>
      </c>
      <c r="H592" s="39">
        <f>IF(INDEX(Unitinfo!D:D,MATCH(UnitGradeInfo!B592,Unitinfo!A:A,0))=1,50,5)</f>
        <v>50</v>
      </c>
      <c r="I592" s="5">
        <v>3</v>
      </c>
      <c r="J592" s="5">
        <v>250</v>
      </c>
      <c r="K592" s="5">
        <v>0</v>
      </c>
      <c r="L592" s="5">
        <v>3</v>
      </c>
      <c r="M592" s="5">
        <f t="shared" si="63"/>
        <v>8</v>
      </c>
      <c r="N592" s="5">
        <f t="shared" si="64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426</v>
      </c>
      <c r="S592" s="19" t="s">
        <v>426</v>
      </c>
      <c r="T592" s="5">
        <f t="shared" si="60"/>
        <v>2028</v>
      </c>
      <c r="U592" s="5">
        <f t="shared" si="61"/>
        <v>1</v>
      </c>
      <c r="V592" s="5">
        <v>0</v>
      </c>
      <c r="W592" s="5">
        <v>10</v>
      </c>
    </row>
    <row r="593" spans="1:23">
      <c r="A593" s="5">
        <f t="shared" si="59"/>
        <v>590</v>
      </c>
      <c r="B593" s="100">
        <f t="shared" si="62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INDEX(ref_Unit_Balance!$G$31:$G$1012,MATCH(UnitGradeInfo!B593,ref_Unit_Balance!$B$31:$B$1048576,0))</f>
        <v>375</v>
      </c>
      <c r="F593" s="5">
        <f>INDEX(ref_Unit_Balance!$V$31:$V$1012,MATCH(UnitGradeInfo!B593,ref_Unit_Balance!$B$31:$B$1048576,0))
+
INDEX(ref_Unit_Balance!$AB$31:$AB$1012,MATCH(UnitGradeInfo!B593,ref_Unit_Balance!$B$31:$B$1048576,0))*(D593-1)</f>
        <v>24200</v>
      </c>
      <c r="G593" s="5">
        <f>INDEX(ref_Unit_Balance!$R$31:$R$1012,MATCH(UnitGradeInfo!B593,ref_Unit_Balance!$B$31:$B$1048576,0))
+
INDEX(ref_Unit_Balance!$AA$31:$AA$1012,MATCH(UnitGradeInfo!B593,ref_Unit_Balance!$B$31:$B$1048576,0))*(D593-1)</f>
        <v>1380</v>
      </c>
      <c r="H593" s="39">
        <f>IF(INDEX(Unitinfo!D:D,MATCH(UnitGradeInfo!B593,Unitinfo!A:A,0))=1,50,5)</f>
        <v>50</v>
      </c>
      <c r="I593" s="5">
        <v>3</v>
      </c>
      <c r="J593" s="5">
        <v>250</v>
      </c>
      <c r="K593" s="5">
        <v>0</v>
      </c>
      <c r="L593" s="5">
        <v>3</v>
      </c>
      <c r="M593" s="5">
        <f t="shared" si="63"/>
        <v>10</v>
      </c>
      <c r="N593" s="5">
        <f t="shared" si="64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426</v>
      </c>
      <c r="S593" s="19" t="s">
        <v>426</v>
      </c>
      <c r="T593" s="5">
        <f t="shared" si="60"/>
        <v>2028</v>
      </c>
      <c r="U593" s="5">
        <f t="shared" si="61"/>
        <v>1</v>
      </c>
      <c r="V593" s="5">
        <v>0</v>
      </c>
      <c r="W593" s="5">
        <v>10</v>
      </c>
    </row>
    <row r="594" spans="1:23">
      <c r="A594" s="5">
        <f t="shared" si="59"/>
        <v>591</v>
      </c>
      <c r="B594" s="100">
        <f t="shared" si="62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INDEX(ref_Unit_Balance!$G$31:$G$1012,MATCH(UnitGradeInfo!B594,ref_Unit_Balance!$B$31:$B$1048576,0))</f>
        <v>375</v>
      </c>
      <c r="F594" s="5">
        <f>INDEX(ref_Unit_Balance!$V$31:$V$1012,MATCH(UnitGradeInfo!B594,ref_Unit_Balance!$B$31:$B$1048576,0))
+
INDEX(ref_Unit_Balance!$AB$31:$AB$1012,MATCH(UnitGradeInfo!B594,ref_Unit_Balance!$B$31:$B$1048576,0))*(D594-1)</f>
        <v>25000</v>
      </c>
      <c r="G594" s="5">
        <f>INDEX(ref_Unit_Balance!$R$31:$R$1012,MATCH(UnitGradeInfo!B594,ref_Unit_Balance!$B$31:$B$1048576,0))
+
INDEX(ref_Unit_Balance!$AA$31:$AA$1012,MATCH(UnitGradeInfo!B594,ref_Unit_Balance!$B$31:$B$1048576,0))*(D594-1)</f>
        <v>1500</v>
      </c>
      <c r="H594" s="39">
        <f>IF(INDEX(Unitinfo!D:D,MATCH(UnitGradeInfo!B594,Unitinfo!A:A,0))=1,50,5)</f>
        <v>50</v>
      </c>
      <c r="I594" s="5">
        <v>3</v>
      </c>
      <c r="J594" s="5">
        <v>250</v>
      </c>
      <c r="K594" s="5">
        <v>0</v>
      </c>
      <c r="L594" s="5">
        <v>3</v>
      </c>
      <c r="M594" s="5">
        <f t="shared" si="63"/>
        <v>12</v>
      </c>
      <c r="N594" s="5">
        <f t="shared" si="64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426</v>
      </c>
      <c r="S594" s="19" t="s">
        <v>426</v>
      </c>
      <c r="T594" s="5">
        <f t="shared" si="60"/>
        <v>2028</v>
      </c>
      <c r="U594" s="5">
        <f t="shared" si="61"/>
        <v>1</v>
      </c>
      <c r="V594" s="5">
        <v>0</v>
      </c>
      <c r="W594" s="5">
        <v>10</v>
      </c>
    </row>
    <row r="595" spans="1:23">
      <c r="A595" s="5">
        <f t="shared" si="59"/>
        <v>592</v>
      </c>
      <c r="B595" s="100">
        <f t="shared" si="62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INDEX(ref_Unit_Balance!$G$31:$G$1012,MATCH(UnitGradeInfo!B595,ref_Unit_Balance!$B$31:$B$1048576,0))</f>
        <v>375</v>
      </c>
      <c r="F595" s="5">
        <f>INDEX(ref_Unit_Balance!$V$31:$V$1012,MATCH(UnitGradeInfo!B595,ref_Unit_Balance!$B$31:$B$1048576,0))
+
INDEX(ref_Unit_Balance!$AB$31:$AB$1012,MATCH(UnitGradeInfo!B595,ref_Unit_Balance!$B$31:$B$1048576,0))*(D595-1)</f>
        <v>25800</v>
      </c>
      <c r="G595" s="5">
        <f>INDEX(ref_Unit_Balance!$R$31:$R$1012,MATCH(UnitGradeInfo!B595,ref_Unit_Balance!$B$31:$B$1048576,0))
+
INDEX(ref_Unit_Balance!$AA$31:$AA$1012,MATCH(UnitGradeInfo!B595,ref_Unit_Balance!$B$31:$B$1048576,0))*(D595-1)</f>
        <v>1620</v>
      </c>
      <c r="H595" s="39">
        <f>IF(INDEX(Unitinfo!D:D,MATCH(UnitGradeInfo!B595,Unitinfo!A:A,0))=1,50,5)</f>
        <v>50</v>
      </c>
      <c r="I595" s="5">
        <v>3</v>
      </c>
      <c r="J595" s="5">
        <v>250</v>
      </c>
      <c r="K595" s="5">
        <v>0</v>
      </c>
      <c r="L595" s="5">
        <v>3</v>
      </c>
      <c r="M595" s="5">
        <f t="shared" si="63"/>
        <v>14</v>
      </c>
      <c r="N595" s="5">
        <f t="shared" si="64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426</v>
      </c>
      <c r="S595" s="19" t="s">
        <v>426</v>
      </c>
      <c r="T595" s="5">
        <f t="shared" si="60"/>
        <v>2028</v>
      </c>
      <c r="U595" s="5">
        <f t="shared" si="61"/>
        <v>1</v>
      </c>
      <c r="V595" s="5">
        <v>0</v>
      </c>
      <c r="W595" s="5">
        <v>10</v>
      </c>
    </row>
    <row r="596" spans="1:23">
      <c r="A596" s="5">
        <f t="shared" si="59"/>
        <v>593</v>
      </c>
      <c r="B596" s="100">
        <f t="shared" si="62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INDEX(ref_Unit_Balance!$G$31:$G$1012,MATCH(UnitGradeInfo!B596,ref_Unit_Balance!$B$31:$B$1048576,0))</f>
        <v>375</v>
      </c>
      <c r="F596" s="5">
        <f>INDEX(ref_Unit_Balance!$V$31:$V$1012,MATCH(UnitGradeInfo!B596,ref_Unit_Balance!$B$31:$B$1048576,0))
+
INDEX(ref_Unit_Balance!$AB$31:$AB$1012,MATCH(UnitGradeInfo!B596,ref_Unit_Balance!$B$31:$B$1048576,0))*(D596-1)</f>
        <v>26600</v>
      </c>
      <c r="G596" s="5">
        <f>INDEX(ref_Unit_Balance!$R$31:$R$1012,MATCH(UnitGradeInfo!B596,ref_Unit_Balance!$B$31:$B$1048576,0))
+
INDEX(ref_Unit_Balance!$AA$31:$AA$1012,MATCH(UnitGradeInfo!B596,ref_Unit_Balance!$B$31:$B$1048576,0))*(D596-1)</f>
        <v>1740</v>
      </c>
      <c r="H596" s="39">
        <f>IF(INDEX(Unitinfo!D:D,MATCH(UnitGradeInfo!B596,Unitinfo!A:A,0))=1,50,5)</f>
        <v>50</v>
      </c>
      <c r="I596" s="5">
        <v>3</v>
      </c>
      <c r="J596" s="5">
        <v>250</v>
      </c>
      <c r="K596" s="5">
        <v>0</v>
      </c>
      <c r="L596" s="5">
        <v>3</v>
      </c>
      <c r="M596" s="5">
        <f t="shared" si="63"/>
        <v>16</v>
      </c>
      <c r="N596" s="5">
        <f t="shared" si="64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426</v>
      </c>
      <c r="S596" s="19" t="s">
        <v>426</v>
      </c>
      <c r="T596" s="5">
        <f t="shared" si="60"/>
        <v>2028</v>
      </c>
      <c r="U596" s="5">
        <f t="shared" si="61"/>
        <v>1</v>
      </c>
      <c r="V596" s="5">
        <v>0</v>
      </c>
      <c r="W596" s="5">
        <v>10</v>
      </c>
    </row>
    <row r="597" spans="1:23">
      <c r="A597" s="5">
        <f t="shared" si="59"/>
        <v>594</v>
      </c>
      <c r="B597" s="100">
        <f t="shared" si="62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INDEX(ref_Unit_Balance!$G$31:$G$1012,MATCH(UnitGradeInfo!B597,ref_Unit_Balance!$B$31:$B$1048576,0))</f>
        <v>375</v>
      </c>
      <c r="F597" s="5">
        <f>INDEX(ref_Unit_Balance!$V$31:$V$1012,MATCH(UnitGradeInfo!B597,ref_Unit_Balance!$B$31:$B$1048576,0))
+
INDEX(ref_Unit_Balance!$AB$31:$AB$1012,MATCH(UnitGradeInfo!B597,ref_Unit_Balance!$B$31:$B$1048576,0))*(D597-1)</f>
        <v>27400</v>
      </c>
      <c r="G597" s="5">
        <f>INDEX(ref_Unit_Balance!$R$31:$R$1012,MATCH(UnitGradeInfo!B597,ref_Unit_Balance!$B$31:$B$1048576,0))
+
INDEX(ref_Unit_Balance!$AA$31:$AA$1012,MATCH(UnitGradeInfo!B597,ref_Unit_Balance!$B$31:$B$1048576,0))*(D597-1)</f>
        <v>1860</v>
      </c>
      <c r="H597" s="39">
        <f>IF(INDEX(Unitinfo!D:D,MATCH(UnitGradeInfo!B597,Unitinfo!A:A,0))=1,50,5)</f>
        <v>50</v>
      </c>
      <c r="I597" s="5">
        <v>3</v>
      </c>
      <c r="J597" s="5">
        <v>250</v>
      </c>
      <c r="K597" s="5">
        <v>0</v>
      </c>
      <c r="L597" s="5">
        <v>3</v>
      </c>
      <c r="M597" s="5">
        <f t="shared" si="63"/>
        <v>18</v>
      </c>
      <c r="N597" s="5">
        <f t="shared" si="64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426</v>
      </c>
      <c r="S597" s="19" t="s">
        <v>426</v>
      </c>
      <c r="T597" s="5">
        <f t="shared" si="60"/>
        <v>2028</v>
      </c>
      <c r="U597" s="5">
        <f t="shared" si="61"/>
        <v>1</v>
      </c>
      <c r="V597" s="5">
        <v>0</v>
      </c>
      <c r="W597" s="5">
        <v>10</v>
      </c>
    </row>
    <row r="598" spans="1:23">
      <c r="A598" s="5">
        <f t="shared" si="59"/>
        <v>595</v>
      </c>
      <c r="B598" s="100">
        <f t="shared" si="62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INDEX(ref_Unit_Balance!$G$31:$G$1012,MATCH(UnitGradeInfo!B598,ref_Unit_Balance!$B$31:$B$1048576,0))</f>
        <v>375</v>
      </c>
      <c r="F598" s="5">
        <f>INDEX(ref_Unit_Balance!$V$31:$V$1012,MATCH(UnitGradeInfo!B598,ref_Unit_Balance!$B$31:$B$1048576,0))
+
INDEX(ref_Unit_Balance!$AB$31:$AB$1012,MATCH(UnitGradeInfo!B598,ref_Unit_Balance!$B$31:$B$1048576,0))*(D598-1)</f>
        <v>28200</v>
      </c>
      <c r="G598" s="5">
        <f>INDEX(ref_Unit_Balance!$R$31:$R$1012,MATCH(UnitGradeInfo!B598,ref_Unit_Balance!$B$31:$B$1048576,0))
+
INDEX(ref_Unit_Balance!$AA$31:$AA$1012,MATCH(UnitGradeInfo!B598,ref_Unit_Balance!$B$31:$B$1048576,0))*(D598-1)</f>
        <v>1980</v>
      </c>
      <c r="H598" s="39">
        <f>IF(INDEX(Unitinfo!D:D,MATCH(UnitGradeInfo!B598,Unitinfo!A:A,0))=1,50,5)</f>
        <v>50</v>
      </c>
      <c r="I598" s="5">
        <v>3</v>
      </c>
      <c r="J598" s="5">
        <v>250</v>
      </c>
      <c r="K598" s="5">
        <v>0</v>
      </c>
      <c r="L598" s="5">
        <v>3</v>
      </c>
      <c r="M598" s="5">
        <f t="shared" si="63"/>
        <v>20</v>
      </c>
      <c r="N598" s="5">
        <f t="shared" si="64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426</v>
      </c>
      <c r="S598" s="19" t="s">
        <v>426</v>
      </c>
      <c r="T598" s="5">
        <f t="shared" si="60"/>
        <v>2028</v>
      </c>
      <c r="U598" s="5">
        <f t="shared" si="61"/>
        <v>1</v>
      </c>
      <c r="V598" s="5">
        <v>0</v>
      </c>
      <c r="W598" s="5">
        <v>10</v>
      </c>
    </row>
    <row r="599" spans="1:23">
      <c r="A599" s="5">
        <f t="shared" si="59"/>
        <v>596</v>
      </c>
      <c r="B599" s="100">
        <f t="shared" si="62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INDEX(ref_Unit_Balance!$G$31:$G$1012,MATCH(UnitGradeInfo!B599,ref_Unit_Balance!$B$31:$B$1048576,0))</f>
        <v>375</v>
      </c>
      <c r="F599" s="5">
        <f>INDEX(ref_Unit_Balance!$V$31:$V$1012,MATCH(UnitGradeInfo!B599,ref_Unit_Balance!$B$31:$B$1048576,0))
+
INDEX(ref_Unit_Balance!$AB$31:$AB$1012,MATCH(UnitGradeInfo!B599,ref_Unit_Balance!$B$31:$B$1048576,0))*(D599-1)</f>
        <v>29000</v>
      </c>
      <c r="G599" s="5">
        <f>INDEX(ref_Unit_Balance!$R$31:$R$1012,MATCH(UnitGradeInfo!B599,ref_Unit_Balance!$B$31:$B$1048576,0))
+
INDEX(ref_Unit_Balance!$AA$31:$AA$1012,MATCH(UnitGradeInfo!B599,ref_Unit_Balance!$B$31:$B$1048576,0))*(D599-1)</f>
        <v>2100</v>
      </c>
      <c r="H599" s="39">
        <f>IF(INDEX(Unitinfo!D:D,MATCH(UnitGradeInfo!B599,Unitinfo!A:A,0))=1,50,5)</f>
        <v>50</v>
      </c>
      <c r="I599" s="5">
        <v>3</v>
      </c>
      <c r="J599" s="5">
        <v>250</v>
      </c>
      <c r="K599" s="5">
        <v>0</v>
      </c>
      <c r="L599" s="5">
        <v>3</v>
      </c>
      <c r="M599" s="5">
        <f t="shared" si="63"/>
        <v>22</v>
      </c>
      <c r="N599" s="5">
        <f t="shared" si="64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426</v>
      </c>
      <c r="S599" s="19" t="s">
        <v>426</v>
      </c>
      <c r="T599" s="5">
        <f t="shared" si="60"/>
        <v>2028</v>
      </c>
      <c r="U599" s="5">
        <f t="shared" si="61"/>
        <v>1</v>
      </c>
      <c r="V599" s="5">
        <v>0</v>
      </c>
      <c r="W599" s="5">
        <v>10</v>
      </c>
    </row>
    <row r="600" spans="1:23">
      <c r="A600" s="5">
        <f t="shared" si="59"/>
        <v>597</v>
      </c>
      <c r="B600" s="100">
        <f t="shared" si="62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INDEX(ref_Unit_Balance!$G$31:$G$1012,MATCH(UnitGradeInfo!B600,ref_Unit_Balance!$B$31:$B$1048576,0))</f>
        <v>375</v>
      </c>
      <c r="F600" s="5">
        <f>INDEX(ref_Unit_Balance!$V$31:$V$1012,MATCH(UnitGradeInfo!B600,ref_Unit_Balance!$B$31:$B$1048576,0))
+
INDEX(ref_Unit_Balance!$AB$31:$AB$1012,MATCH(UnitGradeInfo!B600,ref_Unit_Balance!$B$31:$B$1048576,0))*(D600-1)</f>
        <v>29800</v>
      </c>
      <c r="G600" s="5">
        <f>INDEX(ref_Unit_Balance!$R$31:$R$1012,MATCH(UnitGradeInfo!B600,ref_Unit_Balance!$B$31:$B$1048576,0))
+
INDEX(ref_Unit_Balance!$AA$31:$AA$1012,MATCH(UnitGradeInfo!B600,ref_Unit_Balance!$B$31:$B$1048576,0))*(D600-1)</f>
        <v>2220</v>
      </c>
      <c r="H600" s="39">
        <f>IF(INDEX(Unitinfo!D:D,MATCH(UnitGradeInfo!B600,Unitinfo!A:A,0))=1,50,5)</f>
        <v>50</v>
      </c>
      <c r="I600" s="5">
        <v>3</v>
      </c>
      <c r="J600" s="5">
        <v>250</v>
      </c>
      <c r="K600" s="5">
        <v>0</v>
      </c>
      <c r="L600" s="5">
        <v>3</v>
      </c>
      <c r="M600" s="5">
        <f t="shared" si="63"/>
        <v>24</v>
      </c>
      <c r="N600" s="5">
        <f t="shared" si="64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426</v>
      </c>
      <c r="S600" s="19" t="s">
        <v>426</v>
      </c>
      <c r="T600" s="5">
        <f t="shared" si="60"/>
        <v>2028</v>
      </c>
      <c r="U600" s="5">
        <f t="shared" si="61"/>
        <v>1</v>
      </c>
      <c r="V600" s="5">
        <v>0</v>
      </c>
      <c r="W600" s="5">
        <v>10</v>
      </c>
    </row>
    <row r="601" spans="1:23">
      <c r="A601" s="5">
        <f t="shared" si="59"/>
        <v>598</v>
      </c>
      <c r="B601" s="100">
        <f t="shared" si="62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INDEX(ref_Unit_Balance!$G$31:$G$1012,MATCH(UnitGradeInfo!B601,ref_Unit_Balance!$B$31:$B$1048576,0))</f>
        <v>375</v>
      </c>
      <c r="F601" s="5">
        <f>INDEX(ref_Unit_Balance!$V$31:$V$1012,MATCH(UnitGradeInfo!B601,ref_Unit_Balance!$B$31:$B$1048576,0))
+
INDEX(ref_Unit_Balance!$AB$31:$AB$1012,MATCH(UnitGradeInfo!B601,ref_Unit_Balance!$B$31:$B$1048576,0))*(D601-1)</f>
        <v>30600</v>
      </c>
      <c r="G601" s="5">
        <f>INDEX(ref_Unit_Balance!$R$31:$R$1012,MATCH(UnitGradeInfo!B601,ref_Unit_Balance!$B$31:$B$1048576,0))
+
INDEX(ref_Unit_Balance!$AA$31:$AA$1012,MATCH(UnitGradeInfo!B601,ref_Unit_Balance!$B$31:$B$1048576,0))*(D601-1)</f>
        <v>2340</v>
      </c>
      <c r="H601" s="39">
        <f>IF(INDEX(Unitinfo!D:D,MATCH(UnitGradeInfo!B601,Unitinfo!A:A,0))=1,50,5)</f>
        <v>50</v>
      </c>
      <c r="I601" s="5">
        <v>3</v>
      </c>
      <c r="J601" s="5">
        <v>250</v>
      </c>
      <c r="K601" s="5">
        <v>0</v>
      </c>
      <c r="L601" s="5">
        <v>3</v>
      </c>
      <c r="M601" s="5">
        <f t="shared" si="63"/>
        <v>26</v>
      </c>
      <c r="N601" s="5">
        <f t="shared" si="64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426</v>
      </c>
      <c r="S601" s="19" t="s">
        <v>426</v>
      </c>
      <c r="T601" s="5">
        <f t="shared" si="60"/>
        <v>2028</v>
      </c>
      <c r="U601" s="5">
        <f t="shared" si="61"/>
        <v>1</v>
      </c>
      <c r="V601" s="5">
        <v>0</v>
      </c>
      <c r="W601" s="5">
        <v>10</v>
      </c>
    </row>
    <row r="602" spans="1:23">
      <c r="A602" s="5">
        <f t="shared" si="59"/>
        <v>599</v>
      </c>
      <c r="B602" s="100">
        <f t="shared" si="62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INDEX(ref_Unit_Balance!$G$31:$G$1012,MATCH(UnitGradeInfo!B602,ref_Unit_Balance!$B$31:$B$1048576,0))</f>
        <v>375</v>
      </c>
      <c r="F602" s="5">
        <f>INDEX(ref_Unit_Balance!$V$31:$V$1012,MATCH(UnitGradeInfo!B602,ref_Unit_Balance!$B$31:$B$1048576,0))
+
INDEX(ref_Unit_Balance!$AB$31:$AB$1012,MATCH(UnitGradeInfo!B602,ref_Unit_Balance!$B$31:$B$1048576,0))*(D602-1)</f>
        <v>31400</v>
      </c>
      <c r="G602" s="5">
        <f>INDEX(ref_Unit_Balance!$R$31:$R$1012,MATCH(UnitGradeInfo!B602,ref_Unit_Balance!$B$31:$B$1048576,0))
+
INDEX(ref_Unit_Balance!$AA$31:$AA$1012,MATCH(UnitGradeInfo!B602,ref_Unit_Balance!$B$31:$B$1048576,0))*(D602-1)</f>
        <v>2460</v>
      </c>
      <c r="H602" s="39">
        <f>IF(INDEX(Unitinfo!D:D,MATCH(UnitGradeInfo!B602,Unitinfo!A:A,0))=1,50,5)</f>
        <v>50</v>
      </c>
      <c r="I602" s="5">
        <v>3</v>
      </c>
      <c r="J602" s="5">
        <v>250</v>
      </c>
      <c r="K602" s="5">
        <v>0</v>
      </c>
      <c r="L602" s="5">
        <v>3</v>
      </c>
      <c r="M602" s="5">
        <f t="shared" si="63"/>
        <v>28</v>
      </c>
      <c r="N602" s="5">
        <f t="shared" si="64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426</v>
      </c>
      <c r="S602" s="19" t="s">
        <v>426</v>
      </c>
      <c r="T602" s="5">
        <f t="shared" si="60"/>
        <v>2028</v>
      </c>
      <c r="U602" s="5">
        <f t="shared" si="61"/>
        <v>1</v>
      </c>
      <c r="V602" s="5">
        <v>0</v>
      </c>
      <c r="W602" s="5">
        <v>10</v>
      </c>
    </row>
    <row r="603" spans="1:23">
      <c r="A603" s="5">
        <f t="shared" si="59"/>
        <v>600</v>
      </c>
      <c r="B603" s="100">
        <f t="shared" si="62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INDEX(ref_Unit_Balance!$G$31:$G$1012,MATCH(UnitGradeInfo!B603,ref_Unit_Balance!$B$31:$B$1048576,0))</f>
        <v>375</v>
      </c>
      <c r="F603" s="5">
        <f>INDEX(ref_Unit_Balance!$V$31:$V$1012,MATCH(UnitGradeInfo!B603,ref_Unit_Balance!$B$31:$B$1048576,0))
+
INDEX(ref_Unit_Balance!$AB$31:$AB$1012,MATCH(UnitGradeInfo!B603,ref_Unit_Balance!$B$31:$B$1048576,0))*(D603-1)</f>
        <v>32200</v>
      </c>
      <c r="G603" s="5">
        <f>INDEX(ref_Unit_Balance!$R$31:$R$1012,MATCH(UnitGradeInfo!B603,ref_Unit_Balance!$B$31:$B$1048576,0))
+
INDEX(ref_Unit_Balance!$AA$31:$AA$1012,MATCH(UnitGradeInfo!B603,ref_Unit_Balance!$B$31:$B$1048576,0))*(D603-1)</f>
        <v>2580</v>
      </c>
      <c r="H603" s="39">
        <f>IF(INDEX(Unitinfo!D:D,MATCH(UnitGradeInfo!B603,Unitinfo!A:A,0))=1,50,5)</f>
        <v>50</v>
      </c>
      <c r="I603" s="5">
        <v>3</v>
      </c>
      <c r="J603" s="5">
        <v>250</v>
      </c>
      <c r="K603" s="5">
        <v>0</v>
      </c>
      <c r="L603" s="5">
        <v>3</v>
      </c>
      <c r="M603" s="5">
        <f t="shared" si="63"/>
        <v>30</v>
      </c>
      <c r="N603" s="5">
        <f t="shared" si="64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426</v>
      </c>
      <c r="S603" s="19" t="s">
        <v>426</v>
      </c>
      <c r="T603" s="5">
        <f t="shared" si="60"/>
        <v>2028</v>
      </c>
      <c r="U603" s="5">
        <f t="shared" si="61"/>
        <v>1</v>
      </c>
      <c r="V603" s="5">
        <v>0</v>
      </c>
      <c r="W603" s="5">
        <v>10</v>
      </c>
    </row>
    <row r="604" spans="1:23">
      <c r="A604" s="5">
        <f t="shared" si="59"/>
        <v>601</v>
      </c>
      <c r="B604" s="100">
        <f t="shared" si="62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INDEX(ref_Unit_Balance!$G$31:$G$1012,MATCH(UnitGradeInfo!B604,ref_Unit_Balance!$B$31:$B$1048576,0))</f>
        <v>375</v>
      </c>
      <c r="F604" s="5">
        <f>INDEX(ref_Unit_Balance!$V$31:$V$1012,MATCH(UnitGradeInfo!B604,ref_Unit_Balance!$B$31:$B$1048576,0))
+
INDEX(ref_Unit_Balance!$AB$31:$AB$1012,MATCH(UnitGradeInfo!B604,ref_Unit_Balance!$B$31:$B$1048576,0))*(D604-1)</f>
        <v>33000</v>
      </c>
      <c r="G604" s="5">
        <f>INDEX(ref_Unit_Balance!$R$31:$R$1012,MATCH(UnitGradeInfo!B604,ref_Unit_Balance!$B$31:$B$1048576,0))
+
INDEX(ref_Unit_Balance!$AA$31:$AA$1012,MATCH(UnitGradeInfo!B604,ref_Unit_Balance!$B$31:$B$1048576,0))*(D604-1)</f>
        <v>2700</v>
      </c>
      <c r="H604" s="39">
        <f>IF(INDEX(Unitinfo!D:D,MATCH(UnitGradeInfo!B604,Unitinfo!A:A,0))=1,50,5)</f>
        <v>50</v>
      </c>
      <c r="I604" s="5">
        <v>3</v>
      </c>
      <c r="J604" s="5">
        <v>250</v>
      </c>
      <c r="K604" s="5">
        <v>0</v>
      </c>
      <c r="L604" s="5">
        <v>3</v>
      </c>
      <c r="M604" s="5">
        <f t="shared" si="63"/>
        <v>32</v>
      </c>
      <c r="N604" s="5">
        <f t="shared" si="64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426</v>
      </c>
      <c r="S604" s="19" t="s">
        <v>426</v>
      </c>
      <c r="T604" s="5">
        <f t="shared" si="60"/>
        <v>2028</v>
      </c>
      <c r="U604" s="5">
        <f t="shared" si="61"/>
        <v>1</v>
      </c>
      <c r="V604" s="5">
        <v>0</v>
      </c>
      <c r="W604" s="5">
        <v>10</v>
      </c>
    </row>
    <row r="605" spans="1:23">
      <c r="A605" s="5">
        <f t="shared" si="59"/>
        <v>602</v>
      </c>
      <c r="B605" s="100">
        <f t="shared" si="62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INDEX(ref_Unit_Balance!$G$31:$G$1012,MATCH(UnitGradeInfo!B605,ref_Unit_Balance!$B$31:$B$1048576,0))</f>
        <v>375</v>
      </c>
      <c r="F605" s="5">
        <f>INDEX(ref_Unit_Balance!$V$31:$V$1012,MATCH(UnitGradeInfo!B605,ref_Unit_Balance!$B$31:$B$1048576,0))
+
INDEX(ref_Unit_Balance!$AB$31:$AB$1012,MATCH(UnitGradeInfo!B605,ref_Unit_Balance!$B$31:$B$1048576,0))*(D605-1)</f>
        <v>33800</v>
      </c>
      <c r="G605" s="5">
        <f>INDEX(ref_Unit_Balance!$R$31:$R$1012,MATCH(UnitGradeInfo!B605,ref_Unit_Balance!$B$31:$B$1048576,0))
+
INDEX(ref_Unit_Balance!$AA$31:$AA$1012,MATCH(UnitGradeInfo!B605,ref_Unit_Balance!$B$31:$B$1048576,0))*(D605-1)</f>
        <v>2820</v>
      </c>
      <c r="H605" s="39">
        <f>IF(INDEX(Unitinfo!D:D,MATCH(UnitGradeInfo!B605,Unitinfo!A:A,0))=1,50,5)</f>
        <v>50</v>
      </c>
      <c r="I605" s="5">
        <v>3</v>
      </c>
      <c r="J605" s="5">
        <v>250</v>
      </c>
      <c r="K605" s="5">
        <v>0</v>
      </c>
      <c r="L605" s="5">
        <v>3</v>
      </c>
      <c r="M605" s="5">
        <f t="shared" si="63"/>
        <v>34</v>
      </c>
      <c r="N605" s="5">
        <f t="shared" si="64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426</v>
      </c>
      <c r="S605" s="19" t="s">
        <v>426</v>
      </c>
      <c r="T605" s="5">
        <f t="shared" si="60"/>
        <v>2028</v>
      </c>
      <c r="U605" s="5">
        <f t="shared" si="61"/>
        <v>1</v>
      </c>
      <c r="V605" s="5">
        <v>0</v>
      </c>
      <c r="W605" s="5">
        <v>10</v>
      </c>
    </row>
    <row r="606" spans="1:23">
      <c r="A606" s="5">
        <f t="shared" si="59"/>
        <v>603</v>
      </c>
      <c r="B606" s="100">
        <f t="shared" si="62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INDEX(ref_Unit_Balance!$G$31:$G$1012,MATCH(UnitGradeInfo!B606,ref_Unit_Balance!$B$31:$B$1048576,0))</f>
        <v>375</v>
      </c>
      <c r="F606" s="5">
        <f>INDEX(ref_Unit_Balance!$V$31:$V$1012,MATCH(UnitGradeInfo!B606,ref_Unit_Balance!$B$31:$B$1048576,0))
+
INDEX(ref_Unit_Balance!$AB$31:$AB$1012,MATCH(UnitGradeInfo!B606,ref_Unit_Balance!$B$31:$B$1048576,0))*(D606-1)</f>
        <v>34600</v>
      </c>
      <c r="G606" s="5">
        <f>INDEX(ref_Unit_Balance!$R$31:$R$1012,MATCH(UnitGradeInfo!B606,ref_Unit_Balance!$B$31:$B$1048576,0))
+
INDEX(ref_Unit_Balance!$AA$31:$AA$1012,MATCH(UnitGradeInfo!B606,ref_Unit_Balance!$B$31:$B$1048576,0))*(D606-1)</f>
        <v>2940</v>
      </c>
      <c r="H606" s="39">
        <f>IF(INDEX(Unitinfo!D:D,MATCH(UnitGradeInfo!B606,Unitinfo!A:A,0))=1,50,5)</f>
        <v>50</v>
      </c>
      <c r="I606" s="5">
        <v>3</v>
      </c>
      <c r="J606" s="5">
        <v>250</v>
      </c>
      <c r="K606" s="5">
        <v>0</v>
      </c>
      <c r="L606" s="5">
        <v>3</v>
      </c>
      <c r="M606" s="5">
        <f t="shared" si="63"/>
        <v>36</v>
      </c>
      <c r="N606" s="5">
        <f t="shared" si="64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426</v>
      </c>
      <c r="S606" s="19" t="s">
        <v>426</v>
      </c>
      <c r="T606" s="5">
        <f t="shared" si="60"/>
        <v>2028</v>
      </c>
      <c r="U606" s="5">
        <f t="shared" si="61"/>
        <v>1</v>
      </c>
      <c r="V606" s="5">
        <v>0</v>
      </c>
      <c r="W606" s="5">
        <v>10</v>
      </c>
    </row>
    <row r="607" spans="1:23">
      <c r="A607" s="5">
        <f t="shared" si="59"/>
        <v>604</v>
      </c>
      <c r="B607" s="100">
        <f t="shared" si="62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INDEX(ref_Unit_Balance!$G$31:$G$1012,MATCH(UnitGradeInfo!B607,ref_Unit_Balance!$B$31:$B$1048576,0))</f>
        <v>375</v>
      </c>
      <c r="F607" s="5">
        <f>INDEX(ref_Unit_Balance!$V$31:$V$1012,MATCH(UnitGradeInfo!B607,ref_Unit_Balance!$B$31:$B$1048576,0))
+
INDEX(ref_Unit_Balance!$AB$31:$AB$1012,MATCH(UnitGradeInfo!B607,ref_Unit_Balance!$B$31:$B$1048576,0))*(D607-1)</f>
        <v>35400</v>
      </c>
      <c r="G607" s="5">
        <f>INDEX(ref_Unit_Balance!$R$31:$R$1012,MATCH(UnitGradeInfo!B607,ref_Unit_Balance!$B$31:$B$1048576,0))
+
INDEX(ref_Unit_Balance!$AA$31:$AA$1012,MATCH(UnitGradeInfo!B607,ref_Unit_Balance!$B$31:$B$1048576,0))*(D607-1)</f>
        <v>3060</v>
      </c>
      <c r="H607" s="39">
        <f>IF(INDEX(Unitinfo!D:D,MATCH(UnitGradeInfo!B607,Unitinfo!A:A,0))=1,50,5)</f>
        <v>50</v>
      </c>
      <c r="I607" s="5">
        <v>3</v>
      </c>
      <c r="J607" s="5">
        <v>250</v>
      </c>
      <c r="K607" s="5">
        <v>0</v>
      </c>
      <c r="L607" s="5">
        <v>3</v>
      </c>
      <c r="M607" s="5">
        <f t="shared" si="63"/>
        <v>38</v>
      </c>
      <c r="N607" s="5">
        <f t="shared" si="64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426</v>
      </c>
      <c r="S607" s="19" t="s">
        <v>426</v>
      </c>
      <c r="T607" s="5">
        <f t="shared" si="60"/>
        <v>2028</v>
      </c>
      <c r="U607" s="5">
        <f t="shared" si="61"/>
        <v>1</v>
      </c>
      <c r="V607" s="5">
        <v>0</v>
      </c>
      <c r="W607" s="5">
        <v>10</v>
      </c>
    </row>
    <row r="608" spans="1:23">
      <c r="A608" s="5">
        <f t="shared" si="59"/>
        <v>605</v>
      </c>
      <c r="B608" s="100">
        <f t="shared" si="62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INDEX(ref_Unit_Balance!$G$31:$G$1012,MATCH(UnitGradeInfo!B608,ref_Unit_Balance!$B$31:$B$1048576,0))</f>
        <v>375</v>
      </c>
      <c r="F608" s="5">
        <f>INDEX(ref_Unit_Balance!$V$31:$V$1012,MATCH(UnitGradeInfo!B608,ref_Unit_Balance!$B$31:$B$1048576,0))
+
INDEX(ref_Unit_Balance!$AB$31:$AB$1012,MATCH(UnitGradeInfo!B608,ref_Unit_Balance!$B$31:$B$1048576,0))*(D608-1)</f>
        <v>36200</v>
      </c>
      <c r="G608" s="5">
        <f>INDEX(ref_Unit_Balance!$R$31:$R$1012,MATCH(UnitGradeInfo!B608,ref_Unit_Balance!$B$31:$B$1048576,0))
+
INDEX(ref_Unit_Balance!$AA$31:$AA$1012,MATCH(UnitGradeInfo!B608,ref_Unit_Balance!$B$31:$B$1048576,0))*(D608-1)</f>
        <v>3180</v>
      </c>
      <c r="H608" s="39">
        <f>IF(INDEX(Unitinfo!D:D,MATCH(UnitGradeInfo!B608,Unitinfo!A:A,0))=1,50,5)</f>
        <v>50</v>
      </c>
      <c r="I608" s="5">
        <v>3</v>
      </c>
      <c r="J608" s="5">
        <v>250</v>
      </c>
      <c r="K608" s="5">
        <v>0</v>
      </c>
      <c r="L608" s="5">
        <v>3</v>
      </c>
      <c r="M608" s="5">
        <f t="shared" si="63"/>
        <v>40</v>
      </c>
      <c r="N608" s="5">
        <f t="shared" si="64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426</v>
      </c>
      <c r="S608" s="19" t="s">
        <v>426</v>
      </c>
      <c r="T608" s="5">
        <f t="shared" si="60"/>
        <v>2028</v>
      </c>
      <c r="U608" s="5">
        <f t="shared" si="61"/>
        <v>1</v>
      </c>
      <c r="V608" s="5">
        <v>0</v>
      </c>
      <c r="W608" s="5">
        <v>10</v>
      </c>
    </row>
    <row r="609" spans="1:23">
      <c r="A609" s="5">
        <f t="shared" si="59"/>
        <v>606</v>
      </c>
      <c r="B609" s="100">
        <f t="shared" si="62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INDEX(ref_Unit_Balance!$G$31:$G$1012,MATCH(UnitGradeInfo!B609,ref_Unit_Balance!$B$31:$B$1048576,0))</f>
        <v>375</v>
      </c>
      <c r="F609" s="5">
        <f>INDEX(ref_Unit_Balance!$V$31:$V$1012,MATCH(UnitGradeInfo!B609,ref_Unit_Balance!$B$31:$B$1048576,0))
+
INDEX(ref_Unit_Balance!$AB$31:$AB$1012,MATCH(UnitGradeInfo!B609,ref_Unit_Balance!$B$31:$B$1048576,0))*(D609-1)</f>
        <v>15000</v>
      </c>
      <c r="G609" s="5">
        <f>INDEX(ref_Unit_Balance!$R$31:$R$1012,MATCH(UnitGradeInfo!B609,ref_Unit_Balance!$B$31:$B$1048576,0))
+
INDEX(ref_Unit_Balance!$AA$31:$AA$1012,MATCH(UnitGradeInfo!B609,ref_Unit_Balance!$B$31:$B$1048576,0))*(D609-1)</f>
        <v>2700</v>
      </c>
      <c r="H609" s="39">
        <f>IF(INDEX(Unitinfo!D:D,MATCH(UnitGradeInfo!B609,Unitinfo!A:A,0))=1,50,5)</f>
        <v>5</v>
      </c>
      <c r="I609" s="5">
        <v>3</v>
      </c>
      <c r="J609" s="5">
        <v>250</v>
      </c>
      <c r="K609" s="5">
        <v>0</v>
      </c>
      <c r="L609" s="5">
        <v>3</v>
      </c>
      <c r="M609" s="5">
        <f t="shared" si="63"/>
        <v>2</v>
      </c>
      <c r="N609" s="5">
        <f t="shared" si="64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426</v>
      </c>
      <c r="S609" s="19" t="s">
        <v>426</v>
      </c>
      <c r="T609" s="5">
        <f t="shared" si="60"/>
        <v>2029</v>
      </c>
      <c r="U609" s="5">
        <f t="shared" si="61"/>
        <v>1</v>
      </c>
      <c r="V609" s="5">
        <v>0</v>
      </c>
      <c r="W609" s="5">
        <v>10</v>
      </c>
    </row>
    <row r="610" spans="1:23">
      <c r="A610" s="5">
        <f t="shared" si="59"/>
        <v>607</v>
      </c>
      <c r="B610" s="100">
        <f t="shared" si="62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INDEX(ref_Unit_Balance!$G$31:$G$1012,MATCH(UnitGradeInfo!B610,ref_Unit_Balance!$B$31:$B$1048576,0))</f>
        <v>375</v>
      </c>
      <c r="F610" s="5">
        <f>INDEX(ref_Unit_Balance!$V$31:$V$1012,MATCH(UnitGradeInfo!B610,ref_Unit_Balance!$B$31:$B$1048576,0))
+
INDEX(ref_Unit_Balance!$AB$31:$AB$1012,MATCH(UnitGradeInfo!B610,ref_Unit_Balance!$B$31:$B$1048576,0))*(D610-1)</f>
        <v>16000</v>
      </c>
      <c r="G610" s="5">
        <f>INDEX(ref_Unit_Balance!$R$31:$R$1012,MATCH(UnitGradeInfo!B610,ref_Unit_Balance!$B$31:$B$1048576,0))
+
INDEX(ref_Unit_Balance!$AA$31:$AA$1012,MATCH(UnitGradeInfo!B610,ref_Unit_Balance!$B$31:$B$1048576,0))*(D610-1)</f>
        <v>2880</v>
      </c>
      <c r="H610" s="39">
        <f>IF(INDEX(Unitinfo!D:D,MATCH(UnitGradeInfo!B610,Unitinfo!A:A,0))=1,50,5)</f>
        <v>5</v>
      </c>
      <c r="I610" s="5">
        <v>3</v>
      </c>
      <c r="J610" s="5">
        <v>250</v>
      </c>
      <c r="K610" s="5">
        <v>0</v>
      </c>
      <c r="L610" s="5">
        <v>3</v>
      </c>
      <c r="M610" s="5">
        <f t="shared" si="63"/>
        <v>4</v>
      </c>
      <c r="N610" s="5">
        <f t="shared" si="64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426</v>
      </c>
      <c r="S610" s="19" t="s">
        <v>426</v>
      </c>
      <c r="T610" s="5">
        <f t="shared" si="60"/>
        <v>2029</v>
      </c>
      <c r="U610" s="5">
        <f t="shared" si="61"/>
        <v>1</v>
      </c>
      <c r="V610" s="5">
        <v>0</v>
      </c>
      <c r="W610" s="5">
        <v>10</v>
      </c>
    </row>
    <row r="611" spans="1:23">
      <c r="A611" s="5">
        <f t="shared" si="59"/>
        <v>608</v>
      </c>
      <c r="B611" s="100">
        <f t="shared" si="62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INDEX(ref_Unit_Balance!$G$31:$G$1012,MATCH(UnitGradeInfo!B611,ref_Unit_Balance!$B$31:$B$1048576,0))</f>
        <v>375</v>
      </c>
      <c r="F611" s="5">
        <f>INDEX(ref_Unit_Balance!$V$31:$V$1012,MATCH(UnitGradeInfo!B611,ref_Unit_Balance!$B$31:$B$1048576,0))
+
INDEX(ref_Unit_Balance!$AB$31:$AB$1012,MATCH(UnitGradeInfo!B611,ref_Unit_Balance!$B$31:$B$1048576,0))*(D611-1)</f>
        <v>17000</v>
      </c>
      <c r="G611" s="5">
        <f>INDEX(ref_Unit_Balance!$R$31:$R$1012,MATCH(UnitGradeInfo!B611,ref_Unit_Balance!$B$31:$B$1048576,0))
+
INDEX(ref_Unit_Balance!$AA$31:$AA$1012,MATCH(UnitGradeInfo!B611,ref_Unit_Balance!$B$31:$B$1048576,0))*(D611-1)</f>
        <v>3060</v>
      </c>
      <c r="H611" s="39">
        <f>IF(INDEX(Unitinfo!D:D,MATCH(UnitGradeInfo!B611,Unitinfo!A:A,0))=1,50,5)</f>
        <v>5</v>
      </c>
      <c r="I611" s="5">
        <v>3</v>
      </c>
      <c r="J611" s="5">
        <v>250</v>
      </c>
      <c r="K611" s="5">
        <v>0</v>
      </c>
      <c r="L611" s="5">
        <v>3</v>
      </c>
      <c r="M611" s="5">
        <f t="shared" si="63"/>
        <v>6</v>
      </c>
      <c r="N611" s="5">
        <f t="shared" si="64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426</v>
      </c>
      <c r="S611" s="19" t="s">
        <v>426</v>
      </c>
      <c r="T611" s="5">
        <f t="shared" si="60"/>
        <v>2029</v>
      </c>
      <c r="U611" s="5">
        <f t="shared" si="61"/>
        <v>1</v>
      </c>
      <c r="V611" s="5">
        <v>0</v>
      </c>
      <c r="W611" s="5">
        <v>10</v>
      </c>
    </row>
    <row r="612" spans="1:23">
      <c r="A612" s="5">
        <f t="shared" si="59"/>
        <v>609</v>
      </c>
      <c r="B612" s="100">
        <f t="shared" si="62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INDEX(ref_Unit_Balance!$G$31:$G$1012,MATCH(UnitGradeInfo!B612,ref_Unit_Balance!$B$31:$B$1048576,0))</f>
        <v>375</v>
      </c>
      <c r="F612" s="5">
        <f>INDEX(ref_Unit_Balance!$V$31:$V$1012,MATCH(UnitGradeInfo!B612,ref_Unit_Balance!$B$31:$B$1048576,0))
+
INDEX(ref_Unit_Balance!$AB$31:$AB$1012,MATCH(UnitGradeInfo!B612,ref_Unit_Balance!$B$31:$B$1048576,0))*(D612-1)</f>
        <v>18000</v>
      </c>
      <c r="G612" s="5">
        <f>INDEX(ref_Unit_Balance!$R$31:$R$1012,MATCH(UnitGradeInfo!B612,ref_Unit_Balance!$B$31:$B$1048576,0))
+
INDEX(ref_Unit_Balance!$AA$31:$AA$1012,MATCH(UnitGradeInfo!B612,ref_Unit_Balance!$B$31:$B$1048576,0))*(D612-1)</f>
        <v>3240</v>
      </c>
      <c r="H612" s="39">
        <f>IF(INDEX(Unitinfo!D:D,MATCH(UnitGradeInfo!B612,Unitinfo!A:A,0))=1,50,5)</f>
        <v>5</v>
      </c>
      <c r="I612" s="5">
        <v>3</v>
      </c>
      <c r="J612" s="5">
        <v>250</v>
      </c>
      <c r="K612" s="5">
        <v>0</v>
      </c>
      <c r="L612" s="5">
        <v>3</v>
      </c>
      <c r="M612" s="5">
        <f t="shared" si="63"/>
        <v>8</v>
      </c>
      <c r="N612" s="5">
        <f t="shared" si="64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426</v>
      </c>
      <c r="S612" s="19" t="s">
        <v>426</v>
      </c>
      <c r="T612" s="5">
        <f t="shared" si="60"/>
        <v>2029</v>
      </c>
      <c r="U612" s="5">
        <f t="shared" si="61"/>
        <v>1</v>
      </c>
      <c r="V612" s="5">
        <v>0</v>
      </c>
      <c r="W612" s="5">
        <v>10</v>
      </c>
    </row>
    <row r="613" spans="1:23">
      <c r="A613" s="5">
        <f t="shared" si="59"/>
        <v>610</v>
      </c>
      <c r="B613" s="100">
        <f t="shared" si="62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INDEX(ref_Unit_Balance!$G$31:$G$1012,MATCH(UnitGradeInfo!B613,ref_Unit_Balance!$B$31:$B$1048576,0))</f>
        <v>375</v>
      </c>
      <c r="F613" s="5">
        <f>INDEX(ref_Unit_Balance!$V$31:$V$1012,MATCH(UnitGradeInfo!B613,ref_Unit_Balance!$B$31:$B$1048576,0))
+
INDEX(ref_Unit_Balance!$AB$31:$AB$1012,MATCH(UnitGradeInfo!B613,ref_Unit_Balance!$B$31:$B$1048576,0))*(D613-1)</f>
        <v>19000</v>
      </c>
      <c r="G613" s="5">
        <f>INDEX(ref_Unit_Balance!$R$31:$R$1012,MATCH(UnitGradeInfo!B613,ref_Unit_Balance!$B$31:$B$1048576,0))
+
INDEX(ref_Unit_Balance!$AA$31:$AA$1012,MATCH(UnitGradeInfo!B613,ref_Unit_Balance!$B$31:$B$1048576,0))*(D613-1)</f>
        <v>3420</v>
      </c>
      <c r="H613" s="39">
        <f>IF(INDEX(Unitinfo!D:D,MATCH(UnitGradeInfo!B613,Unitinfo!A:A,0))=1,50,5)</f>
        <v>5</v>
      </c>
      <c r="I613" s="5">
        <v>3</v>
      </c>
      <c r="J613" s="5">
        <v>250</v>
      </c>
      <c r="K613" s="5">
        <v>0</v>
      </c>
      <c r="L613" s="5">
        <v>3</v>
      </c>
      <c r="M613" s="5">
        <f t="shared" si="63"/>
        <v>10</v>
      </c>
      <c r="N613" s="5">
        <f t="shared" si="64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426</v>
      </c>
      <c r="S613" s="19" t="s">
        <v>426</v>
      </c>
      <c r="T613" s="5">
        <f t="shared" si="60"/>
        <v>2029</v>
      </c>
      <c r="U613" s="5">
        <f t="shared" si="61"/>
        <v>1</v>
      </c>
      <c r="V613" s="5">
        <v>0</v>
      </c>
      <c r="W613" s="5">
        <v>10</v>
      </c>
    </row>
    <row r="614" spans="1:23">
      <c r="A614" s="5">
        <f t="shared" si="59"/>
        <v>611</v>
      </c>
      <c r="B614" s="100">
        <f t="shared" si="62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INDEX(ref_Unit_Balance!$G$31:$G$1012,MATCH(UnitGradeInfo!B614,ref_Unit_Balance!$B$31:$B$1048576,0))</f>
        <v>375</v>
      </c>
      <c r="F614" s="5">
        <f>INDEX(ref_Unit_Balance!$V$31:$V$1012,MATCH(UnitGradeInfo!B614,ref_Unit_Balance!$B$31:$B$1048576,0))
+
INDEX(ref_Unit_Balance!$AB$31:$AB$1012,MATCH(UnitGradeInfo!B614,ref_Unit_Balance!$B$31:$B$1048576,0))*(D614-1)</f>
        <v>20000</v>
      </c>
      <c r="G614" s="5">
        <f>INDEX(ref_Unit_Balance!$R$31:$R$1012,MATCH(UnitGradeInfo!B614,ref_Unit_Balance!$B$31:$B$1048576,0))
+
INDEX(ref_Unit_Balance!$AA$31:$AA$1012,MATCH(UnitGradeInfo!B614,ref_Unit_Balance!$B$31:$B$1048576,0))*(D614-1)</f>
        <v>3600</v>
      </c>
      <c r="H614" s="39">
        <f>IF(INDEX(Unitinfo!D:D,MATCH(UnitGradeInfo!B614,Unitinfo!A:A,0))=1,50,5)</f>
        <v>5</v>
      </c>
      <c r="I614" s="5">
        <v>3</v>
      </c>
      <c r="J614" s="5">
        <v>250</v>
      </c>
      <c r="K614" s="5">
        <v>0</v>
      </c>
      <c r="L614" s="5">
        <v>3</v>
      </c>
      <c r="M614" s="5">
        <f t="shared" si="63"/>
        <v>12</v>
      </c>
      <c r="N614" s="5">
        <f t="shared" si="64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426</v>
      </c>
      <c r="S614" s="19" t="s">
        <v>426</v>
      </c>
      <c r="T614" s="5">
        <f t="shared" si="60"/>
        <v>2029</v>
      </c>
      <c r="U614" s="5">
        <f t="shared" si="61"/>
        <v>1</v>
      </c>
      <c r="V614" s="5">
        <v>0</v>
      </c>
      <c r="W614" s="5">
        <v>10</v>
      </c>
    </row>
    <row r="615" spans="1:23">
      <c r="A615" s="5">
        <f t="shared" si="59"/>
        <v>612</v>
      </c>
      <c r="B615" s="100">
        <f t="shared" si="62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INDEX(ref_Unit_Balance!$G$31:$G$1012,MATCH(UnitGradeInfo!B615,ref_Unit_Balance!$B$31:$B$1048576,0))</f>
        <v>375</v>
      </c>
      <c r="F615" s="5">
        <f>INDEX(ref_Unit_Balance!$V$31:$V$1012,MATCH(UnitGradeInfo!B615,ref_Unit_Balance!$B$31:$B$1048576,0))
+
INDEX(ref_Unit_Balance!$AB$31:$AB$1012,MATCH(UnitGradeInfo!B615,ref_Unit_Balance!$B$31:$B$1048576,0))*(D615-1)</f>
        <v>21000</v>
      </c>
      <c r="G615" s="5">
        <f>INDEX(ref_Unit_Balance!$R$31:$R$1012,MATCH(UnitGradeInfo!B615,ref_Unit_Balance!$B$31:$B$1048576,0))
+
INDEX(ref_Unit_Balance!$AA$31:$AA$1012,MATCH(UnitGradeInfo!B615,ref_Unit_Balance!$B$31:$B$1048576,0))*(D615-1)</f>
        <v>3780</v>
      </c>
      <c r="H615" s="39">
        <f>IF(INDEX(Unitinfo!D:D,MATCH(UnitGradeInfo!B615,Unitinfo!A:A,0))=1,50,5)</f>
        <v>5</v>
      </c>
      <c r="I615" s="5">
        <v>3</v>
      </c>
      <c r="J615" s="5">
        <v>250</v>
      </c>
      <c r="K615" s="5">
        <v>0</v>
      </c>
      <c r="L615" s="5">
        <v>3</v>
      </c>
      <c r="M615" s="5">
        <f t="shared" si="63"/>
        <v>14</v>
      </c>
      <c r="N615" s="5">
        <f t="shared" si="64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426</v>
      </c>
      <c r="S615" s="19" t="s">
        <v>426</v>
      </c>
      <c r="T615" s="5">
        <f t="shared" si="60"/>
        <v>2029</v>
      </c>
      <c r="U615" s="5">
        <f t="shared" si="61"/>
        <v>1</v>
      </c>
      <c r="V615" s="5">
        <v>0</v>
      </c>
      <c r="W615" s="5">
        <v>10</v>
      </c>
    </row>
    <row r="616" spans="1:23">
      <c r="A616" s="5">
        <f t="shared" ref="A616:A679" si="65">A615+1</f>
        <v>613</v>
      </c>
      <c r="B616" s="100">
        <f t="shared" si="62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INDEX(ref_Unit_Balance!$G$31:$G$1012,MATCH(UnitGradeInfo!B616,ref_Unit_Balance!$B$31:$B$1048576,0))</f>
        <v>375</v>
      </c>
      <c r="F616" s="5">
        <f>INDEX(ref_Unit_Balance!$V$31:$V$1012,MATCH(UnitGradeInfo!B616,ref_Unit_Balance!$B$31:$B$1048576,0))
+
INDEX(ref_Unit_Balance!$AB$31:$AB$1012,MATCH(UnitGradeInfo!B616,ref_Unit_Balance!$B$31:$B$1048576,0))*(D616-1)</f>
        <v>22000</v>
      </c>
      <c r="G616" s="5">
        <f>INDEX(ref_Unit_Balance!$R$31:$R$1012,MATCH(UnitGradeInfo!B616,ref_Unit_Balance!$B$31:$B$1048576,0))
+
INDEX(ref_Unit_Balance!$AA$31:$AA$1012,MATCH(UnitGradeInfo!B616,ref_Unit_Balance!$B$31:$B$1048576,0))*(D616-1)</f>
        <v>3960</v>
      </c>
      <c r="H616" s="39">
        <f>IF(INDEX(Unitinfo!D:D,MATCH(UnitGradeInfo!B616,Unitinfo!A:A,0))=1,50,5)</f>
        <v>5</v>
      </c>
      <c r="I616" s="5">
        <v>3</v>
      </c>
      <c r="J616" s="5">
        <v>250</v>
      </c>
      <c r="K616" s="5">
        <v>0</v>
      </c>
      <c r="L616" s="5">
        <v>3</v>
      </c>
      <c r="M616" s="5">
        <f t="shared" si="63"/>
        <v>16</v>
      </c>
      <c r="N616" s="5">
        <f t="shared" si="64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426</v>
      </c>
      <c r="S616" s="19" t="s">
        <v>426</v>
      </c>
      <c r="T616" s="5">
        <f t="shared" si="60"/>
        <v>2029</v>
      </c>
      <c r="U616" s="5">
        <f t="shared" si="61"/>
        <v>1</v>
      </c>
      <c r="V616" s="5">
        <v>0</v>
      </c>
      <c r="W616" s="5">
        <v>10</v>
      </c>
    </row>
    <row r="617" spans="1:23">
      <c r="A617" s="5">
        <f t="shared" si="65"/>
        <v>614</v>
      </c>
      <c r="B617" s="100">
        <f t="shared" si="62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INDEX(ref_Unit_Balance!$G$31:$G$1012,MATCH(UnitGradeInfo!B617,ref_Unit_Balance!$B$31:$B$1048576,0))</f>
        <v>375</v>
      </c>
      <c r="F617" s="5">
        <f>INDEX(ref_Unit_Balance!$V$31:$V$1012,MATCH(UnitGradeInfo!B617,ref_Unit_Balance!$B$31:$B$1048576,0))
+
INDEX(ref_Unit_Balance!$AB$31:$AB$1012,MATCH(UnitGradeInfo!B617,ref_Unit_Balance!$B$31:$B$1048576,0))*(D617-1)</f>
        <v>23000</v>
      </c>
      <c r="G617" s="5">
        <f>INDEX(ref_Unit_Balance!$R$31:$R$1012,MATCH(UnitGradeInfo!B617,ref_Unit_Balance!$B$31:$B$1048576,0))
+
INDEX(ref_Unit_Balance!$AA$31:$AA$1012,MATCH(UnitGradeInfo!B617,ref_Unit_Balance!$B$31:$B$1048576,0))*(D617-1)</f>
        <v>4140</v>
      </c>
      <c r="H617" s="39">
        <f>IF(INDEX(Unitinfo!D:D,MATCH(UnitGradeInfo!B617,Unitinfo!A:A,0))=1,50,5)</f>
        <v>5</v>
      </c>
      <c r="I617" s="5">
        <v>3</v>
      </c>
      <c r="J617" s="5">
        <v>250</v>
      </c>
      <c r="K617" s="5">
        <v>0</v>
      </c>
      <c r="L617" s="5">
        <v>3</v>
      </c>
      <c r="M617" s="5">
        <f t="shared" si="63"/>
        <v>18</v>
      </c>
      <c r="N617" s="5">
        <f t="shared" si="64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426</v>
      </c>
      <c r="S617" s="19" t="s">
        <v>426</v>
      </c>
      <c r="T617" s="5">
        <f t="shared" si="60"/>
        <v>2029</v>
      </c>
      <c r="U617" s="5">
        <f t="shared" si="61"/>
        <v>1</v>
      </c>
      <c r="V617" s="5">
        <v>0</v>
      </c>
      <c r="W617" s="5">
        <v>10</v>
      </c>
    </row>
    <row r="618" spans="1:23">
      <c r="A618" s="5">
        <f t="shared" si="65"/>
        <v>615</v>
      </c>
      <c r="B618" s="100">
        <f t="shared" si="62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INDEX(ref_Unit_Balance!$G$31:$G$1012,MATCH(UnitGradeInfo!B618,ref_Unit_Balance!$B$31:$B$1048576,0))</f>
        <v>375</v>
      </c>
      <c r="F618" s="5">
        <f>INDEX(ref_Unit_Balance!$V$31:$V$1012,MATCH(UnitGradeInfo!B618,ref_Unit_Balance!$B$31:$B$1048576,0))
+
INDEX(ref_Unit_Balance!$AB$31:$AB$1012,MATCH(UnitGradeInfo!B618,ref_Unit_Balance!$B$31:$B$1048576,0))*(D618-1)</f>
        <v>24000</v>
      </c>
      <c r="G618" s="5">
        <f>INDEX(ref_Unit_Balance!$R$31:$R$1012,MATCH(UnitGradeInfo!B618,ref_Unit_Balance!$B$31:$B$1048576,0))
+
INDEX(ref_Unit_Balance!$AA$31:$AA$1012,MATCH(UnitGradeInfo!B618,ref_Unit_Balance!$B$31:$B$1048576,0))*(D618-1)</f>
        <v>4320</v>
      </c>
      <c r="H618" s="39">
        <f>IF(INDEX(Unitinfo!D:D,MATCH(UnitGradeInfo!B618,Unitinfo!A:A,0))=1,50,5)</f>
        <v>5</v>
      </c>
      <c r="I618" s="5">
        <v>3</v>
      </c>
      <c r="J618" s="5">
        <v>250</v>
      </c>
      <c r="K618" s="5">
        <v>0</v>
      </c>
      <c r="L618" s="5">
        <v>3</v>
      </c>
      <c r="M618" s="5">
        <f t="shared" si="63"/>
        <v>20</v>
      </c>
      <c r="N618" s="5">
        <f t="shared" si="64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426</v>
      </c>
      <c r="S618" s="19" t="s">
        <v>426</v>
      </c>
      <c r="T618" s="5">
        <f t="shared" si="60"/>
        <v>2029</v>
      </c>
      <c r="U618" s="5">
        <f t="shared" si="61"/>
        <v>1</v>
      </c>
      <c r="V618" s="5">
        <v>0</v>
      </c>
      <c r="W618" s="5">
        <v>10</v>
      </c>
    </row>
    <row r="619" spans="1:23">
      <c r="A619" s="5">
        <f t="shared" si="65"/>
        <v>616</v>
      </c>
      <c r="B619" s="100">
        <f t="shared" si="62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INDEX(ref_Unit_Balance!$G$31:$G$1012,MATCH(UnitGradeInfo!B619,ref_Unit_Balance!$B$31:$B$1048576,0))</f>
        <v>375</v>
      </c>
      <c r="F619" s="5">
        <f>INDEX(ref_Unit_Balance!$V$31:$V$1012,MATCH(UnitGradeInfo!B619,ref_Unit_Balance!$B$31:$B$1048576,0))
+
INDEX(ref_Unit_Balance!$AB$31:$AB$1012,MATCH(UnitGradeInfo!B619,ref_Unit_Balance!$B$31:$B$1048576,0))*(D619-1)</f>
        <v>25000</v>
      </c>
      <c r="G619" s="5">
        <f>INDEX(ref_Unit_Balance!$R$31:$R$1012,MATCH(UnitGradeInfo!B619,ref_Unit_Balance!$B$31:$B$1048576,0))
+
INDEX(ref_Unit_Balance!$AA$31:$AA$1012,MATCH(UnitGradeInfo!B619,ref_Unit_Balance!$B$31:$B$1048576,0))*(D619-1)</f>
        <v>4500</v>
      </c>
      <c r="H619" s="39">
        <f>IF(INDEX(Unitinfo!D:D,MATCH(UnitGradeInfo!B619,Unitinfo!A:A,0))=1,50,5)</f>
        <v>5</v>
      </c>
      <c r="I619" s="5">
        <v>3</v>
      </c>
      <c r="J619" s="5">
        <v>250</v>
      </c>
      <c r="K619" s="5">
        <v>0</v>
      </c>
      <c r="L619" s="5">
        <v>3</v>
      </c>
      <c r="M619" s="5">
        <f t="shared" si="63"/>
        <v>22</v>
      </c>
      <c r="N619" s="5">
        <f t="shared" si="64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426</v>
      </c>
      <c r="S619" s="19" t="s">
        <v>426</v>
      </c>
      <c r="T619" s="5">
        <f t="shared" si="60"/>
        <v>2029</v>
      </c>
      <c r="U619" s="5">
        <f t="shared" si="61"/>
        <v>1</v>
      </c>
      <c r="V619" s="5">
        <v>0</v>
      </c>
      <c r="W619" s="5">
        <v>10</v>
      </c>
    </row>
    <row r="620" spans="1:23">
      <c r="A620" s="5">
        <f t="shared" si="65"/>
        <v>617</v>
      </c>
      <c r="B620" s="100">
        <f t="shared" si="62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INDEX(ref_Unit_Balance!$G$31:$G$1012,MATCH(UnitGradeInfo!B620,ref_Unit_Balance!$B$31:$B$1048576,0))</f>
        <v>375</v>
      </c>
      <c r="F620" s="5">
        <f>INDEX(ref_Unit_Balance!$V$31:$V$1012,MATCH(UnitGradeInfo!B620,ref_Unit_Balance!$B$31:$B$1048576,0))
+
INDEX(ref_Unit_Balance!$AB$31:$AB$1012,MATCH(UnitGradeInfo!B620,ref_Unit_Balance!$B$31:$B$1048576,0))*(D620-1)</f>
        <v>26000</v>
      </c>
      <c r="G620" s="5">
        <f>INDEX(ref_Unit_Balance!$R$31:$R$1012,MATCH(UnitGradeInfo!B620,ref_Unit_Balance!$B$31:$B$1048576,0))
+
INDEX(ref_Unit_Balance!$AA$31:$AA$1012,MATCH(UnitGradeInfo!B620,ref_Unit_Balance!$B$31:$B$1048576,0))*(D620-1)</f>
        <v>4680</v>
      </c>
      <c r="H620" s="39">
        <f>IF(INDEX(Unitinfo!D:D,MATCH(UnitGradeInfo!B620,Unitinfo!A:A,0))=1,50,5)</f>
        <v>5</v>
      </c>
      <c r="I620" s="5">
        <v>3</v>
      </c>
      <c r="J620" s="5">
        <v>250</v>
      </c>
      <c r="K620" s="5">
        <v>0</v>
      </c>
      <c r="L620" s="5">
        <v>3</v>
      </c>
      <c r="M620" s="5">
        <f t="shared" si="63"/>
        <v>24</v>
      </c>
      <c r="N620" s="5">
        <f t="shared" si="64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426</v>
      </c>
      <c r="S620" s="19" t="s">
        <v>426</v>
      </c>
      <c r="T620" s="5">
        <f t="shared" si="60"/>
        <v>2029</v>
      </c>
      <c r="U620" s="5">
        <f t="shared" si="61"/>
        <v>1</v>
      </c>
      <c r="V620" s="5">
        <v>0</v>
      </c>
      <c r="W620" s="5">
        <v>10</v>
      </c>
    </row>
    <row r="621" spans="1:23">
      <c r="A621" s="5">
        <f t="shared" si="65"/>
        <v>618</v>
      </c>
      <c r="B621" s="100">
        <f t="shared" si="62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INDEX(ref_Unit_Balance!$G$31:$G$1012,MATCH(UnitGradeInfo!B621,ref_Unit_Balance!$B$31:$B$1048576,0))</f>
        <v>375</v>
      </c>
      <c r="F621" s="5">
        <f>INDEX(ref_Unit_Balance!$V$31:$V$1012,MATCH(UnitGradeInfo!B621,ref_Unit_Balance!$B$31:$B$1048576,0))
+
INDEX(ref_Unit_Balance!$AB$31:$AB$1012,MATCH(UnitGradeInfo!B621,ref_Unit_Balance!$B$31:$B$1048576,0))*(D621-1)</f>
        <v>27000</v>
      </c>
      <c r="G621" s="5">
        <f>INDEX(ref_Unit_Balance!$R$31:$R$1012,MATCH(UnitGradeInfo!B621,ref_Unit_Balance!$B$31:$B$1048576,0))
+
INDEX(ref_Unit_Balance!$AA$31:$AA$1012,MATCH(UnitGradeInfo!B621,ref_Unit_Balance!$B$31:$B$1048576,0))*(D621-1)</f>
        <v>4860</v>
      </c>
      <c r="H621" s="39">
        <f>IF(INDEX(Unitinfo!D:D,MATCH(UnitGradeInfo!B621,Unitinfo!A:A,0))=1,50,5)</f>
        <v>5</v>
      </c>
      <c r="I621" s="5">
        <v>3</v>
      </c>
      <c r="J621" s="5">
        <v>250</v>
      </c>
      <c r="K621" s="5">
        <v>0</v>
      </c>
      <c r="L621" s="5">
        <v>3</v>
      </c>
      <c r="M621" s="5">
        <f t="shared" si="63"/>
        <v>26</v>
      </c>
      <c r="N621" s="5">
        <f t="shared" si="64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426</v>
      </c>
      <c r="S621" s="19" t="s">
        <v>426</v>
      </c>
      <c r="T621" s="5">
        <f t="shared" si="60"/>
        <v>2029</v>
      </c>
      <c r="U621" s="5">
        <f t="shared" si="61"/>
        <v>1</v>
      </c>
      <c r="V621" s="5">
        <v>0</v>
      </c>
      <c r="W621" s="5">
        <v>10</v>
      </c>
    </row>
    <row r="622" spans="1:23">
      <c r="A622" s="5">
        <f t="shared" si="65"/>
        <v>619</v>
      </c>
      <c r="B622" s="100">
        <f t="shared" si="62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INDEX(ref_Unit_Balance!$G$31:$G$1012,MATCH(UnitGradeInfo!B622,ref_Unit_Balance!$B$31:$B$1048576,0))</f>
        <v>375</v>
      </c>
      <c r="F622" s="5">
        <f>INDEX(ref_Unit_Balance!$V$31:$V$1012,MATCH(UnitGradeInfo!B622,ref_Unit_Balance!$B$31:$B$1048576,0))
+
INDEX(ref_Unit_Balance!$AB$31:$AB$1012,MATCH(UnitGradeInfo!B622,ref_Unit_Balance!$B$31:$B$1048576,0))*(D622-1)</f>
        <v>28000</v>
      </c>
      <c r="G622" s="5">
        <f>INDEX(ref_Unit_Balance!$R$31:$R$1012,MATCH(UnitGradeInfo!B622,ref_Unit_Balance!$B$31:$B$1048576,0))
+
INDEX(ref_Unit_Balance!$AA$31:$AA$1012,MATCH(UnitGradeInfo!B622,ref_Unit_Balance!$B$31:$B$1048576,0))*(D622-1)</f>
        <v>5040</v>
      </c>
      <c r="H622" s="39">
        <f>IF(INDEX(Unitinfo!D:D,MATCH(UnitGradeInfo!B622,Unitinfo!A:A,0))=1,50,5)</f>
        <v>5</v>
      </c>
      <c r="I622" s="5">
        <v>3</v>
      </c>
      <c r="J622" s="5">
        <v>250</v>
      </c>
      <c r="K622" s="5">
        <v>0</v>
      </c>
      <c r="L622" s="5">
        <v>3</v>
      </c>
      <c r="M622" s="5">
        <f t="shared" si="63"/>
        <v>28</v>
      </c>
      <c r="N622" s="5">
        <f t="shared" si="64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426</v>
      </c>
      <c r="S622" s="19" t="s">
        <v>426</v>
      </c>
      <c r="T622" s="5">
        <f t="shared" si="60"/>
        <v>2029</v>
      </c>
      <c r="U622" s="5">
        <f t="shared" si="61"/>
        <v>1</v>
      </c>
      <c r="V622" s="5">
        <v>0</v>
      </c>
      <c r="W622" s="5">
        <v>10</v>
      </c>
    </row>
    <row r="623" spans="1:23">
      <c r="A623" s="5">
        <f t="shared" si="65"/>
        <v>620</v>
      </c>
      <c r="B623" s="100">
        <f t="shared" si="62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INDEX(ref_Unit_Balance!$G$31:$G$1012,MATCH(UnitGradeInfo!B623,ref_Unit_Balance!$B$31:$B$1048576,0))</f>
        <v>375</v>
      </c>
      <c r="F623" s="5">
        <f>INDEX(ref_Unit_Balance!$V$31:$V$1012,MATCH(UnitGradeInfo!B623,ref_Unit_Balance!$B$31:$B$1048576,0))
+
INDEX(ref_Unit_Balance!$AB$31:$AB$1012,MATCH(UnitGradeInfo!B623,ref_Unit_Balance!$B$31:$B$1048576,0))*(D623-1)</f>
        <v>29000</v>
      </c>
      <c r="G623" s="5">
        <f>INDEX(ref_Unit_Balance!$R$31:$R$1012,MATCH(UnitGradeInfo!B623,ref_Unit_Balance!$B$31:$B$1048576,0))
+
INDEX(ref_Unit_Balance!$AA$31:$AA$1012,MATCH(UnitGradeInfo!B623,ref_Unit_Balance!$B$31:$B$1048576,0))*(D623-1)</f>
        <v>5220</v>
      </c>
      <c r="H623" s="39">
        <f>IF(INDEX(Unitinfo!D:D,MATCH(UnitGradeInfo!B623,Unitinfo!A:A,0))=1,50,5)</f>
        <v>5</v>
      </c>
      <c r="I623" s="5">
        <v>3</v>
      </c>
      <c r="J623" s="5">
        <v>250</v>
      </c>
      <c r="K623" s="5">
        <v>0</v>
      </c>
      <c r="L623" s="5">
        <v>3</v>
      </c>
      <c r="M623" s="5">
        <f t="shared" si="63"/>
        <v>30</v>
      </c>
      <c r="N623" s="5">
        <f t="shared" si="64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426</v>
      </c>
      <c r="S623" s="19" t="s">
        <v>426</v>
      </c>
      <c r="T623" s="5">
        <f t="shared" si="60"/>
        <v>2029</v>
      </c>
      <c r="U623" s="5">
        <f t="shared" si="61"/>
        <v>1</v>
      </c>
      <c r="V623" s="5">
        <v>0</v>
      </c>
      <c r="W623" s="5">
        <v>10</v>
      </c>
    </row>
    <row r="624" spans="1:23">
      <c r="A624" s="5">
        <f t="shared" si="65"/>
        <v>621</v>
      </c>
      <c r="B624" s="100">
        <f t="shared" si="62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INDEX(ref_Unit_Balance!$G$31:$G$1012,MATCH(UnitGradeInfo!B624,ref_Unit_Balance!$B$31:$B$1048576,0))</f>
        <v>375</v>
      </c>
      <c r="F624" s="5">
        <f>INDEX(ref_Unit_Balance!$V$31:$V$1012,MATCH(UnitGradeInfo!B624,ref_Unit_Balance!$B$31:$B$1048576,0))
+
INDEX(ref_Unit_Balance!$AB$31:$AB$1012,MATCH(UnitGradeInfo!B624,ref_Unit_Balance!$B$31:$B$1048576,0))*(D624-1)</f>
        <v>30000</v>
      </c>
      <c r="G624" s="5">
        <f>INDEX(ref_Unit_Balance!$R$31:$R$1012,MATCH(UnitGradeInfo!B624,ref_Unit_Balance!$B$31:$B$1048576,0))
+
INDEX(ref_Unit_Balance!$AA$31:$AA$1012,MATCH(UnitGradeInfo!B624,ref_Unit_Balance!$B$31:$B$1048576,0))*(D624-1)</f>
        <v>5400</v>
      </c>
      <c r="H624" s="39">
        <f>IF(INDEX(Unitinfo!D:D,MATCH(UnitGradeInfo!B624,Unitinfo!A:A,0))=1,50,5)</f>
        <v>5</v>
      </c>
      <c r="I624" s="5">
        <v>3</v>
      </c>
      <c r="J624" s="5">
        <v>250</v>
      </c>
      <c r="K624" s="5">
        <v>0</v>
      </c>
      <c r="L624" s="5">
        <v>3</v>
      </c>
      <c r="M624" s="5">
        <f t="shared" si="63"/>
        <v>32</v>
      </c>
      <c r="N624" s="5">
        <f t="shared" si="64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426</v>
      </c>
      <c r="S624" s="19" t="s">
        <v>426</v>
      </c>
      <c r="T624" s="5">
        <f t="shared" si="60"/>
        <v>2029</v>
      </c>
      <c r="U624" s="5">
        <f t="shared" si="61"/>
        <v>1</v>
      </c>
      <c r="V624" s="5">
        <v>0</v>
      </c>
      <c r="W624" s="5">
        <v>10</v>
      </c>
    </row>
    <row r="625" spans="1:23">
      <c r="A625" s="5">
        <f t="shared" si="65"/>
        <v>622</v>
      </c>
      <c r="B625" s="100">
        <f t="shared" si="62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INDEX(ref_Unit_Balance!$G$31:$G$1012,MATCH(UnitGradeInfo!B625,ref_Unit_Balance!$B$31:$B$1048576,0))</f>
        <v>375</v>
      </c>
      <c r="F625" s="5">
        <f>INDEX(ref_Unit_Balance!$V$31:$V$1012,MATCH(UnitGradeInfo!B625,ref_Unit_Balance!$B$31:$B$1048576,0))
+
INDEX(ref_Unit_Balance!$AB$31:$AB$1012,MATCH(UnitGradeInfo!B625,ref_Unit_Balance!$B$31:$B$1048576,0))*(D625-1)</f>
        <v>31000</v>
      </c>
      <c r="G625" s="5">
        <f>INDEX(ref_Unit_Balance!$R$31:$R$1012,MATCH(UnitGradeInfo!B625,ref_Unit_Balance!$B$31:$B$1048576,0))
+
INDEX(ref_Unit_Balance!$AA$31:$AA$1012,MATCH(UnitGradeInfo!B625,ref_Unit_Balance!$B$31:$B$1048576,0))*(D625-1)</f>
        <v>5580</v>
      </c>
      <c r="H625" s="39">
        <f>IF(INDEX(Unitinfo!D:D,MATCH(UnitGradeInfo!B625,Unitinfo!A:A,0))=1,50,5)</f>
        <v>5</v>
      </c>
      <c r="I625" s="5">
        <v>3</v>
      </c>
      <c r="J625" s="5">
        <v>250</v>
      </c>
      <c r="K625" s="5">
        <v>0</v>
      </c>
      <c r="L625" s="5">
        <v>3</v>
      </c>
      <c r="M625" s="5">
        <f t="shared" si="63"/>
        <v>34</v>
      </c>
      <c r="N625" s="5">
        <f t="shared" si="64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426</v>
      </c>
      <c r="S625" s="19" t="s">
        <v>426</v>
      </c>
      <c r="T625" s="5">
        <f t="shared" ref="T625:T668" si="66">B625</f>
        <v>2029</v>
      </c>
      <c r="U625" s="5">
        <f t="shared" ref="U625:U668" si="67">IF(B625&gt;10000,0,1)</f>
        <v>1</v>
      </c>
      <c r="V625" s="5">
        <v>0</v>
      </c>
      <c r="W625" s="5">
        <v>10</v>
      </c>
    </row>
    <row r="626" spans="1:23">
      <c r="A626" s="5">
        <f t="shared" si="65"/>
        <v>623</v>
      </c>
      <c r="B626" s="100">
        <f t="shared" ref="B626:B689" si="68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INDEX(ref_Unit_Balance!$G$31:$G$1012,MATCH(UnitGradeInfo!B626,ref_Unit_Balance!$B$31:$B$1048576,0))</f>
        <v>375</v>
      </c>
      <c r="F626" s="5">
        <f>INDEX(ref_Unit_Balance!$V$31:$V$1012,MATCH(UnitGradeInfo!B626,ref_Unit_Balance!$B$31:$B$1048576,0))
+
INDEX(ref_Unit_Balance!$AB$31:$AB$1012,MATCH(UnitGradeInfo!B626,ref_Unit_Balance!$B$31:$B$1048576,0))*(D626-1)</f>
        <v>32000</v>
      </c>
      <c r="G626" s="5">
        <f>INDEX(ref_Unit_Balance!$R$31:$R$1012,MATCH(UnitGradeInfo!B626,ref_Unit_Balance!$B$31:$B$1048576,0))
+
INDEX(ref_Unit_Balance!$AA$31:$AA$1012,MATCH(UnitGradeInfo!B626,ref_Unit_Balance!$B$31:$B$1048576,0))*(D626-1)</f>
        <v>5760</v>
      </c>
      <c r="H626" s="39">
        <f>IF(INDEX(Unitinfo!D:D,MATCH(UnitGradeInfo!B626,Unitinfo!A:A,0))=1,50,5)</f>
        <v>5</v>
      </c>
      <c r="I626" s="5">
        <v>3</v>
      </c>
      <c r="J626" s="5">
        <v>250</v>
      </c>
      <c r="K626" s="5">
        <v>0</v>
      </c>
      <c r="L626" s="5">
        <v>3</v>
      </c>
      <c r="M626" s="5">
        <f t="shared" si="63"/>
        <v>36</v>
      </c>
      <c r="N626" s="5">
        <f t="shared" si="64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426</v>
      </c>
      <c r="S626" s="19" t="s">
        <v>426</v>
      </c>
      <c r="T626" s="5">
        <f t="shared" si="66"/>
        <v>2029</v>
      </c>
      <c r="U626" s="5">
        <f t="shared" si="67"/>
        <v>1</v>
      </c>
      <c r="V626" s="5">
        <v>0</v>
      </c>
      <c r="W626" s="5">
        <v>10</v>
      </c>
    </row>
    <row r="627" spans="1:23">
      <c r="A627" s="5">
        <f t="shared" si="65"/>
        <v>624</v>
      </c>
      <c r="B627" s="100">
        <f t="shared" si="68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INDEX(ref_Unit_Balance!$G$31:$G$1012,MATCH(UnitGradeInfo!B627,ref_Unit_Balance!$B$31:$B$1048576,0))</f>
        <v>375</v>
      </c>
      <c r="F627" s="5">
        <f>INDEX(ref_Unit_Balance!$V$31:$V$1012,MATCH(UnitGradeInfo!B627,ref_Unit_Balance!$B$31:$B$1048576,0))
+
INDEX(ref_Unit_Balance!$AB$31:$AB$1012,MATCH(UnitGradeInfo!B627,ref_Unit_Balance!$B$31:$B$1048576,0))*(D627-1)</f>
        <v>33000</v>
      </c>
      <c r="G627" s="5">
        <f>INDEX(ref_Unit_Balance!$R$31:$R$1012,MATCH(UnitGradeInfo!B627,ref_Unit_Balance!$B$31:$B$1048576,0))
+
INDEX(ref_Unit_Balance!$AA$31:$AA$1012,MATCH(UnitGradeInfo!B627,ref_Unit_Balance!$B$31:$B$1048576,0))*(D627-1)</f>
        <v>5940</v>
      </c>
      <c r="H627" s="39">
        <f>IF(INDEX(Unitinfo!D:D,MATCH(UnitGradeInfo!B627,Unitinfo!A:A,0))=1,50,5)</f>
        <v>5</v>
      </c>
      <c r="I627" s="5">
        <v>3</v>
      </c>
      <c r="J627" s="5">
        <v>250</v>
      </c>
      <c r="K627" s="5">
        <v>0</v>
      </c>
      <c r="L627" s="5">
        <v>3</v>
      </c>
      <c r="M627" s="5">
        <f t="shared" si="63"/>
        <v>38</v>
      </c>
      <c r="N627" s="5">
        <f t="shared" si="64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426</v>
      </c>
      <c r="S627" s="19" t="s">
        <v>426</v>
      </c>
      <c r="T627" s="5">
        <f t="shared" si="66"/>
        <v>2029</v>
      </c>
      <c r="U627" s="5">
        <f t="shared" si="67"/>
        <v>1</v>
      </c>
      <c r="V627" s="5">
        <v>0</v>
      </c>
      <c r="W627" s="5">
        <v>10</v>
      </c>
    </row>
    <row r="628" spans="1:23">
      <c r="A628" s="5">
        <f t="shared" si="65"/>
        <v>625</v>
      </c>
      <c r="B628" s="100">
        <f t="shared" si="68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INDEX(ref_Unit_Balance!$G$31:$G$1012,MATCH(UnitGradeInfo!B628,ref_Unit_Balance!$B$31:$B$1048576,0))</f>
        <v>375</v>
      </c>
      <c r="F628" s="5">
        <f>INDEX(ref_Unit_Balance!$V$31:$V$1012,MATCH(UnitGradeInfo!B628,ref_Unit_Balance!$B$31:$B$1048576,0))
+
INDEX(ref_Unit_Balance!$AB$31:$AB$1012,MATCH(UnitGradeInfo!B628,ref_Unit_Balance!$B$31:$B$1048576,0))*(D628-1)</f>
        <v>34000</v>
      </c>
      <c r="G628" s="5">
        <f>INDEX(ref_Unit_Balance!$R$31:$R$1012,MATCH(UnitGradeInfo!B628,ref_Unit_Balance!$B$31:$B$1048576,0))
+
INDEX(ref_Unit_Balance!$AA$31:$AA$1012,MATCH(UnitGradeInfo!B628,ref_Unit_Balance!$B$31:$B$1048576,0))*(D628-1)</f>
        <v>6120</v>
      </c>
      <c r="H628" s="39">
        <f>IF(INDEX(Unitinfo!D:D,MATCH(UnitGradeInfo!B628,Unitinfo!A:A,0))=1,50,5)</f>
        <v>5</v>
      </c>
      <c r="I628" s="5">
        <v>3</v>
      </c>
      <c r="J628" s="5">
        <v>250</v>
      </c>
      <c r="K628" s="5">
        <v>0</v>
      </c>
      <c r="L628" s="5">
        <v>3</v>
      </c>
      <c r="M628" s="5">
        <f t="shared" si="63"/>
        <v>40</v>
      </c>
      <c r="N628" s="5">
        <f t="shared" si="64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426</v>
      </c>
      <c r="S628" s="19" t="s">
        <v>426</v>
      </c>
      <c r="T628" s="5">
        <f t="shared" si="66"/>
        <v>2029</v>
      </c>
      <c r="U628" s="5">
        <f t="shared" si="67"/>
        <v>1</v>
      </c>
      <c r="V628" s="5">
        <v>0</v>
      </c>
      <c r="W628" s="5">
        <v>10</v>
      </c>
    </row>
    <row r="629" spans="1:23">
      <c r="A629" s="5">
        <f t="shared" si="65"/>
        <v>626</v>
      </c>
      <c r="B629" s="100">
        <f t="shared" si="68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INDEX(ref_Unit_Balance!$G$31:$G$1012,MATCH(UnitGradeInfo!B629,ref_Unit_Balance!$B$31:$B$1048576,0))</f>
        <v>375</v>
      </c>
      <c r="F629" s="5">
        <f>INDEX(ref_Unit_Balance!$V$31:$V$1012,MATCH(UnitGradeInfo!B629,ref_Unit_Balance!$B$31:$B$1048576,0))
+
INDEX(ref_Unit_Balance!$AB$31:$AB$1012,MATCH(UnitGradeInfo!B629,ref_Unit_Balance!$B$31:$B$1048576,0))*(D629-1)</f>
        <v>12000</v>
      </c>
      <c r="G629" s="5">
        <f>INDEX(ref_Unit_Balance!$R$31:$R$1012,MATCH(UnitGradeInfo!B629,ref_Unit_Balance!$B$31:$B$1048576,0))
+
INDEX(ref_Unit_Balance!$AA$31:$AA$1012,MATCH(UnitGradeInfo!B629,ref_Unit_Balance!$B$31:$B$1048576,0))*(D629-1)</f>
        <v>1800</v>
      </c>
      <c r="H629" s="39">
        <f>IF(INDEX(Unitinfo!D:D,MATCH(UnitGradeInfo!B629,Unitinfo!A:A,0))=1,50,5)</f>
        <v>50</v>
      </c>
      <c r="I629" s="5">
        <v>3</v>
      </c>
      <c r="J629" s="5">
        <v>250</v>
      </c>
      <c r="K629" s="5">
        <v>0</v>
      </c>
      <c r="L629" s="5">
        <v>3</v>
      </c>
      <c r="M629" s="5">
        <f t="shared" si="63"/>
        <v>2</v>
      </c>
      <c r="N629" s="5">
        <f t="shared" si="64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426</v>
      </c>
      <c r="S629" s="19" t="s">
        <v>426</v>
      </c>
      <c r="T629" s="5">
        <f t="shared" si="66"/>
        <v>2030</v>
      </c>
      <c r="U629" s="5">
        <f t="shared" si="67"/>
        <v>1</v>
      </c>
      <c r="V629" s="5">
        <v>0</v>
      </c>
      <c r="W629" s="5">
        <v>10</v>
      </c>
    </row>
    <row r="630" spans="1:23">
      <c r="A630" s="5">
        <f t="shared" si="65"/>
        <v>627</v>
      </c>
      <c r="B630" s="100">
        <f t="shared" si="68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INDEX(ref_Unit_Balance!$G$31:$G$1012,MATCH(UnitGradeInfo!B630,ref_Unit_Balance!$B$31:$B$1048576,0))</f>
        <v>375</v>
      </c>
      <c r="F630" s="5">
        <f>INDEX(ref_Unit_Balance!$V$31:$V$1012,MATCH(UnitGradeInfo!B630,ref_Unit_Balance!$B$31:$B$1048576,0))
+
INDEX(ref_Unit_Balance!$AB$31:$AB$1012,MATCH(UnitGradeInfo!B630,ref_Unit_Balance!$B$31:$B$1048576,0))*(D630-1)</f>
        <v>12800</v>
      </c>
      <c r="G630" s="5">
        <f>INDEX(ref_Unit_Balance!$R$31:$R$1012,MATCH(UnitGradeInfo!B630,ref_Unit_Balance!$B$31:$B$1048576,0))
+
INDEX(ref_Unit_Balance!$AA$31:$AA$1012,MATCH(UnitGradeInfo!B630,ref_Unit_Balance!$B$31:$B$1048576,0))*(D630-1)</f>
        <v>1920</v>
      </c>
      <c r="H630" s="39">
        <f>IF(INDEX(Unitinfo!D:D,MATCH(UnitGradeInfo!B630,Unitinfo!A:A,0))=1,50,5)</f>
        <v>50</v>
      </c>
      <c r="I630" s="5">
        <v>3</v>
      </c>
      <c r="J630" s="5">
        <v>250</v>
      </c>
      <c r="K630" s="5">
        <v>0</v>
      </c>
      <c r="L630" s="5">
        <v>3</v>
      </c>
      <c r="M630" s="5">
        <f t="shared" si="63"/>
        <v>4</v>
      </c>
      <c r="N630" s="5">
        <f t="shared" si="64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426</v>
      </c>
      <c r="S630" s="19" t="s">
        <v>426</v>
      </c>
      <c r="T630" s="5">
        <f t="shared" si="66"/>
        <v>2030</v>
      </c>
      <c r="U630" s="5">
        <f t="shared" si="67"/>
        <v>1</v>
      </c>
      <c r="V630" s="5">
        <v>0</v>
      </c>
      <c r="W630" s="5">
        <v>10</v>
      </c>
    </row>
    <row r="631" spans="1:23">
      <c r="A631" s="5">
        <f t="shared" si="65"/>
        <v>628</v>
      </c>
      <c r="B631" s="100">
        <f t="shared" si="68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INDEX(ref_Unit_Balance!$G$31:$G$1012,MATCH(UnitGradeInfo!B631,ref_Unit_Balance!$B$31:$B$1048576,0))</f>
        <v>375</v>
      </c>
      <c r="F631" s="5">
        <f>INDEX(ref_Unit_Balance!$V$31:$V$1012,MATCH(UnitGradeInfo!B631,ref_Unit_Balance!$B$31:$B$1048576,0))
+
INDEX(ref_Unit_Balance!$AB$31:$AB$1012,MATCH(UnitGradeInfo!B631,ref_Unit_Balance!$B$31:$B$1048576,0))*(D631-1)</f>
        <v>13600</v>
      </c>
      <c r="G631" s="5">
        <f>INDEX(ref_Unit_Balance!$R$31:$R$1012,MATCH(UnitGradeInfo!B631,ref_Unit_Balance!$B$31:$B$1048576,0))
+
INDEX(ref_Unit_Balance!$AA$31:$AA$1012,MATCH(UnitGradeInfo!B631,ref_Unit_Balance!$B$31:$B$1048576,0))*(D631-1)</f>
        <v>2040</v>
      </c>
      <c r="H631" s="39">
        <f>IF(INDEX(Unitinfo!D:D,MATCH(UnitGradeInfo!B631,Unitinfo!A:A,0))=1,50,5)</f>
        <v>50</v>
      </c>
      <c r="I631" s="5">
        <v>3</v>
      </c>
      <c r="J631" s="5">
        <v>250</v>
      </c>
      <c r="K631" s="5">
        <v>0</v>
      </c>
      <c r="L631" s="5">
        <v>3</v>
      </c>
      <c r="M631" s="5">
        <f t="shared" si="63"/>
        <v>6</v>
      </c>
      <c r="N631" s="5">
        <f t="shared" si="64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426</v>
      </c>
      <c r="S631" s="19" t="s">
        <v>426</v>
      </c>
      <c r="T631" s="5">
        <f t="shared" si="66"/>
        <v>2030</v>
      </c>
      <c r="U631" s="5">
        <f t="shared" si="67"/>
        <v>1</v>
      </c>
      <c r="V631" s="5">
        <v>0</v>
      </c>
      <c r="W631" s="5">
        <v>10</v>
      </c>
    </row>
    <row r="632" spans="1:23">
      <c r="A632" s="5">
        <f t="shared" si="65"/>
        <v>629</v>
      </c>
      <c r="B632" s="100">
        <f t="shared" si="68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INDEX(ref_Unit_Balance!$G$31:$G$1012,MATCH(UnitGradeInfo!B632,ref_Unit_Balance!$B$31:$B$1048576,0))</f>
        <v>375</v>
      </c>
      <c r="F632" s="5">
        <f>INDEX(ref_Unit_Balance!$V$31:$V$1012,MATCH(UnitGradeInfo!B632,ref_Unit_Balance!$B$31:$B$1048576,0))
+
INDEX(ref_Unit_Balance!$AB$31:$AB$1012,MATCH(UnitGradeInfo!B632,ref_Unit_Balance!$B$31:$B$1048576,0))*(D632-1)</f>
        <v>14400</v>
      </c>
      <c r="G632" s="5">
        <f>INDEX(ref_Unit_Balance!$R$31:$R$1012,MATCH(UnitGradeInfo!B632,ref_Unit_Balance!$B$31:$B$1048576,0))
+
INDEX(ref_Unit_Balance!$AA$31:$AA$1012,MATCH(UnitGradeInfo!B632,ref_Unit_Balance!$B$31:$B$1048576,0))*(D632-1)</f>
        <v>2160</v>
      </c>
      <c r="H632" s="39">
        <f>IF(INDEX(Unitinfo!D:D,MATCH(UnitGradeInfo!B632,Unitinfo!A:A,0))=1,50,5)</f>
        <v>50</v>
      </c>
      <c r="I632" s="5">
        <v>3</v>
      </c>
      <c r="J632" s="5">
        <v>250</v>
      </c>
      <c r="K632" s="5">
        <v>0</v>
      </c>
      <c r="L632" s="5">
        <v>3</v>
      </c>
      <c r="M632" s="5">
        <f t="shared" si="63"/>
        <v>8</v>
      </c>
      <c r="N632" s="5">
        <f t="shared" si="64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426</v>
      </c>
      <c r="S632" s="19" t="s">
        <v>426</v>
      </c>
      <c r="T632" s="5">
        <f t="shared" si="66"/>
        <v>2030</v>
      </c>
      <c r="U632" s="5">
        <f t="shared" si="67"/>
        <v>1</v>
      </c>
      <c r="V632" s="5">
        <v>0</v>
      </c>
      <c r="W632" s="5">
        <v>10</v>
      </c>
    </row>
    <row r="633" spans="1:23">
      <c r="A633" s="5">
        <f t="shared" si="65"/>
        <v>630</v>
      </c>
      <c r="B633" s="100">
        <f t="shared" si="68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INDEX(ref_Unit_Balance!$G$31:$G$1012,MATCH(UnitGradeInfo!B633,ref_Unit_Balance!$B$31:$B$1048576,0))</f>
        <v>375</v>
      </c>
      <c r="F633" s="5">
        <f>INDEX(ref_Unit_Balance!$V$31:$V$1012,MATCH(UnitGradeInfo!B633,ref_Unit_Balance!$B$31:$B$1048576,0))
+
INDEX(ref_Unit_Balance!$AB$31:$AB$1012,MATCH(UnitGradeInfo!B633,ref_Unit_Balance!$B$31:$B$1048576,0))*(D633-1)</f>
        <v>15200</v>
      </c>
      <c r="G633" s="5">
        <f>INDEX(ref_Unit_Balance!$R$31:$R$1012,MATCH(UnitGradeInfo!B633,ref_Unit_Balance!$B$31:$B$1048576,0))
+
INDEX(ref_Unit_Balance!$AA$31:$AA$1012,MATCH(UnitGradeInfo!B633,ref_Unit_Balance!$B$31:$B$1048576,0))*(D633-1)</f>
        <v>2280</v>
      </c>
      <c r="H633" s="39">
        <f>IF(INDEX(Unitinfo!D:D,MATCH(UnitGradeInfo!B633,Unitinfo!A:A,0))=1,50,5)</f>
        <v>50</v>
      </c>
      <c r="I633" s="5">
        <v>3</v>
      </c>
      <c r="J633" s="5">
        <v>250</v>
      </c>
      <c r="K633" s="5">
        <v>0</v>
      </c>
      <c r="L633" s="5">
        <v>3</v>
      </c>
      <c r="M633" s="5">
        <f t="shared" si="63"/>
        <v>10</v>
      </c>
      <c r="N633" s="5">
        <f t="shared" si="64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426</v>
      </c>
      <c r="S633" s="19" t="s">
        <v>426</v>
      </c>
      <c r="T633" s="5">
        <f t="shared" si="66"/>
        <v>2030</v>
      </c>
      <c r="U633" s="5">
        <f t="shared" si="67"/>
        <v>1</v>
      </c>
      <c r="V633" s="5">
        <v>0</v>
      </c>
      <c r="W633" s="5">
        <v>10</v>
      </c>
    </row>
    <row r="634" spans="1:23">
      <c r="A634" s="5">
        <f t="shared" si="65"/>
        <v>631</v>
      </c>
      <c r="B634" s="100">
        <f t="shared" si="68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INDEX(ref_Unit_Balance!$G$31:$G$1012,MATCH(UnitGradeInfo!B634,ref_Unit_Balance!$B$31:$B$1048576,0))</f>
        <v>375</v>
      </c>
      <c r="F634" s="5">
        <f>INDEX(ref_Unit_Balance!$V$31:$V$1012,MATCH(UnitGradeInfo!B634,ref_Unit_Balance!$B$31:$B$1048576,0))
+
INDEX(ref_Unit_Balance!$AB$31:$AB$1012,MATCH(UnitGradeInfo!B634,ref_Unit_Balance!$B$31:$B$1048576,0))*(D634-1)</f>
        <v>16000</v>
      </c>
      <c r="G634" s="5">
        <f>INDEX(ref_Unit_Balance!$R$31:$R$1012,MATCH(UnitGradeInfo!B634,ref_Unit_Balance!$B$31:$B$1048576,0))
+
INDEX(ref_Unit_Balance!$AA$31:$AA$1012,MATCH(UnitGradeInfo!B634,ref_Unit_Balance!$B$31:$B$1048576,0))*(D634-1)</f>
        <v>2400</v>
      </c>
      <c r="H634" s="39">
        <f>IF(INDEX(Unitinfo!D:D,MATCH(UnitGradeInfo!B634,Unitinfo!A:A,0))=1,50,5)</f>
        <v>50</v>
      </c>
      <c r="I634" s="5">
        <v>3</v>
      </c>
      <c r="J634" s="5">
        <v>250</v>
      </c>
      <c r="K634" s="5">
        <v>0</v>
      </c>
      <c r="L634" s="5">
        <v>3</v>
      </c>
      <c r="M634" s="5">
        <f t="shared" si="63"/>
        <v>12</v>
      </c>
      <c r="N634" s="5">
        <f t="shared" si="64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426</v>
      </c>
      <c r="S634" s="19" t="s">
        <v>426</v>
      </c>
      <c r="T634" s="5">
        <f t="shared" si="66"/>
        <v>2030</v>
      </c>
      <c r="U634" s="5">
        <f t="shared" si="67"/>
        <v>1</v>
      </c>
      <c r="V634" s="5">
        <v>0</v>
      </c>
      <c r="W634" s="5">
        <v>10</v>
      </c>
    </row>
    <row r="635" spans="1:23">
      <c r="A635" s="5">
        <f t="shared" si="65"/>
        <v>632</v>
      </c>
      <c r="B635" s="100">
        <f t="shared" si="68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INDEX(ref_Unit_Balance!$G$31:$G$1012,MATCH(UnitGradeInfo!B635,ref_Unit_Balance!$B$31:$B$1048576,0))</f>
        <v>375</v>
      </c>
      <c r="F635" s="5">
        <f>INDEX(ref_Unit_Balance!$V$31:$V$1012,MATCH(UnitGradeInfo!B635,ref_Unit_Balance!$B$31:$B$1048576,0))
+
INDEX(ref_Unit_Balance!$AB$31:$AB$1012,MATCH(UnitGradeInfo!B635,ref_Unit_Balance!$B$31:$B$1048576,0))*(D635-1)</f>
        <v>16800</v>
      </c>
      <c r="G635" s="5">
        <f>INDEX(ref_Unit_Balance!$R$31:$R$1012,MATCH(UnitGradeInfo!B635,ref_Unit_Balance!$B$31:$B$1048576,0))
+
INDEX(ref_Unit_Balance!$AA$31:$AA$1012,MATCH(UnitGradeInfo!B635,ref_Unit_Balance!$B$31:$B$1048576,0))*(D635-1)</f>
        <v>2520</v>
      </c>
      <c r="H635" s="39">
        <f>IF(INDEX(Unitinfo!D:D,MATCH(UnitGradeInfo!B635,Unitinfo!A:A,0))=1,50,5)</f>
        <v>50</v>
      </c>
      <c r="I635" s="5">
        <v>3</v>
      </c>
      <c r="J635" s="5">
        <v>250</v>
      </c>
      <c r="K635" s="5">
        <v>0</v>
      </c>
      <c r="L635" s="5">
        <v>3</v>
      </c>
      <c r="M635" s="5">
        <f t="shared" si="63"/>
        <v>14</v>
      </c>
      <c r="N635" s="5">
        <f t="shared" si="64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426</v>
      </c>
      <c r="S635" s="19" t="s">
        <v>426</v>
      </c>
      <c r="T635" s="5">
        <f t="shared" si="66"/>
        <v>2030</v>
      </c>
      <c r="U635" s="5">
        <f t="shared" si="67"/>
        <v>1</v>
      </c>
      <c r="V635" s="5">
        <v>0</v>
      </c>
      <c r="W635" s="5">
        <v>10</v>
      </c>
    </row>
    <row r="636" spans="1:23">
      <c r="A636" s="5">
        <f t="shared" si="65"/>
        <v>633</v>
      </c>
      <c r="B636" s="100">
        <f t="shared" si="68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INDEX(ref_Unit_Balance!$G$31:$G$1012,MATCH(UnitGradeInfo!B636,ref_Unit_Balance!$B$31:$B$1048576,0))</f>
        <v>375</v>
      </c>
      <c r="F636" s="5">
        <f>INDEX(ref_Unit_Balance!$V$31:$V$1012,MATCH(UnitGradeInfo!B636,ref_Unit_Balance!$B$31:$B$1048576,0))
+
INDEX(ref_Unit_Balance!$AB$31:$AB$1012,MATCH(UnitGradeInfo!B636,ref_Unit_Balance!$B$31:$B$1048576,0))*(D636-1)</f>
        <v>17600</v>
      </c>
      <c r="G636" s="5">
        <f>INDEX(ref_Unit_Balance!$R$31:$R$1012,MATCH(UnitGradeInfo!B636,ref_Unit_Balance!$B$31:$B$1048576,0))
+
INDEX(ref_Unit_Balance!$AA$31:$AA$1012,MATCH(UnitGradeInfo!B636,ref_Unit_Balance!$B$31:$B$1048576,0))*(D636-1)</f>
        <v>2640</v>
      </c>
      <c r="H636" s="39">
        <f>IF(INDEX(Unitinfo!D:D,MATCH(UnitGradeInfo!B636,Unitinfo!A:A,0))=1,50,5)</f>
        <v>50</v>
      </c>
      <c r="I636" s="5">
        <v>3</v>
      </c>
      <c r="J636" s="5">
        <v>250</v>
      </c>
      <c r="K636" s="5">
        <v>0</v>
      </c>
      <c r="L636" s="5">
        <v>3</v>
      </c>
      <c r="M636" s="5">
        <f t="shared" si="63"/>
        <v>16</v>
      </c>
      <c r="N636" s="5">
        <f t="shared" si="64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426</v>
      </c>
      <c r="S636" s="19" t="s">
        <v>426</v>
      </c>
      <c r="T636" s="5">
        <f t="shared" si="66"/>
        <v>2030</v>
      </c>
      <c r="U636" s="5">
        <f t="shared" si="67"/>
        <v>1</v>
      </c>
      <c r="V636" s="5">
        <v>0</v>
      </c>
      <c r="W636" s="5">
        <v>10</v>
      </c>
    </row>
    <row r="637" spans="1:23">
      <c r="A637" s="5">
        <f t="shared" si="65"/>
        <v>634</v>
      </c>
      <c r="B637" s="100">
        <f t="shared" si="68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INDEX(ref_Unit_Balance!$G$31:$G$1012,MATCH(UnitGradeInfo!B637,ref_Unit_Balance!$B$31:$B$1048576,0))</f>
        <v>375</v>
      </c>
      <c r="F637" s="5">
        <f>INDEX(ref_Unit_Balance!$V$31:$V$1012,MATCH(UnitGradeInfo!B637,ref_Unit_Balance!$B$31:$B$1048576,0))
+
INDEX(ref_Unit_Balance!$AB$31:$AB$1012,MATCH(UnitGradeInfo!B637,ref_Unit_Balance!$B$31:$B$1048576,0))*(D637-1)</f>
        <v>18400</v>
      </c>
      <c r="G637" s="5">
        <f>INDEX(ref_Unit_Balance!$R$31:$R$1012,MATCH(UnitGradeInfo!B637,ref_Unit_Balance!$B$31:$B$1048576,0))
+
INDEX(ref_Unit_Balance!$AA$31:$AA$1012,MATCH(UnitGradeInfo!B637,ref_Unit_Balance!$B$31:$B$1048576,0))*(D637-1)</f>
        <v>2760</v>
      </c>
      <c r="H637" s="39">
        <f>IF(INDEX(Unitinfo!D:D,MATCH(UnitGradeInfo!B637,Unitinfo!A:A,0))=1,50,5)</f>
        <v>50</v>
      </c>
      <c r="I637" s="5">
        <v>3</v>
      </c>
      <c r="J637" s="5">
        <v>250</v>
      </c>
      <c r="K637" s="5">
        <v>0</v>
      </c>
      <c r="L637" s="5">
        <v>3</v>
      </c>
      <c r="M637" s="5">
        <f t="shared" si="63"/>
        <v>18</v>
      </c>
      <c r="N637" s="5">
        <f t="shared" si="64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426</v>
      </c>
      <c r="S637" s="19" t="s">
        <v>426</v>
      </c>
      <c r="T637" s="5">
        <f t="shared" si="66"/>
        <v>2030</v>
      </c>
      <c r="U637" s="5">
        <f t="shared" si="67"/>
        <v>1</v>
      </c>
      <c r="V637" s="5">
        <v>0</v>
      </c>
      <c r="W637" s="5">
        <v>10</v>
      </c>
    </row>
    <row r="638" spans="1:23">
      <c r="A638" s="5">
        <f t="shared" si="65"/>
        <v>635</v>
      </c>
      <c r="B638" s="100">
        <f t="shared" si="68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INDEX(ref_Unit_Balance!$G$31:$G$1012,MATCH(UnitGradeInfo!B638,ref_Unit_Balance!$B$31:$B$1048576,0))</f>
        <v>375</v>
      </c>
      <c r="F638" s="5">
        <f>INDEX(ref_Unit_Balance!$V$31:$V$1012,MATCH(UnitGradeInfo!B638,ref_Unit_Balance!$B$31:$B$1048576,0))
+
INDEX(ref_Unit_Balance!$AB$31:$AB$1012,MATCH(UnitGradeInfo!B638,ref_Unit_Balance!$B$31:$B$1048576,0))*(D638-1)</f>
        <v>19200</v>
      </c>
      <c r="G638" s="5">
        <f>INDEX(ref_Unit_Balance!$R$31:$R$1012,MATCH(UnitGradeInfo!B638,ref_Unit_Balance!$B$31:$B$1048576,0))
+
INDEX(ref_Unit_Balance!$AA$31:$AA$1012,MATCH(UnitGradeInfo!B638,ref_Unit_Balance!$B$31:$B$1048576,0))*(D638-1)</f>
        <v>2880</v>
      </c>
      <c r="H638" s="39">
        <f>IF(INDEX(Unitinfo!D:D,MATCH(UnitGradeInfo!B638,Unitinfo!A:A,0))=1,50,5)</f>
        <v>50</v>
      </c>
      <c r="I638" s="5">
        <v>3</v>
      </c>
      <c r="J638" s="5">
        <v>250</v>
      </c>
      <c r="K638" s="5">
        <v>0</v>
      </c>
      <c r="L638" s="5">
        <v>3</v>
      </c>
      <c r="M638" s="5">
        <f t="shared" si="63"/>
        <v>20</v>
      </c>
      <c r="N638" s="5">
        <f t="shared" si="64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426</v>
      </c>
      <c r="S638" s="19" t="s">
        <v>426</v>
      </c>
      <c r="T638" s="5">
        <f t="shared" si="66"/>
        <v>2030</v>
      </c>
      <c r="U638" s="5">
        <f t="shared" si="67"/>
        <v>1</v>
      </c>
      <c r="V638" s="5">
        <v>0</v>
      </c>
      <c r="W638" s="5">
        <v>10</v>
      </c>
    </row>
    <row r="639" spans="1:23">
      <c r="A639" s="5">
        <f t="shared" si="65"/>
        <v>636</v>
      </c>
      <c r="B639" s="100">
        <f t="shared" si="68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INDEX(ref_Unit_Balance!$G$31:$G$1012,MATCH(UnitGradeInfo!B639,ref_Unit_Balance!$B$31:$B$1048576,0))</f>
        <v>375</v>
      </c>
      <c r="F639" s="5">
        <f>INDEX(ref_Unit_Balance!$V$31:$V$1012,MATCH(UnitGradeInfo!B639,ref_Unit_Balance!$B$31:$B$1048576,0))
+
INDEX(ref_Unit_Balance!$AB$31:$AB$1012,MATCH(UnitGradeInfo!B639,ref_Unit_Balance!$B$31:$B$1048576,0))*(D639-1)</f>
        <v>20000</v>
      </c>
      <c r="G639" s="5">
        <f>INDEX(ref_Unit_Balance!$R$31:$R$1012,MATCH(UnitGradeInfo!B639,ref_Unit_Balance!$B$31:$B$1048576,0))
+
INDEX(ref_Unit_Balance!$AA$31:$AA$1012,MATCH(UnitGradeInfo!B639,ref_Unit_Balance!$B$31:$B$1048576,0))*(D639-1)</f>
        <v>3000</v>
      </c>
      <c r="H639" s="39">
        <f>IF(INDEX(Unitinfo!D:D,MATCH(UnitGradeInfo!B639,Unitinfo!A:A,0))=1,50,5)</f>
        <v>50</v>
      </c>
      <c r="I639" s="5">
        <v>3</v>
      </c>
      <c r="J639" s="5">
        <v>250</v>
      </c>
      <c r="K639" s="5">
        <v>0</v>
      </c>
      <c r="L639" s="5">
        <v>3</v>
      </c>
      <c r="M639" s="5">
        <f t="shared" si="63"/>
        <v>22</v>
      </c>
      <c r="N639" s="5">
        <f t="shared" si="64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426</v>
      </c>
      <c r="S639" s="19" t="s">
        <v>426</v>
      </c>
      <c r="T639" s="5">
        <f t="shared" si="66"/>
        <v>2030</v>
      </c>
      <c r="U639" s="5">
        <f t="shared" si="67"/>
        <v>1</v>
      </c>
      <c r="V639" s="5">
        <v>0</v>
      </c>
      <c r="W639" s="5">
        <v>10</v>
      </c>
    </row>
    <row r="640" spans="1:23">
      <c r="A640" s="5">
        <f t="shared" si="65"/>
        <v>637</v>
      </c>
      <c r="B640" s="100">
        <f t="shared" si="68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INDEX(ref_Unit_Balance!$G$31:$G$1012,MATCH(UnitGradeInfo!B640,ref_Unit_Balance!$B$31:$B$1048576,0))</f>
        <v>375</v>
      </c>
      <c r="F640" s="5">
        <f>INDEX(ref_Unit_Balance!$V$31:$V$1012,MATCH(UnitGradeInfo!B640,ref_Unit_Balance!$B$31:$B$1048576,0))
+
INDEX(ref_Unit_Balance!$AB$31:$AB$1012,MATCH(UnitGradeInfo!B640,ref_Unit_Balance!$B$31:$B$1048576,0))*(D640-1)</f>
        <v>20800</v>
      </c>
      <c r="G640" s="5">
        <f>INDEX(ref_Unit_Balance!$R$31:$R$1012,MATCH(UnitGradeInfo!B640,ref_Unit_Balance!$B$31:$B$1048576,0))
+
INDEX(ref_Unit_Balance!$AA$31:$AA$1012,MATCH(UnitGradeInfo!B640,ref_Unit_Balance!$B$31:$B$1048576,0))*(D640-1)</f>
        <v>3120</v>
      </c>
      <c r="H640" s="39">
        <f>IF(INDEX(Unitinfo!D:D,MATCH(UnitGradeInfo!B640,Unitinfo!A:A,0))=1,50,5)</f>
        <v>50</v>
      </c>
      <c r="I640" s="5">
        <v>3</v>
      </c>
      <c r="J640" s="5">
        <v>250</v>
      </c>
      <c r="K640" s="5">
        <v>0</v>
      </c>
      <c r="L640" s="5">
        <v>3</v>
      </c>
      <c r="M640" s="5">
        <f t="shared" si="63"/>
        <v>24</v>
      </c>
      <c r="N640" s="5">
        <f t="shared" si="64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426</v>
      </c>
      <c r="S640" s="19" t="s">
        <v>426</v>
      </c>
      <c r="T640" s="5">
        <f t="shared" si="66"/>
        <v>2030</v>
      </c>
      <c r="U640" s="5">
        <f t="shared" si="67"/>
        <v>1</v>
      </c>
      <c r="V640" s="5">
        <v>0</v>
      </c>
      <c r="W640" s="5">
        <v>10</v>
      </c>
    </row>
    <row r="641" spans="1:23">
      <c r="A641" s="5">
        <f t="shared" si="65"/>
        <v>638</v>
      </c>
      <c r="B641" s="100">
        <f t="shared" si="68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INDEX(ref_Unit_Balance!$G$31:$G$1012,MATCH(UnitGradeInfo!B641,ref_Unit_Balance!$B$31:$B$1048576,0))</f>
        <v>375</v>
      </c>
      <c r="F641" s="5">
        <f>INDEX(ref_Unit_Balance!$V$31:$V$1012,MATCH(UnitGradeInfo!B641,ref_Unit_Balance!$B$31:$B$1048576,0))
+
INDEX(ref_Unit_Balance!$AB$31:$AB$1012,MATCH(UnitGradeInfo!B641,ref_Unit_Balance!$B$31:$B$1048576,0))*(D641-1)</f>
        <v>21600</v>
      </c>
      <c r="G641" s="5">
        <f>INDEX(ref_Unit_Balance!$R$31:$R$1012,MATCH(UnitGradeInfo!B641,ref_Unit_Balance!$B$31:$B$1048576,0))
+
INDEX(ref_Unit_Balance!$AA$31:$AA$1012,MATCH(UnitGradeInfo!B641,ref_Unit_Balance!$B$31:$B$1048576,0))*(D641-1)</f>
        <v>3240</v>
      </c>
      <c r="H641" s="39">
        <f>IF(INDEX(Unitinfo!D:D,MATCH(UnitGradeInfo!B641,Unitinfo!A:A,0))=1,50,5)</f>
        <v>50</v>
      </c>
      <c r="I641" s="5">
        <v>3</v>
      </c>
      <c r="J641" s="5">
        <v>250</v>
      </c>
      <c r="K641" s="5">
        <v>0</v>
      </c>
      <c r="L641" s="5">
        <v>3</v>
      </c>
      <c r="M641" s="5">
        <f t="shared" si="63"/>
        <v>26</v>
      </c>
      <c r="N641" s="5">
        <f t="shared" si="64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426</v>
      </c>
      <c r="S641" s="19" t="s">
        <v>426</v>
      </c>
      <c r="T641" s="5">
        <f t="shared" si="66"/>
        <v>2030</v>
      </c>
      <c r="U641" s="5">
        <f t="shared" si="67"/>
        <v>1</v>
      </c>
      <c r="V641" s="5">
        <v>0</v>
      </c>
      <c r="W641" s="5">
        <v>10</v>
      </c>
    </row>
    <row r="642" spans="1:23">
      <c r="A642" s="5">
        <f t="shared" si="65"/>
        <v>639</v>
      </c>
      <c r="B642" s="100">
        <f t="shared" si="68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INDEX(ref_Unit_Balance!$G$31:$G$1012,MATCH(UnitGradeInfo!B642,ref_Unit_Balance!$B$31:$B$1048576,0))</f>
        <v>375</v>
      </c>
      <c r="F642" s="5">
        <f>INDEX(ref_Unit_Balance!$V$31:$V$1012,MATCH(UnitGradeInfo!B642,ref_Unit_Balance!$B$31:$B$1048576,0))
+
INDEX(ref_Unit_Balance!$AB$31:$AB$1012,MATCH(UnitGradeInfo!B642,ref_Unit_Balance!$B$31:$B$1048576,0))*(D642-1)</f>
        <v>22400</v>
      </c>
      <c r="G642" s="5">
        <f>INDEX(ref_Unit_Balance!$R$31:$R$1012,MATCH(UnitGradeInfo!B642,ref_Unit_Balance!$B$31:$B$1048576,0))
+
INDEX(ref_Unit_Balance!$AA$31:$AA$1012,MATCH(UnitGradeInfo!B642,ref_Unit_Balance!$B$31:$B$1048576,0))*(D642-1)</f>
        <v>3360</v>
      </c>
      <c r="H642" s="39">
        <f>IF(INDEX(Unitinfo!D:D,MATCH(UnitGradeInfo!B642,Unitinfo!A:A,0))=1,50,5)</f>
        <v>50</v>
      </c>
      <c r="I642" s="5">
        <v>3</v>
      </c>
      <c r="J642" s="5">
        <v>250</v>
      </c>
      <c r="K642" s="5">
        <v>0</v>
      </c>
      <c r="L642" s="5">
        <v>3</v>
      </c>
      <c r="M642" s="5">
        <f t="shared" si="63"/>
        <v>28</v>
      </c>
      <c r="N642" s="5">
        <f t="shared" si="64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426</v>
      </c>
      <c r="S642" s="19" t="s">
        <v>426</v>
      </c>
      <c r="T642" s="5">
        <f t="shared" si="66"/>
        <v>2030</v>
      </c>
      <c r="U642" s="5">
        <f t="shared" si="67"/>
        <v>1</v>
      </c>
      <c r="V642" s="5">
        <v>0</v>
      </c>
      <c r="W642" s="5">
        <v>10</v>
      </c>
    </row>
    <row r="643" spans="1:23">
      <c r="A643" s="5">
        <f t="shared" si="65"/>
        <v>640</v>
      </c>
      <c r="B643" s="100">
        <f t="shared" si="68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INDEX(ref_Unit_Balance!$G$31:$G$1012,MATCH(UnitGradeInfo!B643,ref_Unit_Balance!$B$31:$B$1048576,0))</f>
        <v>375</v>
      </c>
      <c r="F643" s="5">
        <f>INDEX(ref_Unit_Balance!$V$31:$V$1012,MATCH(UnitGradeInfo!B643,ref_Unit_Balance!$B$31:$B$1048576,0))
+
INDEX(ref_Unit_Balance!$AB$31:$AB$1012,MATCH(UnitGradeInfo!B643,ref_Unit_Balance!$B$31:$B$1048576,0))*(D643-1)</f>
        <v>23200</v>
      </c>
      <c r="G643" s="5">
        <f>INDEX(ref_Unit_Balance!$R$31:$R$1012,MATCH(UnitGradeInfo!B643,ref_Unit_Balance!$B$31:$B$1048576,0))
+
INDEX(ref_Unit_Balance!$AA$31:$AA$1012,MATCH(UnitGradeInfo!B643,ref_Unit_Balance!$B$31:$B$1048576,0))*(D643-1)</f>
        <v>3480</v>
      </c>
      <c r="H643" s="39">
        <f>IF(INDEX(Unitinfo!D:D,MATCH(UnitGradeInfo!B643,Unitinfo!A:A,0))=1,50,5)</f>
        <v>50</v>
      </c>
      <c r="I643" s="5">
        <v>3</v>
      </c>
      <c r="J643" s="5">
        <v>250</v>
      </c>
      <c r="K643" s="5">
        <v>0</v>
      </c>
      <c r="L643" s="5">
        <v>3</v>
      </c>
      <c r="M643" s="5">
        <f t="shared" si="63"/>
        <v>30</v>
      </c>
      <c r="N643" s="5">
        <f t="shared" si="64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426</v>
      </c>
      <c r="S643" s="19" t="s">
        <v>426</v>
      </c>
      <c r="T643" s="5">
        <f t="shared" si="66"/>
        <v>2030</v>
      </c>
      <c r="U643" s="5">
        <f t="shared" si="67"/>
        <v>1</v>
      </c>
      <c r="V643" s="5">
        <v>0</v>
      </c>
      <c r="W643" s="5">
        <v>10</v>
      </c>
    </row>
    <row r="644" spans="1:23">
      <c r="A644" s="5">
        <f t="shared" si="65"/>
        <v>641</v>
      </c>
      <c r="B644" s="100">
        <f t="shared" si="68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INDEX(ref_Unit_Balance!$G$31:$G$1012,MATCH(UnitGradeInfo!B644,ref_Unit_Balance!$B$31:$B$1048576,0))</f>
        <v>375</v>
      </c>
      <c r="F644" s="5">
        <f>INDEX(ref_Unit_Balance!$V$31:$V$1012,MATCH(UnitGradeInfo!B644,ref_Unit_Balance!$B$31:$B$1048576,0))
+
INDEX(ref_Unit_Balance!$AB$31:$AB$1012,MATCH(UnitGradeInfo!B644,ref_Unit_Balance!$B$31:$B$1048576,0))*(D644-1)</f>
        <v>24000</v>
      </c>
      <c r="G644" s="5">
        <f>INDEX(ref_Unit_Balance!$R$31:$R$1012,MATCH(UnitGradeInfo!B644,ref_Unit_Balance!$B$31:$B$1048576,0))
+
INDEX(ref_Unit_Balance!$AA$31:$AA$1012,MATCH(UnitGradeInfo!B644,ref_Unit_Balance!$B$31:$B$1048576,0))*(D644-1)</f>
        <v>3600</v>
      </c>
      <c r="H644" s="39">
        <f>IF(INDEX(Unitinfo!D:D,MATCH(UnitGradeInfo!B644,Unitinfo!A:A,0))=1,50,5)</f>
        <v>50</v>
      </c>
      <c r="I644" s="5">
        <v>3</v>
      </c>
      <c r="J644" s="5">
        <v>250</v>
      </c>
      <c r="K644" s="5">
        <v>0</v>
      </c>
      <c r="L644" s="5">
        <v>3</v>
      </c>
      <c r="M644" s="5">
        <f t="shared" si="63"/>
        <v>32</v>
      </c>
      <c r="N644" s="5">
        <f t="shared" si="64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426</v>
      </c>
      <c r="S644" s="19" t="s">
        <v>426</v>
      </c>
      <c r="T644" s="5">
        <f t="shared" si="66"/>
        <v>2030</v>
      </c>
      <c r="U644" s="5">
        <f t="shared" si="67"/>
        <v>1</v>
      </c>
      <c r="V644" s="5">
        <v>0</v>
      </c>
      <c r="W644" s="5">
        <v>10</v>
      </c>
    </row>
    <row r="645" spans="1:23">
      <c r="A645" s="5">
        <f t="shared" si="65"/>
        <v>642</v>
      </c>
      <c r="B645" s="100">
        <f t="shared" si="68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INDEX(ref_Unit_Balance!$G$31:$G$1012,MATCH(UnitGradeInfo!B645,ref_Unit_Balance!$B$31:$B$1048576,0))</f>
        <v>375</v>
      </c>
      <c r="F645" s="5">
        <f>INDEX(ref_Unit_Balance!$V$31:$V$1012,MATCH(UnitGradeInfo!B645,ref_Unit_Balance!$B$31:$B$1048576,0))
+
INDEX(ref_Unit_Balance!$AB$31:$AB$1012,MATCH(UnitGradeInfo!B645,ref_Unit_Balance!$B$31:$B$1048576,0))*(D645-1)</f>
        <v>24800</v>
      </c>
      <c r="G645" s="5">
        <f>INDEX(ref_Unit_Balance!$R$31:$R$1012,MATCH(UnitGradeInfo!B645,ref_Unit_Balance!$B$31:$B$1048576,0))
+
INDEX(ref_Unit_Balance!$AA$31:$AA$1012,MATCH(UnitGradeInfo!B645,ref_Unit_Balance!$B$31:$B$1048576,0))*(D645-1)</f>
        <v>3720</v>
      </c>
      <c r="H645" s="39">
        <f>IF(INDEX(Unitinfo!D:D,MATCH(UnitGradeInfo!B645,Unitinfo!A:A,0))=1,50,5)</f>
        <v>50</v>
      </c>
      <c r="I645" s="5">
        <v>3</v>
      </c>
      <c r="J645" s="5">
        <v>250</v>
      </c>
      <c r="K645" s="5">
        <v>0</v>
      </c>
      <c r="L645" s="5">
        <v>3</v>
      </c>
      <c r="M645" s="5">
        <f t="shared" ref="M645:M668" si="69">D645*2</f>
        <v>34</v>
      </c>
      <c r="N645" s="5">
        <f t="shared" ref="N645:N668" si="70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426</v>
      </c>
      <c r="S645" s="19" t="s">
        <v>426</v>
      </c>
      <c r="T645" s="5">
        <f t="shared" si="66"/>
        <v>2030</v>
      </c>
      <c r="U645" s="5">
        <f t="shared" si="67"/>
        <v>1</v>
      </c>
      <c r="V645" s="5">
        <v>0</v>
      </c>
      <c r="W645" s="5">
        <v>10</v>
      </c>
    </row>
    <row r="646" spans="1:23">
      <c r="A646" s="5">
        <f t="shared" si="65"/>
        <v>643</v>
      </c>
      <c r="B646" s="100">
        <f t="shared" si="68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INDEX(ref_Unit_Balance!$G$31:$G$1012,MATCH(UnitGradeInfo!B646,ref_Unit_Balance!$B$31:$B$1048576,0))</f>
        <v>375</v>
      </c>
      <c r="F646" s="5">
        <f>INDEX(ref_Unit_Balance!$V$31:$V$1012,MATCH(UnitGradeInfo!B646,ref_Unit_Balance!$B$31:$B$1048576,0))
+
INDEX(ref_Unit_Balance!$AB$31:$AB$1012,MATCH(UnitGradeInfo!B646,ref_Unit_Balance!$B$31:$B$1048576,0))*(D646-1)</f>
        <v>25600</v>
      </c>
      <c r="G646" s="5">
        <f>INDEX(ref_Unit_Balance!$R$31:$R$1012,MATCH(UnitGradeInfo!B646,ref_Unit_Balance!$B$31:$B$1048576,0))
+
INDEX(ref_Unit_Balance!$AA$31:$AA$1012,MATCH(UnitGradeInfo!B646,ref_Unit_Balance!$B$31:$B$1048576,0))*(D646-1)</f>
        <v>3840</v>
      </c>
      <c r="H646" s="39">
        <f>IF(INDEX(Unitinfo!D:D,MATCH(UnitGradeInfo!B646,Unitinfo!A:A,0))=1,50,5)</f>
        <v>50</v>
      </c>
      <c r="I646" s="5">
        <v>3</v>
      </c>
      <c r="J646" s="5">
        <v>250</v>
      </c>
      <c r="K646" s="5">
        <v>0</v>
      </c>
      <c r="L646" s="5">
        <v>3</v>
      </c>
      <c r="M646" s="5">
        <f t="shared" si="69"/>
        <v>36</v>
      </c>
      <c r="N646" s="5">
        <f t="shared" si="70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426</v>
      </c>
      <c r="S646" s="19" t="s">
        <v>426</v>
      </c>
      <c r="T646" s="5">
        <f t="shared" si="66"/>
        <v>2030</v>
      </c>
      <c r="U646" s="5">
        <f t="shared" si="67"/>
        <v>1</v>
      </c>
      <c r="V646" s="5">
        <v>0</v>
      </c>
      <c r="W646" s="5">
        <v>10</v>
      </c>
    </row>
    <row r="647" spans="1:23">
      <c r="A647" s="5">
        <f t="shared" si="65"/>
        <v>644</v>
      </c>
      <c r="B647" s="100">
        <f t="shared" si="68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INDEX(ref_Unit_Balance!$G$31:$G$1012,MATCH(UnitGradeInfo!B647,ref_Unit_Balance!$B$31:$B$1048576,0))</f>
        <v>375</v>
      </c>
      <c r="F647" s="5">
        <f>INDEX(ref_Unit_Balance!$V$31:$V$1012,MATCH(UnitGradeInfo!B647,ref_Unit_Balance!$B$31:$B$1048576,0))
+
INDEX(ref_Unit_Balance!$AB$31:$AB$1012,MATCH(UnitGradeInfo!B647,ref_Unit_Balance!$B$31:$B$1048576,0))*(D647-1)</f>
        <v>26400</v>
      </c>
      <c r="G647" s="5">
        <f>INDEX(ref_Unit_Balance!$R$31:$R$1012,MATCH(UnitGradeInfo!B647,ref_Unit_Balance!$B$31:$B$1048576,0))
+
INDEX(ref_Unit_Balance!$AA$31:$AA$1012,MATCH(UnitGradeInfo!B647,ref_Unit_Balance!$B$31:$B$1048576,0))*(D647-1)</f>
        <v>3960</v>
      </c>
      <c r="H647" s="39">
        <f>IF(INDEX(Unitinfo!D:D,MATCH(UnitGradeInfo!B647,Unitinfo!A:A,0))=1,50,5)</f>
        <v>50</v>
      </c>
      <c r="I647" s="5">
        <v>3</v>
      </c>
      <c r="J647" s="5">
        <v>250</v>
      </c>
      <c r="K647" s="5">
        <v>0</v>
      </c>
      <c r="L647" s="5">
        <v>3</v>
      </c>
      <c r="M647" s="5">
        <f t="shared" si="69"/>
        <v>38</v>
      </c>
      <c r="N647" s="5">
        <f t="shared" si="70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426</v>
      </c>
      <c r="S647" s="19" t="s">
        <v>426</v>
      </c>
      <c r="T647" s="5">
        <f t="shared" si="66"/>
        <v>2030</v>
      </c>
      <c r="U647" s="5">
        <f t="shared" si="67"/>
        <v>1</v>
      </c>
      <c r="V647" s="5">
        <v>0</v>
      </c>
      <c r="W647" s="5">
        <v>10</v>
      </c>
    </row>
    <row r="648" spans="1:23">
      <c r="A648" s="5">
        <f t="shared" si="65"/>
        <v>645</v>
      </c>
      <c r="B648" s="100">
        <f t="shared" si="68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INDEX(ref_Unit_Balance!$G$31:$G$1012,MATCH(UnitGradeInfo!B648,ref_Unit_Balance!$B$31:$B$1048576,0))</f>
        <v>375</v>
      </c>
      <c r="F648" s="5">
        <f>INDEX(ref_Unit_Balance!$V$31:$V$1012,MATCH(UnitGradeInfo!B648,ref_Unit_Balance!$B$31:$B$1048576,0))
+
INDEX(ref_Unit_Balance!$AB$31:$AB$1012,MATCH(UnitGradeInfo!B648,ref_Unit_Balance!$B$31:$B$1048576,0))*(D648-1)</f>
        <v>27200</v>
      </c>
      <c r="G648" s="5">
        <f>INDEX(ref_Unit_Balance!$R$31:$R$1012,MATCH(UnitGradeInfo!B648,ref_Unit_Balance!$B$31:$B$1048576,0))
+
INDEX(ref_Unit_Balance!$AA$31:$AA$1012,MATCH(UnitGradeInfo!B648,ref_Unit_Balance!$B$31:$B$1048576,0))*(D648-1)</f>
        <v>4080</v>
      </c>
      <c r="H648" s="39">
        <f>IF(INDEX(Unitinfo!D:D,MATCH(UnitGradeInfo!B648,Unitinfo!A:A,0))=1,50,5)</f>
        <v>50</v>
      </c>
      <c r="I648" s="5">
        <v>3</v>
      </c>
      <c r="J648" s="5">
        <v>250</v>
      </c>
      <c r="K648" s="5">
        <v>0</v>
      </c>
      <c r="L648" s="5">
        <v>3</v>
      </c>
      <c r="M648" s="5">
        <f t="shared" si="69"/>
        <v>40</v>
      </c>
      <c r="N648" s="5">
        <f t="shared" si="70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426</v>
      </c>
      <c r="S648" s="19" t="s">
        <v>426</v>
      </c>
      <c r="T648" s="5">
        <f t="shared" si="66"/>
        <v>2030</v>
      </c>
      <c r="U648" s="5">
        <f t="shared" si="67"/>
        <v>1</v>
      </c>
      <c r="V648" s="5">
        <v>0</v>
      </c>
      <c r="W648" s="5">
        <v>10</v>
      </c>
    </row>
    <row r="649" spans="1:23">
      <c r="A649" s="5">
        <f t="shared" si="65"/>
        <v>646</v>
      </c>
      <c r="B649" s="100">
        <f t="shared" si="68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INDEX(ref_Unit_Balance!$G$31:$G$1012,MATCH(UnitGradeInfo!B649,ref_Unit_Balance!$B$31:$B$1048576,0))</f>
        <v>375</v>
      </c>
      <c r="F649" s="5">
        <f>INDEX(ref_Unit_Balance!$V$31:$V$1012,MATCH(UnitGradeInfo!B649,ref_Unit_Balance!$B$31:$B$1048576,0))
+
INDEX(ref_Unit_Balance!$AB$31:$AB$1012,MATCH(UnitGradeInfo!B649,ref_Unit_Balance!$B$31:$B$1048576,0))*(D649-1)</f>
        <v>15000</v>
      </c>
      <c r="G649" s="5">
        <f>INDEX(ref_Unit_Balance!$R$31:$R$1012,MATCH(UnitGradeInfo!B649,ref_Unit_Balance!$B$31:$B$1048576,0))
+
INDEX(ref_Unit_Balance!$AA$31:$AA$1012,MATCH(UnitGradeInfo!B649,ref_Unit_Balance!$B$31:$B$1048576,0))*(D649-1)</f>
        <v>1500</v>
      </c>
      <c r="H649" s="39">
        <f>IF(INDEX(Unitinfo!D:D,MATCH(UnitGradeInfo!B649,Unitinfo!A:A,0))=1,50,5)</f>
        <v>50</v>
      </c>
      <c r="I649" s="5">
        <v>3</v>
      </c>
      <c r="J649" s="5">
        <v>250</v>
      </c>
      <c r="K649" s="5">
        <v>0</v>
      </c>
      <c r="L649" s="5">
        <v>3</v>
      </c>
      <c r="M649" s="5">
        <f t="shared" si="69"/>
        <v>2</v>
      </c>
      <c r="N649" s="5">
        <f t="shared" si="70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426</v>
      </c>
      <c r="S649" s="19" t="s">
        <v>426</v>
      </c>
      <c r="T649" s="5">
        <f t="shared" si="66"/>
        <v>2031</v>
      </c>
      <c r="U649" s="5">
        <f t="shared" si="67"/>
        <v>1</v>
      </c>
      <c r="V649" s="5">
        <v>0</v>
      </c>
      <c r="W649" s="5">
        <v>10</v>
      </c>
    </row>
    <row r="650" spans="1:23">
      <c r="A650" s="5">
        <f t="shared" si="65"/>
        <v>647</v>
      </c>
      <c r="B650" s="100">
        <f t="shared" si="68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INDEX(ref_Unit_Balance!$G$31:$G$1012,MATCH(UnitGradeInfo!B650,ref_Unit_Balance!$B$31:$B$1048576,0))</f>
        <v>375</v>
      </c>
      <c r="F650" s="5">
        <f>INDEX(ref_Unit_Balance!$V$31:$V$1012,MATCH(UnitGradeInfo!B650,ref_Unit_Balance!$B$31:$B$1048576,0))
+
INDEX(ref_Unit_Balance!$AB$31:$AB$1012,MATCH(UnitGradeInfo!B650,ref_Unit_Balance!$B$31:$B$1048576,0))*(D650-1)</f>
        <v>15800</v>
      </c>
      <c r="G650" s="5">
        <f>INDEX(ref_Unit_Balance!$R$31:$R$1012,MATCH(UnitGradeInfo!B650,ref_Unit_Balance!$B$31:$B$1048576,0))
+
INDEX(ref_Unit_Balance!$AA$31:$AA$1012,MATCH(UnitGradeInfo!B650,ref_Unit_Balance!$B$31:$B$1048576,0))*(D650-1)</f>
        <v>1620</v>
      </c>
      <c r="H650" s="39">
        <f>IF(INDEX(Unitinfo!D:D,MATCH(UnitGradeInfo!B650,Unitinfo!A:A,0))=1,50,5)</f>
        <v>50</v>
      </c>
      <c r="I650" s="5">
        <v>3</v>
      </c>
      <c r="J650" s="5">
        <v>250</v>
      </c>
      <c r="K650" s="5">
        <v>0</v>
      </c>
      <c r="L650" s="5">
        <v>3</v>
      </c>
      <c r="M650" s="5">
        <f t="shared" si="69"/>
        <v>4</v>
      </c>
      <c r="N650" s="5">
        <f t="shared" si="70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426</v>
      </c>
      <c r="S650" s="19" t="s">
        <v>426</v>
      </c>
      <c r="T650" s="5">
        <f t="shared" si="66"/>
        <v>2031</v>
      </c>
      <c r="U650" s="5">
        <f t="shared" si="67"/>
        <v>1</v>
      </c>
      <c r="V650" s="5">
        <v>0</v>
      </c>
      <c r="W650" s="5">
        <v>10</v>
      </c>
    </row>
    <row r="651" spans="1:23">
      <c r="A651" s="5">
        <f t="shared" si="65"/>
        <v>648</v>
      </c>
      <c r="B651" s="100">
        <f t="shared" si="68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INDEX(ref_Unit_Balance!$G$31:$G$1012,MATCH(UnitGradeInfo!B651,ref_Unit_Balance!$B$31:$B$1048576,0))</f>
        <v>375</v>
      </c>
      <c r="F651" s="5">
        <f>INDEX(ref_Unit_Balance!$V$31:$V$1012,MATCH(UnitGradeInfo!B651,ref_Unit_Balance!$B$31:$B$1048576,0))
+
INDEX(ref_Unit_Balance!$AB$31:$AB$1012,MATCH(UnitGradeInfo!B651,ref_Unit_Balance!$B$31:$B$1048576,0))*(D651-1)</f>
        <v>16600</v>
      </c>
      <c r="G651" s="5">
        <f>INDEX(ref_Unit_Balance!$R$31:$R$1012,MATCH(UnitGradeInfo!B651,ref_Unit_Balance!$B$31:$B$1048576,0))
+
INDEX(ref_Unit_Balance!$AA$31:$AA$1012,MATCH(UnitGradeInfo!B651,ref_Unit_Balance!$B$31:$B$1048576,0))*(D651-1)</f>
        <v>1740</v>
      </c>
      <c r="H651" s="39">
        <f>IF(INDEX(Unitinfo!D:D,MATCH(UnitGradeInfo!B651,Unitinfo!A:A,0))=1,50,5)</f>
        <v>50</v>
      </c>
      <c r="I651" s="5">
        <v>3</v>
      </c>
      <c r="J651" s="5">
        <v>250</v>
      </c>
      <c r="K651" s="5">
        <v>0</v>
      </c>
      <c r="L651" s="5">
        <v>3</v>
      </c>
      <c r="M651" s="5">
        <f t="shared" si="69"/>
        <v>6</v>
      </c>
      <c r="N651" s="5">
        <f t="shared" si="70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426</v>
      </c>
      <c r="S651" s="19" t="s">
        <v>426</v>
      </c>
      <c r="T651" s="5">
        <f t="shared" si="66"/>
        <v>2031</v>
      </c>
      <c r="U651" s="5">
        <f t="shared" si="67"/>
        <v>1</v>
      </c>
      <c r="V651" s="5">
        <v>0</v>
      </c>
      <c r="W651" s="5">
        <v>10</v>
      </c>
    </row>
    <row r="652" spans="1:23">
      <c r="A652" s="5">
        <f t="shared" si="65"/>
        <v>649</v>
      </c>
      <c r="B652" s="100">
        <f t="shared" si="68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INDEX(ref_Unit_Balance!$G$31:$G$1012,MATCH(UnitGradeInfo!B652,ref_Unit_Balance!$B$31:$B$1048576,0))</f>
        <v>375</v>
      </c>
      <c r="F652" s="5">
        <f>INDEX(ref_Unit_Balance!$V$31:$V$1012,MATCH(UnitGradeInfo!B652,ref_Unit_Balance!$B$31:$B$1048576,0))
+
INDEX(ref_Unit_Balance!$AB$31:$AB$1012,MATCH(UnitGradeInfo!B652,ref_Unit_Balance!$B$31:$B$1048576,0))*(D652-1)</f>
        <v>17400</v>
      </c>
      <c r="G652" s="5">
        <f>INDEX(ref_Unit_Balance!$R$31:$R$1012,MATCH(UnitGradeInfo!B652,ref_Unit_Balance!$B$31:$B$1048576,0))
+
INDEX(ref_Unit_Balance!$AA$31:$AA$1012,MATCH(UnitGradeInfo!B652,ref_Unit_Balance!$B$31:$B$1048576,0))*(D652-1)</f>
        <v>1860</v>
      </c>
      <c r="H652" s="39">
        <f>IF(INDEX(Unitinfo!D:D,MATCH(UnitGradeInfo!B652,Unitinfo!A:A,0))=1,50,5)</f>
        <v>50</v>
      </c>
      <c r="I652" s="5">
        <v>3</v>
      </c>
      <c r="J652" s="5">
        <v>250</v>
      </c>
      <c r="K652" s="5">
        <v>0</v>
      </c>
      <c r="L652" s="5">
        <v>3</v>
      </c>
      <c r="M652" s="5">
        <f t="shared" si="69"/>
        <v>8</v>
      </c>
      <c r="N652" s="5">
        <f t="shared" si="70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426</v>
      </c>
      <c r="S652" s="19" t="s">
        <v>426</v>
      </c>
      <c r="T652" s="5">
        <f t="shared" si="66"/>
        <v>2031</v>
      </c>
      <c r="U652" s="5">
        <f t="shared" si="67"/>
        <v>1</v>
      </c>
      <c r="V652" s="5">
        <v>0</v>
      </c>
      <c r="W652" s="5">
        <v>10</v>
      </c>
    </row>
    <row r="653" spans="1:23">
      <c r="A653" s="5">
        <f t="shared" si="65"/>
        <v>650</v>
      </c>
      <c r="B653" s="100">
        <f t="shared" si="68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INDEX(ref_Unit_Balance!$G$31:$G$1012,MATCH(UnitGradeInfo!B653,ref_Unit_Balance!$B$31:$B$1048576,0))</f>
        <v>375</v>
      </c>
      <c r="F653" s="5">
        <f>INDEX(ref_Unit_Balance!$V$31:$V$1012,MATCH(UnitGradeInfo!B653,ref_Unit_Balance!$B$31:$B$1048576,0))
+
INDEX(ref_Unit_Balance!$AB$31:$AB$1012,MATCH(UnitGradeInfo!B653,ref_Unit_Balance!$B$31:$B$1048576,0))*(D653-1)</f>
        <v>18200</v>
      </c>
      <c r="G653" s="5">
        <f>INDEX(ref_Unit_Balance!$R$31:$R$1012,MATCH(UnitGradeInfo!B653,ref_Unit_Balance!$B$31:$B$1048576,0))
+
INDEX(ref_Unit_Balance!$AA$31:$AA$1012,MATCH(UnitGradeInfo!B653,ref_Unit_Balance!$B$31:$B$1048576,0))*(D653-1)</f>
        <v>1980</v>
      </c>
      <c r="H653" s="39">
        <f>IF(INDEX(Unitinfo!D:D,MATCH(UnitGradeInfo!B653,Unitinfo!A:A,0))=1,50,5)</f>
        <v>50</v>
      </c>
      <c r="I653" s="5">
        <v>3</v>
      </c>
      <c r="J653" s="5">
        <v>250</v>
      </c>
      <c r="K653" s="5">
        <v>0</v>
      </c>
      <c r="L653" s="5">
        <v>3</v>
      </c>
      <c r="M653" s="5">
        <f t="shared" si="69"/>
        <v>10</v>
      </c>
      <c r="N653" s="5">
        <f t="shared" si="70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426</v>
      </c>
      <c r="S653" s="19" t="s">
        <v>426</v>
      </c>
      <c r="T653" s="5">
        <f t="shared" si="66"/>
        <v>2031</v>
      </c>
      <c r="U653" s="5">
        <f t="shared" si="67"/>
        <v>1</v>
      </c>
      <c r="V653" s="5">
        <v>0</v>
      </c>
      <c r="W653" s="5">
        <v>10</v>
      </c>
    </row>
    <row r="654" spans="1:23">
      <c r="A654" s="5">
        <f t="shared" si="65"/>
        <v>651</v>
      </c>
      <c r="B654" s="100">
        <f t="shared" si="68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INDEX(ref_Unit_Balance!$G$31:$G$1012,MATCH(UnitGradeInfo!B654,ref_Unit_Balance!$B$31:$B$1048576,0))</f>
        <v>375</v>
      </c>
      <c r="F654" s="5">
        <f>INDEX(ref_Unit_Balance!$V$31:$V$1012,MATCH(UnitGradeInfo!B654,ref_Unit_Balance!$B$31:$B$1048576,0))
+
INDEX(ref_Unit_Balance!$AB$31:$AB$1012,MATCH(UnitGradeInfo!B654,ref_Unit_Balance!$B$31:$B$1048576,0))*(D654-1)</f>
        <v>19000</v>
      </c>
      <c r="G654" s="5">
        <f>INDEX(ref_Unit_Balance!$R$31:$R$1012,MATCH(UnitGradeInfo!B654,ref_Unit_Balance!$B$31:$B$1048576,0))
+
INDEX(ref_Unit_Balance!$AA$31:$AA$1012,MATCH(UnitGradeInfo!B654,ref_Unit_Balance!$B$31:$B$1048576,0))*(D654-1)</f>
        <v>2100</v>
      </c>
      <c r="H654" s="39">
        <f>IF(INDEX(Unitinfo!D:D,MATCH(UnitGradeInfo!B654,Unitinfo!A:A,0))=1,50,5)</f>
        <v>50</v>
      </c>
      <c r="I654" s="5">
        <v>3</v>
      </c>
      <c r="J654" s="5">
        <v>250</v>
      </c>
      <c r="K654" s="5">
        <v>0</v>
      </c>
      <c r="L654" s="5">
        <v>3</v>
      </c>
      <c r="M654" s="5">
        <f t="shared" si="69"/>
        <v>12</v>
      </c>
      <c r="N654" s="5">
        <f t="shared" si="70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426</v>
      </c>
      <c r="S654" s="19" t="s">
        <v>426</v>
      </c>
      <c r="T654" s="5">
        <f t="shared" si="66"/>
        <v>2031</v>
      </c>
      <c r="U654" s="5">
        <f t="shared" si="67"/>
        <v>1</v>
      </c>
      <c r="V654" s="5">
        <v>0</v>
      </c>
      <c r="W654" s="5">
        <v>10</v>
      </c>
    </row>
    <row r="655" spans="1:23">
      <c r="A655" s="5">
        <f t="shared" si="65"/>
        <v>652</v>
      </c>
      <c r="B655" s="100">
        <f t="shared" si="68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INDEX(ref_Unit_Balance!$G$31:$G$1012,MATCH(UnitGradeInfo!B655,ref_Unit_Balance!$B$31:$B$1048576,0))</f>
        <v>375</v>
      </c>
      <c r="F655" s="5">
        <f>INDEX(ref_Unit_Balance!$V$31:$V$1012,MATCH(UnitGradeInfo!B655,ref_Unit_Balance!$B$31:$B$1048576,0))
+
INDEX(ref_Unit_Balance!$AB$31:$AB$1012,MATCH(UnitGradeInfo!B655,ref_Unit_Balance!$B$31:$B$1048576,0))*(D655-1)</f>
        <v>19800</v>
      </c>
      <c r="G655" s="5">
        <f>INDEX(ref_Unit_Balance!$R$31:$R$1012,MATCH(UnitGradeInfo!B655,ref_Unit_Balance!$B$31:$B$1048576,0))
+
INDEX(ref_Unit_Balance!$AA$31:$AA$1012,MATCH(UnitGradeInfo!B655,ref_Unit_Balance!$B$31:$B$1048576,0))*(D655-1)</f>
        <v>2220</v>
      </c>
      <c r="H655" s="39">
        <f>IF(INDEX(Unitinfo!D:D,MATCH(UnitGradeInfo!B655,Unitinfo!A:A,0))=1,50,5)</f>
        <v>50</v>
      </c>
      <c r="I655" s="5">
        <v>3</v>
      </c>
      <c r="J655" s="5">
        <v>250</v>
      </c>
      <c r="K655" s="5">
        <v>0</v>
      </c>
      <c r="L655" s="5">
        <v>3</v>
      </c>
      <c r="M655" s="5">
        <f t="shared" si="69"/>
        <v>14</v>
      </c>
      <c r="N655" s="5">
        <f t="shared" si="70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426</v>
      </c>
      <c r="S655" s="19" t="s">
        <v>426</v>
      </c>
      <c r="T655" s="5">
        <f t="shared" si="66"/>
        <v>2031</v>
      </c>
      <c r="U655" s="5">
        <f t="shared" si="67"/>
        <v>1</v>
      </c>
      <c r="V655" s="5">
        <v>0</v>
      </c>
      <c r="W655" s="5">
        <v>10</v>
      </c>
    </row>
    <row r="656" spans="1:23">
      <c r="A656" s="5">
        <f t="shared" si="65"/>
        <v>653</v>
      </c>
      <c r="B656" s="100">
        <f t="shared" si="68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INDEX(ref_Unit_Balance!$G$31:$G$1012,MATCH(UnitGradeInfo!B656,ref_Unit_Balance!$B$31:$B$1048576,0))</f>
        <v>375</v>
      </c>
      <c r="F656" s="5">
        <f>INDEX(ref_Unit_Balance!$V$31:$V$1012,MATCH(UnitGradeInfo!B656,ref_Unit_Balance!$B$31:$B$1048576,0))
+
INDEX(ref_Unit_Balance!$AB$31:$AB$1012,MATCH(UnitGradeInfo!B656,ref_Unit_Balance!$B$31:$B$1048576,0))*(D656-1)</f>
        <v>20600</v>
      </c>
      <c r="G656" s="5">
        <f>INDEX(ref_Unit_Balance!$R$31:$R$1012,MATCH(UnitGradeInfo!B656,ref_Unit_Balance!$B$31:$B$1048576,0))
+
INDEX(ref_Unit_Balance!$AA$31:$AA$1012,MATCH(UnitGradeInfo!B656,ref_Unit_Balance!$B$31:$B$1048576,0))*(D656-1)</f>
        <v>2340</v>
      </c>
      <c r="H656" s="39">
        <f>IF(INDEX(Unitinfo!D:D,MATCH(UnitGradeInfo!B656,Unitinfo!A:A,0))=1,50,5)</f>
        <v>50</v>
      </c>
      <c r="I656" s="5">
        <v>3</v>
      </c>
      <c r="J656" s="5">
        <v>250</v>
      </c>
      <c r="K656" s="5">
        <v>0</v>
      </c>
      <c r="L656" s="5">
        <v>3</v>
      </c>
      <c r="M656" s="5">
        <f t="shared" si="69"/>
        <v>16</v>
      </c>
      <c r="N656" s="5">
        <f t="shared" si="70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426</v>
      </c>
      <c r="S656" s="19" t="s">
        <v>426</v>
      </c>
      <c r="T656" s="5">
        <f t="shared" si="66"/>
        <v>2031</v>
      </c>
      <c r="U656" s="5">
        <f t="shared" si="67"/>
        <v>1</v>
      </c>
      <c r="V656" s="5">
        <v>0</v>
      </c>
      <c r="W656" s="5">
        <v>10</v>
      </c>
    </row>
    <row r="657" spans="1:23">
      <c r="A657" s="5">
        <f t="shared" si="65"/>
        <v>654</v>
      </c>
      <c r="B657" s="100">
        <f t="shared" si="68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INDEX(ref_Unit_Balance!$G$31:$G$1012,MATCH(UnitGradeInfo!B657,ref_Unit_Balance!$B$31:$B$1048576,0))</f>
        <v>375</v>
      </c>
      <c r="F657" s="5">
        <f>INDEX(ref_Unit_Balance!$V$31:$V$1012,MATCH(UnitGradeInfo!B657,ref_Unit_Balance!$B$31:$B$1048576,0))
+
INDEX(ref_Unit_Balance!$AB$31:$AB$1012,MATCH(UnitGradeInfo!B657,ref_Unit_Balance!$B$31:$B$1048576,0))*(D657-1)</f>
        <v>21400</v>
      </c>
      <c r="G657" s="5">
        <f>INDEX(ref_Unit_Balance!$R$31:$R$1012,MATCH(UnitGradeInfo!B657,ref_Unit_Balance!$B$31:$B$1048576,0))
+
INDEX(ref_Unit_Balance!$AA$31:$AA$1012,MATCH(UnitGradeInfo!B657,ref_Unit_Balance!$B$31:$B$1048576,0))*(D657-1)</f>
        <v>2460</v>
      </c>
      <c r="H657" s="39">
        <f>IF(INDEX(Unitinfo!D:D,MATCH(UnitGradeInfo!B657,Unitinfo!A:A,0))=1,50,5)</f>
        <v>50</v>
      </c>
      <c r="I657" s="5">
        <v>3</v>
      </c>
      <c r="J657" s="5">
        <v>250</v>
      </c>
      <c r="K657" s="5">
        <v>0</v>
      </c>
      <c r="L657" s="5">
        <v>3</v>
      </c>
      <c r="M657" s="5">
        <f t="shared" si="69"/>
        <v>18</v>
      </c>
      <c r="N657" s="5">
        <f t="shared" si="70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426</v>
      </c>
      <c r="S657" s="19" t="s">
        <v>426</v>
      </c>
      <c r="T657" s="5">
        <f t="shared" si="66"/>
        <v>2031</v>
      </c>
      <c r="U657" s="5">
        <f t="shared" si="67"/>
        <v>1</v>
      </c>
      <c r="V657" s="5">
        <v>0</v>
      </c>
      <c r="W657" s="5">
        <v>10</v>
      </c>
    </row>
    <row r="658" spans="1:23">
      <c r="A658" s="5">
        <f t="shared" si="65"/>
        <v>655</v>
      </c>
      <c r="B658" s="100">
        <f t="shared" si="68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INDEX(ref_Unit_Balance!$G$31:$G$1012,MATCH(UnitGradeInfo!B658,ref_Unit_Balance!$B$31:$B$1048576,0))</f>
        <v>375</v>
      </c>
      <c r="F658" s="5">
        <f>INDEX(ref_Unit_Balance!$V$31:$V$1012,MATCH(UnitGradeInfo!B658,ref_Unit_Balance!$B$31:$B$1048576,0))
+
INDEX(ref_Unit_Balance!$AB$31:$AB$1012,MATCH(UnitGradeInfo!B658,ref_Unit_Balance!$B$31:$B$1048576,0))*(D658-1)</f>
        <v>22200</v>
      </c>
      <c r="G658" s="5">
        <f>INDEX(ref_Unit_Balance!$R$31:$R$1012,MATCH(UnitGradeInfo!B658,ref_Unit_Balance!$B$31:$B$1048576,0))
+
INDEX(ref_Unit_Balance!$AA$31:$AA$1012,MATCH(UnitGradeInfo!B658,ref_Unit_Balance!$B$31:$B$1048576,0))*(D658-1)</f>
        <v>2580</v>
      </c>
      <c r="H658" s="39">
        <f>IF(INDEX(Unitinfo!D:D,MATCH(UnitGradeInfo!B658,Unitinfo!A:A,0))=1,50,5)</f>
        <v>50</v>
      </c>
      <c r="I658" s="5">
        <v>3</v>
      </c>
      <c r="J658" s="5">
        <v>250</v>
      </c>
      <c r="K658" s="5">
        <v>0</v>
      </c>
      <c r="L658" s="5">
        <v>3</v>
      </c>
      <c r="M658" s="5">
        <f t="shared" si="69"/>
        <v>20</v>
      </c>
      <c r="N658" s="5">
        <f t="shared" si="70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426</v>
      </c>
      <c r="S658" s="19" t="s">
        <v>426</v>
      </c>
      <c r="T658" s="5">
        <f t="shared" si="66"/>
        <v>2031</v>
      </c>
      <c r="U658" s="5">
        <f t="shared" si="67"/>
        <v>1</v>
      </c>
      <c r="V658" s="5">
        <v>0</v>
      </c>
      <c r="W658" s="5">
        <v>10</v>
      </c>
    </row>
    <row r="659" spans="1:23">
      <c r="A659" s="5">
        <f t="shared" si="65"/>
        <v>656</v>
      </c>
      <c r="B659" s="100">
        <f t="shared" si="68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INDEX(ref_Unit_Balance!$G$31:$G$1012,MATCH(UnitGradeInfo!B659,ref_Unit_Balance!$B$31:$B$1048576,0))</f>
        <v>375</v>
      </c>
      <c r="F659" s="5">
        <f>INDEX(ref_Unit_Balance!$V$31:$V$1012,MATCH(UnitGradeInfo!B659,ref_Unit_Balance!$B$31:$B$1048576,0))
+
INDEX(ref_Unit_Balance!$AB$31:$AB$1012,MATCH(UnitGradeInfo!B659,ref_Unit_Balance!$B$31:$B$1048576,0))*(D659-1)</f>
        <v>23000</v>
      </c>
      <c r="G659" s="5">
        <f>INDEX(ref_Unit_Balance!$R$31:$R$1012,MATCH(UnitGradeInfo!B659,ref_Unit_Balance!$B$31:$B$1048576,0))
+
INDEX(ref_Unit_Balance!$AA$31:$AA$1012,MATCH(UnitGradeInfo!B659,ref_Unit_Balance!$B$31:$B$1048576,0))*(D659-1)</f>
        <v>2700</v>
      </c>
      <c r="H659" s="39">
        <f>IF(INDEX(Unitinfo!D:D,MATCH(UnitGradeInfo!B659,Unitinfo!A:A,0))=1,50,5)</f>
        <v>50</v>
      </c>
      <c r="I659" s="5">
        <v>3</v>
      </c>
      <c r="J659" s="5">
        <v>250</v>
      </c>
      <c r="K659" s="5">
        <v>0</v>
      </c>
      <c r="L659" s="5">
        <v>3</v>
      </c>
      <c r="M659" s="5">
        <f t="shared" si="69"/>
        <v>22</v>
      </c>
      <c r="N659" s="5">
        <f t="shared" si="70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426</v>
      </c>
      <c r="S659" s="19" t="s">
        <v>426</v>
      </c>
      <c r="T659" s="5">
        <f t="shared" si="66"/>
        <v>2031</v>
      </c>
      <c r="U659" s="5">
        <f t="shared" si="67"/>
        <v>1</v>
      </c>
      <c r="V659" s="5">
        <v>0</v>
      </c>
      <c r="W659" s="5">
        <v>10</v>
      </c>
    </row>
    <row r="660" spans="1:23">
      <c r="A660" s="5">
        <f t="shared" si="65"/>
        <v>657</v>
      </c>
      <c r="B660" s="100">
        <f t="shared" si="68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INDEX(ref_Unit_Balance!$G$31:$G$1012,MATCH(UnitGradeInfo!B660,ref_Unit_Balance!$B$31:$B$1048576,0))</f>
        <v>375</v>
      </c>
      <c r="F660" s="5">
        <f>INDEX(ref_Unit_Balance!$V$31:$V$1012,MATCH(UnitGradeInfo!B660,ref_Unit_Balance!$B$31:$B$1048576,0))
+
INDEX(ref_Unit_Balance!$AB$31:$AB$1012,MATCH(UnitGradeInfo!B660,ref_Unit_Balance!$B$31:$B$1048576,0))*(D660-1)</f>
        <v>23800</v>
      </c>
      <c r="G660" s="5">
        <f>INDEX(ref_Unit_Balance!$R$31:$R$1012,MATCH(UnitGradeInfo!B660,ref_Unit_Balance!$B$31:$B$1048576,0))
+
INDEX(ref_Unit_Balance!$AA$31:$AA$1012,MATCH(UnitGradeInfo!B660,ref_Unit_Balance!$B$31:$B$1048576,0))*(D660-1)</f>
        <v>2820</v>
      </c>
      <c r="H660" s="39">
        <f>IF(INDEX(Unitinfo!D:D,MATCH(UnitGradeInfo!B660,Unitinfo!A:A,0))=1,50,5)</f>
        <v>50</v>
      </c>
      <c r="I660" s="5">
        <v>3</v>
      </c>
      <c r="J660" s="5">
        <v>250</v>
      </c>
      <c r="K660" s="5">
        <v>0</v>
      </c>
      <c r="L660" s="5">
        <v>3</v>
      </c>
      <c r="M660" s="5">
        <f t="shared" si="69"/>
        <v>24</v>
      </c>
      <c r="N660" s="5">
        <f t="shared" si="70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426</v>
      </c>
      <c r="S660" s="19" t="s">
        <v>426</v>
      </c>
      <c r="T660" s="5">
        <f t="shared" si="66"/>
        <v>2031</v>
      </c>
      <c r="U660" s="5">
        <f t="shared" si="67"/>
        <v>1</v>
      </c>
      <c r="V660" s="5">
        <v>0</v>
      </c>
      <c r="W660" s="5">
        <v>10</v>
      </c>
    </row>
    <row r="661" spans="1:23">
      <c r="A661" s="5">
        <f t="shared" si="65"/>
        <v>658</v>
      </c>
      <c r="B661" s="100">
        <f t="shared" si="68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INDEX(ref_Unit_Balance!$G$31:$G$1012,MATCH(UnitGradeInfo!B661,ref_Unit_Balance!$B$31:$B$1048576,0))</f>
        <v>375</v>
      </c>
      <c r="F661" s="5">
        <f>INDEX(ref_Unit_Balance!$V$31:$V$1012,MATCH(UnitGradeInfo!B661,ref_Unit_Balance!$B$31:$B$1048576,0))
+
INDEX(ref_Unit_Balance!$AB$31:$AB$1012,MATCH(UnitGradeInfo!B661,ref_Unit_Balance!$B$31:$B$1048576,0))*(D661-1)</f>
        <v>24600</v>
      </c>
      <c r="G661" s="5">
        <f>INDEX(ref_Unit_Balance!$R$31:$R$1012,MATCH(UnitGradeInfo!B661,ref_Unit_Balance!$B$31:$B$1048576,0))
+
INDEX(ref_Unit_Balance!$AA$31:$AA$1012,MATCH(UnitGradeInfo!B661,ref_Unit_Balance!$B$31:$B$1048576,0))*(D661-1)</f>
        <v>2940</v>
      </c>
      <c r="H661" s="39">
        <f>IF(INDEX(Unitinfo!D:D,MATCH(UnitGradeInfo!B661,Unitinfo!A:A,0))=1,50,5)</f>
        <v>50</v>
      </c>
      <c r="I661" s="5">
        <v>3</v>
      </c>
      <c r="J661" s="5">
        <v>250</v>
      </c>
      <c r="K661" s="5">
        <v>0</v>
      </c>
      <c r="L661" s="5">
        <v>3</v>
      </c>
      <c r="M661" s="5">
        <f t="shared" si="69"/>
        <v>26</v>
      </c>
      <c r="N661" s="5">
        <f t="shared" si="70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426</v>
      </c>
      <c r="S661" s="19" t="s">
        <v>426</v>
      </c>
      <c r="T661" s="5">
        <f t="shared" si="66"/>
        <v>2031</v>
      </c>
      <c r="U661" s="5">
        <f t="shared" si="67"/>
        <v>1</v>
      </c>
      <c r="V661" s="5">
        <v>0</v>
      </c>
      <c r="W661" s="5">
        <v>10</v>
      </c>
    </row>
    <row r="662" spans="1:23">
      <c r="A662" s="5">
        <f t="shared" si="65"/>
        <v>659</v>
      </c>
      <c r="B662" s="100">
        <f t="shared" si="68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INDEX(ref_Unit_Balance!$G$31:$G$1012,MATCH(UnitGradeInfo!B662,ref_Unit_Balance!$B$31:$B$1048576,0))</f>
        <v>375</v>
      </c>
      <c r="F662" s="5">
        <f>INDEX(ref_Unit_Balance!$V$31:$V$1012,MATCH(UnitGradeInfo!B662,ref_Unit_Balance!$B$31:$B$1048576,0))
+
INDEX(ref_Unit_Balance!$AB$31:$AB$1012,MATCH(UnitGradeInfo!B662,ref_Unit_Balance!$B$31:$B$1048576,0))*(D662-1)</f>
        <v>25400</v>
      </c>
      <c r="G662" s="5">
        <f>INDEX(ref_Unit_Balance!$R$31:$R$1012,MATCH(UnitGradeInfo!B662,ref_Unit_Balance!$B$31:$B$1048576,0))
+
INDEX(ref_Unit_Balance!$AA$31:$AA$1012,MATCH(UnitGradeInfo!B662,ref_Unit_Balance!$B$31:$B$1048576,0))*(D662-1)</f>
        <v>3060</v>
      </c>
      <c r="H662" s="39">
        <f>IF(INDEX(Unitinfo!D:D,MATCH(UnitGradeInfo!B662,Unitinfo!A:A,0))=1,50,5)</f>
        <v>50</v>
      </c>
      <c r="I662" s="5">
        <v>3</v>
      </c>
      <c r="J662" s="5">
        <v>250</v>
      </c>
      <c r="K662" s="5">
        <v>0</v>
      </c>
      <c r="L662" s="5">
        <v>3</v>
      </c>
      <c r="M662" s="5">
        <f t="shared" si="69"/>
        <v>28</v>
      </c>
      <c r="N662" s="5">
        <f t="shared" si="70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426</v>
      </c>
      <c r="S662" s="19" t="s">
        <v>426</v>
      </c>
      <c r="T662" s="5">
        <f t="shared" si="66"/>
        <v>2031</v>
      </c>
      <c r="U662" s="5">
        <f t="shared" si="67"/>
        <v>1</v>
      </c>
      <c r="V662" s="5">
        <v>0</v>
      </c>
      <c r="W662" s="5">
        <v>10</v>
      </c>
    </row>
    <row r="663" spans="1:23">
      <c r="A663" s="5">
        <f t="shared" si="65"/>
        <v>660</v>
      </c>
      <c r="B663" s="100">
        <f t="shared" si="68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INDEX(ref_Unit_Balance!$G$31:$G$1012,MATCH(UnitGradeInfo!B663,ref_Unit_Balance!$B$31:$B$1048576,0))</f>
        <v>375</v>
      </c>
      <c r="F663" s="5">
        <f>INDEX(ref_Unit_Balance!$V$31:$V$1012,MATCH(UnitGradeInfo!B663,ref_Unit_Balance!$B$31:$B$1048576,0))
+
INDEX(ref_Unit_Balance!$AB$31:$AB$1012,MATCH(UnitGradeInfo!B663,ref_Unit_Balance!$B$31:$B$1048576,0))*(D663-1)</f>
        <v>26200</v>
      </c>
      <c r="G663" s="5">
        <f>INDEX(ref_Unit_Balance!$R$31:$R$1012,MATCH(UnitGradeInfo!B663,ref_Unit_Balance!$B$31:$B$1048576,0))
+
INDEX(ref_Unit_Balance!$AA$31:$AA$1012,MATCH(UnitGradeInfo!B663,ref_Unit_Balance!$B$31:$B$1048576,0))*(D663-1)</f>
        <v>3180</v>
      </c>
      <c r="H663" s="39">
        <f>IF(INDEX(Unitinfo!D:D,MATCH(UnitGradeInfo!B663,Unitinfo!A:A,0))=1,50,5)</f>
        <v>50</v>
      </c>
      <c r="I663" s="5">
        <v>3</v>
      </c>
      <c r="J663" s="5">
        <v>250</v>
      </c>
      <c r="K663" s="5">
        <v>0</v>
      </c>
      <c r="L663" s="5">
        <v>3</v>
      </c>
      <c r="M663" s="5">
        <f t="shared" si="69"/>
        <v>30</v>
      </c>
      <c r="N663" s="5">
        <f t="shared" si="70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426</v>
      </c>
      <c r="S663" s="19" t="s">
        <v>426</v>
      </c>
      <c r="T663" s="5">
        <f t="shared" si="66"/>
        <v>2031</v>
      </c>
      <c r="U663" s="5">
        <f t="shared" si="67"/>
        <v>1</v>
      </c>
      <c r="V663" s="5">
        <v>0</v>
      </c>
      <c r="W663" s="5">
        <v>10</v>
      </c>
    </row>
    <row r="664" spans="1:23">
      <c r="A664" s="5">
        <f t="shared" si="65"/>
        <v>661</v>
      </c>
      <c r="B664" s="100">
        <f t="shared" si="68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INDEX(ref_Unit_Balance!$G$31:$G$1012,MATCH(UnitGradeInfo!B664,ref_Unit_Balance!$B$31:$B$1048576,0))</f>
        <v>375</v>
      </c>
      <c r="F664" s="5">
        <f>INDEX(ref_Unit_Balance!$V$31:$V$1012,MATCH(UnitGradeInfo!B664,ref_Unit_Balance!$B$31:$B$1048576,0))
+
INDEX(ref_Unit_Balance!$AB$31:$AB$1012,MATCH(UnitGradeInfo!B664,ref_Unit_Balance!$B$31:$B$1048576,0))*(D664-1)</f>
        <v>27000</v>
      </c>
      <c r="G664" s="5">
        <f>INDEX(ref_Unit_Balance!$R$31:$R$1012,MATCH(UnitGradeInfo!B664,ref_Unit_Balance!$B$31:$B$1048576,0))
+
INDEX(ref_Unit_Balance!$AA$31:$AA$1012,MATCH(UnitGradeInfo!B664,ref_Unit_Balance!$B$31:$B$1048576,0))*(D664-1)</f>
        <v>3300</v>
      </c>
      <c r="H664" s="39">
        <f>IF(INDEX(Unitinfo!D:D,MATCH(UnitGradeInfo!B664,Unitinfo!A:A,0))=1,50,5)</f>
        <v>50</v>
      </c>
      <c r="I664" s="5">
        <v>3</v>
      </c>
      <c r="J664" s="5">
        <v>250</v>
      </c>
      <c r="K664" s="5">
        <v>0</v>
      </c>
      <c r="L664" s="5">
        <v>3</v>
      </c>
      <c r="M664" s="5">
        <f t="shared" si="69"/>
        <v>32</v>
      </c>
      <c r="N664" s="5">
        <f t="shared" si="70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426</v>
      </c>
      <c r="S664" s="19" t="s">
        <v>426</v>
      </c>
      <c r="T664" s="5">
        <f t="shared" si="66"/>
        <v>2031</v>
      </c>
      <c r="U664" s="5">
        <f t="shared" si="67"/>
        <v>1</v>
      </c>
      <c r="V664" s="5">
        <v>0</v>
      </c>
      <c r="W664" s="5">
        <v>10</v>
      </c>
    </row>
    <row r="665" spans="1:23">
      <c r="A665" s="5">
        <f t="shared" si="65"/>
        <v>662</v>
      </c>
      <c r="B665" s="100">
        <f t="shared" si="68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INDEX(ref_Unit_Balance!$G$31:$G$1012,MATCH(UnitGradeInfo!B665,ref_Unit_Balance!$B$31:$B$1048576,0))</f>
        <v>375</v>
      </c>
      <c r="F665" s="5">
        <f>INDEX(ref_Unit_Balance!$V$31:$V$1012,MATCH(UnitGradeInfo!B665,ref_Unit_Balance!$B$31:$B$1048576,0))
+
INDEX(ref_Unit_Balance!$AB$31:$AB$1012,MATCH(UnitGradeInfo!B665,ref_Unit_Balance!$B$31:$B$1048576,0))*(D665-1)</f>
        <v>27800</v>
      </c>
      <c r="G665" s="5">
        <f>INDEX(ref_Unit_Balance!$R$31:$R$1012,MATCH(UnitGradeInfo!B665,ref_Unit_Balance!$B$31:$B$1048576,0))
+
INDEX(ref_Unit_Balance!$AA$31:$AA$1012,MATCH(UnitGradeInfo!B665,ref_Unit_Balance!$B$31:$B$1048576,0))*(D665-1)</f>
        <v>3420</v>
      </c>
      <c r="H665" s="39">
        <f>IF(INDEX(Unitinfo!D:D,MATCH(UnitGradeInfo!B665,Unitinfo!A:A,0))=1,50,5)</f>
        <v>50</v>
      </c>
      <c r="I665" s="5">
        <v>3</v>
      </c>
      <c r="J665" s="5">
        <v>250</v>
      </c>
      <c r="K665" s="5">
        <v>0</v>
      </c>
      <c r="L665" s="5">
        <v>3</v>
      </c>
      <c r="M665" s="5">
        <f t="shared" si="69"/>
        <v>34</v>
      </c>
      <c r="N665" s="5">
        <f t="shared" si="70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426</v>
      </c>
      <c r="S665" s="19" t="s">
        <v>426</v>
      </c>
      <c r="T665" s="5">
        <f t="shared" si="66"/>
        <v>2031</v>
      </c>
      <c r="U665" s="5">
        <f t="shared" si="67"/>
        <v>1</v>
      </c>
      <c r="V665" s="5">
        <v>0</v>
      </c>
      <c r="W665" s="5">
        <v>10</v>
      </c>
    </row>
    <row r="666" spans="1:23">
      <c r="A666" s="5">
        <f t="shared" si="65"/>
        <v>663</v>
      </c>
      <c r="B666" s="100">
        <f t="shared" si="68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INDEX(ref_Unit_Balance!$G$31:$G$1012,MATCH(UnitGradeInfo!B666,ref_Unit_Balance!$B$31:$B$1048576,0))</f>
        <v>375</v>
      </c>
      <c r="F666" s="5">
        <f>INDEX(ref_Unit_Balance!$V$31:$V$1012,MATCH(UnitGradeInfo!B666,ref_Unit_Balance!$B$31:$B$1048576,0))
+
INDEX(ref_Unit_Balance!$AB$31:$AB$1012,MATCH(UnitGradeInfo!B666,ref_Unit_Balance!$B$31:$B$1048576,0))*(D666-1)</f>
        <v>28600</v>
      </c>
      <c r="G666" s="5">
        <f>INDEX(ref_Unit_Balance!$R$31:$R$1012,MATCH(UnitGradeInfo!B666,ref_Unit_Balance!$B$31:$B$1048576,0))
+
INDEX(ref_Unit_Balance!$AA$31:$AA$1012,MATCH(UnitGradeInfo!B666,ref_Unit_Balance!$B$31:$B$1048576,0))*(D666-1)</f>
        <v>3540</v>
      </c>
      <c r="H666" s="39">
        <f>IF(INDEX(Unitinfo!D:D,MATCH(UnitGradeInfo!B666,Unitinfo!A:A,0))=1,50,5)</f>
        <v>50</v>
      </c>
      <c r="I666" s="5">
        <v>3</v>
      </c>
      <c r="J666" s="5">
        <v>250</v>
      </c>
      <c r="K666" s="5">
        <v>0</v>
      </c>
      <c r="L666" s="5">
        <v>3</v>
      </c>
      <c r="M666" s="5">
        <f t="shared" si="69"/>
        <v>36</v>
      </c>
      <c r="N666" s="5">
        <f t="shared" si="70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426</v>
      </c>
      <c r="S666" s="19" t="s">
        <v>426</v>
      </c>
      <c r="T666" s="5">
        <f t="shared" si="66"/>
        <v>2031</v>
      </c>
      <c r="U666" s="5">
        <f t="shared" si="67"/>
        <v>1</v>
      </c>
      <c r="V666" s="5">
        <v>0</v>
      </c>
      <c r="W666" s="5">
        <v>10</v>
      </c>
    </row>
    <row r="667" spans="1:23">
      <c r="A667" s="5">
        <f t="shared" si="65"/>
        <v>664</v>
      </c>
      <c r="B667" s="100">
        <f t="shared" si="68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INDEX(ref_Unit_Balance!$G$31:$G$1012,MATCH(UnitGradeInfo!B667,ref_Unit_Balance!$B$31:$B$1048576,0))</f>
        <v>375</v>
      </c>
      <c r="F667" s="5">
        <f>INDEX(ref_Unit_Balance!$V$31:$V$1012,MATCH(UnitGradeInfo!B667,ref_Unit_Balance!$B$31:$B$1048576,0))
+
INDEX(ref_Unit_Balance!$AB$31:$AB$1012,MATCH(UnitGradeInfo!B667,ref_Unit_Balance!$B$31:$B$1048576,0))*(D667-1)</f>
        <v>29400</v>
      </c>
      <c r="G667" s="5">
        <f>INDEX(ref_Unit_Balance!$R$31:$R$1012,MATCH(UnitGradeInfo!B667,ref_Unit_Balance!$B$31:$B$1048576,0))
+
INDEX(ref_Unit_Balance!$AA$31:$AA$1012,MATCH(UnitGradeInfo!B667,ref_Unit_Balance!$B$31:$B$1048576,0))*(D667-1)</f>
        <v>3660</v>
      </c>
      <c r="H667" s="39">
        <f>IF(INDEX(Unitinfo!D:D,MATCH(UnitGradeInfo!B667,Unitinfo!A:A,0))=1,50,5)</f>
        <v>50</v>
      </c>
      <c r="I667" s="5">
        <v>3</v>
      </c>
      <c r="J667" s="5">
        <v>250</v>
      </c>
      <c r="K667" s="5">
        <v>0</v>
      </c>
      <c r="L667" s="5">
        <v>3</v>
      </c>
      <c r="M667" s="5">
        <f t="shared" si="69"/>
        <v>38</v>
      </c>
      <c r="N667" s="5">
        <f t="shared" si="70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426</v>
      </c>
      <c r="S667" s="19" t="s">
        <v>426</v>
      </c>
      <c r="T667" s="5">
        <f t="shared" si="66"/>
        <v>2031</v>
      </c>
      <c r="U667" s="5">
        <f t="shared" si="67"/>
        <v>1</v>
      </c>
      <c r="V667" s="5">
        <v>0</v>
      </c>
      <c r="W667" s="5">
        <v>10</v>
      </c>
    </row>
    <row r="668" spans="1:23">
      <c r="A668" s="5">
        <f t="shared" si="65"/>
        <v>665</v>
      </c>
      <c r="B668" s="100">
        <f t="shared" si="68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INDEX(ref_Unit_Balance!$G$31:$G$1012,MATCH(UnitGradeInfo!B668,ref_Unit_Balance!$B$31:$B$1048576,0))</f>
        <v>375</v>
      </c>
      <c r="F668" s="5">
        <f>INDEX(ref_Unit_Balance!$V$31:$V$1012,MATCH(UnitGradeInfo!B668,ref_Unit_Balance!$B$31:$B$1048576,0))
+
INDEX(ref_Unit_Balance!$AB$31:$AB$1012,MATCH(UnitGradeInfo!B668,ref_Unit_Balance!$B$31:$B$1048576,0))*(D668-1)</f>
        <v>30200</v>
      </c>
      <c r="G668" s="5">
        <f>INDEX(ref_Unit_Balance!$R$31:$R$1012,MATCH(UnitGradeInfo!B668,ref_Unit_Balance!$B$31:$B$1048576,0))
+
INDEX(ref_Unit_Balance!$AA$31:$AA$1012,MATCH(UnitGradeInfo!B668,ref_Unit_Balance!$B$31:$B$1048576,0))*(D668-1)</f>
        <v>3780</v>
      </c>
      <c r="H668" s="39">
        <f>IF(INDEX(Unitinfo!D:D,MATCH(UnitGradeInfo!B668,Unitinfo!A:A,0))=1,50,5)</f>
        <v>50</v>
      </c>
      <c r="I668" s="5">
        <v>3</v>
      </c>
      <c r="J668" s="5">
        <v>250</v>
      </c>
      <c r="K668" s="5">
        <v>0</v>
      </c>
      <c r="L668" s="5">
        <v>3</v>
      </c>
      <c r="M668" s="5">
        <f t="shared" si="69"/>
        <v>40</v>
      </c>
      <c r="N668" s="5">
        <f t="shared" si="70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426</v>
      </c>
      <c r="S668" s="19" t="s">
        <v>426</v>
      </c>
      <c r="T668" s="5">
        <f t="shared" si="66"/>
        <v>2031</v>
      </c>
      <c r="U668" s="5">
        <f t="shared" si="67"/>
        <v>1</v>
      </c>
      <c r="V668" s="5">
        <v>0</v>
      </c>
      <c r="W668" s="5">
        <v>10</v>
      </c>
    </row>
    <row r="669" spans="1:23">
      <c r="A669" s="5"/>
      <c r="B669" s="100"/>
    </row>
    <row r="670" spans="1:23">
      <c r="A670" s="5"/>
      <c r="B670" s="100"/>
    </row>
    <row r="671" spans="1:23">
      <c r="A671" s="5"/>
      <c r="B671" s="100"/>
    </row>
    <row r="672" spans="1:23">
      <c r="A672" s="5"/>
      <c r="B672" s="100"/>
    </row>
    <row r="673" spans="1:2">
      <c r="A673" s="5"/>
      <c r="B673" s="100"/>
    </row>
    <row r="674" spans="1:2">
      <c r="A674" s="5"/>
      <c r="B674" s="100"/>
    </row>
    <row r="675" spans="1:2">
      <c r="A675" s="5"/>
      <c r="B675" s="100"/>
    </row>
    <row r="676" spans="1:2">
      <c r="A676" s="5"/>
      <c r="B676" s="100"/>
    </row>
    <row r="677" spans="1:2">
      <c r="A677" s="5"/>
      <c r="B677" s="100"/>
    </row>
    <row r="678" spans="1:2">
      <c r="A678" s="5"/>
      <c r="B678" s="100"/>
    </row>
    <row r="679" spans="1:2">
      <c r="A679" s="5"/>
      <c r="B679" s="100"/>
    </row>
    <row r="680" spans="1:2">
      <c r="A680" s="5"/>
      <c r="B680" s="100"/>
    </row>
    <row r="681" spans="1:2">
      <c r="A681" s="5"/>
      <c r="B681" s="100"/>
    </row>
    <row r="682" spans="1:2">
      <c r="A682" s="5"/>
      <c r="B682" s="100"/>
    </row>
    <row r="683" spans="1:2">
      <c r="A683" s="5"/>
      <c r="B683" s="100"/>
    </row>
    <row r="684" spans="1:2">
      <c r="A684" s="5"/>
      <c r="B684" s="100"/>
    </row>
    <row r="685" spans="1:2">
      <c r="A685" s="5"/>
      <c r="B685" s="100"/>
    </row>
    <row r="686" spans="1:2">
      <c r="A686" s="5"/>
      <c r="B686" s="100"/>
    </row>
    <row r="687" spans="1:2">
      <c r="A687" s="5"/>
      <c r="B687" s="100"/>
    </row>
    <row r="688" spans="1:2">
      <c r="A688" s="5"/>
      <c r="B688" s="100"/>
    </row>
    <row r="689" spans="1:2">
      <c r="A689" s="5"/>
      <c r="B689" s="100"/>
    </row>
    <row r="690" spans="1:2">
      <c r="A690" s="5"/>
      <c r="B690" s="100"/>
    </row>
    <row r="691" spans="1:2">
      <c r="A691" s="5"/>
      <c r="B691" s="100"/>
    </row>
    <row r="692" spans="1:2">
      <c r="A692" s="5"/>
      <c r="B692" s="100"/>
    </row>
    <row r="693" spans="1:2">
      <c r="A693" s="5"/>
      <c r="B693" s="100"/>
    </row>
    <row r="694" spans="1:2">
      <c r="A694" s="5"/>
      <c r="B694" s="100"/>
    </row>
    <row r="695" spans="1:2">
      <c r="A695" s="5"/>
      <c r="B695" s="100"/>
    </row>
    <row r="696" spans="1:2">
      <c r="A696" s="5"/>
      <c r="B696" s="100"/>
    </row>
    <row r="697" spans="1:2">
      <c r="A697" s="5"/>
      <c r="B697" s="100"/>
    </row>
    <row r="698" spans="1:2">
      <c r="A698" s="5"/>
      <c r="B698" s="100"/>
    </row>
    <row r="699" spans="1:2">
      <c r="A699" s="5"/>
      <c r="B699" s="100"/>
    </row>
    <row r="700" spans="1:2">
      <c r="A700" s="5"/>
      <c r="B700" s="100"/>
    </row>
    <row r="701" spans="1:2">
      <c r="A701" s="5"/>
      <c r="B701" s="100"/>
    </row>
    <row r="702" spans="1:2">
      <c r="A702" s="5"/>
      <c r="B702" s="100"/>
    </row>
    <row r="703" spans="1:2">
      <c r="A703" s="5"/>
      <c r="B703" s="100"/>
    </row>
    <row r="704" spans="1:2">
      <c r="A704" s="5"/>
      <c r="B704" s="100"/>
    </row>
    <row r="705" spans="1:2">
      <c r="A705" s="5"/>
      <c r="B705" s="100"/>
    </row>
    <row r="706" spans="1:2">
      <c r="A706" s="5"/>
      <c r="B706" s="100"/>
    </row>
    <row r="707" spans="1:2">
      <c r="A707" s="5"/>
      <c r="B707" s="100"/>
    </row>
    <row r="708" spans="1:2">
      <c r="A708" s="5"/>
      <c r="B708" s="100"/>
    </row>
    <row r="709" spans="1:2">
      <c r="A709" s="5"/>
      <c r="B709" s="100"/>
    </row>
    <row r="710" spans="1:2">
      <c r="A710" s="5"/>
      <c r="B710" s="100"/>
    </row>
    <row r="711" spans="1:2">
      <c r="A711" s="5"/>
      <c r="B711" s="100"/>
    </row>
    <row r="712" spans="1:2">
      <c r="A712" s="5"/>
      <c r="B712" s="100"/>
    </row>
    <row r="713" spans="1:2">
      <c r="A713" s="5"/>
      <c r="B713" s="100"/>
    </row>
    <row r="714" spans="1:2">
      <c r="A714" s="5"/>
      <c r="B714" s="100"/>
    </row>
    <row r="715" spans="1:2">
      <c r="A715" s="5"/>
      <c r="B715" s="100"/>
    </row>
    <row r="716" spans="1:2">
      <c r="A716" s="5"/>
      <c r="B716" s="100"/>
    </row>
    <row r="717" spans="1:2">
      <c r="A717" s="5"/>
      <c r="B717" s="100"/>
    </row>
    <row r="718" spans="1:2">
      <c r="A718" s="5"/>
      <c r="B718" s="100"/>
    </row>
    <row r="719" spans="1:2">
      <c r="A719" s="5"/>
      <c r="B719" s="100"/>
    </row>
    <row r="720" spans="1:2">
      <c r="A720" s="5"/>
      <c r="B720" s="100"/>
    </row>
    <row r="721" spans="1:2">
      <c r="A721" s="5"/>
      <c r="B721" s="100"/>
    </row>
    <row r="722" spans="1:2">
      <c r="A722" s="5"/>
      <c r="B722" s="100"/>
    </row>
    <row r="723" spans="1:2">
      <c r="A723" s="5"/>
      <c r="B723" s="100"/>
    </row>
    <row r="724" spans="1:2">
      <c r="A724" s="5"/>
      <c r="B724" s="100"/>
    </row>
    <row r="725" spans="1:2">
      <c r="A725" s="5"/>
      <c r="B725" s="100"/>
    </row>
    <row r="726" spans="1:2">
      <c r="A726" s="5"/>
      <c r="B726" s="100"/>
    </row>
    <row r="727" spans="1:2">
      <c r="A727" s="5"/>
      <c r="B727" s="100"/>
    </row>
    <row r="728" spans="1:2">
      <c r="A728" s="5"/>
      <c r="B728" s="100"/>
    </row>
    <row r="729" spans="1:2">
      <c r="A729" s="5"/>
      <c r="B729" s="100"/>
    </row>
    <row r="730" spans="1:2">
      <c r="A730" s="5"/>
      <c r="B730" s="100"/>
    </row>
    <row r="731" spans="1:2">
      <c r="A731" s="5"/>
      <c r="B731" s="100"/>
    </row>
    <row r="732" spans="1:2">
      <c r="A732" s="5"/>
      <c r="B732" s="100"/>
    </row>
    <row r="733" spans="1:2">
      <c r="A733" s="5"/>
      <c r="B733" s="100"/>
    </row>
    <row r="734" spans="1:2">
      <c r="A734" s="5"/>
      <c r="B734" s="100"/>
    </row>
    <row r="735" spans="1:2">
      <c r="A735" s="5"/>
      <c r="B735" s="100"/>
    </row>
    <row r="736" spans="1:2">
      <c r="A736" s="5"/>
      <c r="B736" s="100"/>
    </row>
    <row r="737" spans="1:2">
      <c r="A737" s="5"/>
      <c r="B737" s="100"/>
    </row>
    <row r="738" spans="1:2">
      <c r="A738" s="5"/>
      <c r="B738" s="100"/>
    </row>
    <row r="739" spans="1:2">
      <c r="A739" s="5"/>
      <c r="B739" s="100"/>
    </row>
    <row r="740" spans="1:2">
      <c r="A740" s="5"/>
      <c r="B740" s="100"/>
    </row>
    <row r="741" spans="1:2">
      <c r="A741" s="5"/>
      <c r="B741" s="100"/>
    </row>
    <row r="742" spans="1:2">
      <c r="A742" s="5"/>
      <c r="B742" s="100"/>
    </row>
    <row r="743" spans="1:2">
      <c r="A743" s="5"/>
      <c r="B743" s="100"/>
    </row>
    <row r="744" spans="1:2">
      <c r="A744" s="5"/>
      <c r="B744" s="100"/>
    </row>
    <row r="745" spans="1:2">
      <c r="A745" s="5"/>
      <c r="B745" s="100"/>
    </row>
    <row r="746" spans="1:2">
      <c r="A746" s="5"/>
      <c r="B746" s="100"/>
    </row>
    <row r="747" spans="1:2">
      <c r="A747" s="5"/>
      <c r="B747" s="100"/>
    </row>
    <row r="748" spans="1:2">
      <c r="A748" s="5"/>
      <c r="B748" s="100"/>
    </row>
    <row r="749" spans="1:2">
      <c r="A749" s="5"/>
      <c r="B749" s="100"/>
    </row>
    <row r="750" spans="1:2">
      <c r="A750" s="5"/>
      <c r="B750" s="100"/>
    </row>
    <row r="751" spans="1:2">
      <c r="A751" s="5"/>
      <c r="B751" s="100"/>
    </row>
    <row r="752" spans="1:2">
      <c r="A752" s="5"/>
      <c r="B752" s="100"/>
    </row>
    <row r="753" spans="1:2">
      <c r="A753" s="5"/>
      <c r="B753" s="100"/>
    </row>
    <row r="754" spans="1:2">
      <c r="A754" s="5"/>
      <c r="B754" s="100"/>
    </row>
    <row r="755" spans="1:2">
      <c r="A755" s="5"/>
      <c r="B755" s="100"/>
    </row>
    <row r="756" spans="1:2">
      <c r="A756" s="5"/>
      <c r="B756" s="100"/>
    </row>
    <row r="757" spans="1:2">
      <c r="A757" s="5"/>
      <c r="B757" s="100"/>
    </row>
    <row r="758" spans="1:2">
      <c r="A758" s="5"/>
      <c r="B758" s="100"/>
    </row>
    <row r="759" spans="1:2">
      <c r="A759" s="5"/>
      <c r="B759" s="100"/>
    </row>
    <row r="760" spans="1:2">
      <c r="A760" s="5"/>
      <c r="B760" s="100"/>
    </row>
    <row r="761" spans="1:2">
      <c r="A761" s="5"/>
      <c r="B761" s="100"/>
    </row>
    <row r="762" spans="1:2">
      <c r="A762" s="5"/>
      <c r="B762" s="100"/>
    </row>
    <row r="763" spans="1:2">
      <c r="A763" s="5"/>
      <c r="B763" s="100"/>
    </row>
    <row r="764" spans="1:2">
      <c r="A764" s="5"/>
      <c r="B764" s="100"/>
    </row>
    <row r="765" spans="1:2">
      <c r="A765" s="5"/>
      <c r="B765" s="100"/>
    </row>
    <row r="766" spans="1:2">
      <c r="A766" s="5"/>
      <c r="B766" s="100"/>
    </row>
    <row r="767" spans="1:2">
      <c r="A767" s="5"/>
      <c r="B767" s="100"/>
    </row>
    <row r="768" spans="1:2">
      <c r="A768" s="5"/>
      <c r="B768" s="100"/>
    </row>
    <row r="769" spans="1:2">
      <c r="A769" s="5"/>
      <c r="B769" s="100"/>
    </row>
    <row r="770" spans="1:2">
      <c r="A770" s="5"/>
      <c r="B770" s="100"/>
    </row>
    <row r="771" spans="1:2">
      <c r="A771" s="5"/>
      <c r="B771" s="100"/>
    </row>
    <row r="772" spans="1:2">
      <c r="A772" s="5"/>
      <c r="B772" s="100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H49:H668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96"/>
  <sheetViews>
    <sheetView zoomScale="85" zoomScaleNormal="85" workbookViewId="0">
      <selection activeCell="P43" sqref="P43"/>
    </sheetView>
  </sheetViews>
  <sheetFormatPr defaultRowHeight="14.4"/>
  <cols>
    <col min="2" max="3" width="13.109375" customWidth="1"/>
    <col min="4" max="4" width="12.21875" customWidth="1"/>
    <col min="5" max="5" width="18.44140625" customWidth="1"/>
  </cols>
  <sheetData>
    <row r="1" spans="1:5">
      <c r="A1" s="14" t="s">
        <v>42</v>
      </c>
      <c r="B1" s="14" t="s">
        <v>50</v>
      </c>
      <c r="C1" s="14" t="s">
        <v>427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428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429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>ROUNDDOWN(INDEX(ref_Rarity!$E$5:$E$8,MATCH(GachaList!C4,ref_Rarity!$B$5:$B$8,0))/COUNTIF(C:C,C4)/D4/SUMIF(B:B,B4,D:D)*10000,0)</f>
        <v>85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>ROUNDDOWN(INDEX(ref_Rarity!$E$5:$E$8,MATCH(GachaList!C5,ref_Rarity!$B$5:$B$8,0))/COUNTIF(C:C,C5)/D5/SUMIF(B:B,B5,D:D)*10000,0)</f>
        <v>85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>ROUNDDOWN(INDEX(ref_Rarity!$E$5:$E$8,MATCH(GachaList!C6,ref_Rarity!$B$5:$B$8,0))/COUNTIF(C:C,C6)/D6/SUMIF(B:B,B6,D:D)*10000,0)</f>
        <v>85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>ROUNDDOWN(INDEX(ref_Rarity!$E$5:$E$8,MATCH(GachaList!C7,ref_Rarity!$B$5:$B$8,0))/COUNTIF(C:C,C7)/D7/SUMIF(B:B,B7,D:D)*10000,0)</f>
        <v>85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>ROUNDDOWN(INDEX(ref_Rarity!$E$5:$E$8,MATCH(GachaList!C8,ref_Rarity!$B$5:$B$8,0))/COUNTIF(C:C,C8)/D8/SUMIF(B:B,B8,D:D)*10000,0)</f>
        <v>85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>ROUNDDOWN(INDEX(ref_Rarity!$E$5:$E$8,MATCH(GachaList!C9,ref_Rarity!$B$5:$B$8,0))/COUNTIF(C:C,C9)/D9/SUMIF(B:B,B9,D:D)*10000,0)</f>
        <v>85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>ROUNDDOWN(INDEX(ref_Rarity!$E$5:$E$8,MATCH(GachaList!C10,ref_Rarity!$B$5:$B$8,0))/COUNTIF(C:C,C10)/D10/SUMIF(B:B,B10,D:D)*10000,0)</f>
        <v>85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>ROUNDDOWN(INDEX(ref_Rarity!$E$5:$E$8,MATCH(GachaList!C11,ref_Rarity!$B$5:$B$8,0))/COUNTIF(C:C,C11)/D11/SUMIF(B:B,B11,D:D)*10000,0)</f>
        <v>85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>ROUNDDOWN(INDEX(ref_Rarity!$E$5:$E$8,MATCH(GachaList!C12,ref_Rarity!$B$5:$B$8,0))/COUNTIF(C:C,C12)/D12/SUMIF(B:B,B12,D:D)*10000,0)</f>
        <v>231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>ROUNDDOWN(INDEX(ref_Rarity!$E$5:$E$8,MATCH(GachaList!C13,ref_Rarity!$B$5:$B$8,0))/COUNTIF(C:C,C13)/D13/SUMIF(B:B,B13,D:D)*10000,0)</f>
        <v>231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>ROUNDDOWN(INDEX(ref_Rarity!$E$5:$E$8,MATCH(GachaList!C14,ref_Rarity!$B$5:$B$8,0))/COUNTIF(C:C,C14)/D14/SUMIF(B:B,B14,D:D)*10000,0)</f>
        <v>231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>ROUNDDOWN(INDEX(ref_Rarity!$E$5:$E$8,MATCH(GachaList!C15,ref_Rarity!$B$5:$B$8,0))/COUNTIF(C:C,C15)/D15/SUMIF(B:B,B15,D:D)*10000,0)</f>
        <v>180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>ROUNDDOWN(INDEX(ref_Rarity!$E$5:$E$8,MATCH(GachaList!C16,ref_Rarity!$B$5:$B$8,0))/COUNTIF(C:C,C16)/D16/SUMIF(B:B,B16,D:D)*10000,0)</f>
        <v>180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>ROUNDDOWN(INDEX(ref_Rarity!$E$5:$E$8,MATCH(GachaList!C17,ref_Rarity!$B$5:$B$8,0))/COUNTIF(C:C,C17)/D17/SUMIF(B:B,B17,D:D)*10000,0)</f>
        <v>180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>ROUNDDOWN(INDEX(ref_Rarity!$E$5:$E$8,MATCH(GachaList!C18,ref_Rarity!$B$5:$B$8,0))/COUNTIF(C:C,C18)/D18/SUMIF(B:B,B18,D:D)*10000,0)</f>
        <v>231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>ROUNDDOWN(INDEX(ref_Rarity!$E$5:$E$8,MATCH(GachaList!C19,ref_Rarity!$B$5:$B$8,0))/COUNTIF(C:C,C19)/D19/SUMIF(B:B,B19,D:D)*10000,0)</f>
        <v>231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>ROUNDDOWN(INDEX(ref_Rarity!$E$5:$E$8,MATCH(GachaList!C20,ref_Rarity!$B$5:$B$8,0))/COUNTIF(C:C,C20)/D20/SUMIF(B:B,B20,D:D)*10000,0)</f>
        <v>1388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>ROUNDDOWN(INDEX(ref_Rarity!$E$5:$E$8,MATCH(GachaList!C21,ref_Rarity!$B$5:$B$8,0))/COUNTIF(C:C,C21)/D21/SUMIF(B:B,B21,D:D)*10000,0)</f>
        <v>1388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>ROUNDDOWN(INDEX(ref_Rarity!$E$5:$E$8,MATCH(GachaList!C22,ref_Rarity!$B$5:$B$8,0))/COUNTIF(C:C,C22)/D22/SUMIF(B:B,B22,D:D)*10000,0)</f>
        <v>85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>ROUNDDOWN(INDEX(ref_Rarity!$E$5:$E$8,MATCH(GachaList!C23,ref_Rarity!$B$5:$B$8,0))/COUNTIF(C:C,C23)/D23/SUMIF(B:B,B23,D:D)*10000,0)</f>
        <v>85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>ROUNDDOWN(INDEX(ref_Rarity!$E$5:$E$8,MATCH(GachaList!C24,ref_Rarity!$B$5:$B$8,0))/COUNTIF(C:C,C24)/D24/SUMIF(B:B,B24,D:D)*10000,0)</f>
        <v>85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>ROUNDDOWN(INDEX(ref_Rarity!$E$5:$E$8,MATCH(GachaList!C25,ref_Rarity!$B$5:$B$8,0))/COUNTIF(C:C,C25)/D25/SUMIF(B:B,B25,D:D)*10000,0)</f>
        <v>85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>ROUNDDOWN(INDEX(ref_Rarity!$E$5:$E$8,MATCH(GachaList!C26,ref_Rarity!$B$5:$B$8,0))/COUNTIF(C:C,C26)/D26/SUMIF(B:B,B26,D:D)*10000,0)</f>
        <v>231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>ROUNDDOWN(INDEX(ref_Rarity!$E$5:$E$8,MATCH(GachaList!C27,ref_Rarity!$B$5:$B$8,0))/COUNTIF(C:C,C27)/D27/SUMIF(B:B,B27,D:D)*10000,0)</f>
        <v>231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>ROUNDDOWN(INDEX(ref_Rarity!$E$5:$E$8,MATCH(GachaList!C28,ref_Rarity!$B$5:$B$8,0))/COUNTIF(C:C,C28)/D28/SUMIF(B:B,B28,D:D)*10000,0)</f>
        <v>231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>ROUNDDOWN(INDEX(ref_Rarity!$E$5:$E$8,MATCH(GachaList!C29,ref_Rarity!$B$5:$B$8,0))/COUNTIF(C:C,C29)/D29/SUMIF(B:B,B29,D:D)*10000,0)</f>
        <v>180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>ROUNDDOWN(INDEX(ref_Rarity!$E$5:$E$8,MATCH(GachaList!C30,ref_Rarity!$B$5:$B$8,0))/COUNTIF(C:C,C30)/D30/SUMIF(B:B,B30,D:D)*10000,0)</f>
        <v>180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>ROUNDDOWN(INDEX(ref_Rarity!$E$5:$E$8,MATCH(GachaList!C31,ref_Rarity!$B$5:$B$8,0))/COUNTIF(C:C,C31)/D31/SUMIF(B:B,B31,D:D)*10000,0)</f>
        <v>180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>ROUNDDOWN(INDEX(ref_Rarity!$E$5:$E$8,MATCH(GachaList!C32,ref_Rarity!$B$5:$B$8,0))/COUNTIF(C:C,C32)/D32/SUMIF(B:B,B32,D:D)*10000,0)</f>
        <v>180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>ROUNDDOWN(INDEX(ref_Rarity!$E$5:$E$8,MATCH(GachaList!C33,ref_Rarity!$B$5:$B$8,0))/COUNTIF(C:C,C33)/D33/SUMIF(B:B,B33,D:D)*10000,0)</f>
        <v>180</v>
      </c>
    </row>
    <row r="34" spans="1:5" s="145" customFormat="1" ht="15" thickBot="1">
      <c r="A34" s="144">
        <v>31</v>
      </c>
      <c r="B34" s="144">
        <v>2031</v>
      </c>
      <c r="C34" s="144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>ROUNDDOWN(INDEX(ref_Rarity!$E$5:$E$8,MATCH(GachaList!C34,ref_Rarity!$B$5:$B$8,0))/COUNTIF(C:C,C34)/D34/SUMIF(B:B,B34,D:D)*10000,0)</f>
        <v>180</v>
      </c>
    </row>
    <row r="35" spans="1:5" ht="1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>ROUNDDOWN(INDEX(ref_Rarity!$E$5:$E$8,MATCH(GachaList!C35,ref_Rarity!$B$5:$B$8,0))/COUNTIF(C:C,C35)/D35/SUMIF(B:B,B35,D:D)*10000,0)</f>
        <v>57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>ROUNDDOWN(INDEX(ref_Rarity!$E$5:$E$8,MATCH(GachaList!C36,ref_Rarity!$B$5:$B$8,0))/COUNTIF(C:C,C36)/D36/SUMIF(B:B,B36,D:D)*10000,0)</f>
        <v>57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>ROUNDDOWN(INDEX(ref_Rarity!$E$5:$E$8,MATCH(GachaList!C37,ref_Rarity!$B$5:$B$8,0))/COUNTIF(C:C,C37)/D37/SUMIF(B:B,B37,D:D)*10000,0)</f>
        <v>57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>ROUNDDOWN(INDEX(ref_Rarity!$E$5:$E$8,MATCH(GachaList!C38,ref_Rarity!$B$5:$B$8,0))/COUNTIF(C:C,C38)/D38/SUMIF(B:B,B38,D:D)*10000,0)</f>
        <v>57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>ROUNDDOWN(INDEX(ref_Rarity!$E$5:$E$8,MATCH(GachaList!C39,ref_Rarity!$B$5:$B$8,0))/COUNTIF(C:C,C39)/D39/SUMIF(B:B,B39,D:D)*10000,0)</f>
        <v>57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>ROUNDDOWN(INDEX(ref_Rarity!$E$5:$E$8,MATCH(GachaList!C40,ref_Rarity!$B$5:$B$8,0))/COUNTIF(C:C,C40)/D40/SUMIF(B:B,B40,D:D)*10000,0)</f>
        <v>57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>ROUNDDOWN(INDEX(ref_Rarity!$E$5:$E$8,MATCH(GachaList!C41,ref_Rarity!$B$5:$B$8,0))/COUNTIF(C:C,C41)/D41/SUMIF(B:B,B41,D:D)*10000,0)</f>
        <v>57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>ROUNDDOWN(INDEX(ref_Rarity!$E$5:$E$8,MATCH(GachaList!C42,ref_Rarity!$B$5:$B$8,0))/COUNTIF(C:C,C42)/D42/SUMIF(B:B,B42,D:D)*10000,0)</f>
        <v>57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>ROUNDDOWN(INDEX(ref_Rarity!$E$5:$E$8,MATCH(GachaList!C43,ref_Rarity!$B$5:$B$8,0))/COUNTIF(C:C,C43)/D43/SUMIF(B:B,B43,D:D)*10000,0)</f>
        <v>154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>ROUNDDOWN(INDEX(ref_Rarity!$E$5:$E$8,MATCH(GachaList!C44,ref_Rarity!$B$5:$B$8,0))/COUNTIF(C:C,C44)/D44/SUMIF(B:B,B44,D:D)*10000,0)</f>
        <v>154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>ROUNDDOWN(INDEX(ref_Rarity!$E$5:$E$8,MATCH(GachaList!C45,ref_Rarity!$B$5:$B$8,0))/COUNTIF(C:C,C45)/D45/SUMIF(B:B,B45,D:D)*10000,0)</f>
        <v>154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>ROUNDDOWN(INDEX(ref_Rarity!$E$5:$E$8,MATCH(GachaList!C46,ref_Rarity!$B$5:$B$8,0))/COUNTIF(C:C,C46)/D46/SUMIF(B:B,B46,D:D)*10000,0)</f>
        <v>120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>ROUNDDOWN(INDEX(ref_Rarity!$E$5:$E$8,MATCH(GachaList!C47,ref_Rarity!$B$5:$B$8,0))/COUNTIF(C:C,C47)/D47/SUMIF(B:B,B47,D:D)*10000,0)</f>
        <v>120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>ROUNDDOWN(INDEX(ref_Rarity!$E$5:$E$8,MATCH(GachaList!C48,ref_Rarity!$B$5:$B$8,0))/COUNTIF(C:C,C48)/D48/SUMIF(B:B,B48,D:D)*10000,0)</f>
        <v>120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>ROUNDDOWN(INDEX(ref_Rarity!$E$5:$E$8,MATCH(GachaList!C49,ref_Rarity!$B$5:$B$8,0))/COUNTIF(C:C,C49)/D49/SUMIF(B:B,B49,D:D)*10000,0)</f>
        <v>154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>ROUNDDOWN(INDEX(ref_Rarity!$E$5:$E$8,MATCH(GachaList!C50,ref_Rarity!$B$5:$B$8,0))/COUNTIF(C:C,C50)/D50/SUMIF(B:B,B50,D:D)*10000,0)</f>
        <v>154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>ROUNDDOWN(INDEX(ref_Rarity!$E$5:$E$8,MATCH(GachaList!C51,ref_Rarity!$B$5:$B$8,0))/COUNTIF(C:C,C51)/D51/SUMIF(B:B,B51,D:D)*10000,0)</f>
        <v>694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>ROUNDDOWN(INDEX(ref_Rarity!$E$5:$E$8,MATCH(GachaList!C52,ref_Rarity!$B$5:$B$8,0))/COUNTIF(C:C,C52)/D52/SUMIF(B:B,B52,D:D)*10000,0)</f>
        <v>694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>ROUNDDOWN(INDEX(ref_Rarity!$E$5:$E$8,MATCH(GachaList!C53,ref_Rarity!$B$5:$B$8,0))/COUNTIF(C:C,C53)/D53/SUMIF(B:B,B53,D:D)*10000,0)</f>
        <v>57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>ROUNDDOWN(INDEX(ref_Rarity!$E$5:$E$8,MATCH(GachaList!C54,ref_Rarity!$B$5:$B$8,0))/COUNTIF(C:C,C54)/D54/SUMIF(B:B,B54,D:D)*10000,0)</f>
        <v>57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>ROUNDDOWN(INDEX(ref_Rarity!$E$5:$E$8,MATCH(GachaList!C55,ref_Rarity!$B$5:$B$8,0))/COUNTIF(C:C,C55)/D55/SUMIF(B:B,B55,D:D)*10000,0)</f>
        <v>57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>ROUNDDOWN(INDEX(ref_Rarity!$E$5:$E$8,MATCH(GachaList!C56,ref_Rarity!$B$5:$B$8,0))/COUNTIF(C:C,C56)/D56/SUMIF(B:B,B56,D:D)*10000,0)</f>
        <v>57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>ROUNDDOWN(INDEX(ref_Rarity!$E$5:$E$8,MATCH(GachaList!C57,ref_Rarity!$B$5:$B$8,0))/COUNTIF(C:C,C57)/D57/SUMIF(B:B,B57,D:D)*10000,0)</f>
        <v>154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>ROUNDDOWN(INDEX(ref_Rarity!$E$5:$E$8,MATCH(GachaList!C58,ref_Rarity!$B$5:$B$8,0))/COUNTIF(C:C,C58)/D58/SUMIF(B:B,B58,D:D)*10000,0)</f>
        <v>154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>ROUNDDOWN(INDEX(ref_Rarity!$E$5:$E$8,MATCH(GachaList!C59,ref_Rarity!$B$5:$B$8,0))/COUNTIF(C:C,C59)/D59/SUMIF(B:B,B59,D:D)*10000,0)</f>
        <v>154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>ROUNDDOWN(INDEX(ref_Rarity!$E$5:$E$8,MATCH(GachaList!C60,ref_Rarity!$B$5:$B$8,0))/COUNTIF(C:C,C60)/D60/SUMIF(B:B,B60,D:D)*10000,0)</f>
        <v>120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>ROUNDDOWN(INDEX(ref_Rarity!$E$5:$E$8,MATCH(GachaList!C61,ref_Rarity!$B$5:$B$8,0))/COUNTIF(C:C,C61)/D61/SUMIF(B:B,B61,D:D)*10000,0)</f>
        <v>120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>ROUNDDOWN(INDEX(ref_Rarity!$E$5:$E$8,MATCH(GachaList!C62,ref_Rarity!$B$5:$B$8,0))/COUNTIF(C:C,C62)/D62/SUMIF(B:B,B62,D:D)*10000,0)</f>
        <v>120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>ROUNDDOWN(INDEX(ref_Rarity!$E$5:$E$8,MATCH(GachaList!C63,ref_Rarity!$B$5:$B$8,0))/COUNTIF(C:C,C63)/D63/SUMIF(B:B,B63,D:D)*10000,0)</f>
        <v>120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>ROUNDDOWN(INDEX(ref_Rarity!$E$5:$E$8,MATCH(GachaList!C64,ref_Rarity!$B$5:$B$8,0))/COUNTIF(C:C,C64)/D64/SUMIF(B:B,B64,D:D)*10000,0)</f>
        <v>120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>ROUNDDOWN(INDEX(ref_Rarity!$E$5:$E$8,MATCH(GachaList!C65,ref_Rarity!$B$5:$B$8,0))/COUNTIF(C:C,C65)/D65/SUMIF(B:B,B65,D:D)*10000,0)</f>
        <v>120</v>
      </c>
    </row>
    <row r="66" spans="1:5">
      <c r="A66" s="5">
        <v>32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>ROUNDDOWN(INDEX(ref_Rarity!$E$5:$E$8,MATCH(GachaList!C66,ref_Rarity!$B$5:$B$8,0))/COUNTIF(C:C,C66)/D66/SUMIF(B:B,B66,D:D)*10000,0)</f>
        <v>42</v>
      </c>
    </row>
    <row r="67" spans="1:5">
      <c r="A67" s="5">
        <v>33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>ROUNDDOWN(INDEX(ref_Rarity!$E$5:$E$8,MATCH(GachaList!C67,ref_Rarity!$B$5:$B$8,0))/COUNTIF(C:C,C67)/D67/SUMIF(B:B,B67,D:D)*10000,0)</f>
        <v>42</v>
      </c>
    </row>
    <row r="68" spans="1:5">
      <c r="A68" s="5">
        <v>34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>ROUNDDOWN(INDEX(ref_Rarity!$E$5:$E$8,MATCH(GachaList!C68,ref_Rarity!$B$5:$B$8,0))/COUNTIF(C:C,C68)/D68/SUMIF(B:B,B68,D:D)*10000,0)</f>
        <v>42</v>
      </c>
    </row>
    <row r="69" spans="1:5">
      <c r="A69" s="5">
        <v>35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>ROUNDDOWN(INDEX(ref_Rarity!$E$5:$E$8,MATCH(GachaList!C69,ref_Rarity!$B$5:$B$8,0))/COUNTIF(C:C,C69)/D69/SUMIF(B:B,B69,D:D)*10000,0)</f>
        <v>42</v>
      </c>
    </row>
    <row r="70" spans="1:5">
      <c r="A70" s="5">
        <v>36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>ROUNDDOWN(INDEX(ref_Rarity!$E$5:$E$8,MATCH(GachaList!C70,ref_Rarity!$B$5:$B$8,0))/COUNTIF(C:C,C70)/D70/SUMIF(B:B,B70,D:D)*10000,0)</f>
        <v>42</v>
      </c>
    </row>
    <row r="71" spans="1:5">
      <c r="A71" s="5">
        <v>37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>ROUNDDOWN(INDEX(ref_Rarity!$E$5:$E$8,MATCH(GachaList!C71,ref_Rarity!$B$5:$B$8,0))/COUNTIF(C:C,C71)/D71/SUMIF(B:B,B71,D:D)*10000,0)</f>
        <v>42</v>
      </c>
    </row>
    <row r="72" spans="1:5">
      <c r="A72" s="5">
        <v>38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>ROUNDDOWN(INDEX(ref_Rarity!$E$5:$E$8,MATCH(GachaList!C72,ref_Rarity!$B$5:$B$8,0))/COUNTIF(C:C,C72)/D72/SUMIF(B:B,B72,D:D)*10000,0)</f>
        <v>42</v>
      </c>
    </row>
    <row r="73" spans="1:5">
      <c r="A73" s="5">
        <v>39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>ROUNDDOWN(INDEX(ref_Rarity!$E$5:$E$8,MATCH(GachaList!C73,ref_Rarity!$B$5:$B$8,0))/COUNTIF(C:C,C73)/D73/SUMIF(B:B,B73,D:D)*10000,0)</f>
        <v>42</v>
      </c>
    </row>
    <row r="74" spans="1:5">
      <c r="A74" s="5">
        <v>40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>ROUNDDOWN(INDEX(ref_Rarity!$E$5:$E$8,MATCH(GachaList!C74,ref_Rarity!$B$5:$B$8,0))/COUNTIF(C:C,C74)/D74/SUMIF(B:B,B74,D:D)*10000,0)</f>
        <v>115</v>
      </c>
    </row>
    <row r="75" spans="1:5">
      <c r="A75" s="5">
        <v>41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>ROUNDDOWN(INDEX(ref_Rarity!$E$5:$E$8,MATCH(GachaList!C75,ref_Rarity!$B$5:$B$8,0))/COUNTIF(C:C,C75)/D75/SUMIF(B:B,B75,D:D)*10000,0)</f>
        <v>115</v>
      </c>
    </row>
    <row r="76" spans="1:5">
      <c r="A76" s="5">
        <v>42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>ROUNDDOWN(INDEX(ref_Rarity!$E$5:$E$8,MATCH(GachaList!C76,ref_Rarity!$B$5:$B$8,0))/COUNTIF(C:C,C76)/D76/SUMIF(B:B,B76,D:D)*10000,0)</f>
        <v>115</v>
      </c>
    </row>
    <row r="77" spans="1:5">
      <c r="A77" s="5">
        <v>43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>ROUNDDOWN(INDEX(ref_Rarity!$E$5:$E$8,MATCH(GachaList!C77,ref_Rarity!$B$5:$B$8,0))/COUNTIF(C:C,C77)/D77/SUMIF(B:B,B77,D:D)*10000,0)</f>
        <v>90</v>
      </c>
    </row>
    <row r="78" spans="1:5">
      <c r="A78" s="5">
        <v>44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>ROUNDDOWN(INDEX(ref_Rarity!$E$5:$E$8,MATCH(GachaList!C78,ref_Rarity!$B$5:$B$8,0))/COUNTIF(C:C,C78)/D78/SUMIF(B:B,B78,D:D)*10000,0)</f>
        <v>90</v>
      </c>
    </row>
    <row r="79" spans="1:5">
      <c r="A79" s="5">
        <v>45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>ROUNDDOWN(INDEX(ref_Rarity!$E$5:$E$8,MATCH(GachaList!C79,ref_Rarity!$B$5:$B$8,0))/COUNTIF(C:C,C79)/D79/SUMIF(B:B,B79,D:D)*10000,0)</f>
        <v>90</v>
      </c>
    </row>
    <row r="80" spans="1:5">
      <c r="A80" s="5">
        <v>46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>ROUNDDOWN(INDEX(ref_Rarity!$E$5:$E$8,MATCH(GachaList!C80,ref_Rarity!$B$5:$B$8,0))/COUNTIF(C:C,C80)/D80/SUMIF(B:B,B80,D:D)*10000,0)</f>
        <v>115</v>
      </c>
    </row>
    <row r="81" spans="1:5">
      <c r="A81" s="5">
        <v>47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>ROUNDDOWN(INDEX(ref_Rarity!$E$5:$E$8,MATCH(GachaList!C81,ref_Rarity!$B$5:$B$8,0))/COUNTIF(C:C,C81)/D81/SUMIF(B:B,B81,D:D)*10000,0)</f>
        <v>115</v>
      </c>
    </row>
    <row r="82" spans="1:5">
      <c r="A82" s="5">
        <v>48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>ROUNDDOWN(INDEX(ref_Rarity!$E$5:$E$8,MATCH(GachaList!C82,ref_Rarity!$B$5:$B$8,0))/COUNTIF(C:C,C82)/D82/SUMIF(B:B,B82,D:D)*10000,0)</f>
        <v>462</v>
      </c>
    </row>
    <row r="83" spans="1:5">
      <c r="A83" s="5">
        <v>49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>ROUNDDOWN(INDEX(ref_Rarity!$E$5:$E$8,MATCH(GachaList!C83,ref_Rarity!$B$5:$B$8,0))/COUNTIF(C:C,C83)/D83/SUMIF(B:B,B83,D:D)*10000,0)</f>
        <v>462</v>
      </c>
    </row>
    <row r="84" spans="1:5">
      <c r="A84" s="5">
        <v>50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>ROUNDDOWN(INDEX(ref_Rarity!$E$5:$E$8,MATCH(GachaList!C84,ref_Rarity!$B$5:$B$8,0))/COUNTIF(C:C,C84)/D84/SUMIF(B:B,B84,D:D)*10000,0)</f>
        <v>42</v>
      </c>
    </row>
    <row r="85" spans="1:5">
      <c r="A85" s="5">
        <v>51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>ROUNDDOWN(INDEX(ref_Rarity!$E$5:$E$8,MATCH(GachaList!C85,ref_Rarity!$B$5:$B$8,0))/COUNTIF(C:C,C85)/D85/SUMIF(B:B,B85,D:D)*10000,0)</f>
        <v>42</v>
      </c>
    </row>
    <row r="86" spans="1:5">
      <c r="A86" s="5">
        <v>52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>ROUNDDOWN(INDEX(ref_Rarity!$E$5:$E$8,MATCH(GachaList!C86,ref_Rarity!$B$5:$B$8,0))/COUNTIF(C:C,C86)/D86/SUMIF(B:B,B86,D:D)*10000,0)</f>
        <v>42</v>
      </c>
    </row>
    <row r="87" spans="1:5">
      <c r="A87" s="5">
        <v>53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>ROUNDDOWN(INDEX(ref_Rarity!$E$5:$E$8,MATCH(GachaList!C87,ref_Rarity!$B$5:$B$8,0))/COUNTIF(C:C,C87)/D87/SUMIF(B:B,B87,D:D)*10000,0)</f>
        <v>42</v>
      </c>
    </row>
    <row r="88" spans="1:5">
      <c r="A88" s="5">
        <v>54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>ROUNDDOWN(INDEX(ref_Rarity!$E$5:$E$8,MATCH(GachaList!C88,ref_Rarity!$B$5:$B$8,0))/COUNTIF(C:C,C88)/D88/SUMIF(B:B,B88,D:D)*10000,0)</f>
        <v>115</v>
      </c>
    </row>
    <row r="89" spans="1:5">
      <c r="A89" s="5">
        <v>55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>ROUNDDOWN(INDEX(ref_Rarity!$E$5:$E$8,MATCH(GachaList!C89,ref_Rarity!$B$5:$B$8,0))/COUNTIF(C:C,C89)/D89/SUMIF(B:B,B89,D:D)*10000,0)</f>
        <v>115</v>
      </c>
    </row>
    <row r="90" spans="1:5">
      <c r="A90" s="5">
        <v>56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>ROUNDDOWN(INDEX(ref_Rarity!$E$5:$E$8,MATCH(GachaList!C90,ref_Rarity!$B$5:$B$8,0))/COUNTIF(C:C,C90)/D90/SUMIF(B:B,B90,D:D)*10000,0)</f>
        <v>115</v>
      </c>
    </row>
    <row r="91" spans="1:5">
      <c r="A91" s="5">
        <v>57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>ROUNDDOWN(INDEX(ref_Rarity!$E$5:$E$8,MATCH(GachaList!C91,ref_Rarity!$B$5:$B$8,0))/COUNTIF(C:C,C91)/D91/SUMIF(B:B,B91,D:D)*10000,0)</f>
        <v>90</v>
      </c>
    </row>
    <row r="92" spans="1:5">
      <c r="A92" s="5">
        <v>58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>ROUNDDOWN(INDEX(ref_Rarity!$E$5:$E$8,MATCH(GachaList!C92,ref_Rarity!$B$5:$B$8,0))/COUNTIF(C:C,C92)/D92/SUMIF(B:B,B92,D:D)*10000,0)</f>
        <v>90</v>
      </c>
    </row>
    <row r="93" spans="1:5">
      <c r="A93" s="5">
        <v>59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>ROUNDDOWN(INDEX(ref_Rarity!$E$5:$E$8,MATCH(GachaList!C93,ref_Rarity!$B$5:$B$8,0))/COUNTIF(C:C,C93)/D93/SUMIF(B:B,B93,D:D)*10000,0)</f>
        <v>90</v>
      </c>
    </row>
    <row r="94" spans="1:5">
      <c r="A94" s="5">
        <v>60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>ROUNDDOWN(INDEX(ref_Rarity!$E$5:$E$8,MATCH(GachaList!C94,ref_Rarity!$B$5:$B$8,0))/COUNTIF(C:C,C94)/D94/SUMIF(B:B,B94,D:D)*10000,0)</f>
        <v>90</v>
      </c>
    </row>
    <row r="95" spans="1:5">
      <c r="A95" s="5">
        <v>61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>ROUNDDOWN(INDEX(ref_Rarity!$E$5:$E$8,MATCH(GachaList!C95,ref_Rarity!$B$5:$B$8,0))/COUNTIF(C:C,C95)/D95/SUMIF(B:B,B95,D:D)*10000,0)</f>
        <v>90</v>
      </c>
    </row>
    <row r="96" spans="1:5">
      <c r="A96" s="5">
        <v>62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>ROUNDDOWN(INDEX(ref_Rarity!$E$5:$E$8,MATCH(GachaList!C96,ref_Rarity!$B$5:$B$8,0))/COUNTIF(C:C,C96)/D96/SUMIF(B:B,B96,D:D)*10000,0)</f>
        <v>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</sheetPr>
  <dimension ref="A1:K37"/>
  <sheetViews>
    <sheetView zoomScale="85" zoomScaleNormal="85" workbookViewId="0">
      <selection activeCell="K16" sqref="K16"/>
    </sheetView>
  </sheetViews>
  <sheetFormatPr defaultRowHeight="14.4"/>
  <cols>
    <col min="8" max="10" width="14.77734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 ht="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430</v>
      </c>
      <c r="I3" s="22" t="s">
        <v>430</v>
      </c>
      <c r="J3" s="22" t="s">
        <v>430</v>
      </c>
    </row>
    <row r="4" spans="1:11" ht="17.399999999999999">
      <c r="A4">
        <v>1</v>
      </c>
      <c r="B4" s="131" t="s">
        <v>379</v>
      </c>
      <c r="C4" s="131" t="s">
        <v>378</v>
      </c>
      <c r="D4" s="131" t="s">
        <v>380</v>
      </c>
      <c r="E4" s="131" t="s">
        <v>381</v>
      </c>
      <c r="F4" s="131" t="s">
        <v>415</v>
      </c>
      <c r="G4" s="67" t="s">
        <v>416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1000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1500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2000</v>
      </c>
      <c r="D7">
        <f>ref_Unit_Balance!G22</f>
        <v>300</v>
      </c>
      <c r="E7" s="5">
        <v>10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3000</v>
      </c>
      <c r="D8">
        <f>ref_Unit_Balance!G23</f>
        <v>350</v>
      </c>
      <c r="E8" s="5">
        <v>5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2.5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8"/>
      <c r="C14" s="68">
        <v>1</v>
      </c>
      <c r="D14" s="68">
        <v>2</v>
      </c>
      <c r="E14" s="68">
        <v>3</v>
      </c>
      <c r="F14" s="68">
        <v>4</v>
      </c>
    </row>
    <row r="15" spans="1:11">
      <c r="A15">
        <v>1</v>
      </c>
      <c r="B15" s="68">
        <v>1</v>
      </c>
      <c r="C15" s="5">
        <f>INDEX($C$5:$C$8,MATCH(C$14,$B$5:$B$8,0))+INDEX($D$5:$D$8,MATCH(C$14,$B$5:$B$8,0))*($B15-1)</f>
        <v>1000</v>
      </c>
      <c r="D15" s="5">
        <f t="shared" ref="D15:F30" si="1">INDEX($C$5:$C$8,MATCH(D$14,$B$5:$B$8,0))+INDEX($D$5:$D$8,MATCH(D$14,$B$5:$B$8,0))*($B15-1)</f>
        <v>1500</v>
      </c>
      <c r="E15" s="5">
        <f>INDEX($C$5:$C$8,MATCH(E$14,$B$5:$B$8,0))+INDEX($D$5:$D$8,MATCH(E$14,$B$5:$B$8,0))*($B15-1)</f>
        <v>2000</v>
      </c>
      <c r="F15" s="5">
        <f t="shared" si="1"/>
        <v>3000</v>
      </c>
    </row>
    <row r="16" spans="1:11">
      <c r="A16">
        <v>1</v>
      </c>
      <c r="B16" s="68">
        <v>2</v>
      </c>
      <c r="C16" s="5">
        <f t="shared" ref="C16:F31" si="2">INDEX($C$5:$C$8,MATCH(C$14,$B$5:$B$8,0))+INDEX($D$5:$D$8,MATCH(C$14,$B$5:$B$8,0))*($B16-1)</f>
        <v>1200</v>
      </c>
      <c r="D16" s="5">
        <f t="shared" si="1"/>
        <v>1750</v>
      </c>
      <c r="E16" s="5">
        <f t="shared" si="1"/>
        <v>2300</v>
      </c>
      <c r="F16" s="5">
        <f t="shared" si="1"/>
        <v>3350</v>
      </c>
    </row>
    <row r="17" spans="1:6">
      <c r="A17">
        <v>1</v>
      </c>
      <c r="B17" s="68">
        <v>3</v>
      </c>
      <c r="C17" s="5">
        <f t="shared" si="2"/>
        <v>1400</v>
      </c>
      <c r="D17" s="5">
        <f t="shared" si="1"/>
        <v>2000</v>
      </c>
      <c r="E17" s="5">
        <f t="shared" si="1"/>
        <v>2600</v>
      </c>
      <c r="F17" s="5">
        <f t="shared" si="1"/>
        <v>3700</v>
      </c>
    </row>
    <row r="18" spans="1:6">
      <c r="A18">
        <v>1</v>
      </c>
      <c r="B18" s="68">
        <v>4</v>
      </c>
      <c r="C18" s="5">
        <f t="shared" si="2"/>
        <v>1600</v>
      </c>
      <c r="D18" s="5">
        <f t="shared" si="1"/>
        <v>2250</v>
      </c>
      <c r="E18" s="5">
        <f t="shared" si="1"/>
        <v>2900</v>
      </c>
      <c r="F18" s="5">
        <f t="shared" si="1"/>
        <v>4050</v>
      </c>
    </row>
    <row r="19" spans="1:6">
      <c r="A19">
        <v>1</v>
      </c>
      <c r="B19" s="68">
        <v>5</v>
      </c>
      <c r="C19" s="5">
        <f t="shared" si="2"/>
        <v>1800</v>
      </c>
      <c r="D19" s="5">
        <f t="shared" si="1"/>
        <v>2500</v>
      </c>
      <c r="E19" s="5">
        <f t="shared" si="1"/>
        <v>3200</v>
      </c>
      <c r="F19" s="5">
        <f t="shared" si="1"/>
        <v>4400</v>
      </c>
    </row>
    <row r="20" spans="1:6">
      <c r="A20">
        <v>1</v>
      </c>
      <c r="B20" s="68">
        <v>6</v>
      </c>
      <c r="C20" s="5">
        <f t="shared" si="2"/>
        <v>2000</v>
      </c>
      <c r="D20" s="5">
        <f t="shared" si="1"/>
        <v>2750</v>
      </c>
      <c r="E20" s="5">
        <f t="shared" si="1"/>
        <v>3500</v>
      </c>
      <c r="F20" s="5">
        <f t="shared" si="1"/>
        <v>4750</v>
      </c>
    </row>
    <row r="21" spans="1:6">
      <c r="A21">
        <v>1</v>
      </c>
      <c r="B21" s="68">
        <v>7</v>
      </c>
      <c r="C21" s="5">
        <f t="shared" si="2"/>
        <v>2200</v>
      </c>
      <c r="D21" s="5">
        <f t="shared" si="1"/>
        <v>3000</v>
      </c>
      <c r="E21" s="5">
        <f t="shared" si="1"/>
        <v>3800</v>
      </c>
      <c r="F21" s="5">
        <f t="shared" si="1"/>
        <v>5100</v>
      </c>
    </row>
    <row r="22" spans="1:6">
      <c r="A22">
        <v>1</v>
      </c>
      <c r="B22" s="68">
        <v>8</v>
      </c>
      <c r="C22" s="5">
        <f t="shared" si="2"/>
        <v>2400</v>
      </c>
      <c r="D22" s="5">
        <f t="shared" si="1"/>
        <v>3250</v>
      </c>
      <c r="E22" s="5">
        <f t="shared" si="1"/>
        <v>4100</v>
      </c>
      <c r="F22" s="5">
        <f t="shared" si="1"/>
        <v>5450</v>
      </c>
    </row>
    <row r="23" spans="1:6">
      <c r="A23">
        <v>1</v>
      </c>
      <c r="B23" s="68">
        <v>9</v>
      </c>
      <c r="C23" s="5">
        <f t="shared" si="2"/>
        <v>2600</v>
      </c>
      <c r="D23" s="5">
        <f t="shared" si="1"/>
        <v>3500</v>
      </c>
      <c r="E23" s="5">
        <f t="shared" si="1"/>
        <v>4400</v>
      </c>
      <c r="F23" s="5">
        <f t="shared" si="1"/>
        <v>5800</v>
      </c>
    </row>
    <row r="24" spans="1:6">
      <c r="A24">
        <v>1</v>
      </c>
      <c r="B24" s="68">
        <v>10</v>
      </c>
      <c r="C24" s="5">
        <f t="shared" si="2"/>
        <v>2800</v>
      </c>
      <c r="D24" s="5">
        <f t="shared" si="1"/>
        <v>3750</v>
      </c>
      <c r="E24" s="5">
        <f t="shared" si="1"/>
        <v>4700</v>
      </c>
      <c r="F24" s="5">
        <f t="shared" si="1"/>
        <v>6150</v>
      </c>
    </row>
    <row r="25" spans="1:6">
      <c r="A25">
        <v>1</v>
      </c>
      <c r="B25" s="68">
        <v>11</v>
      </c>
      <c r="C25" s="5">
        <f t="shared" si="2"/>
        <v>3000</v>
      </c>
      <c r="D25" s="5">
        <f t="shared" si="1"/>
        <v>4000</v>
      </c>
      <c r="E25" s="5">
        <f t="shared" si="1"/>
        <v>5000</v>
      </c>
      <c r="F25" s="5">
        <f t="shared" si="1"/>
        <v>6500</v>
      </c>
    </row>
    <row r="26" spans="1:6">
      <c r="A26">
        <v>1</v>
      </c>
      <c r="B26" s="68">
        <v>12</v>
      </c>
      <c r="C26" s="5">
        <f t="shared" si="2"/>
        <v>3200</v>
      </c>
      <c r="D26" s="5">
        <f t="shared" si="1"/>
        <v>4250</v>
      </c>
      <c r="E26" s="5">
        <f t="shared" si="1"/>
        <v>5300</v>
      </c>
      <c r="F26" s="5">
        <f t="shared" si="1"/>
        <v>6850</v>
      </c>
    </row>
    <row r="27" spans="1:6">
      <c r="A27">
        <v>1</v>
      </c>
      <c r="B27" s="68">
        <v>13</v>
      </c>
      <c r="C27" s="5">
        <f t="shared" si="2"/>
        <v>3400</v>
      </c>
      <c r="D27" s="5">
        <f t="shared" si="1"/>
        <v>4500</v>
      </c>
      <c r="E27" s="5">
        <f t="shared" si="1"/>
        <v>5600</v>
      </c>
      <c r="F27" s="5">
        <f t="shared" si="1"/>
        <v>7200</v>
      </c>
    </row>
    <row r="28" spans="1:6">
      <c r="A28">
        <v>1</v>
      </c>
      <c r="B28" s="68">
        <v>14</v>
      </c>
      <c r="C28" s="5">
        <f t="shared" si="2"/>
        <v>3600</v>
      </c>
      <c r="D28" s="5">
        <f t="shared" si="1"/>
        <v>4750</v>
      </c>
      <c r="E28" s="5">
        <f t="shared" si="1"/>
        <v>5900</v>
      </c>
      <c r="F28" s="5">
        <f t="shared" si="1"/>
        <v>7550</v>
      </c>
    </row>
    <row r="29" spans="1:6">
      <c r="A29">
        <v>1</v>
      </c>
      <c r="B29" s="68">
        <v>15</v>
      </c>
      <c r="C29" s="5">
        <f t="shared" si="2"/>
        <v>3800</v>
      </c>
      <c r="D29" s="5">
        <f t="shared" si="1"/>
        <v>5000</v>
      </c>
      <c r="E29" s="5">
        <f t="shared" si="1"/>
        <v>6200</v>
      </c>
      <c r="F29" s="5">
        <f t="shared" si="1"/>
        <v>7900</v>
      </c>
    </row>
    <row r="30" spans="1:6">
      <c r="A30">
        <v>1</v>
      </c>
      <c r="B30" s="68">
        <v>16</v>
      </c>
      <c r="C30" s="5">
        <f t="shared" si="2"/>
        <v>4000</v>
      </c>
      <c r="D30" s="5">
        <f t="shared" si="1"/>
        <v>5250</v>
      </c>
      <c r="E30" s="5">
        <f t="shared" si="1"/>
        <v>6500</v>
      </c>
      <c r="F30" s="5">
        <f t="shared" si="1"/>
        <v>8250</v>
      </c>
    </row>
    <row r="31" spans="1:6">
      <c r="A31">
        <v>1</v>
      </c>
      <c r="B31" s="68">
        <v>17</v>
      </c>
      <c r="C31" s="5">
        <f t="shared" si="2"/>
        <v>4200</v>
      </c>
      <c r="D31" s="5">
        <f t="shared" si="2"/>
        <v>5500</v>
      </c>
      <c r="E31" s="5">
        <f t="shared" si="2"/>
        <v>6800</v>
      </c>
      <c r="F31" s="5">
        <f t="shared" si="2"/>
        <v>8600</v>
      </c>
    </row>
    <row r="32" spans="1:6">
      <c r="A32">
        <v>1</v>
      </c>
      <c r="B32" s="68">
        <v>18</v>
      </c>
      <c r="C32" s="5">
        <f t="shared" ref="C32:F34" si="3">INDEX($C$5:$C$8,MATCH(C$14,$B$5:$B$8,0))+INDEX($D$5:$D$8,MATCH(C$14,$B$5:$B$8,0))*($B32-1)</f>
        <v>4400</v>
      </c>
      <c r="D32" s="5">
        <f t="shared" si="3"/>
        <v>5750</v>
      </c>
      <c r="E32" s="5">
        <f t="shared" si="3"/>
        <v>7100</v>
      </c>
      <c r="F32" s="5">
        <f t="shared" si="3"/>
        <v>8950</v>
      </c>
    </row>
    <row r="33" spans="1:6">
      <c r="A33">
        <v>1</v>
      </c>
      <c r="B33" s="68">
        <v>19</v>
      </c>
      <c r="C33" s="5">
        <f t="shared" si="3"/>
        <v>4600</v>
      </c>
      <c r="D33" s="5">
        <f t="shared" si="3"/>
        <v>6000</v>
      </c>
      <c r="E33" s="5">
        <f t="shared" si="3"/>
        <v>7400</v>
      </c>
      <c r="F33" s="5">
        <f t="shared" si="3"/>
        <v>9300</v>
      </c>
    </row>
    <row r="34" spans="1:6">
      <c r="A34">
        <v>1</v>
      </c>
      <c r="B34" s="68">
        <v>20</v>
      </c>
      <c r="C34" s="5">
        <f t="shared" si="3"/>
        <v>4800</v>
      </c>
      <c r="D34" s="5">
        <f t="shared" si="3"/>
        <v>6250</v>
      </c>
      <c r="E34" s="5">
        <f t="shared" si="3"/>
        <v>7700</v>
      </c>
      <c r="F34" s="5">
        <f t="shared" si="3"/>
        <v>9650</v>
      </c>
    </row>
    <row r="35" spans="1:6">
      <c r="A35">
        <v>1</v>
      </c>
      <c r="B35" s="68"/>
    </row>
    <row r="36" spans="1:6">
      <c r="B36" s="68"/>
    </row>
    <row r="37" spans="1:6">
      <c r="B37" s="68"/>
    </row>
  </sheetData>
  <phoneticPr fontId="2" type="noConversion"/>
  <conditionalFormatting sqref="D15:D34">
    <cfRule type="cellIs" dxfId="3" priority="3" operator="greaterThan">
      <formula>$C$24</formula>
    </cfRule>
  </conditionalFormatting>
  <conditionalFormatting sqref="E15:F34">
    <cfRule type="cellIs" dxfId="2" priority="1" operator="greaterThan">
      <formula>$D$24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AM1052"/>
  <sheetViews>
    <sheetView showGridLines="0" topLeftCell="A73" zoomScale="70" zoomScaleNormal="70" workbookViewId="0">
      <selection activeCell="L113" sqref="L113"/>
    </sheetView>
  </sheetViews>
  <sheetFormatPr defaultColWidth="12.5546875" defaultRowHeight="15.75" customHeight="1"/>
  <cols>
    <col min="1" max="1" width="4" style="51" customWidth="1"/>
    <col min="2" max="2" width="13.88671875" style="51" customWidth="1"/>
    <col min="3" max="3" width="22.109375" style="51" customWidth="1"/>
    <col min="4" max="4" width="12.5546875" style="51" customWidth="1"/>
    <col min="5" max="5" width="12.88671875" style="51" customWidth="1"/>
    <col min="6" max="6" width="17" style="51" customWidth="1"/>
    <col min="7" max="10" width="9.44140625" style="51" customWidth="1"/>
    <col min="11" max="11" width="1.109375" style="51" customWidth="1"/>
    <col min="12" max="13" width="6.88671875" style="51" customWidth="1"/>
    <col min="14" max="14" width="9.109375" style="51" customWidth="1"/>
    <col min="15" max="16" width="6.88671875" style="51" customWidth="1"/>
    <col min="17" max="17" width="1.5546875" style="51" customWidth="1"/>
    <col min="18" max="22" width="7" style="51" customWidth="1"/>
    <col min="23" max="23" width="1.6640625" style="51" customWidth="1"/>
    <col min="24" max="25" width="9.5546875" style="51" customWidth="1"/>
    <col min="26" max="26" width="2.109375" style="51" customWidth="1"/>
    <col min="27" max="28" width="11.33203125" style="51" customWidth="1"/>
    <col min="29" max="16384" width="12.5546875" style="51"/>
  </cols>
  <sheetData>
    <row r="1" spans="1:31" ht="15.75" customHeight="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</row>
    <row r="2" spans="1:31" ht="15.75" customHeight="1">
      <c r="A2" s="51">
        <v>1</v>
      </c>
      <c r="B2" s="56" t="s">
        <v>369</v>
      </c>
      <c r="C2" s="92" t="s">
        <v>368</v>
      </c>
      <c r="D2" s="93"/>
      <c r="E2" s="92" t="s">
        <v>367</v>
      </c>
      <c r="F2" s="93"/>
      <c r="L2" s="72" t="s">
        <v>366</v>
      </c>
      <c r="M2" s="70"/>
      <c r="N2" s="71"/>
      <c r="X2" s="52"/>
      <c r="Y2" s="52"/>
      <c r="Z2" s="52"/>
      <c r="AA2" s="52"/>
      <c r="AB2" s="52"/>
    </row>
    <row r="3" spans="1:31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365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31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364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31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31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342</v>
      </c>
      <c r="M6" s="62">
        <f t="array" ref="M6">INDEX($H:$H,MATCH(M$3,$B:$B,0))*$M$4</f>
        <v>140</v>
      </c>
      <c r="N6" s="62">
        <f t="array" ref="N6">INDEX($H:$H,MATCH(N$3,$B:$B,0))*$N$4</f>
        <v>60</v>
      </c>
      <c r="X6" s="52"/>
      <c r="Y6" s="52"/>
      <c r="Z6" s="52"/>
      <c r="AA6" s="52"/>
      <c r="AB6" s="52"/>
    </row>
    <row r="7" spans="1:31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60</v>
      </c>
      <c r="X7" s="52"/>
      <c r="Y7" s="52"/>
      <c r="Z7" s="52"/>
      <c r="AA7" s="52"/>
      <c r="AB7" s="52"/>
    </row>
    <row r="8" spans="1:31" ht="15.75" customHeight="1">
      <c r="A8" s="51">
        <v>1</v>
      </c>
      <c r="B8" s="61" t="s">
        <v>165</v>
      </c>
      <c r="C8" s="61">
        <v>25</v>
      </c>
      <c r="D8" s="61">
        <v>20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31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600</v>
      </c>
      <c r="N9" s="62">
        <f t="array" ref="N9">INDEX($V:$V,MATCH(N$3,$B:$B,0))*$N$4</f>
        <v>500</v>
      </c>
      <c r="X9" s="52"/>
      <c r="Y9" s="52"/>
      <c r="Z9" s="52"/>
      <c r="AA9" s="52"/>
      <c r="AB9" s="52"/>
    </row>
    <row r="10" spans="1:31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363</v>
      </c>
      <c r="M10" s="59">
        <f>ROUND(MIN($N$9/$M$6,$M$9/$N$6)*M6,0)*$M$4</f>
        <v>500</v>
      </c>
      <c r="N10" s="59">
        <f>ROUND(MIN($N$9/$M$6,$M$9/$N$6)*N6,0)*$N$4</f>
        <v>214</v>
      </c>
      <c r="X10" s="52"/>
      <c r="Y10" s="52"/>
      <c r="Z10" s="52"/>
      <c r="AA10" s="52"/>
      <c r="AB10" s="52"/>
    </row>
    <row r="11" spans="1:31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362</v>
      </c>
      <c r="M11" s="59">
        <f>ROUND(N9/M6,0)*$M$4</f>
        <v>4</v>
      </c>
      <c r="N11" s="59">
        <f>ROUND(M9/N6,0)*$N$4</f>
        <v>10</v>
      </c>
      <c r="X11" s="52"/>
      <c r="Y11" s="52"/>
      <c r="Z11" s="52"/>
      <c r="AA11" s="52"/>
      <c r="AB11" s="52"/>
    </row>
    <row r="12" spans="1:31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358</v>
      </c>
      <c r="M12" s="59">
        <f>(M9-N10)*$M$4</f>
        <v>386</v>
      </c>
      <c r="N12" s="59">
        <f>(N9-M10)*$N$4</f>
        <v>0</v>
      </c>
      <c r="X12" s="52"/>
      <c r="Y12" s="52"/>
      <c r="Z12" s="52"/>
      <c r="AA12" s="52"/>
      <c r="AB12" s="52"/>
    </row>
    <row r="13" spans="1:31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31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31" ht="15.75" customHeight="1">
      <c r="A15" s="51">
        <v>1</v>
      </c>
      <c r="B15" s="61"/>
      <c r="C15" s="61"/>
      <c r="D15" s="61"/>
      <c r="E15" s="61"/>
      <c r="F15" s="61"/>
      <c r="L15" s="94" t="s">
        <v>361</v>
      </c>
      <c r="M15" s="95"/>
      <c r="N15" s="96"/>
      <c r="X15" s="52"/>
      <c r="Y15" s="52"/>
      <c r="Z15" s="52"/>
      <c r="AA15" s="52"/>
      <c r="AB15" s="52"/>
    </row>
    <row r="16" spans="1:31" ht="15.75" customHeight="1">
      <c r="A16" s="51">
        <v>1</v>
      </c>
      <c r="B16" s="61"/>
      <c r="C16" s="61"/>
      <c r="D16" s="61"/>
      <c r="E16" s="61"/>
      <c r="F16" s="61"/>
      <c r="L16" s="60" t="s">
        <v>360</v>
      </c>
      <c r="M16" s="59">
        <f>MIN(M11,N11)</f>
        <v>4</v>
      </c>
      <c r="N16" s="59"/>
      <c r="X16" s="52"/>
      <c r="Y16" s="52"/>
      <c r="Z16" s="52"/>
      <c r="AA16" s="52"/>
      <c r="AB16" s="52"/>
    </row>
    <row r="17" spans="1:39" ht="15.75" customHeight="1">
      <c r="A17" s="51">
        <v>1</v>
      </c>
      <c r="B17" s="61"/>
      <c r="C17" s="61"/>
      <c r="D17" s="61"/>
      <c r="E17" s="61"/>
      <c r="F17" s="61"/>
      <c r="L17" s="60" t="s">
        <v>359</v>
      </c>
      <c r="M17" s="59">
        <f>IF(M11&lt;N11,M3,N3)</f>
        <v>1001</v>
      </c>
      <c r="N17" s="59"/>
      <c r="X17" s="52"/>
      <c r="Y17" s="52"/>
      <c r="Z17" s="52"/>
      <c r="AA17" s="52"/>
      <c r="AB17" s="52"/>
    </row>
    <row r="18" spans="1:39" ht="15.75" customHeight="1">
      <c r="A18" s="51">
        <v>1</v>
      </c>
      <c r="L18" s="60" t="s">
        <v>358</v>
      </c>
      <c r="M18" s="59">
        <f>MAX(M12,N12)</f>
        <v>386</v>
      </c>
      <c r="N18" s="58"/>
      <c r="X18" s="52"/>
      <c r="Y18" s="52"/>
      <c r="Z18" s="52"/>
      <c r="AA18" s="52"/>
      <c r="AB18" s="52"/>
    </row>
    <row r="19" spans="1:39" ht="15.75" customHeight="1">
      <c r="A19" s="51">
        <v>1</v>
      </c>
      <c r="B19" s="54" t="s">
        <v>163</v>
      </c>
      <c r="C19" s="54" t="s">
        <v>422</v>
      </c>
      <c r="D19" s="54" t="s">
        <v>423</v>
      </c>
      <c r="E19" s="54" t="s">
        <v>357</v>
      </c>
      <c r="F19" s="54" t="s">
        <v>356</v>
      </c>
      <c r="G19" s="51" t="s">
        <v>424</v>
      </c>
      <c r="X19" s="52"/>
      <c r="Y19" s="52"/>
      <c r="Z19" s="52"/>
      <c r="AA19" s="52"/>
      <c r="AB19" s="52"/>
    </row>
    <row r="20" spans="1:39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355</v>
      </c>
      <c r="F20" s="54">
        <v>1000</v>
      </c>
      <c r="G20" s="51">
        <v>200</v>
      </c>
      <c r="X20" s="52"/>
      <c r="Y20" s="52"/>
      <c r="Z20" s="52"/>
      <c r="AA20" s="52"/>
      <c r="AB20" s="52"/>
    </row>
    <row r="21" spans="1:39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354</v>
      </c>
      <c r="F21" s="54">
        <v>1500</v>
      </c>
      <c r="G21" s="85">
        <v>250</v>
      </c>
      <c r="P21" s="52"/>
      <c r="X21" s="52"/>
      <c r="Y21" s="52"/>
      <c r="Z21" s="52"/>
      <c r="AA21" s="52"/>
      <c r="AB21" s="52"/>
    </row>
    <row r="22" spans="1:39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353</v>
      </c>
      <c r="F22" s="54">
        <v>2000</v>
      </c>
      <c r="G22" s="85">
        <v>300</v>
      </c>
      <c r="P22" s="52"/>
      <c r="X22" s="52"/>
      <c r="Y22" s="52"/>
      <c r="Z22" s="52"/>
      <c r="AA22" s="52"/>
      <c r="AB22" s="52"/>
    </row>
    <row r="23" spans="1:39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352</v>
      </c>
      <c r="F23" s="54">
        <v>3000</v>
      </c>
      <c r="G23" s="85">
        <v>350</v>
      </c>
      <c r="P23" s="52"/>
      <c r="X23" s="52"/>
      <c r="Y23" s="52"/>
      <c r="Z23" s="52"/>
      <c r="AA23" s="52"/>
      <c r="AB23" s="52"/>
    </row>
    <row r="24" spans="1:39" ht="15.75" customHeight="1">
      <c r="A24" s="51">
        <v>1</v>
      </c>
      <c r="P24" s="52"/>
      <c r="X24" s="52"/>
      <c r="Y24" s="52"/>
      <c r="Z24" s="52"/>
      <c r="AA24" s="52"/>
      <c r="AB24" s="52"/>
    </row>
    <row r="25" spans="1:39" ht="15.75" customHeight="1">
      <c r="A25" s="51">
        <v>1</v>
      </c>
      <c r="B25" s="57" t="s">
        <v>351</v>
      </c>
      <c r="C25" s="52">
        <v>0.25</v>
      </c>
      <c r="X25" s="52"/>
      <c r="Y25" s="52"/>
      <c r="Z25" s="52"/>
      <c r="AA25" s="52"/>
      <c r="AB25" s="52"/>
    </row>
    <row r="26" spans="1:39" ht="15.75" customHeight="1">
      <c r="A26" s="51">
        <v>1</v>
      </c>
      <c r="X26" s="52"/>
      <c r="Y26" s="52"/>
      <c r="Z26" s="52"/>
      <c r="AA26" s="52"/>
      <c r="AB26" s="52"/>
    </row>
    <row r="27" spans="1:39" ht="15.75" customHeight="1">
      <c r="A27" s="51">
        <v>1</v>
      </c>
      <c r="X27" s="52"/>
      <c r="Y27" s="52"/>
      <c r="Z27" s="52"/>
      <c r="AA27" s="52"/>
      <c r="AB27" s="52"/>
    </row>
    <row r="28" spans="1:39" ht="15.75" customHeight="1">
      <c r="A28" s="51">
        <v>1</v>
      </c>
      <c r="X28" s="52"/>
      <c r="Y28" s="52"/>
      <c r="Z28" s="52"/>
      <c r="AA28" s="52"/>
      <c r="AB28" s="52"/>
    </row>
    <row r="29" spans="1:39" ht="15.75" customHeight="1">
      <c r="A29" s="51">
        <v>1</v>
      </c>
      <c r="B29" s="75" t="s">
        <v>350</v>
      </c>
      <c r="C29" s="76"/>
      <c r="D29" s="76"/>
      <c r="E29" s="76"/>
      <c r="F29" s="76"/>
      <c r="G29" s="76"/>
      <c r="H29" s="76"/>
      <c r="I29" s="76"/>
      <c r="J29" s="74"/>
      <c r="L29" s="77" t="s">
        <v>377</v>
      </c>
      <c r="M29" s="76"/>
      <c r="N29" s="76"/>
      <c r="O29" s="76"/>
      <c r="P29" s="76"/>
      <c r="R29" s="78" t="s">
        <v>349</v>
      </c>
      <c r="S29" s="76"/>
      <c r="T29" s="76"/>
      <c r="U29" s="76"/>
      <c r="V29" s="76"/>
      <c r="W29" s="56"/>
      <c r="X29" s="73" t="s">
        <v>348</v>
      </c>
      <c r="Y29" s="74"/>
      <c r="Z29" s="56"/>
      <c r="AA29" s="73" t="s">
        <v>348</v>
      </c>
      <c r="AB29" s="74"/>
      <c r="AC29" s="56"/>
      <c r="AD29" s="56"/>
      <c r="AE29" s="56"/>
    </row>
    <row r="30" spans="1:39" ht="15.75" customHeight="1">
      <c r="A30" s="51">
        <v>1</v>
      </c>
      <c r="B30" s="54" t="s">
        <v>347</v>
      </c>
      <c r="C30" s="54" t="s">
        <v>346</v>
      </c>
      <c r="D30" s="54" t="s">
        <v>163</v>
      </c>
      <c r="E30" s="54" t="s">
        <v>345</v>
      </c>
      <c r="F30" s="54" t="s">
        <v>344</v>
      </c>
      <c r="G30" s="54" t="s">
        <v>343</v>
      </c>
      <c r="H30" s="54" t="s">
        <v>342</v>
      </c>
      <c r="I30" s="54" t="s">
        <v>341</v>
      </c>
      <c r="J30" s="54" t="s">
        <v>340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339</v>
      </c>
      <c r="Y30" s="54" t="s">
        <v>338</v>
      </c>
      <c r="Z30" s="52"/>
      <c r="AA30" s="54" t="s">
        <v>164</v>
      </c>
      <c r="AB30" s="54" t="s">
        <v>165</v>
      </c>
      <c r="AC30" s="52"/>
      <c r="AD30" s="52"/>
      <c r="AE30" s="52"/>
    </row>
    <row r="31" spans="1:39" ht="15.75" customHeight="1">
      <c r="A31" s="51">
        <v>1</v>
      </c>
      <c r="B31" s="54">
        <v>1001</v>
      </c>
      <c r="C31" s="69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ROUNDDOWN(IF($J31=0,INDEX($C$4:$C$13,MATCH(R$30,$B$4:$B$13,0))*($F31/$I31*(L31/(SUM($L31:$P31)))),INDEX($D$4:$D$13,MATCH(R$30,$B$4:$B$13,0))*($F31/$I31*(L31/(SUM($L31:$P31))))),0)*S31/1000</f>
        <v>140</v>
      </c>
      <c r="S31" s="54">
        <v>1000</v>
      </c>
      <c r="T31" s="54">
        <f>N31*5</f>
        <v>0</v>
      </c>
      <c r="U31" s="54">
        <v>10</v>
      </c>
      <c r="V31" s="54">
        <f>ROUNDDOWN(IF($J31=0,INDEX($C$4:$C$13,MATCH(V$30,$B$4:$B$13,0))*($F31/$I31*(P31/(SUM($L31:$P31)))),INDEX($D$4:$D$13,MATCH(V$30,$B$4:$B$13,0))*($F31/$I31*(P31/(SUM($L31:$P31))))),0)</f>
        <v>600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/I31,0)*S31/1000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800</v>
      </c>
      <c r="AD31" s="66"/>
      <c r="AE31" s="66"/>
      <c r="AF31" s="66"/>
      <c r="AG31" s="66"/>
      <c r="AH31" s="66"/>
      <c r="AI31" s="66"/>
      <c r="AJ31" s="66"/>
      <c r="AK31" s="66"/>
      <c r="AL31" s="66"/>
      <c r="AM31" s="66"/>
    </row>
    <row r="32" spans="1:39" ht="15.75" customHeight="1">
      <c r="A32" s="51">
        <v>1</v>
      </c>
      <c r="B32" s="54">
        <v>1002</v>
      </c>
      <c r="C32" s="69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2" si="4">ROUNDDOWN(IF($J32=0,INDEX($C$4:$C$13,MATCH(R$30,$B$4:$B$13,0))*($F32/$I32*(L32/(SUM($L32:$P32)))),INDEX($D$4:$D$13,MATCH(R$30,$B$4:$B$13,0))*($F32/$I32*(L32/(SUM($L32:$P32))))),0)*S32/1000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ROUNDDOWN(IF($J32=0,INDEX($C$4:$C$13,MATCH(V$30,$B$4:$B$13,0))*($F32/$I32*(P32/(SUM($L32:$P32)))),INDEX($D$4:$D$13,MATCH(V$30,$B$4:$B$13,0))*($F32/$I32*(P32/(SUM($L32:$P32))))),0)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/I32,0)*S32/1000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  <c r="AD32" s="66"/>
      <c r="AE32" s="66"/>
      <c r="AF32" s="66"/>
      <c r="AG32" s="66"/>
      <c r="AH32" s="66"/>
      <c r="AI32" s="66"/>
      <c r="AJ32" s="66"/>
      <c r="AK32" s="66"/>
      <c r="AL32" s="66"/>
      <c r="AM32" s="66"/>
    </row>
    <row r="33" spans="1:39" ht="15.75" customHeight="1">
      <c r="A33" s="51">
        <v>1</v>
      </c>
      <c r="B33" s="54">
        <v>1003</v>
      </c>
      <c r="C33" s="69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  <c r="AD33" s="66"/>
      <c r="AE33" s="66"/>
      <c r="AF33" s="66"/>
      <c r="AG33" s="66"/>
      <c r="AH33" s="66"/>
      <c r="AI33" s="66"/>
      <c r="AJ33" s="66"/>
      <c r="AK33" s="66"/>
      <c r="AL33" s="66"/>
      <c r="AM33" s="66"/>
    </row>
    <row r="34" spans="1:39" ht="15.75" customHeight="1">
      <c r="A34" s="51">
        <v>1</v>
      </c>
      <c r="B34" s="54">
        <v>1004</v>
      </c>
      <c r="C34" s="69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  <c r="AD34" s="66"/>
      <c r="AE34" s="66"/>
      <c r="AF34" s="66"/>
      <c r="AG34" s="66"/>
      <c r="AH34" s="66"/>
      <c r="AI34" s="66"/>
      <c r="AJ34" s="66"/>
      <c r="AK34" s="66"/>
      <c r="AL34" s="66"/>
      <c r="AM34" s="66"/>
    </row>
    <row r="35" spans="1:39" ht="15.75" customHeight="1">
      <c r="A35" s="51">
        <v>1</v>
      </c>
      <c r="B35" s="54">
        <v>1005</v>
      </c>
      <c r="C35" s="69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  <c r="AD35" s="66"/>
      <c r="AE35" s="66"/>
      <c r="AF35" s="66"/>
      <c r="AG35" s="66"/>
      <c r="AH35" s="66"/>
      <c r="AI35" s="66"/>
      <c r="AJ35" s="66"/>
      <c r="AK35" s="66"/>
      <c r="AL35" s="66"/>
      <c r="AM35" s="66"/>
    </row>
    <row r="36" spans="1:39" ht="15.75" customHeight="1">
      <c r="A36" s="51">
        <v>1</v>
      </c>
      <c r="B36" s="54">
        <v>1006</v>
      </c>
      <c r="C36" s="69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  <c r="AD36" s="66"/>
      <c r="AE36" s="66"/>
      <c r="AF36" s="66"/>
      <c r="AG36" s="66"/>
      <c r="AH36" s="66"/>
      <c r="AI36" s="66"/>
      <c r="AJ36" s="66"/>
      <c r="AK36" s="66"/>
      <c r="AL36" s="66"/>
      <c r="AM36" s="66"/>
    </row>
    <row r="37" spans="1:39" ht="15.75" customHeight="1">
      <c r="A37" s="51">
        <v>1</v>
      </c>
      <c r="B37" s="54">
        <v>1007</v>
      </c>
      <c r="C37" s="69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  <c r="AD37" s="66"/>
      <c r="AE37" s="66"/>
      <c r="AF37" s="66"/>
      <c r="AG37" s="66"/>
      <c r="AH37" s="66"/>
      <c r="AI37" s="66"/>
      <c r="AJ37" s="66"/>
      <c r="AK37" s="66"/>
      <c r="AL37" s="66"/>
      <c r="AM37" s="66"/>
    </row>
    <row r="38" spans="1:39" ht="15.75" customHeight="1">
      <c r="A38" s="51">
        <v>1</v>
      </c>
      <c r="B38" s="54">
        <v>1008</v>
      </c>
      <c r="C38" s="69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  <c r="AD38" s="66"/>
      <c r="AE38" s="66"/>
      <c r="AF38" s="66"/>
      <c r="AG38" s="66"/>
      <c r="AH38" s="66"/>
      <c r="AI38" s="66"/>
      <c r="AJ38" s="66"/>
      <c r="AK38" s="66"/>
      <c r="AL38" s="66"/>
      <c r="AM38" s="66"/>
    </row>
    <row r="39" spans="1:39" ht="15.75" customHeight="1">
      <c r="A39" s="51">
        <v>1</v>
      </c>
      <c r="B39" s="54">
        <v>1009</v>
      </c>
      <c r="C39" s="69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  <c r="AD39" s="66"/>
      <c r="AE39" s="66"/>
      <c r="AF39" s="66"/>
      <c r="AG39" s="66"/>
      <c r="AH39" s="66"/>
      <c r="AI39" s="66"/>
      <c r="AJ39" s="66"/>
      <c r="AK39" s="66"/>
      <c r="AL39" s="66"/>
      <c r="AM39" s="66"/>
    </row>
    <row r="40" spans="1:39" ht="15.75" customHeight="1">
      <c r="A40" s="51">
        <v>1</v>
      </c>
      <c r="B40" s="54">
        <v>1010</v>
      </c>
      <c r="C40" s="69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  <c r="AD40" s="66"/>
      <c r="AE40" s="66"/>
      <c r="AF40" s="66"/>
      <c r="AG40" s="66"/>
      <c r="AH40" s="66"/>
      <c r="AI40" s="66"/>
      <c r="AJ40" s="66"/>
      <c r="AK40" s="66"/>
      <c r="AL40" s="66"/>
      <c r="AM40" s="66"/>
    </row>
    <row r="41" spans="1:39" ht="15.75" customHeight="1">
      <c r="A41" s="51">
        <v>1</v>
      </c>
      <c r="B41" s="54">
        <v>1011</v>
      </c>
      <c r="C41" s="69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  <c r="AD41" s="66"/>
      <c r="AE41" s="66"/>
      <c r="AF41" s="66"/>
      <c r="AG41" s="66"/>
      <c r="AH41" s="66"/>
      <c r="AI41" s="66"/>
      <c r="AJ41" s="66"/>
      <c r="AK41" s="66"/>
      <c r="AL41" s="66"/>
      <c r="AM41" s="66"/>
    </row>
    <row r="42" spans="1:39" ht="15.75" customHeight="1">
      <c r="A42" s="51">
        <v>1</v>
      </c>
      <c r="B42" s="54">
        <v>1012</v>
      </c>
      <c r="C42" s="69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2000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800</v>
      </c>
      <c r="AD42" s="66"/>
      <c r="AE42" s="66"/>
      <c r="AF42" s="66"/>
      <c r="AG42" s="66"/>
      <c r="AH42" s="66"/>
      <c r="AI42" s="66"/>
      <c r="AJ42" s="66"/>
      <c r="AK42" s="66"/>
      <c r="AL42" s="66"/>
      <c r="AM42" s="66"/>
    </row>
    <row r="43" spans="1:39" ht="15.75" customHeight="1">
      <c r="A43" s="51">
        <v>1</v>
      </c>
      <c r="B43" s="54">
        <v>1013</v>
      </c>
      <c r="C43" s="69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1600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800</v>
      </c>
      <c r="AD43" s="66"/>
      <c r="AE43" s="66"/>
      <c r="AF43" s="66"/>
      <c r="AG43" s="66"/>
      <c r="AH43" s="66"/>
      <c r="AI43" s="66"/>
      <c r="AJ43" s="66"/>
      <c r="AK43" s="66"/>
      <c r="AL43" s="66"/>
      <c r="AM43" s="66"/>
    </row>
    <row r="44" spans="1:39" ht="15.75" customHeight="1">
      <c r="A44" s="51">
        <v>1</v>
      </c>
      <c r="B44" s="54">
        <v>1014</v>
      </c>
      <c r="C44" s="69" t="s">
        <v>181</v>
      </c>
      <c r="D44" s="54">
        <v>2</v>
      </c>
      <c r="E44" s="54">
        <v>1</v>
      </c>
      <c r="F44" s="54">
        <f t="shared" si="1"/>
        <v>300</v>
      </c>
      <c r="G44" s="54">
        <f t="shared" si="2"/>
        <v>75</v>
      </c>
      <c r="H44" s="54">
        <f t="shared" si="3"/>
        <v>360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360</v>
      </c>
      <c r="S44" s="54">
        <v>1000</v>
      </c>
      <c r="T44" s="54">
        <f t="shared" si="5"/>
        <v>0</v>
      </c>
      <c r="U44" s="54">
        <v>10</v>
      </c>
      <c r="V44" s="54">
        <f t="shared" si="6"/>
        <v>2400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800</v>
      </c>
      <c r="AD44" s="66"/>
      <c r="AE44" s="66"/>
      <c r="AF44" s="66"/>
      <c r="AG44" s="66"/>
      <c r="AH44" s="66"/>
      <c r="AI44" s="66"/>
      <c r="AJ44" s="66"/>
      <c r="AK44" s="66"/>
      <c r="AL44" s="66"/>
      <c r="AM44" s="66"/>
    </row>
    <row r="45" spans="1:39" ht="15.75" customHeight="1">
      <c r="A45" s="51">
        <v>1</v>
      </c>
      <c r="B45" s="54">
        <v>1015</v>
      </c>
      <c r="C45" s="69" t="s">
        <v>182</v>
      </c>
      <c r="D45" s="54">
        <v>2</v>
      </c>
      <c r="E45" s="54">
        <v>1</v>
      </c>
      <c r="F45" s="54">
        <f t="shared" si="1"/>
        <v>300</v>
      </c>
      <c r="G45" s="54">
        <f t="shared" si="2"/>
        <v>75</v>
      </c>
      <c r="H45" s="54">
        <f t="shared" si="3"/>
        <v>540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540</v>
      </c>
      <c r="S45" s="54">
        <v>1000</v>
      </c>
      <c r="T45" s="54">
        <f t="shared" si="5"/>
        <v>0</v>
      </c>
      <c r="U45" s="54">
        <v>10</v>
      </c>
      <c r="V45" s="54">
        <f t="shared" si="6"/>
        <v>3000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  <c r="AD45" s="66"/>
      <c r="AE45" s="66"/>
      <c r="AF45" s="66"/>
      <c r="AG45" s="66"/>
      <c r="AH45" s="66"/>
      <c r="AI45" s="66"/>
      <c r="AJ45" s="66"/>
      <c r="AK45" s="66"/>
      <c r="AL45" s="66"/>
      <c r="AM45" s="66"/>
    </row>
    <row r="46" spans="1:39" ht="15.75" customHeight="1">
      <c r="A46" s="51">
        <v>1</v>
      </c>
      <c r="B46" s="54">
        <v>1016</v>
      </c>
      <c r="C46" s="69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3000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800</v>
      </c>
      <c r="AD46" s="66"/>
      <c r="AE46" s="66"/>
      <c r="AF46" s="66"/>
      <c r="AG46" s="66"/>
      <c r="AH46" s="66"/>
      <c r="AI46" s="66"/>
      <c r="AJ46" s="66"/>
      <c r="AK46" s="66"/>
      <c r="AL46" s="66"/>
      <c r="AM46" s="66"/>
    </row>
    <row r="47" spans="1:39" ht="15.75" customHeight="1">
      <c r="A47" s="51">
        <v>1</v>
      </c>
      <c r="B47" s="54">
        <v>1051</v>
      </c>
      <c r="C47" s="69" t="s">
        <v>218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378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Q47" s="85"/>
      <c r="R47" s="54">
        <f t="shared" si="4"/>
        <v>378</v>
      </c>
      <c r="S47" s="54">
        <v>1000</v>
      </c>
      <c r="T47" s="54">
        <f t="shared" si="5"/>
        <v>0</v>
      </c>
      <c r="U47" s="54">
        <v>10</v>
      </c>
      <c r="V47" s="54">
        <f t="shared" si="6"/>
        <v>1620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800</v>
      </c>
      <c r="AD47" s="66"/>
      <c r="AE47" s="66"/>
      <c r="AF47" s="66"/>
      <c r="AG47" s="66"/>
      <c r="AH47" s="66"/>
      <c r="AI47" s="66"/>
      <c r="AJ47" s="66"/>
      <c r="AK47" s="66"/>
      <c r="AL47" s="66"/>
      <c r="AM47" s="66"/>
    </row>
    <row r="48" spans="1:39" ht="15.75" customHeight="1">
      <c r="A48" s="51">
        <v>1</v>
      </c>
      <c r="B48" s="54">
        <v>1052</v>
      </c>
      <c r="C48" s="69" t="s">
        <v>219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162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Q48" s="85"/>
      <c r="R48" s="54">
        <f t="shared" si="4"/>
        <v>162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  <c r="AD48" s="66"/>
      <c r="AE48" s="66"/>
      <c r="AF48" s="66"/>
      <c r="AG48" s="66"/>
      <c r="AH48" s="66"/>
      <c r="AI48" s="66"/>
      <c r="AJ48" s="66"/>
      <c r="AK48" s="66"/>
      <c r="AL48" s="66"/>
      <c r="AM48" s="66"/>
    </row>
    <row r="49" spans="1:39" ht="15.75" customHeight="1">
      <c r="A49" s="51">
        <v>1</v>
      </c>
      <c r="B49" s="54">
        <v>1053</v>
      </c>
      <c r="C49" s="69" t="s">
        <v>220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405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Q49" s="85"/>
      <c r="R49" s="54">
        <f t="shared" si="4"/>
        <v>405</v>
      </c>
      <c r="S49" s="54">
        <v>1000</v>
      </c>
      <c r="T49" s="54">
        <f t="shared" si="5"/>
        <v>0</v>
      </c>
      <c r="U49" s="54">
        <v>10</v>
      </c>
      <c r="V49" s="54">
        <f t="shared" si="6"/>
        <v>3375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  <c r="AD49" s="66"/>
      <c r="AE49" s="66"/>
      <c r="AF49" s="66"/>
      <c r="AG49" s="66"/>
      <c r="AH49" s="66"/>
      <c r="AI49" s="66"/>
      <c r="AJ49" s="66"/>
      <c r="AK49" s="66"/>
      <c r="AL49" s="66"/>
      <c r="AM49" s="66"/>
    </row>
    <row r="50" spans="1:39" ht="15.75" customHeight="1">
      <c r="A50" s="51">
        <v>1</v>
      </c>
      <c r="B50" s="54">
        <v>1054</v>
      </c>
      <c r="C50" s="69" t="s">
        <v>221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405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Q50" s="85"/>
      <c r="R50" s="54">
        <f t="shared" si="4"/>
        <v>405</v>
      </c>
      <c r="S50" s="54">
        <v>1000</v>
      </c>
      <c r="T50" s="54">
        <f t="shared" si="5"/>
        <v>0</v>
      </c>
      <c r="U50" s="54">
        <v>10</v>
      </c>
      <c r="V50" s="54">
        <f t="shared" si="6"/>
        <v>3375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  <c r="AD50" s="66"/>
      <c r="AE50" s="66"/>
      <c r="AF50" s="66"/>
      <c r="AG50" s="66"/>
      <c r="AH50" s="66"/>
      <c r="AI50" s="66"/>
      <c r="AJ50" s="66"/>
      <c r="AK50" s="66"/>
      <c r="AL50" s="66"/>
      <c r="AM50" s="66"/>
    </row>
    <row r="51" spans="1:39" ht="15.75" customHeight="1">
      <c r="A51" s="51">
        <v>1</v>
      </c>
      <c r="B51" s="54">
        <v>1055</v>
      </c>
      <c r="C51" s="69" t="s">
        <v>222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666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Q51" s="85"/>
      <c r="R51" s="54">
        <f t="shared" si="4"/>
        <v>666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  <c r="AD51" s="66"/>
      <c r="AE51" s="66"/>
      <c r="AF51" s="66"/>
      <c r="AG51" s="66"/>
      <c r="AH51" s="66"/>
      <c r="AI51" s="66"/>
      <c r="AJ51" s="66"/>
      <c r="AK51" s="66"/>
      <c r="AL51" s="66"/>
      <c r="AM51" s="66"/>
    </row>
    <row r="52" spans="1:39" ht="15.75" customHeight="1">
      <c r="A52" s="51">
        <v>1</v>
      </c>
      <c r="B52" s="54">
        <v>1056</v>
      </c>
      <c r="C52" s="69" t="s">
        <v>223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777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Q52" s="85"/>
      <c r="R52" s="54">
        <f t="shared" si="4"/>
        <v>777</v>
      </c>
      <c r="S52" s="54">
        <v>1000</v>
      </c>
      <c r="T52" s="54">
        <f t="shared" si="5"/>
        <v>0</v>
      </c>
      <c r="U52" s="54">
        <v>10</v>
      </c>
      <c r="V52" s="54">
        <f t="shared" si="6"/>
        <v>2775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  <c r="AD52" s="66"/>
      <c r="AE52" s="66"/>
      <c r="AF52" s="66"/>
      <c r="AG52" s="66"/>
      <c r="AH52" s="66"/>
      <c r="AI52" s="66"/>
      <c r="AJ52" s="66"/>
      <c r="AK52" s="66"/>
      <c r="AL52" s="66"/>
      <c r="AM52" s="66"/>
    </row>
    <row r="53" spans="1:39" ht="15.75" customHeight="1">
      <c r="A53" s="51">
        <v>1</v>
      </c>
      <c r="B53" s="54">
        <v>1057</v>
      </c>
      <c r="C53" s="69" t="s">
        <v>224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333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Q53" s="85"/>
      <c r="R53" s="54">
        <f t="shared" si="4"/>
        <v>333</v>
      </c>
      <c r="S53" s="54">
        <v>1000</v>
      </c>
      <c r="T53" s="54">
        <f t="shared" si="5"/>
        <v>0</v>
      </c>
      <c r="U53" s="54">
        <v>10</v>
      </c>
      <c r="V53" s="54">
        <f t="shared" si="6"/>
        <v>6475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  <c r="AD53" s="66"/>
      <c r="AE53" s="66"/>
      <c r="AF53" s="66"/>
      <c r="AG53" s="66"/>
      <c r="AH53" s="66"/>
      <c r="AI53" s="66"/>
      <c r="AJ53" s="66"/>
      <c r="AK53" s="66"/>
      <c r="AL53" s="66"/>
      <c r="AM53" s="66"/>
    </row>
    <row r="54" spans="1:39" ht="15.75" customHeight="1">
      <c r="A54" s="51">
        <v>1</v>
      </c>
      <c r="B54" s="54">
        <v>1058</v>
      </c>
      <c r="C54" s="69" t="s">
        <v>225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666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Q54" s="85"/>
      <c r="R54" s="54">
        <f t="shared" si="4"/>
        <v>666</v>
      </c>
      <c r="S54" s="54">
        <v>1000</v>
      </c>
      <c r="T54" s="54">
        <f t="shared" si="5"/>
        <v>5</v>
      </c>
      <c r="U54" s="54">
        <v>10</v>
      </c>
      <c r="V54" s="54">
        <f t="shared" si="6"/>
        <v>2775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  <c r="AD54" s="66"/>
      <c r="AE54" s="66"/>
      <c r="AF54" s="66"/>
      <c r="AG54" s="66"/>
      <c r="AH54" s="66"/>
      <c r="AI54" s="66"/>
      <c r="AJ54" s="66"/>
      <c r="AK54" s="66"/>
      <c r="AL54" s="66"/>
      <c r="AM54" s="66"/>
    </row>
    <row r="55" spans="1:39" ht="15.75" customHeight="1">
      <c r="A55" s="51">
        <v>1</v>
      </c>
      <c r="B55" s="54">
        <v>1059</v>
      </c>
      <c r="C55" s="69" t="s">
        <v>226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666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Q55" s="85"/>
      <c r="R55" s="54">
        <f t="shared" si="4"/>
        <v>666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  <c r="AD55" s="66"/>
      <c r="AE55" s="66"/>
      <c r="AF55" s="66"/>
      <c r="AG55" s="66"/>
      <c r="AH55" s="66"/>
      <c r="AI55" s="66"/>
      <c r="AJ55" s="66"/>
      <c r="AK55" s="66"/>
      <c r="AL55" s="66"/>
      <c r="AM55" s="66"/>
    </row>
    <row r="56" spans="1:39" ht="15.75" customHeight="1">
      <c r="A56" s="51">
        <v>1</v>
      </c>
      <c r="B56" s="54">
        <v>1060</v>
      </c>
      <c r="C56" s="69" t="s">
        <v>227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Q56" s="85"/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  <c r="AD56" s="66"/>
      <c r="AE56" s="66"/>
      <c r="AF56" s="66"/>
      <c r="AG56" s="66"/>
      <c r="AH56" s="66"/>
      <c r="AI56" s="66"/>
      <c r="AJ56" s="66"/>
      <c r="AK56" s="66"/>
      <c r="AL56" s="66"/>
      <c r="AM56" s="66"/>
    </row>
    <row r="57" spans="1:39" ht="15.75" customHeight="1">
      <c r="A57" s="51">
        <v>1</v>
      </c>
      <c r="B57" s="54">
        <v>1061</v>
      </c>
      <c r="C57" s="69" t="s">
        <v>228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Q57" s="85"/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  <c r="AD57" s="66"/>
      <c r="AE57" s="66"/>
      <c r="AF57" s="66"/>
      <c r="AG57" s="66"/>
      <c r="AH57" s="66"/>
      <c r="AI57" s="66"/>
      <c r="AJ57" s="66"/>
      <c r="AK57" s="66"/>
      <c r="AL57" s="66"/>
      <c r="AM57" s="66"/>
    </row>
    <row r="58" spans="1:39" ht="15.75" customHeight="1">
      <c r="A58" s="51">
        <v>1</v>
      </c>
      <c r="B58" s="54">
        <v>1062</v>
      </c>
      <c r="C58" s="69" t="s">
        <v>229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Q58" s="85"/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3500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800</v>
      </c>
      <c r="AD58" s="66"/>
      <c r="AE58" s="66"/>
      <c r="AF58" s="66"/>
      <c r="AG58" s="66"/>
      <c r="AH58" s="66"/>
      <c r="AI58" s="66"/>
      <c r="AJ58" s="66"/>
      <c r="AK58" s="66"/>
      <c r="AL58" s="66"/>
      <c r="AM58" s="66"/>
    </row>
    <row r="59" spans="1:39" ht="15.75" customHeight="1">
      <c r="A59" s="51">
        <v>1</v>
      </c>
      <c r="B59" s="54">
        <v>1063</v>
      </c>
      <c r="C59" s="69" t="s">
        <v>230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Q59" s="85"/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2800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800</v>
      </c>
      <c r="AD59" s="66"/>
      <c r="AE59" s="66"/>
      <c r="AF59" s="66"/>
      <c r="AG59" s="66"/>
      <c r="AH59" s="66"/>
      <c r="AI59" s="66"/>
      <c r="AJ59" s="66"/>
      <c r="AK59" s="66"/>
      <c r="AL59" s="66"/>
      <c r="AM59" s="66"/>
    </row>
    <row r="60" spans="1:39" ht="15.75" customHeight="1">
      <c r="A60" s="51">
        <v>1</v>
      </c>
      <c r="B60" s="109">
        <v>1064</v>
      </c>
      <c r="C60" s="110" t="s">
        <v>231</v>
      </c>
      <c r="D60" s="109">
        <v>4</v>
      </c>
      <c r="E60" s="109">
        <v>1</v>
      </c>
      <c r="F60" s="54">
        <f t="shared" si="1"/>
        <v>450</v>
      </c>
      <c r="G60" s="54">
        <f t="shared" si="2"/>
        <v>113</v>
      </c>
      <c r="H60" s="109">
        <f t="shared" si="3"/>
        <v>540</v>
      </c>
      <c r="I60" s="109">
        <v>1</v>
      </c>
      <c r="J60" s="109">
        <v>1</v>
      </c>
      <c r="L60" s="109">
        <f t="shared" si="0"/>
        <v>6</v>
      </c>
      <c r="M60" s="109">
        <v>0</v>
      </c>
      <c r="N60" s="109">
        <v>0</v>
      </c>
      <c r="O60" s="109">
        <v>0</v>
      </c>
      <c r="P60" s="109">
        <v>4</v>
      </c>
      <c r="Q60" s="85"/>
      <c r="R60" s="109">
        <f t="shared" si="4"/>
        <v>540</v>
      </c>
      <c r="S60" s="109">
        <v>1000</v>
      </c>
      <c r="T60" s="109">
        <f t="shared" si="5"/>
        <v>0</v>
      </c>
      <c r="U60" s="109">
        <v>10</v>
      </c>
      <c r="V60" s="54">
        <f t="shared" si="6"/>
        <v>3600</v>
      </c>
      <c r="W60" s="109"/>
      <c r="X60" s="109">
        <v>3</v>
      </c>
      <c r="Y60" s="109">
        <v>2</v>
      </c>
      <c r="Z60" s="52"/>
      <c r="AA60" s="54">
        <f t="shared" si="7"/>
        <v>120</v>
      </c>
      <c r="AB60" s="54">
        <f t="shared" si="8"/>
        <v>800</v>
      </c>
      <c r="AD60" s="66"/>
      <c r="AE60" s="66"/>
      <c r="AF60" s="66"/>
      <c r="AG60" s="66"/>
      <c r="AH60" s="66"/>
      <c r="AI60" s="66"/>
      <c r="AJ60" s="66"/>
      <c r="AK60" s="66"/>
      <c r="AL60" s="66"/>
      <c r="AM60" s="66"/>
    </row>
    <row r="61" spans="1:39" ht="15.75" customHeight="1">
      <c r="A61" s="51">
        <v>1</v>
      </c>
      <c r="B61" s="114">
        <v>1065</v>
      </c>
      <c r="C61" s="115" t="s">
        <v>232</v>
      </c>
      <c r="D61" s="114">
        <v>4</v>
      </c>
      <c r="E61" s="114">
        <v>1</v>
      </c>
      <c r="F61" s="54">
        <f t="shared" si="1"/>
        <v>450</v>
      </c>
      <c r="G61" s="54">
        <f t="shared" si="2"/>
        <v>113</v>
      </c>
      <c r="H61" s="114">
        <f t="shared" si="3"/>
        <v>540</v>
      </c>
      <c r="I61" s="114">
        <v>1</v>
      </c>
      <c r="J61" s="114">
        <v>0</v>
      </c>
      <c r="L61" s="114">
        <f t="shared" si="0"/>
        <v>4</v>
      </c>
      <c r="M61" s="114">
        <v>0</v>
      </c>
      <c r="N61" s="114">
        <v>2</v>
      </c>
      <c r="O61" s="114">
        <v>0</v>
      </c>
      <c r="P61" s="114">
        <v>4</v>
      </c>
      <c r="Q61" s="117"/>
      <c r="R61" s="114">
        <f t="shared" si="4"/>
        <v>540</v>
      </c>
      <c r="S61" s="114">
        <v>1000</v>
      </c>
      <c r="T61" s="114">
        <f t="shared" si="5"/>
        <v>10</v>
      </c>
      <c r="U61" s="114">
        <v>10</v>
      </c>
      <c r="V61" s="54">
        <f t="shared" si="6"/>
        <v>4500</v>
      </c>
      <c r="W61" s="114"/>
      <c r="X61" s="114">
        <v>3</v>
      </c>
      <c r="Y61" s="114">
        <v>2</v>
      </c>
      <c r="Z61" s="114"/>
      <c r="AA61" s="54">
        <f t="shared" si="7"/>
        <v>180</v>
      </c>
      <c r="AB61" s="54">
        <f t="shared" si="8"/>
        <v>1000</v>
      </c>
      <c r="AD61" s="66"/>
      <c r="AE61" s="66"/>
      <c r="AF61" s="66"/>
      <c r="AG61" s="66"/>
      <c r="AH61" s="66"/>
      <c r="AI61" s="66"/>
      <c r="AJ61" s="66"/>
      <c r="AK61" s="66"/>
      <c r="AL61" s="66"/>
      <c r="AM61" s="66"/>
    </row>
    <row r="62" spans="1:39" s="121" customFormat="1" ht="15.75" customHeight="1" thickBot="1">
      <c r="A62" s="121">
        <v>1</v>
      </c>
      <c r="B62" s="122">
        <v>1066</v>
      </c>
      <c r="C62" s="128" t="s">
        <v>233</v>
      </c>
      <c r="D62" s="122">
        <v>4</v>
      </c>
      <c r="E62" s="122">
        <v>1</v>
      </c>
      <c r="F62" s="54">
        <f t="shared" si="1"/>
        <v>450</v>
      </c>
      <c r="G62" s="54">
        <f t="shared" si="2"/>
        <v>113</v>
      </c>
      <c r="H62" s="122">
        <f t="shared" si="3"/>
        <v>405</v>
      </c>
      <c r="I62" s="122">
        <v>1</v>
      </c>
      <c r="J62" s="122">
        <v>0</v>
      </c>
      <c r="K62" s="124"/>
      <c r="L62" s="122">
        <f t="shared" si="0"/>
        <v>3</v>
      </c>
      <c r="M62" s="122">
        <v>0</v>
      </c>
      <c r="N62" s="122">
        <v>2</v>
      </c>
      <c r="O62" s="122">
        <v>0</v>
      </c>
      <c r="P62" s="122">
        <v>5</v>
      </c>
      <c r="Q62" s="125"/>
      <c r="R62" s="122">
        <f t="shared" si="4"/>
        <v>405</v>
      </c>
      <c r="S62" s="122">
        <v>1000</v>
      </c>
      <c r="T62" s="122">
        <f t="shared" si="5"/>
        <v>10</v>
      </c>
      <c r="U62" s="122">
        <v>10</v>
      </c>
      <c r="V62" s="54">
        <f t="shared" si="6"/>
        <v>5625</v>
      </c>
      <c r="W62" s="122"/>
      <c r="X62" s="122">
        <v>3</v>
      </c>
      <c r="Y62" s="122">
        <v>2</v>
      </c>
      <c r="Z62" s="122"/>
      <c r="AA62" s="54">
        <f t="shared" si="7"/>
        <v>180</v>
      </c>
      <c r="AB62" s="54">
        <f t="shared" si="8"/>
        <v>1000</v>
      </c>
      <c r="AC62" s="124"/>
      <c r="AD62" s="126"/>
      <c r="AE62" s="126"/>
      <c r="AF62" s="126"/>
      <c r="AG62" s="126"/>
      <c r="AH62" s="126"/>
      <c r="AI62" s="126"/>
      <c r="AJ62" s="126"/>
      <c r="AK62" s="126"/>
      <c r="AL62" s="126"/>
      <c r="AM62" s="126"/>
    </row>
    <row r="63" spans="1:39" s="112" customFormat="1" ht="15.75" customHeight="1" thickTop="1">
      <c r="A63" s="112">
        <v>1</v>
      </c>
      <c r="B63" s="118">
        <v>11001</v>
      </c>
      <c r="C63" s="127" t="s">
        <v>404</v>
      </c>
      <c r="D63" s="118">
        <v>1</v>
      </c>
      <c r="E63" s="118">
        <v>0</v>
      </c>
      <c r="F63" s="54">
        <f t="shared" si="1"/>
        <v>100</v>
      </c>
      <c r="G63" s="54">
        <f t="shared" si="2"/>
        <v>25</v>
      </c>
      <c r="H63" s="118">
        <f t="shared" si="3"/>
        <v>180</v>
      </c>
      <c r="I63" s="118">
        <v>1</v>
      </c>
      <c r="J63" s="118">
        <v>0</v>
      </c>
      <c r="K63" s="108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Q63" s="85"/>
      <c r="R63" s="54">
        <f t="shared" ref="R63:R64" si="10">ROUNDDOWN(IF($J63=0,INDEX($C$4:$C$13,MATCH(R$30,$B$4:$B$13,0))*($F63/$I63*(L63/(SUM($L63:$P63)))),INDEX($D$4:$D$13,MATCH(R$30,$B$4:$B$13,0))*($F63/$I63*(L63/(SUM($L63:$P63))))),0)*S63/1000</f>
        <v>180</v>
      </c>
      <c r="S63" s="54">
        <v>1000</v>
      </c>
      <c r="T63" s="54">
        <f t="shared" ref="T63:T64" si="11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  <c r="AC63" s="108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</row>
    <row r="64" spans="1:39" s="112" customFormat="1" ht="15.75" customHeight="1">
      <c r="A64" s="112">
        <v>1</v>
      </c>
      <c r="B64" s="114">
        <v>11002</v>
      </c>
      <c r="C64" s="116" t="s">
        <v>405</v>
      </c>
      <c r="D64" s="114">
        <v>1</v>
      </c>
      <c r="E64" s="114">
        <v>0</v>
      </c>
      <c r="F64" s="54">
        <f t="shared" si="1"/>
        <v>100</v>
      </c>
      <c r="G64" s="54">
        <f t="shared" si="2"/>
        <v>25</v>
      </c>
      <c r="H64" s="114">
        <f t="shared" si="3"/>
        <v>120</v>
      </c>
      <c r="I64" s="114">
        <v>1</v>
      </c>
      <c r="J64" s="114">
        <v>1</v>
      </c>
      <c r="K64" s="108"/>
      <c r="L64" s="54">
        <f t="shared" si="9"/>
        <v>6</v>
      </c>
      <c r="M64" s="54">
        <v>0</v>
      </c>
      <c r="N64" s="54">
        <v>0</v>
      </c>
      <c r="O64" s="54">
        <v>0</v>
      </c>
      <c r="P64" s="54">
        <v>4</v>
      </c>
      <c r="Q64" s="85"/>
      <c r="R64" s="54">
        <f t="shared" si="10"/>
        <v>120</v>
      </c>
      <c r="S64" s="54">
        <v>1000</v>
      </c>
      <c r="T64" s="54">
        <f t="shared" si="11"/>
        <v>0</v>
      </c>
      <c r="U64" s="54">
        <v>10</v>
      </c>
      <c r="V64" s="54">
        <f t="shared" si="6"/>
        <v>800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800</v>
      </c>
      <c r="AC64" s="108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</row>
    <row r="65" spans="1:39" s="112" customFormat="1" ht="15.75" customHeight="1">
      <c r="A65" s="112">
        <v>1</v>
      </c>
      <c r="B65" s="114">
        <v>11003</v>
      </c>
      <c r="C65" s="116" t="s">
        <v>406</v>
      </c>
      <c r="D65" s="114">
        <v>1</v>
      </c>
      <c r="E65" s="114">
        <v>0</v>
      </c>
      <c r="F65" s="54">
        <f t="shared" si="1"/>
        <v>100</v>
      </c>
      <c r="G65" s="54">
        <f t="shared" si="2"/>
        <v>25</v>
      </c>
      <c r="H65" s="114">
        <f t="shared" si="3"/>
        <v>180</v>
      </c>
      <c r="I65" s="114">
        <v>1</v>
      </c>
      <c r="J65" s="114">
        <v>0</v>
      </c>
      <c r="K65" s="108"/>
      <c r="L65" s="54">
        <f t="shared" ref="L65:L74" si="12">10-SUM(M65:P65)</f>
        <v>6</v>
      </c>
      <c r="M65" s="54">
        <v>0</v>
      </c>
      <c r="N65" s="54">
        <v>0</v>
      </c>
      <c r="O65" s="54">
        <v>0</v>
      </c>
      <c r="P65" s="54">
        <v>4</v>
      </c>
      <c r="Q65" s="85"/>
      <c r="R65" s="54">
        <f t="shared" ref="R65:R74" si="13">ROUNDDOWN(IF($J65=0,INDEX($C$4:$C$13,MATCH(R$30,$B$4:$B$13,0))*($F65/$I65*(L65/(SUM($L65:$P65)))),INDEX($D$4:$D$13,MATCH(R$30,$B$4:$B$13,0))*($F65/$I65*(L65/(SUM($L65:$P65))))),0)*S65/1000</f>
        <v>180</v>
      </c>
      <c r="S65" s="54">
        <v>1000</v>
      </c>
      <c r="T65" s="54">
        <f t="shared" ref="T65:T74" si="14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  <c r="AC65" s="108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</row>
    <row r="66" spans="1:39" s="112" customFormat="1" ht="15.75" customHeight="1">
      <c r="A66" s="112">
        <v>1</v>
      </c>
      <c r="B66" s="114">
        <v>11004</v>
      </c>
      <c r="C66" s="116" t="s">
        <v>407</v>
      </c>
      <c r="D66" s="114">
        <v>1</v>
      </c>
      <c r="E66" s="114">
        <v>1</v>
      </c>
      <c r="F66" s="54">
        <f t="shared" si="1"/>
        <v>200</v>
      </c>
      <c r="G66" s="54">
        <f t="shared" si="2"/>
        <v>50</v>
      </c>
      <c r="H66" s="114">
        <f t="shared" si="3"/>
        <v>240</v>
      </c>
      <c r="I66" s="114">
        <v>1</v>
      </c>
      <c r="J66" s="114">
        <v>1</v>
      </c>
      <c r="K66" s="108"/>
      <c r="L66" s="54">
        <f t="shared" si="12"/>
        <v>6</v>
      </c>
      <c r="M66" s="54">
        <v>0</v>
      </c>
      <c r="N66" s="54">
        <v>0</v>
      </c>
      <c r="O66" s="54">
        <v>0</v>
      </c>
      <c r="P66" s="54">
        <v>4</v>
      </c>
      <c r="Q66" s="85"/>
      <c r="R66" s="54">
        <f t="shared" si="13"/>
        <v>240</v>
      </c>
      <c r="S66" s="54">
        <v>1000</v>
      </c>
      <c r="T66" s="54">
        <f t="shared" si="14"/>
        <v>0</v>
      </c>
      <c r="U66" s="54">
        <v>10</v>
      </c>
      <c r="V66" s="54">
        <f t="shared" si="6"/>
        <v>1600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800</v>
      </c>
      <c r="AC66" s="108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</row>
    <row r="67" spans="1:39" s="112" customFormat="1" ht="15.75" customHeight="1">
      <c r="A67" s="112">
        <v>1</v>
      </c>
      <c r="B67" s="114">
        <v>11005</v>
      </c>
      <c r="C67" s="116" t="s">
        <v>408</v>
      </c>
      <c r="D67" s="114">
        <v>1</v>
      </c>
      <c r="E67" s="114">
        <v>0</v>
      </c>
      <c r="F67" s="54">
        <f t="shared" si="1"/>
        <v>100</v>
      </c>
      <c r="G67" s="54">
        <f t="shared" si="2"/>
        <v>25</v>
      </c>
      <c r="H67" s="114">
        <f t="shared" si="3"/>
        <v>180</v>
      </c>
      <c r="I67" s="114">
        <v>1</v>
      </c>
      <c r="J67" s="114">
        <v>0</v>
      </c>
      <c r="K67" s="108"/>
      <c r="L67" s="54">
        <f t="shared" si="12"/>
        <v>6</v>
      </c>
      <c r="M67" s="54">
        <v>0</v>
      </c>
      <c r="N67" s="54">
        <v>0</v>
      </c>
      <c r="O67" s="54">
        <v>0</v>
      </c>
      <c r="P67" s="54">
        <v>4</v>
      </c>
      <c r="Q67" s="85"/>
      <c r="R67" s="54">
        <f t="shared" si="13"/>
        <v>180</v>
      </c>
      <c r="S67" s="54">
        <v>1000</v>
      </c>
      <c r="T67" s="54">
        <f t="shared" si="14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  <c r="AC67" s="108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</row>
    <row r="68" spans="1:39" s="112" customFormat="1" ht="15.75" customHeight="1">
      <c r="A68" s="112">
        <v>1</v>
      </c>
      <c r="B68" s="114">
        <v>11006</v>
      </c>
      <c r="C68" s="116" t="s">
        <v>409</v>
      </c>
      <c r="D68" s="114">
        <v>1</v>
      </c>
      <c r="E68" s="114">
        <v>0</v>
      </c>
      <c r="F68" s="54">
        <f t="shared" si="1"/>
        <v>100</v>
      </c>
      <c r="G68" s="54">
        <f t="shared" si="2"/>
        <v>25</v>
      </c>
      <c r="H68" s="114">
        <f t="shared" si="3"/>
        <v>180</v>
      </c>
      <c r="I68" s="114">
        <v>1</v>
      </c>
      <c r="J68" s="114">
        <v>0</v>
      </c>
      <c r="K68" s="108"/>
      <c r="L68" s="54">
        <f t="shared" si="12"/>
        <v>6</v>
      </c>
      <c r="M68" s="54">
        <v>0</v>
      </c>
      <c r="N68" s="54">
        <v>0</v>
      </c>
      <c r="O68" s="54">
        <v>0</v>
      </c>
      <c r="P68" s="54">
        <v>4</v>
      </c>
      <c r="Q68" s="85"/>
      <c r="R68" s="54">
        <f t="shared" si="13"/>
        <v>180</v>
      </c>
      <c r="S68" s="54">
        <v>1000</v>
      </c>
      <c r="T68" s="54">
        <f t="shared" si="14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  <c r="AC68" s="108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</row>
    <row r="69" spans="1:39" s="112" customFormat="1" ht="15.75" customHeight="1">
      <c r="A69" s="112">
        <v>1</v>
      </c>
      <c r="B69" s="114">
        <v>11007</v>
      </c>
      <c r="C69" s="116" t="s">
        <v>410</v>
      </c>
      <c r="D69" s="114">
        <v>1</v>
      </c>
      <c r="E69" s="114">
        <v>0</v>
      </c>
      <c r="F69" s="54">
        <f t="shared" si="1"/>
        <v>100</v>
      </c>
      <c r="G69" s="54">
        <f t="shared" si="2"/>
        <v>25</v>
      </c>
      <c r="H69" s="114">
        <f t="shared" si="3"/>
        <v>180</v>
      </c>
      <c r="I69" s="114">
        <v>1</v>
      </c>
      <c r="J69" s="114">
        <v>0</v>
      </c>
      <c r="K69" s="108"/>
      <c r="L69" s="54">
        <f t="shared" si="12"/>
        <v>6</v>
      </c>
      <c r="M69" s="54">
        <v>0</v>
      </c>
      <c r="N69" s="54">
        <v>0</v>
      </c>
      <c r="O69" s="54">
        <v>0</v>
      </c>
      <c r="P69" s="54">
        <v>4</v>
      </c>
      <c r="Q69" s="85"/>
      <c r="R69" s="54">
        <f t="shared" si="13"/>
        <v>180</v>
      </c>
      <c r="S69" s="54">
        <v>1000</v>
      </c>
      <c r="T69" s="54">
        <f t="shared" si="14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  <c r="AC69" s="108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</row>
    <row r="70" spans="1:39" s="112" customFormat="1" ht="15.75" customHeight="1">
      <c r="A70" s="112">
        <v>1</v>
      </c>
      <c r="B70" s="114">
        <v>11008</v>
      </c>
      <c r="C70" s="116" t="s">
        <v>411</v>
      </c>
      <c r="D70" s="114">
        <v>1</v>
      </c>
      <c r="E70" s="114">
        <v>0</v>
      </c>
      <c r="F70" s="54">
        <f t="shared" si="1"/>
        <v>100</v>
      </c>
      <c r="G70" s="54">
        <f t="shared" si="2"/>
        <v>25</v>
      </c>
      <c r="H70" s="114">
        <f t="shared" si="3"/>
        <v>180</v>
      </c>
      <c r="I70" s="114">
        <v>1</v>
      </c>
      <c r="J70" s="114">
        <v>0</v>
      </c>
      <c r="K70" s="108"/>
      <c r="L70" s="54">
        <f t="shared" si="12"/>
        <v>6</v>
      </c>
      <c r="M70" s="54">
        <v>0</v>
      </c>
      <c r="N70" s="54">
        <v>0</v>
      </c>
      <c r="O70" s="54">
        <v>0</v>
      </c>
      <c r="P70" s="54">
        <v>4</v>
      </c>
      <c r="Q70" s="85"/>
      <c r="R70" s="54">
        <f t="shared" si="13"/>
        <v>180</v>
      </c>
      <c r="S70" s="54">
        <v>1000</v>
      </c>
      <c r="T70" s="54">
        <f t="shared" si="14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  <c r="AC70" s="108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</row>
    <row r="71" spans="1:39" s="112" customFormat="1" ht="15.75" customHeight="1">
      <c r="A71" s="112">
        <v>1</v>
      </c>
      <c r="B71" s="114">
        <v>11009</v>
      </c>
      <c r="C71" s="116" t="s">
        <v>212</v>
      </c>
      <c r="D71" s="114">
        <v>1</v>
      </c>
      <c r="E71" s="114">
        <v>0</v>
      </c>
      <c r="F71" s="54">
        <f t="shared" si="1"/>
        <v>100</v>
      </c>
      <c r="G71" s="54">
        <f t="shared" si="2"/>
        <v>25</v>
      </c>
      <c r="H71" s="114">
        <f t="shared" si="3"/>
        <v>180</v>
      </c>
      <c r="I71" s="114">
        <v>1</v>
      </c>
      <c r="J71" s="114">
        <v>0</v>
      </c>
      <c r="K71" s="108"/>
      <c r="L71" s="54">
        <f t="shared" si="12"/>
        <v>6</v>
      </c>
      <c r="M71" s="54">
        <v>0</v>
      </c>
      <c r="N71" s="54">
        <v>0</v>
      </c>
      <c r="O71" s="54">
        <v>0</v>
      </c>
      <c r="P71" s="54">
        <v>4</v>
      </c>
      <c r="Q71" s="85"/>
      <c r="R71" s="54">
        <f t="shared" si="13"/>
        <v>180</v>
      </c>
      <c r="S71" s="54">
        <v>1000</v>
      </c>
      <c r="T71" s="54">
        <f t="shared" si="14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  <c r="AC71" s="108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</row>
    <row r="72" spans="1:39" s="112" customFormat="1" ht="15.75" customHeight="1">
      <c r="A72" s="112">
        <v>1</v>
      </c>
      <c r="B72" s="114">
        <v>11010</v>
      </c>
      <c r="C72" s="116" t="s">
        <v>412</v>
      </c>
      <c r="D72" s="114">
        <v>1</v>
      </c>
      <c r="E72" s="114">
        <v>0</v>
      </c>
      <c r="F72" s="54">
        <f t="shared" si="1"/>
        <v>100</v>
      </c>
      <c r="G72" s="54">
        <f t="shared" si="2"/>
        <v>25</v>
      </c>
      <c r="H72" s="114">
        <f t="shared" si="3"/>
        <v>180</v>
      </c>
      <c r="I72" s="114">
        <v>1</v>
      </c>
      <c r="J72" s="114">
        <v>0</v>
      </c>
      <c r="K72" s="108"/>
      <c r="L72" s="54">
        <f t="shared" si="12"/>
        <v>6</v>
      </c>
      <c r="M72" s="54">
        <v>0</v>
      </c>
      <c r="N72" s="54">
        <v>0</v>
      </c>
      <c r="O72" s="54">
        <v>0</v>
      </c>
      <c r="P72" s="54">
        <v>4</v>
      </c>
      <c r="Q72" s="85"/>
      <c r="R72" s="54">
        <f t="shared" si="13"/>
        <v>180</v>
      </c>
      <c r="S72" s="54">
        <v>1000</v>
      </c>
      <c r="T72" s="54">
        <f t="shared" si="14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  <c r="AC72" s="108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</row>
    <row r="73" spans="1:39" s="112" customFormat="1" ht="15.75" customHeight="1">
      <c r="A73" s="112">
        <v>1</v>
      </c>
      <c r="B73" s="114">
        <v>11011</v>
      </c>
      <c r="C73" s="116" t="s">
        <v>413</v>
      </c>
      <c r="D73" s="114">
        <v>1</v>
      </c>
      <c r="E73" s="114">
        <v>0</v>
      </c>
      <c r="F73" s="54">
        <f t="shared" si="1"/>
        <v>100</v>
      </c>
      <c r="G73" s="54">
        <f t="shared" si="2"/>
        <v>25</v>
      </c>
      <c r="H73" s="114">
        <f t="shared" si="3"/>
        <v>180</v>
      </c>
      <c r="I73" s="114">
        <v>1</v>
      </c>
      <c r="J73" s="114">
        <v>0</v>
      </c>
      <c r="K73" s="108"/>
      <c r="L73" s="54">
        <f t="shared" si="12"/>
        <v>6</v>
      </c>
      <c r="M73" s="54">
        <v>0</v>
      </c>
      <c r="N73" s="54">
        <v>0</v>
      </c>
      <c r="O73" s="54">
        <v>0</v>
      </c>
      <c r="P73" s="54">
        <v>4</v>
      </c>
      <c r="Q73" s="85"/>
      <c r="R73" s="54">
        <f t="shared" si="13"/>
        <v>180</v>
      </c>
      <c r="S73" s="54">
        <v>1000</v>
      </c>
      <c r="T73" s="54">
        <f t="shared" si="14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  <c r="AC73" s="108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</row>
    <row r="74" spans="1:39" s="121" customFormat="1" ht="15.75" customHeight="1" thickBot="1">
      <c r="A74" s="121">
        <v>1</v>
      </c>
      <c r="B74" s="122">
        <v>11012</v>
      </c>
      <c r="C74" s="123" t="s">
        <v>414</v>
      </c>
      <c r="D74" s="122">
        <v>1</v>
      </c>
      <c r="E74" s="122">
        <v>0</v>
      </c>
      <c r="F74" s="54">
        <f t="shared" si="1"/>
        <v>100</v>
      </c>
      <c r="G74" s="54">
        <f t="shared" si="2"/>
        <v>25</v>
      </c>
      <c r="H74" s="122">
        <f t="shared" si="3"/>
        <v>180</v>
      </c>
      <c r="I74" s="122">
        <v>1</v>
      </c>
      <c r="J74" s="122">
        <v>0</v>
      </c>
      <c r="K74" s="124"/>
      <c r="L74" s="129">
        <f t="shared" si="12"/>
        <v>6</v>
      </c>
      <c r="M74" s="129">
        <v>0</v>
      </c>
      <c r="N74" s="129">
        <v>0</v>
      </c>
      <c r="O74" s="129">
        <v>0</v>
      </c>
      <c r="P74" s="129">
        <v>4</v>
      </c>
      <c r="R74" s="129">
        <f t="shared" si="13"/>
        <v>180</v>
      </c>
      <c r="S74" s="129">
        <v>1000</v>
      </c>
      <c r="T74" s="129">
        <f t="shared" si="14"/>
        <v>0</v>
      </c>
      <c r="U74" s="129">
        <v>10</v>
      </c>
      <c r="V74" s="54">
        <f t="shared" si="6"/>
        <v>1000</v>
      </c>
      <c r="W74" s="129"/>
      <c r="X74" s="129">
        <v>3</v>
      </c>
      <c r="Y74" s="129">
        <v>2</v>
      </c>
      <c r="Z74" s="130"/>
      <c r="AA74" s="54">
        <f t="shared" si="7"/>
        <v>180</v>
      </c>
      <c r="AB74" s="54">
        <f t="shared" si="8"/>
        <v>1000</v>
      </c>
      <c r="AC74" s="124"/>
      <c r="AD74" s="126"/>
      <c r="AE74" s="126"/>
      <c r="AF74" s="126"/>
      <c r="AG74" s="126"/>
      <c r="AH74" s="126"/>
      <c r="AI74" s="126"/>
      <c r="AJ74" s="126"/>
      <c r="AK74" s="126"/>
      <c r="AL74" s="126"/>
      <c r="AM74" s="126"/>
    </row>
    <row r="75" spans="1:39" s="112" customFormat="1" ht="15.75" customHeight="1" thickTop="1">
      <c r="A75" s="112">
        <v>1</v>
      </c>
      <c r="B75" s="118">
        <v>2001</v>
      </c>
      <c r="C75" s="119" t="s">
        <v>337</v>
      </c>
      <c r="D75" s="118">
        <v>1</v>
      </c>
      <c r="E75" s="118">
        <v>0</v>
      </c>
      <c r="F75" s="54">
        <f t="shared" si="1"/>
        <v>200</v>
      </c>
      <c r="G75" s="54">
        <f>ROUNDUP(F75*$C$25,0)*I75</f>
        <v>250</v>
      </c>
      <c r="H75" s="118">
        <f t="shared" si="3"/>
        <v>60</v>
      </c>
      <c r="I75" s="118">
        <v>5</v>
      </c>
      <c r="J75" s="118">
        <v>0</v>
      </c>
      <c r="L75" s="118">
        <f t="shared" ref="L75:L92" si="15">10-SUM(M75:P75)</f>
        <v>5</v>
      </c>
      <c r="M75" s="118">
        <v>0</v>
      </c>
      <c r="N75" s="118">
        <v>0</v>
      </c>
      <c r="O75" s="118">
        <v>0</v>
      </c>
      <c r="P75" s="118">
        <v>5</v>
      </c>
      <c r="Q75" s="120"/>
      <c r="R75" s="118">
        <f t="shared" si="4"/>
        <v>60</v>
      </c>
      <c r="S75" s="118">
        <v>1000</v>
      </c>
      <c r="T75" s="118">
        <f t="shared" si="5"/>
        <v>0</v>
      </c>
      <c r="U75" s="118">
        <v>10</v>
      </c>
      <c r="V75" s="54">
        <f>ROUNDDOWN(IF($J75=0,INDEX($C$4:$C$13,MATCH(V$30,$B$4:$B$13,0))*($F75/$I75*(P75/(SUM($L75:$P75)))),INDEX($D$4:$D$13,MATCH(V$30,$B$4:$B$13,0))*($F75/$I75*(P75/(SUM($L75:$P75))))),0)</f>
        <v>500</v>
      </c>
      <c r="W75" s="118"/>
      <c r="X75" s="118">
        <v>3</v>
      </c>
      <c r="Y75" s="118">
        <v>2</v>
      </c>
      <c r="Z75" s="118"/>
      <c r="AA75" s="54">
        <f t="shared" si="7"/>
        <v>7</v>
      </c>
      <c r="AB75" s="54">
        <f t="shared" si="8"/>
        <v>200</v>
      </c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</row>
    <row r="76" spans="1:39" ht="15.75" customHeight="1">
      <c r="A76" s="51">
        <v>1</v>
      </c>
      <c r="B76" s="55">
        <v>2002</v>
      </c>
      <c r="C76" s="111" t="s">
        <v>336</v>
      </c>
      <c r="D76" s="55">
        <v>1</v>
      </c>
      <c r="E76" s="55">
        <v>0</v>
      </c>
      <c r="F76" s="54">
        <f t="shared" si="1"/>
        <v>250</v>
      </c>
      <c r="G76" s="54">
        <f t="shared" si="2"/>
        <v>252</v>
      </c>
      <c r="H76" s="55">
        <f t="shared" si="3"/>
        <v>75</v>
      </c>
      <c r="I76" s="55">
        <v>4</v>
      </c>
      <c r="J76" s="55">
        <v>1</v>
      </c>
      <c r="L76" s="114">
        <f t="shared" si="15"/>
        <v>6</v>
      </c>
      <c r="M76" s="114">
        <v>0</v>
      </c>
      <c r="N76" s="114">
        <v>0</v>
      </c>
      <c r="O76" s="114">
        <v>0</v>
      </c>
      <c r="P76" s="114">
        <v>4</v>
      </c>
      <c r="Q76" s="117"/>
      <c r="R76" s="114">
        <f t="shared" si="4"/>
        <v>75</v>
      </c>
      <c r="S76" s="114">
        <v>1000</v>
      </c>
      <c r="T76" s="114">
        <f t="shared" si="5"/>
        <v>0</v>
      </c>
      <c r="U76" s="114">
        <v>10</v>
      </c>
      <c r="V76" s="54">
        <f t="shared" si="6"/>
        <v>500</v>
      </c>
      <c r="W76" s="114"/>
      <c r="X76" s="114">
        <v>3</v>
      </c>
      <c r="Y76" s="114">
        <v>2</v>
      </c>
      <c r="Z76" s="114"/>
      <c r="AA76" s="54">
        <f t="shared" si="7"/>
        <v>7</v>
      </c>
      <c r="AB76" s="54">
        <f t="shared" si="8"/>
        <v>200</v>
      </c>
      <c r="AD76" s="66"/>
      <c r="AE76" s="66"/>
      <c r="AF76" s="66"/>
      <c r="AG76" s="66"/>
      <c r="AH76" s="66"/>
      <c r="AI76" s="66"/>
      <c r="AJ76" s="66"/>
      <c r="AK76" s="66"/>
      <c r="AL76" s="66"/>
      <c r="AM76" s="66"/>
    </row>
    <row r="77" spans="1:39" ht="15.75" customHeight="1">
      <c r="A77" s="51">
        <v>1</v>
      </c>
      <c r="B77" s="54">
        <v>2003</v>
      </c>
      <c r="C77" s="53" t="s">
        <v>335</v>
      </c>
      <c r="D77" s="54">
        <v>1</v>
      </c>
      <c r="E77" s="54">
        <v>0</v>
      </c>
      <c r="F77" s="54">
        <f t="shared" si="1"/>
        <v>200</v>
      </c>
      <c r="G77" s="54">
        <f t="shared" si="2"/>
        <v>250</v>
      </c>
      <c r="H77" s="54">
        <f t="shared" si="3"/>
        <v>48</v>
      </c>
      <c r="I77" s="54">
        <v>5</v>
      </c>
      <c r="J77" s="54">
        <v>0</v>
      </c>
      <c r="L77" s="55">
        <f t="shared" si="15"/>
        <v>4</v>
      </c>
      <c r="M77" s="55">
        <v>0</v>
      </c>
      <c r="N77" s="55">
        <v>0</v>
      </c>
      <c r="O77" s="55">
        <v>0</v>
      </c>
      <c r="P77" s="55">
        <v>6</v>
      </c>
      <c r="R77" s="55">
        <f t="shared" si="4"/>
        <v>48</v>
      </c>
      <c r="S77" s="55">
        <v>1000</v>
      </c>
      <c r="T77" s="55">
        <f t="shared" si="5"/>
        <v>0</v>
      </c>
      <c r="U77" s="55">
        <v>10</v>
      </c>
      <c r="V77" s="54">
        <f t="shared" si="6"/>
        <v>600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  <c r="AD77" s="66"/>
      <c r="AE77" s="66"/>
      <c r="AF77" s="66"/>
      <c r="AG77" s="66"/>
      <c r="AH77" s="66"/>
      <c r="AI77" s="66"/>
      <c r="AJ77" s="66"/>
      <c r="AK77" s="66"/>
      <c r="AL77" s="66"/>
      <c r="AM77" s="66"/>
    </row>
    <row r="78" spans="1:39" ht="15.75" customHeight="1">
      <c r="A78" s="51">
        <v>1</v>
      </c>
      <c r="B78" s="54">
        <v>2004</v>
      </c>
      <c r="C78" s="65" t="s">
        <v>334</v>
      </c>
      <c r="D78" s="54">
        <v>1</v>
      </c>
      <c r="E78" s="54">
        <v>0</v>
      </c>
      <c r="F78" s="54">
        <f t="shared" si="1"/>
        <v>250</v>
      </c>
      <c r="G78" s="54">
        <f t="shared" si="2"/>
        <v>252</v>
      </c>
      <c r="H78" s="54">
        <f t="shared" si="3"/>
        <v>62</v>
      </c>
      <c r="I78" s="54">
        <v>4</v>
      </c>
      <c r="J78" s="54">
        <v>1</v>
      </c>
      <c r="L78" s="54">
        <f t="shared" si="15"/>
        <v>5</v>
      </c>
      <c r="M78" s="54">
        <v>0</v>
      </c>
      <c r="N78" s="54">
        <v>0</v>
      </c>
      <c r="O78" s="54">
        <v>0</v>
      </c>
      <c r="P78" s="54">
        <v>5</v>
      </c>
      <c r="R78" s="54">
        <f t="shared" si="4"/>
        <v>62</v>
      </c>
      <c r="S78" s="54">
        <v>1000</v>
      </c>
      <c r="T78" s="54">
        <f t="shared" si="5"/>
        <v>0</v>
      </c>
      <c r="U78" s="54">
        <v>10</v>
      </c>
      <c r="V78" s="54">
        <f t="shared" si="6"/>
        <v>625</v>
      </c>
      <c r="W78" s="54"/>
      <c r="X78" s="54">
        <v>3</v>
      </c>
      <c r="Y78" s="54">
        <v>2</v>
      </c>
      <c r="Z78" s="52"/>
      <c r="AA78" s="54">
        <f t="shared" si="7"/>
        <v>7</v>
      </c>
      <c r="AB78" s="54">
        <f t="shared" si="8"/>
        <v>200</v>
      </c>
      <c r="AD78" s="66"/>
      <c r="AE78" s="66"/>
      <c r="AF78" s="66"/>
      <c r="AG78" s="66"/>
      <c r="AH78" s="66"/>
      <c r="AI78" s="66"/>
      <c r="AJ78" s="66"/>
      <c r="AK78" s="66"/>
      <c r="AL78" s="66"/>
      <c r="AM78" s="66"/>
    </row>
    <row r="79" spans="1:39" ht="15.75" customHeight="1">
      <c r="A79" s="51">
        <v>1</v>
      </c>
      <c r="B79" s="54">
        <v>2005</v>
      </c>
      <c r="C79" s="65" t="s">
        <v>333</v>
      </c>
      <c r="D79" s="54">
        <v>1</v>
      </c>
      <c r="E79" s="54">
        <v>0</v>
      </c>
      <c r="F79" s="54">
        <f t="shared" si="1"/>
        <v>333</v>
      </c>
      <c r="G79" s="54">
        <f t="shared" si="2"/>
        <v>252</v>
      </c>
      <c r="H79" s="54">
        <f t="shared" si="3"/>
        <v>199</v>
      </c>
      <c r="I79" s="54">
        <v>3</v>
      </c>
      <c r="J79" s="54">
        <v>0</v>
      </c>
      <c r="L79" s="54">
        <f t="shared" si="15"/>
        <v>6</v>
      </c>
      <c r="M79" s="54">
        <v>0</v>
      </c>
      <c r="N79" s="54">
        <v>0</v>
      </c>
      <c r="O79" s="54">
        <v>0</v>
      </c>
      <c r="P79" s="54">
        <v>4</v>
      </c>
      <c r="R79" s="54">
        <f t="shared" si="4"/>
        <v>199</v>
      </c>
      <c r="S79" s="54">
        <v>1000</v>
      </c>
      <c r="T79" s="54">
        <f t="shared" si="5"/>
        <v>0</v>
      </c>
      <c r="U79" s="54">
        <v>10</v>
      </c>
      <c r="V79" s="54">
        <f t="shared" si="6"/>
        <v>1110</v>
      </c>
      <c r="W79" s="54"/>
      <c r="X79" s="54">
        <v>3</v>
      </c>
      <c r="Y79" s="54">
        <v>2</v>
      </c>
      <c r="Z79" s="52"/>
      <c r="AA79" s="54">
        <f t="shared" si="7"/>
        <v>20</v>
      </c>
      <c r="AB79" s="54">
        <f t="shared" si="8"/>
        <v>333</v>
      </c>
      <c r="AD79" s="66"/>
      <c r="AE79" s="66"/>
      <c r="AF79" s="66"/>
      <c r="AG79" s="66"/>
      <c r="AH79" s="66"/>
      <c r="AI79" s="66"/>
      <c r="AJ79" s="66"/>
      <c r="AK79" s="66"/>
      <c r="AL79" s="66"/>
      <c r="AM79" s="66"/>
    </row>
    <row r="80" spans="1:39" ht="15.75" customHeight="1">
      <c r="A80" s="51">
        <v>1</v>
      </c>
      <c r="B80" s="54">
        <v>2006</v>
      </c>
      <c r="C80" s="53" t="s">
        <v>332</v>
      </c>
      <c r="D80" s="54">
        <v>1</v>
      </c>
      <c r="E80" s="54">
        <v>0</v>
      </c>
      <c r="F80" s="54">
        <f t="shared" si="1"/>
        <v>200</v>
      </c>
      <c r="G80" s="54">
        <f t="shared" si="2"/>
        <v>250</v>
      </c>
      <c r="H80" s="54">
        <f t="shared" si="3"/>
        <v>108</v>
      </c>
      <c r="I80" s="54">
        <v>5</v>
      </c>
      <c r="J80" s="54">
        <v>0</v>
      </c>
      <c r="L80" s="54">
        <f t="shared" si="15"/>
        <v>9</v>
      </c>
      <c r="M80" s="54">
        <v>0</v>
      </c>
      <c r="N80" s="54">
        <v>0</v>
      </c>
      <c r="O80" s="54">
        <v>0</v>
      </c>
      <c r="P80" s="54">
        <v>1</v>
      </c>
      <c r="R80" s="54">
        <f t="shared" si="4"/>
        <v>108</v>
      </c>
      <c r="S80" s="54">
        <v>1000</v>
      </c>
      <c r="T80" s="54">
        <f t="shared" si="5"/>
        <v>0</v>
      </c>
      <c r="U80" s="54">
        <v>10</v>
      </c>
      <c r="V80" s="54">
        <f t="shared" si="6"/>
        <v>100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  <c r="AD80" s="66"/>
      <c r="AE80" s="66"/>
      <c r="AF80" s="66"/>
      <c r="AG80" s="66"/>
      <c r="AH80" s="66"/>
      <c r="AI80" s="66"/>
      <c r="AJ80" s="66"/>
      <c r="AK80" s="66"/>
      <c r="AL80" s="66"/>
      <c r="AM80" s="66"/>
    </row>
    <row r="81" spans="1:39" ht="15.75" customHeight="1">
      <c r="A81" s="51">
        <v>1</v>
      </c>
      <c r="B81" s="54">
        <v>2007</v>
      </c>
      <c r="C81" s="53" t="s">
        <v>331</v>
      </c>
      <c r="D81" s="54">
        <v>1</v>
      </c>
      <c r="E81" s="54">
        <v>0</v>
      </c>
      <c r="F81" s="54">
        <f t="shared" si="1"/>
        <v>333</v>
      </c>
      <c r="G81" s="54">
        <f t="shared" si="2"/>
        <v>252</v>
      </c>
      <c r="H81" s="54">
        <f t="shared" si="3"/>
        <v>33</v>
      </c>
      <c r="I81" s="54">
        <v>3</v>
      </c>
      <c r="J81" s="54">
        <v>0</v>
      </c>
      <c r="L81" s="54">
        <f t="shared" si="15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33</v>
      </c>
      <c r="S81" s="54">
        <v>1000</v>
      </c>
      <c r="T81" s="54">
        <f t="shared" si="5"/>
        <v>0</v>
      </c>
      <c r="U81" s="54">
        <v>10</v>
      </c>
      <c r="V81" s="54">
        <f t="shared" si="6"/>
        <v>2497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  <c r="AD81" s="66"/>
      <c r="AE81" s="66"/>
      <c r="AF81" s="66"/>
      <c r="AG81" s="66"/>
      <c r="AH81" s="66"/>
      <c r="AI81" s="66"/>
      <c r="AJ81" s="66"/>
      <c r="AK81" s="66"/>
      <c r="AL81" s="66"/>
      <c r="AM81" s="66"/>
    </row>
    <row r="82" spans="1:39" ht="15.75" customHeight="1">
      <c r="A82" s="51">
        <v>1</v>
      </c>
      <c r="B82" s="54">
        <v>2008</v>
      </c>
      <c r="C82" s="53" t="s">
        <v>330</v>
      </c>
      <c r="D82" s="54">
        <v>1</v>
      </c>
      <c r="E82" s="54">
        <v>0</v>
      </c>
      <c r="F82" s="54">
        <f t="shared" si="1"/>
        <v>333</v>
      </c>
      <c r="G82" s="54">
        <f t="shared" si="2"/>
        <v>252</v>
      </c>
      <c r="H82" s="54">
        <f t="shared" si="3"/>
        <v>199</v>
      </c>
      <c r="I82" s="54">
        <v>3</v>
      </c>
      <c r="J82" s="54">
        <v>0</v>
      </c>
      <c r="L82" s="54">
        <f t="shared" si="15"/>
        <v>6</v>
      </c>
      <c r="M82" s="54">
        <v>0</v>
      </c>
      <c r="N82" s="54">
        <v>0</v>
      </c>
      <c r="O82" s="54">
        <v>0</v>
      </c>
      <c r="P82" s="54">
        <v>4</v>
      </c>
      <c r="R82" s="54">
        <f t="shared" si="4"/>
        <v>199</v>
      </c>
      <c r="S82" s="54">
        <v>1000</v>
      </c>
      <c r="T82" s="54">
        <f t="shared" si="5"/>
        <v>0</v>
      </c>
      <c r="U82" s="54">
        <v>10</v>
      </c>
      <c r="V82" s="54">
        <f t="shared" si="6"/>
        <v>1110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  <c r="AD82" s="66"/>
      <c r="AE82" s="66"/>
      <c r="AF82" s="66"/>
      <c r="AG82" s="66"/>
      <c r="AH82" s="66"/>
      <c r="AI82" s="66"/>
      <c r="AJ82" s="66"/>
      <c r="AK82" s="66"/>
      <c r="AL82" s="66"/>
      <c r="AM82" s="66"/>
    </row>
    <row r="83" spans="1:39" ht="15.75" customHeight="1">
      <c r="A83" s="51">
        <v>1</v>
      </c>
      <c r="B83" s="54">
        <v>2009</v>
      </c>
      <c r="C83" s="53" t="s">
        <v>329</v>
      </c>
      <c r="D83" s="54">
        <v>3</v>
      </c>
      <c r="E83" s="54">
        <v>0</v>
      </c>
      <c r="F83" s="54">
        <f t="shared" si="1"/>
        <v>2000</v>
      </c>
      <c r="G83" s="54">
        <f t="shared" si="2"/>
        <v>500</v>
      </c>
      <c r="H83" s="54">
        <f t="shared" si="3"/>
        <v>2400</v>
      </c>
      <c r="I83" s="54">
        <v>1</v>
      </c>
      <c r="J83" s="54">
        <v>1</v>
      </c>
      <c r="L83" s="54">
        <f t="shared" si="15"/>
        <v>6</v>
      </c>
      <c r="M83" s="54">
        <v>0</v>
      </c>
      <c r="N83" s="54">
        <v>0</v>
      </c>
      <c r="O83" s="54">
        <v>0</v>
      </c>
      <c r="P83" s="54">
        <v>4</v>
      </c>
      <c r="R83" s="54">
        <f t="shared" si="4"/>
        <v>2400</v>
      </c>
      <c r="S83" s="54">
        <v>1000</v>
      </c>
      <c r="T83" s="54">
        <f t="shared" si="5"/>
        <v>0</v>
      </c>
      <c r="U83" s="54">
        <v>10</v>
      </c>
      <c r="V83" s="54">
        <f t="shared" si="6"/>
        <v>16000</v>
      </c>
      <c r="W83" s="54"/>
      <c r="X83" s="54">
        <v>3</v>
      </c>
      <c r="Y83" s="54">
        <v>2</v>
      </c>
      <c r="Z83" s="52"/>
      <c r="AA83" s="54">
        <f t="shared" si="7"/>
        <v>120</v>
      </c>
      <c r="AB83" s="54">
        <f t="shared" si="8"/>
        <v>800</v>
      </c>
      <c r="AD83" s="66"/>
      <c r="AE83" s="66"/>
      <c r="AF83" s="66"/>
      <c r="AG83" s="66"/>
      <c r="AH83" s="66"/>
      <c r="AI83" s="66"/>
      <c r="AJ83" s="66"/>
      <c r="AK83" s="66"/>
      <c r="AL83" s="66"/>
      <c r="AM83" s="66"/>
    </row>
    <row r="84" spans="1:39" ht="15.75" customHeight="1">
      <c r="A84" s="51">
        <v>1</v>
      </c>
      <c r="B84" s="54">
        <v>2010</v>
      </c>
      <c r="C84" s="53" t="s">
        <v>328</v>
      </c>
      <c r="D84" s="54">
        <v>3</v>
      </c>
      <c r="E84" s="54">
        <v>0</v>
      </c>
      <c r="F84" s="54">
        <f t="shared" si="1"/>
        <v>2000</v>
      </c>
      <c r="G84" s="54">
        <f t="shared" si="2"/>
        <v>500</v>
      </c>
      <c r="H84" s="54">
        <f t="shared" si="3"/>
        <v>1600</v>
      </c>
      <c r="I84" s="54">
        <v>1</v>
      </c>
      <c r="J84" s="54">
        <v>1</v>
      </c>
      <c r="L84" s="54">
        <f t="shared" si="15"/>
        <v>4</v>
      </c>
      <c r="M84" s="54">
        <v>0</v>
      </c>
      <c r="N84" s="54">
        <v>0</v>
      </c>
      <c r="O84" s="54">
        <v>0</v>
      </c>
      <c r="P84" s="54">
        <v>6</v>
      </c>
      <c r="R84" s="54">
        <f t="shared" si="4"/>
        <v>1600</v>
      </c>
      <c r="S84" s="54">
        <v>1000</v>
      </c>
      <c r="T84" s="54">
        <f t="shared" si="5"/>
        <v>0</v>
      </c>
      <c r="U84" s="54">
        <v>10</v>
      </c>
      <c r="V84" s="54">
        <f t="shared" si="6"/>
        <v>24000</v>
      </c>
      <c r="W84" s="54"/>
      <c r="X84" s="54">
        <v>3</v>
      </c>
      <c r="Y84" s="54">
        <v>2</v>
      </c>
      <c r="Z84" s="52"/>
      <c r="AA84" s="54">
        <f t="shared" si="7"/>
        <v>120</v>
      </c>
      <c r="AB84" s="54">
        <f t="shared" si="8"/>
        <v>800</v>
      </c>
      <c r="AD84" s="66"/>
      <c r="AE84" s="66"/>
      <c r="AF84" s="66"/>
      <c r="AG84" s="66"/>
      <c r="AH84" s="66"/>
      <c r="AI84" s="66"/>
      <c r="AJ84" s="66"/>
      <c r="AK84" s="66"/>
      <c r="AL84" s="66"/>
      <c r="AM84" s="66"/>
    </row>
    <row r="85" spans="1:39" ht="15.75" customHeight="1">
      <c r="A85" s="51">
        <v>1</v>
      </c>
      <c r="B85" s="54">
        <v>2011</v>
      </c>
      <c r="C85" s="53" t="s">
        <v>327</v>
      </c>
      <c r="D85" s="54">
        <v>3</v>
      </c>
      <c r="E85" s="54">
        <v>0</v>
      </c>
      <c r="F85" s="54">
        <f t="shared" si="1"/>
        <v>2000</v>
      </c>
      <c r="G85" s="54">
        <f t="shared" si="2"/>
        <v>500</v>
      </c>
      <c r="H85" s="54">
        <f t="shared" si="3"/>
        <v>2000</v>
      </c>
      <c r="I85" s="54">
        <v>1</v>
      </c>
      <c r="J85" s="54">
        <v>1</v>
      </c>
      <c r="L85" s="54">
        <f t="shared" si="15"/>
        <v>5</v>
      </c>
      <c r="M85" s="54">
        <v>0</v>
      </c>
      <c r="N85" s="54">
        <v>0</v>
      </c>
      <c r="O85" s="54">
        <v>0</v>
      </c>
      <c r="P85" s="54">
        <v>5</v>
      </c>
      <c r="R85" s="54">
        <f t="shared" si="4"/>
        <v>2000</v>
      </c>
      <c r="S85" s="54">
        <v>1000</v>
      </c>
      <c r="T85" s="54">
        <f t="shared" si="5"/>
        <v>0</v>
      </c>
      <c r="U85" s="54">
        <v>10</v>
      </c>
      <c r="V85" s="54">
        <f t="shared" si="6"/>
        <v>20000</v>
      </c>
      <c r="W85" s="54"/>
      <c r="X85" s="54">
        <v>3</v>
      </c>
      <c r="Y85" s="54">
        <v>2</v>
      </c>
      <c r="Z85" s="52"/>
      <c r="AA85" s="54">
        <f t="shared" si="7"/>
        <v>120</v>
      </c>
      <c r="AB85" s="54">
        <f t="shared" si="8"/>
        <v>800</v>
      </c>
      <c r="AD85" s="66"/>
      <c r="AE85" s="66"/>
      <c r="AF85" s="66"/>
      <c r="AG85" s="66"/>
      <c r="AH85" s="66"/>
      <c r="AI85" s="66"/>
      <c r="AJ85" s="66"/>
      <c r="AK85" s="66"/>
      <c r="AL85" s="66"/>
      <c r="AM85" s="66"/>
    </row>
    <row r="86" spans="1:39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500</v>
      </c>
      <c r="G86" s="54">
        <f t="shared" si="2"/>
        <v>375</v>
      </c>
      <c r="H86" s="54">
        <f t="shared" si="3"/>
        <v>233</v>
      </c>
      <c r="I86" s="54">
        <v>3</v>
      </c>
      <c r="J86" s="54">
        <v>1</v>
      </c>
      <c r="L86" s="54">
        <f t="shared" si="15"/>
        <v>7</v>
      </c>
      <c r="M86" s="54">
        <v>0</v>
      </c>
      <c r="N86" s="54">
        <v>0</v>
      </c>
      <c r="O86" s="54">
        <v>0</v>
      </c>
      <c r="P86" s="54">
        <v>3</v>
      </c>
      <c r="R86" s="54">
        <f t="shared" si="4"/>
        <v>233</v>
      </c>
      <c r="S86" s="54">
        <v>1000</v>
      </c>
      <c r="T86" s="54">
        <f t="shared" si="5"/>
        <v>0</v>
      </c>
      <c r="U86" s="54">
        <v>10</v>
      </c>
      <c r="V86" s="54">
        <f t="shared" si="6"/>
        <v>1000</v>
      </c>
      <c r="W86" s="54"/>
      <c r="X86" s="54">
        <v>3</v>
      </c>
      <c r="Y86" s="54">
        <v>2</v>
      </c>
      <c r="Z86" s="52"/>
      <c r="AA86" s="54">
        <f t="shared" si="7"/>
        <v>13</v>
      </c>
      <c r="AB86" s="54">
        <f t="shared" si="8"/>
        <v>266</v>
      </c>
      <c r="AD86" s="66"/>
      <c r="AE86" s="66"/>
      <c r="AF86" s="66"/>
      <c r="AG86" s="66"/>
      <c r="AH86" s="66"/>
      <c r="AI86" s="66"/>
      <c r="AJ86" s="66"/>
      <c r="AK86" s="66"/>
      <c r="AL86" s="66"/>
      <c r="AM86" s="66"/>
    </row>
    <row r="87" spans="1:39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500</v>
      </c>
      <c r="G87" s="54">
        <f t="shared" si="2"/>
        <v>375</v>
      </c>
      <c r="H87" s="54">
        <f t="shared" si="3"/>
        <v>250</v>
      </c>
      <c r="I87" s="54">
        <v>3</v>
      </c>
      <c r="J87" s="54">
        <v>0</v>
      </c>
      <c r="L87" s="54">
        <f t="shared" si="15"/>
        <v>5</v>
      </c>
      <c r="M87" s="54">
        <v>0</v>
      </c>
      <c r="N87" s="54">
        <v>0</v>
      </c>
      <c r="O87" s="54">
        <v>0</v>
      </c>
      <c r="P87" s="54">
        <v>5</v>
      </c>
      <c r="R87" s="54">
        <f t="shared" si="4"/>
        <v>250</v>
      </c>
      <c r="S87" s="54">
        <v>1000</v>
      </c>
      <c r="T87" s="54">
        <f t="shared" si="5"/>
        <v>0</v>
      </c>
      <c r="U87" s="54">
        <v>10</v>
      </c>
      <c r="V87" s="54">
        <f t="shared" si="6"/>
        <v>2083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  <c r="AD87" s="66"/>
      <c r="AE87" s="66"/>
      <c r="AF87" s="66"/>
      <c r="AG87" s="66"/>
      <c r="AH87" s="66"/>
      <c r="AI87" s="66"/>
      <c r="AJ87" s="66"/>
      <c r="AK87" s="66"/>
      <c r="AL87" s="66"/>
      <c r="AM87" s="66"/>
    </row>
    <row r="88" spans="1:39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375</v>
      </c>
      <c r="G88" s="54">
        <f t="shared" si="2"/>
        <v>376</v>
      </c>
      <c r="H88" s="54">
        <f t="shared" si="3"/>
        <v>196</v>
      </c>
      <c r="I88" s="54">
        <v>4</v>
      </c>
      <c r="J88" s="54">
        <v>0</v>
      </c>
      <c r="L88" s="54">
        <f t="shared" si="15"/>
        <v>7</v>
      </c>
      <c r="M88" s="54">
        <v>0</v>
      </c>
      <c r="N88" s="54">
        <v>0</v>
      </c>
      <c r="O88" s="54">
        <v>0</v>
      </c>
      <c r="P88" s="54">
        <v>3</v>
      </c>
      <c r="R88" s="54">
        <f t="shared" si="4"/>
        <v>196</v>
      </c>
      <c r="S88" s="54">
        <v>1000</v>
      </c>
      <c r="T88" s="54">
        <f t="shared" si="5"/>
        <v>0</v>
      </c>
      <c r="U88" s="54">
        <v>10</v>
      </c>
      <c r="V88" s="54">
        <f t="shared" si="6"/>
        <v>703</v>
      </c>
      <c r="W88" s="54"/>
      <c r="X88" s="54">
        <v>3</v>
      </c>
      <c r="Y88" s="54">
        <v>2</v>
      </c>
      <c r="Z88" s="52"/>
      <c r="AA88" s="54">
        <f t="shared" si="7"/>
        <v>11</v>
      </c>
      <c r="AB88" s="54">
        <f t="shared" si="8"/>
        <v>250</v>
      </c>
      <c r="AD88" s="66"/>
      <c r="AE88" s="66"/>
      <c r="AF88" s="66"/>
      <c r="AG88" s="66"/>
      <c r="AH88" s="66"/>
      <c r="AI88" s="66"/>
      <c r="AJ88" s="66"/>
      <c r="AK88" s="66"/>
      <c r="AL88" s="66"/>
      <c r="AM88" s="66"/>
    </row>
    <row r="89" spans="1:39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1000</v>
      </c>
      <c r="G89" s="54">
        <f t="shared" si="2"/>
        <v>500</v>
      </c>
      <c r="H89" s="54">
        <f t="shared" si="3"/>
        <v>500</v>
      </c>
      <c r="I89" s="54">
        <v>2</v>
      </c>
      <c r="J89" s="54">
        <v>1</v>
      </c>
      <c r="L89" s="54">
        <f t="shared" si="15"/>
        <v>5</v>
      </c>
      <c r="M89" s="54">
        <v>0</v>
      </c>
      <c r="N89" s="54">
        <v>0</v>
      </c>
      <c r="O89" s="54">
        <v>0</v>
      </c>
      <c r="P89" s="54">
        <v>5</v>
      </c>
      <c r="R89" s="54">
        <f t="shared" si="4"/>
        <v>500</v>
      </c>
      <c r="S89" s="54">
        <v>1000</v>
      </c>
      <c r="T89" s="54">
        <f t="shared" si="5"/>
        <v>0</v>
      </c>
      <c r="U89" s="54">
        <v>10</v>
      </c>
      <c r="V89" s="54">
        <f t="shared" si="6"/>
        <v>5000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400</v>
      </c>
      <c r="AD89" s="66"/>
      <c r="AE89" s="66"/>
      <c r="AF89" s="66"/>
      <c r="AG89" s="66"/>
      <c r="AH89" s="66"/>
      <c r="AI89" s="66"/>
      <c r="AJ89" s="66"/>
      <c r="AK89" s="66"/>
      <c r="AL89" s="66"/>
      <c r="AM89" s="66"/>
    </row>
    <row r="90" spans="1:39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1000</v>
      </c>
      <c r="G90" s="54">
        <f t="shared" si="2"/>
        <v>500</v>
      </c>
      <c r="H90" s="54">
        <f t="shared" si="3"/>
        <v>300</v>
      </c>
      <c r="I90" s="54">
        <v>2</v>
      </c>
      <c r="J90" s="54">
        <v>0</v>
      </c>
      <c r="L90" s="54">
        <f t="shared" si="15"/>
        <v>2</v>
      </c>
      <c r="M90" s="54">
        <v>0</v>
      </c>
      <c r="N90" s="54">
        <v>1</v>
      </c>
      <c r="O90" s="54">
        <v>0</v>
      </c>
      <c r="P90" s="54">
        <v>7</v>
      </c>
      <c r="R90" s="54">
        <f t="shared" si="4"/>
        <v>300</v>
      </c>
      <c r="S90" s="54">
        <v>1000</v>
      </c>
      <c r="T90" s="54">
        <f t="shared" si="5"/>
        <v>5</v>
      </c>
      <c r="U90" s="54">
        <v>10</v>
      </c>
      <c r="V90" s="54">
        <f t="shared" si="6"/>
        <v>8750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  <c r="AD90" s="66"/>
      <c r="AE90" s="66"/>
      <c r="AF90" s="66"/>
      <c r="AG90" s="66"/>
      <c r="AH90" s="66"/>
      <c r="AI90" s="66"/>
      <c r="AJ90" s="66"/>
      <c r="AK90" s="66"/>
      <c r="AL90" s="66"/>
      <c r="AM90" s="66"/>
    </row>
    <row r="91" spans="1:39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3000</v>
      </c>
      <c r="G91" s="54">
        <f t="shared" si="2"/>
        <v>750</v>
      </c>
      <c r="H91" s="54">
        <f t="shared" si="3"/>
        <v>3600</v>
      </c>
      <c r="I91" s="54">
        <v>1</v>
      </c>
      <c r="J91" s="54">
        <v>0</v>
      </c>
      <c r="L91" s="54">
        <f t="shared" si="15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3600</v>
      </c>
      <c r="S91" s="54">
        <v>1000</v>
      </c>
      <c r="T91" s="54">
        <f t="shared" si="5"/>
        <v>10</v>
      </c>
      <c r="U91" s="54">
        <v>10</v>
      </c>
      <c r="V91" s="54">
        <f t="shared" si="6"/>
        <v>30000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  <c r="AD91" s="66"/>
      <c r="AE91" s="66"/>
      <c r="AF91" s="66"/>
      <c r="AG91" s="66"/>
      <c r="AH91" s="66"/>
      <c r="AI91" s="66"/>
      <c r="AJ91" s="66"/>
      <c r="AK91" s="66"/>
      <c r="AL91" s="66"/>
      <c r="AM91" s="66"/>
    </row>
    <row r="92" spans="1:39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3000</v>
      </c>
      <c r="G92" s="54">
        <f t="shared" si="2"/>
        <v>750</v>
      </c>
      <c r="H92" s="54">
        <f t="shared" si="3"/>
        <v>4500</v>
      </c>
      <c r="I92" s="54">
        <v>1</v>
      </c>
      <c r="J92" s="54">
        <v>0</v>
      </c>
      <c r="L92" s="54">
        <f t="shared" si="15"/>
        <v>5</v>
      </c>
      <c r="M92" s="54">
        <v>0</v>
      </c>
      <c r="N92" s="54">
        <v>0</v>
      </c>
      <c r="O92" s="54">
        <v>0</v>
      </c>
      <c r="P92" s="54">
        <v>5</v>
      </c>
      <c r="R92" s="54">
        <f t="shared" si="4"/>
        <v>4500</v>
      </c>
      <c r="S92" s="54">
        <v>1000</v>
      </c>
      <c r="T92" s="54">
        <f t="shared" si="5"/>
        <v>0</v>
      </c>
      <c r="U92" s="54">
        <v>10</v>
      </c>
      <c r="V92" s="54">
        <f t="shared" si="6"/>
        <v>37500</v>
      </c>
      <c r="W92" s="54"/>
      <c r="X92" s="54">
        <v>3</v>
      </c>
      <c r="Y92" s="54">
        <v>2</v>
      </c>
      <c r="Z92" s="52"/>
      <c r="AA92" s="54">
        <f t="shared" si="7"/>
        <v>180</v>
      </c>
      <c r="AB92" s="54">
        <f t="shared" si="8"/>
        <v>1000</v>
      </c>
      <c r="AD92" s="66"/>
      <c r="AE92" s="66"/>
      <c r="AF92" s="66"/>
      <c r="AG92" s="66"/>
      <c r="AH92" s="66"/>
      <c r="AI92" s="66"/>
      <c r="AJ92" s="66"/>
      <c r="AK92" s="66"/>
      <c r="AL92" s="66"/>
      <c r="AM92" s="66"/>
    </row>
    <row r="93" spans="1:39" ht="15.75" customHeight="1">
      <c r="A93" s="51">
        <v>1</v>
      </c>
      <c r="B93" s="54">
        <v>2019</v>
      </c>
      <c r="C93" s="53" t="s">
        <v>392</v>
      </c>
      <c r="D93" s="54">
        <v>1</v>
      </c>
      <c r="E93" s="54">
        <v>0</v>
      </c>
      <c r="F93" s="54">
        <f t="shared" si="1"/>
        <v>1000</v>
      </c>
      <c r="G93" s="54">
        <f t="shared" si="2"/>
        <v>250</v>
      </c>
      <c r="H93" s="54">
        <f t="shared" ref="H93:H102" si="16">R93/(S93/1000)</f>
        <v>2100</v>
      </c>
      <c r="I93" s="54">
        <v>1</v>
      </c>
      <c r="J93" s="54">
        <v>0</v>
      </c>
      <c r="L93" s="54">
        <f t="shared" ref="L93:L102" si="17">10-SUM(M93:P93)</f>
        <v>7</v>
      </c>
      <c r="M93" s="54">
        <v>0</v>
      </c>
      <c r="N93" s="54">
        <v>0</v>
      </c>
      <c r="O93" s="54">
        <v>0</v>
      </c>
      <c r="P93" s="54">
        <v>3</v>
      </c>
      <c r="R93" s="54">
        <f t="shared" ref="R93:R102" si="18">ROUNDDOWN(IF($J93=0,INDEX($C$4:$C$13,MATCH(R$30,$B$4:$B$13,0))*($F93/$I93*(L93/(SUM($L93:$P93)))),INDEX($D$4:$D$13,MATCH(R$30,$B$4:$B$13,0))*($F93/$I93*(L93/(SUM($L93:$P93))))),0)*S93/1000</f>
        <v>2100</v>
      </c>
      <c r="S93" s="54">
        <v>1000</v>
      </c>
      <c r="T93" s="54">
        <f t="shared" ref="T93:T102" si="19">N93*5</f>
        <v>0</v>
      </c>
      <c r="U93" s="54">
        <v>10</v>
      </c>
      <c r="V93" s="54">
        <f t="shared" si="6"/>
        <v>7500</v>
      </c>
      <c r="W93" s="54"/>
      <c r="X93" s="54">
        <v>3</v>
      </c>
      <c r="Y93" s="54">
        <v>2</v>
      </c>
      <c r="Z93" s="52"/>
      <c r="AA93" s="54">
        <f t="shared" si="7"/>
        <v>180</v>
      </c>
      <c r="AB93" s="54">
        <f t="shared" si="8"/>
        <v>1000</v>
      </c>
    </row>
    <row r="94" spans="1:39" ht="15.75" customHeight="1">
      <c r="A94" s="51">
        <v>1</v>
      </c>
      <c r="B94" s="54">
        <v>2020</v>
      </c>
      <c r="C94" s="53" t="s">
        <v>393</v>
      </c>
      <c r="D94" s="54">
        <v>1</v>
      </c>
      <c r="E94" s="54">
        <v>0</v>
      </c>
      <c r="F94" s="54">
        <f t="shared" si="1"/>
        <v>1000</v>
      </c>
      <c r="G94" s="54">
        <f t="shared" si="2"/>
        <v>250</v>
      </c>
      <c r="H94" s="54">
        <f t="shared" si="16"/>
        <v>2100</v>
      </c>
      <c r="I94" s="54">
        <v>1</v>
      </c>
      <c r="J94" s="54">
        <v>0</v>
      </c>
      <c r="L94" s="54">
        <f t="shared" si="17"/>
        <v>7</v>
      </c>
      <c r="M94" s="54">
        <v>0</v>
      </c>
      <c r="N94" s="54">
        <v>0</v>
      </c>
      <c r="O94" s="54">
        <v>0</v>
      </c>
      <c r="P94" s="54">
        <v>3</v>
      </c>
      <c r="R94" s="54">
        <f t="shared" si="18"/>
        <v>2100</v>
      </c>
      <c r="S94" s="54">
        <v>1000</v>
      </c>
      <c r="T94" s="54">
        <f t="shared" si="19"/>
        <v>0</v>
      </c>
      <c r="U94" s="54">
        <v>10</v>
      </c>
      <c r="V94" s="54">
        <f t="shared" si="6"/>
        <v>7500</v>
      </c>
      <c r="W94" s="54"/>
      <c r="X94" s="54">
        <v>3</v>
      </c>
      <c r="Y94" s="54">
        <v>2</v>
      </c>
      <c r="Z94" s="52"/>
      <c r="AA94" s="54">
        <f t="shared" si="7"/>
        <v>180</v>
      </c>
      <c r="AB94" s="54">
        <f t="shared" si="8"/>
        <v>1000</v>
      </c>
    </row>
    <row r="95" spans="1:39" ht="15.75" customHeight="1">
      <c r="A95" s="51">
        <v>1</v>
      </c>
      <c r="B95" s="54">
        <v>2021</v>
      </c>
      <c r="C95" s="53" t="s">
        <v>394</v>
      </c>
      <c r="D95" s="54">
        <v>1</v>
      </c>
      <c r="E95" s="54">
        <v>0</v>
      </c>
      <c r="F95" s="54">
        <f t="shared" si="1"/>
        <v>1000</v>
      </c>
      <c r="G95" s="54">
        <f t="shared" si="2"/>
        <v>250</v>
      </c>
      <c r="H95" s="54">
        <f t="shared" si="16"/>
        <v>1200</v>
      </c>
      <c r="I95" s="54">
        <v>1</v>
      </c>
      <c r="J95" s="54">
        <v>1</v>
      </c>
      <c r="L95" s="54">
        <f t="shared" si="17"/>
        <v>6</v>
      </c>
      <c r="M95" s="54">
        <v>0</v>
      </c>
      <c r="N95" s="54">
        <v>0</v>
      </c>
      <c r="O95" s="54">
        <v>0</v>
      </c>
      <c r="P95" s="54">
        <v>4</v>
      </c>
      <c r="R95" s="54">
        <f t="shared" si="18"/>
        <v>1200</v>
      </c>
      <c r="S95" s="54">
        <v>1000</v>
      </c>
      <c r="T95" s="54">
        <f t="shared" si="19"/>
        <v>0</v>
      </c>
      <c r="U95" s="54">
        <v>10</v>
      </c>
      <c r="V95" s="54">
        <f t="shared" si="6"/>
        <v>8000</v>
      </c>
      <c r="W95" s="54"/>
      <c r="X95" s="54">
        <v>3</v>
      </c>
      <c r="Y95" s="54">
        <v>2</v>
      </c>
      <c r="Z95" s="52"/>
      <c r="AA95" s="54">
        <f t="shared" si="7"/>
        <v>120</v>
      </c>
      <c r="AB95" s="54">
        <f t="shared" si="8"/>
        <v>800</v>
      </c>
    </row>
    <row r="96" spans="1:39" ht="15.75" customHeight="1">
      <c r="A96" s="51">
        <v>1</v>
      </c>
      <c r="B96" s="54">
        <v>2022</v>
      </c>
      <c r="C96" s="53" t="s">
        <v>395</v>
      </c>
      <c r="D96" s="54">
        <v>1</v>
      </c>
      <c r="E96" s="54">
        <v>0</v>
      </c>
      <c r="F96" s="54">
        <f t="shared" ref="F96:F105" si="20">IF(AND(2000&lt;B96,B96&lt;10000),ROUNDDOWN((INDEX($F$20:$F$23,MATCH(D96,$B$20:$B$23,0))+INDEX($G$20:$G$23,MATCH(D96,$B$20:$B$23,0))*E96)/I96,0),
ROUNDDOWN((INDEX($C$20:$C$23,MATCH(D96,$B$20:$B$23,0))+INDEX($D$20:$D$23,MATCH(D96,$B$20:$B$23,0))*E96)/I96,0))</f>
        <v>1000</v>
      </c>
      <c r="G96" s="54">
        <f t="shared" ref="G96:G105" si="21">ROUNDUP(F96*$C$25,0)*I96</f>
        <v>250</v>
      </c>
      <c r="H96" s="54">
        <f t="shared" si="16"/>
        <v>1200</v>
      </c>
      <c r="I96" s="54">
        <v>1</v>
      </c>
      <c r="J96" s="54">
        <v>1</v>
      </c>
      <c r="L96" s="54">
        <f t="shared" si="17"/>
        <v>6</v>
      </c>
      <c r="M96" s="54">
        <v>0</v>
      </c>
      <c r="N96" s="54">
        <v>0</v>
      </c>
      <c r="O96" s="54">
        <v>0</v>
      </c>
      <c r="P96" s="54">
        <v>4</v>
      </c>
      <c r="R96" s="54">
        <f t="shared" si="18"/>
        <v>1200</v>
      </c>
      <c r="S96" s="54">
        <v>1000</v>
      </c>
      <c r="T96" s="54">
        <f t="shared" si="19"/>
        <v>0</v>
      </c>
      <c r="U96" s="54">
        <v>10</v>
      </c>
      <c r="V96" s="54">
        <f t="shared" ref="V96:V105" si="22">ROUNDDOWN(IF($J96=0,INDEX($C$4:$C$13,MATCH(V$30,$B$4:$B$13,0))*($F96/$I96*(P96/(SUM($L96:$P96)))),INDEX($D$4:$D$13,MATCH(V$30,$B$4:$B$13,0))*($F96/$I96*(P96/(SUM($L96:$P96))))),0)</f>
        <v>8000</v>
      </c>
      <c r="W96" s="54"/>
      <c r="X96" s="54">
        <v>3</v>
      </c>
      <c r="Y96" s="54">
        <v>2</v>
      </c>
      <c r="Z96" s="52"/>
      <c r="AA96" s="54">
        <f t="shared" ref="AA96:AA106" si="23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/I96,0)*S96/1000</f>
        <v>120</v>
      </c>
      <c r="AB96" s="54">
        <f t="shared" ref="AB96:AB105" si="24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800</v>
      </c>
    </row>
    <row r="97" spans="1:28" ht="15.75" customHeight="1">
      <c r="A97" s="51">
        <v>1</v>
      </c>
      <c r="B97" s="54">
        <v>2023</v>
      </c>
      <c r="C97" s="53" t="s">
        <v>396</v>
      </c>
      <c r="D97" s="54">
        <v>3</v>
      </c>
      <c r="E97" s="54">
        <v>0</v>
      </c>
      <c r="F97" s="54">
        <f t="shared" si="20"/>
        <v>2000</v>
      </c>
      <c r="G97" s="54">
        <f t="shared" si="21"/>
        <v>500</v>
      </c>
      <c r="H97" s="54">
        <f t="shared" si="16"/>
        <v>3600</v>
      </c>
      <c r="I97" s="54">
        <v>1</v>
      </c>
      <c r="J97" s="54">
        <v>0</v>
      </c>
      <c r="L97" s="54">
        <f t="shared" si="17"/>
        <v>6</v>
      </c>
      <c r="M97" s="54">
        <v>0</v>
      </c>
      <c r="N97" s="54">
        <v>0</v>
      </c>
      <c r="O97" s="54">
        <v>0</v>
      </c>
      <c r="P97" s="54">
        <v>4</v>
      </c>
      <c r="R97" s="54">
        <f t="shared" si="18"/>
        <v>3600</v>
      </c>
      <c r="S97" s="54">
        <v>1000</v>
      </c>
      <c r="T97" s="54">
        <f t="shared" si="19"/>
        <v>0</v>
      </c>
      <c r="U97" s="54">
        <v>10</v>
      </c>
      <c r="V97" s="54">
        <f t="shared" si="22"/>
        <v>20000</v>
      </c>
      <c r="W97" s="54"/>
      <c r="X97" s="54">
        <v>3</v>
      </c>
      <c r="Y97" s="54">
        <v>2</v>
      </c>
      <c r="Z97" s="52"/>
      <c r="AA97" s="54">
        <f t="shared" si="23"/>
        <v>180</v>
      </c>
      <c r="AB97" s="54">
        <f t="shared" si="24"/>
        <v>1000</v>
      </c>
    </row>
    <row r="98" spans="1:28" ht="15.75" customHeight="1">
      <c r="A98" s="51">
        <v>1</v>
      </c>
      <c r="B98" s="54">
        <v>2024</v>
      </c>
      <c r="C98" s="53" t="s">
        <v>398</v>
      </c>
      <c r="D98" s="54">
        <v>3</v>
      </c>
      <c r="E98" s="54">
        <v>0</v>
      </c>
      <c r="F98" s="54">
        <f t="shared" si="20"/>
        <v>2000</v>
      </c>
      <c r="G98" s="54">
        <f t="shared" si="21"/>
        <v>500</v>
      </c>
      <c r="H98" s="54">
        <f t="shared" si="16"/>
        <v>2400</v>
      </c>
      <c r="I98" s="54">
        <v>1</v>
      </c>
      <c r="J98" s="54">
        <v>1</v>
      </c>
      <c r="L98" s="54">
        <f t="shared" si="17"/>
        <v>6</v>
      </c>
      <c r="M98" s="54">
        <v>0</v>
      </c>
      <c r="N98" s="54">
        <v>0</v>
      </c>
      <c r="O98" s="54">
        <v>0</v>
      </c>
      <c r="P98" s="54">
        <v>4</v>
      </c>
      <c r="R98" s="54">
        <f t="shared" si="18"/>
        <v>2400</v>
      </c>
      <c r="S98" s="54">
        <v>1000</v>
      </c>
      <c r="T98" s="54">
        <f t="shared" si="19"/>
        <v>0</v>
      </c>
      <c r="U98" s="54">
        <v>10</v>
      </c>
      <c r="V98" s="54">
        <f t="shared" si="22"/>
        <v>16000</v>
      </c>
      <c r="W98" s="54"/>
      <c r="X98" s="54">
        <v>3</v>
      </c>
      <c r="Y98" s="54">
        <v>2</v>
      </c>
      <c r="Z98" s="52"/>
      <c r="AA98" s="54">
        <f t="shared" si="23"/>
        <v>120</v>
      </c>
      <c r="AB98" s="54">
        <f t="shared" si="24"/>
        <v>800</v>
      </c>
    </row>
    <row r="99" spans="1:28" ht="15.75" customHeight="1">
      <c r="A99" s="51">
        <v>1</v>
      </c>
      <c r="B99" s="54">
        <v>2025</v>
      </c>
      <c r="C99" s="53" t="s">
        <v>400</v>
      </c>
      <c r="D99" s="54">
        <v>3</v>
      </c>
      <c r="E99" s="54">
        <v>0</v>
      </c>
      <c r="F99" s="54">
        <f t="shared" si="20"/>
        <v>2000</v>
      </c>
      <c r="G99" s="54">
        <f t="shared" si="21"/>
        <v>500</v>
      </c>
      <c r="H99" s="54">
        <f t="shared" si="16"/>
        <v>2000</v>
      </c>
      <c r="I99" s="54">
        <v>1</v>
      </c>
      <c r="J99" s="54">
        <v>1</v>
      </c>
      <c r="L99" s="54">
        <f t="shared" si="17"/>
        <v>5</v>
      </c>
      <c r="M99" s="54">
        <v>0</v>
      </c>
      <c r="N99" s="54">
        <v>0</v>
      </c>
      <c r="O99" s="54">
        <v>0</v>
      </c>
      <c r="P99" s="54">
        <v>5</v>
      </c>
      <c r="R99" s="54">
        <f t="shared" si="18"/>
        <v>2000</v>
      </c>
      <c r="S99" s="54">
        <v>1000</v>
      </c>
      <c r="T99" s="54">
        <f t="shared" si="19"/>
        <v>0</v>
      </c>
      <c r="U99" s="54">
        <v>10</v>
      </c>
      <c r="V99" s="54">
        <f t="shared" si="22"/>
        <v>20000</v>
      </c>
      <c r="W99" s="54"/>
      <c r="X99" s="54">
        <v>3</v>
      </c>
      <c r="Y99" s="54">
        <v>2</v>
      </c>
      <c r="Z99" s="52"/>
      <c r="AA99" s="54">
        <f t="shared" si="23"/>
        <v>120</v>
      </c>
      <c r="AB99" s="54">
        <f t="shared" si="24"/>
        <v>800</v>
      </c>
    </row>
    <row r="100" spans="1:28" ht="15.75" customHeight="1">
      <c r="A100" s="51">
        <v>1</v>
      </c>
      <c r="B100" s="54">
        <v>2026</v>
      </c>
      <c r="C100" s="53" t="s">
        <v>401</v>
      </c>
      <c r="D100" s="54">
        <v>2</v>
      </c>
      <c r="E100" s="54">
        <v>0</v>
      </c>
      <c r="F100" s="54">
        <f t="shared" si="20"/>
        <v>1500</v>
      </c>
      <c r="G100" s="54">
        <f t="shared" si="21"/>
        <v>375</v>
      </c>
      <c r="H100" s="54">
        <f t="shared" si="16"/>
        <v>900</v>
      </c>
      <c r="I100" s="54">
        <v>1</v>
      </c>
      <c r="J100" s="54">
        <v>1</v>
      </c>
      <c r="L100" s="54">
        <f t="shared" si="17"/>
        <v>3</v>
      </c>
      <c r="M100" s="54">
        <v>0</v>
      </c>
      <c r="N100" s="54">
        <v>0</v>
      </c>
      <c r="O100" s="54">
        <v>0</v>
      </c>
      <c r="P100" s="54">
        <v>7</v>
      </c>
      <c r="R100" s="54">
        <f t="shared" si="18"/>
        <v>900</v>
      </c>
      <c r="S100" s="54">
        <v>1000</v>
      </c>
      <c r="T100" s="54">
        <f t="shared" si="19"/>
        <v>0</v>
      </c>
      <c r="U100" s="54">
        <v>10</v>
      </c>
      <c r="V100" s="54">
        <f t="shared" si="22"/>
        <v>21000</v>
      </c>
      <c r="W100" s="54"/>
      <c r="X100" s="54">
        <v>3</v>
      </c>
      <c r="Y100" s="54">
        <v>2</v>
      </c>
      <c r="Z100" s="52"/>
      <c r="AA100" s="54">
        <f t="shared" si="23"/>
        <v>120</v>
      </c>
      <c r="AB100" s="54">
        <f t="shared" si="24"/>
        <v>800</v>
      </c>
    </row>
    <row r="101" spans="1:28" ht="15.75" customHeight="1">
      <c r="A101" s="51">
        <v>1</v>
      </c>
      <c r="B101" s="54">
        <v>2027</v>
      </c>
      <c r="C101" s="53" t="s">
        <v>402</v>
      </c>
      <c r="D101" s="54">
        <v>2</v>
      </c>
      <c r="E101" s="54">
        <v>0</v>
      </c>
      <c r="F101" s="54">
        <f t="shared" si="20"/>
        <v>1500</v>
      </c>
      <c r="G101" s="54">
        <f t="shared" si="21"/>
        <v>375</v>
      </c>
      <c r="H101" s="54">
        <f t="shared" si="16"/>
        <v>900</v>
      </c>
      <c r="I101" s="54">
        <v>1</v>
      </c>
      <c r="J101" s="54">
        <v>1</v>
      </c>
      <c r="L101" s="54">
        <f t="shared" si="17"/>
        <v>3</v>
      </c>
      <c r="M101" s="54">
        <v>0</v>
      </c>
      <c r="N101" s="54">
        <v>0</v>
      </c>
      <c r="O101" s="54">
        <v>0</v>
      </c>
      <c r="P101" s="54">
        <v>7</v>
      </c>
      <c r="R101" s="54">
        <f t="shared" si="18"/>
        <v>900</v>
      </c>
      <c r="S101" s="54">
        <v>1000</v>
      </c>
      <c r="T101" s="54">
        <f t="shared" si="19"/>
        <v>0</v>
      </c>
      <c r="U101" s="54">
        <v>10</v>
      </c>
      <c r="V101" s="54">
        <f t="shared" si="22"/>
        <v>21000</v>
      </c>
      <c r="W101" s="54"/>
      <c r="X101" s="54">
        <v>3</v>
      </c>
      <c r="Y101" s="54">
        <v>2</v>
      </c>
      <c r="Z101" s="52"/>
      <c r="AA101" s="54">
        <f t="shared" si="23"/>
        <v>120</v>
      </c>
      <c r="AB101" s="54">
        <f t="shared" si="24"/>
        <v>800</v>
      </c>
    </row>
    <row r="102" spans="1:28" ht="15.75" customHeight="1">
      <c r="A102" s="51">
        <v>1</v>
      </c>
      <c r="B102" s="54">
        <v>2028</v>
      </c>
      <c r="C102" s="53" t="s">
        <v>403</v>
      </c>
      <c r="D102" s="54">
        <v>2</v>
      </c>
      <c r="E102" s="54">
        <v>0</v>
      </c>
      <c r="F102" s="54">
        <f t="shared" si="20"/>
        <v>1500</v>
      </c>
      <c r="G102" s="54">
        <f t="shared" si="21"/>
        <v>375</v>
      </c>
      <c r="H102" s="54">
        <f t="shared" ref="H102:H105" si="25">R102/(S102/1000)</f>
        <v>900</v>
      </c>
      <c r="I102" s="54">
        <v>1</v>
      </c>
      <c r="J102" s="54">
        <v>1</v>
      </c>
      <c r="K102" s="85"/>
      <c r="L102" s="54">
        <f t="shared" ref="L102:L105" si="26">10-SUM(M102:P102)</f>
        <v>3</v>
      </c>
      <c r="M102" s="54">
        <v>0</v>
      </c>
      <c r="N102" s="54">
        <v>0</v>
      </c>
      <c r="O102" s="54">
        <v>0</v>
      </c>
      <c r="P102" s="54">
        <v>7</v>
      </c>
      <c r="Q102" s="85"/>
      <c r="R102" s="54">
        <f t="shared" ref="R102:R105" si="27">ROUNDDOWN(IF($J102=0,INDEX($C$4:$C$13,MATCH(R$30,$B$4:$B$13,0))*($F102/$I102*(L102/(SUM($L102:$P102)))),INDEX($D$4:$D$13,MATCH(R$30,$B$4:$B$13,0))*($F102/$I102*(L102/(SUM($L102:$P102))))),0)*S102/1000</f>
        <v>900</v>
      </c>
      <c r="S102" s="54">
        <v>1000</v>
      </c>
      <c r="T102" s="54">
        <f t="shared" ref="T102:T105" si="28">N102*5</f>
        <v>0</v>
      </c>
      <c r="U102" s="54">
        <v>10</v>
      </c>
      <c r="V102" s="54">
        <f t="shared" si="22"/>
        <v>21000</v>
      </c>
      <c r="W102" s="54"/>
      <c r="X102" s="54">
        <v>3</v>
      </c>
      <c r="Y102" s="54">
        <v>2</v>
      </c>
      <c r="Z102" s="52"/>
      <c r="AA102" s="54">
        <f t="shared" si="23"/>
        <v>120</v>
      </c>
      <c r="AB102" s="54">
        <f t="shared" si="24"/>
        <v>800</v>
      </c>
    </row>
    <row r="103" spans="1:28" ht="15.75" customHeight="1">
      <c r="A103" s="51">
        <v>1</v>
      </c>
      <c r="B103" s="54">
        <v>2029</v>
      </c>
      <c r="C103" s="53" t="s">
        <v>417</v>
      </c>
      <c r="D103" s="54">
        <v>2</v>
      </c>
      <c r="E103" s="54">
        <v>0</v>
      </c>
      <c r="F103" s="54">
        <f t="shared" si="20"/>
        <v>1500</v>
      </c>
      <c r="G103" s="54">
        <f t="shared" si="21"/>
        <v>375</v>
      </c>
      <c r="H103" s="54">
        <f t="shared" si="25"/>
        <v>2700</v>
      </c>
      <c r="I103" s="54">
        <v>1</v>
      </c>
      <c r="J103" s="54">
        <v>0</v>
      </c>
      <c r="K103" s="85"/>
      <c r="L103" s="54">
        <f t="shared" si="26"/>
        <v>6</v>
      </c>
      <c r="M103" s="54">
        <v>0</v>
      </c>
      <c r="N103" s="54">
        <v>0</v>
      </c>
      <c r="O103" s="54">
        <v>0</v>
      </c>
      <c r="P103" s="54">
        <v>4</v>
      </c>
      <c r="Q103" s="85"/>
      <c r="R103" s="54">
        <f t="shared" si="27"/>
        <v>2700</v>
      </c>
      <c r="S103" s="54">
        <v>1000</v>
      </c>
      <c r="T103" s="54">
        <f t="shared" si="28"/>
        <v>0</v>
      </c>
      <c r="U103" s="54">
        <v>10</v>
      </c>
      <c r="V103" s="54">
        <f t="shared" si="22"/>
        <v>15000</v>
      </c>
      <c r="W103" s="54"/>
      <c r="X103" s="54">
        <v>3</v>
      </c>
      <c r="Y103" s="54">
        <v>2</v>
      </c>
      <c r="Z103" s="52"/>
      <c r="AA103" s="54">
        <f t="shared" si="23"/>
        <v>180</v>
      </c>
      <c r="AB103" s="54">
        <f t="shared" si="24"/>
        <v>1000</v>
      </c>
    </row>
    <row r="104" spans="1:28" ht="15.75" customHeight="1">
      <c r="A104" s="51">
        <v>1</v>
      </c>
      <c r="B104" s="54">
        <v>2030</v>
      </c>
      <c r="C104" s="53" t="s">
        <v>418</v>
      </c>
      <c r="D104" s="54">
        <v>2</v>
      </c>
      <c r="E104" s="54">
        <v>0</v>
      </c>
      <c r="F104" s="54">
        <f t="shared" si="20"/>
        <v>1500</v>
      </c>
      <c r="G104" s="54">
        <f t="shared" si="21"/>
        <v>375</v>
      </c>
      <c r="H104" s="54">
        <f t="shared" si="25"/>
        <v>1800</v>
      </c>
      <c r="I104" s="54">
        <v>1</v>
      </c>
      <c r="J104" s="54">
        <v>1</v>
      </c>
      <c r="K104" s="85"/>
      <c r="L104" s="54">
        <f t="shared" si="26"/>
        <v>6</v>
      </c>
      <c r="M104" s="54">
        <v>0</v>
      </c>
      <c r="N104" s="54">
        <v>0</v>
      </c>
      <c r="O104" s="54">
        <v>0</v>
      </c>
      <c r="P104" s="54">
        <v>4</v>
      </c>
      <c r="Q104" s="85"/>
      <c r="R104" s="54">
        <f t="shared" si="27"/>
        <v>1800</v>
      </c>
      <c r="S104" s="54">
        <v>1000</v>
      </c>
      <c r="T104" s="54">
        <f t="shared" si="28"/>
        <v>0</v>
      </c>
      <c r="U104" s="54">
        <v>10</v>
      </c>
      <c r="V104" s="54">
        <f t="shared" si="22"/>
        <v>12000</v>
      </c>
      <c r="W104" s="54"/>
      <c r="X104" s="54">
        <v>3</v>
      </c>
      <c r="Y104" s="54">
        <v>2</v>
      </c>
      <c r="Z104" s="52"/>
      <c r="AA104" s="54">
        <f t="shared" si="23"/>
        <v>120</v>
      </c>
      <c r="AB104" s="54">
        <f t="shared" si="24"/>
        <v>800</v>
      </c>
    </row>
    <row r="105" spans="1:28" ht="15.75" customHeight="1">
      <c r="A105" s="51">
        <v>1</v>
      </c>
      <c r="B105" s="54">
        <v>2031</v>
      </c>
      <c r="C105" s="53" t="s">
        <v>419</v>
      </c>
      <c r="D105" s="54">
        <v>2</v>
      </c>
      <c r="E105" s="54">
        <v>0</v>
      </c>
      <c r="F105" s="54">
        <f t="shared" si="20"/>
        <v>1500</v>
      </c>
      <c r="G105" s="54">
        <f t="shared" si="21"/>
        <v>375</v>
      </c>
      <c r="H105" s="54">
        <f t="shared" si="25"/>
        <v>1500</v>
      </c>
      <c r="I105" s="54">
        <v>1</v>
      </c>
      <c r="J105" s="54">
        <v>1</v>
      </c>
      <c r="K105" s="85"/>
      <c r="L105" s="54">
        <f t="shared" si="26"/>
        <v>5</v>
      </c>
      <c r="M105" s="54">
        <v>0</v>
      </c>
      <c r="N105" s="54">
        <v>0</v>
      </c>
      <c r="O105" s="54">
        <v>0</v>
      </c>
      <c r="P105" s="54">
        <v>5</v>
      </c>
      <c r="Q105" s="85"/>
      <c r="R105" s="54">
        <f t="shared" si="27"/>
        <v>1500</v>
      </c>
      <c r="S105" s="54">
        <v>1000</v>
      </c>
      <c r="T105" s="54">
        <f t="shared" si="28"/>
        <v>0</v>
      </c>
      <c r="U105" s="54">
        <v>10</v>
      </c>
      <c r="V105" s="54">
        <f t="shared" si="22"/>
        <v>15000</v>
      </c>
      <c r="W105" s="54"/>
      <c r="X105" s="54">
        <v>3</v>
      </c>
      <c r="Y105" s="54">
        <v>2</v>
      </c>
      <c r="Z105" s="52"/>
      <c r="AA105" s="54">
        <f t="shared" si="23"/>
        <v>120</v>
      </c>
      <c r="AB105" s="54">
        <f t="shared" si="24"/>
        <v>800</v>
      </c>
    </row>
    <row r="106" spans="1:28" ht="15.75" customHeight="1">
      <c r="A106" s="51">
        <v>1</v>
      </c>
      <c r="B106" s="54">
        <v>20001</v>
      </c>
      <c r="C106" s="85" t="s">
        <v>425</v>
      </c>
      <c r="D106" s="54">
        <v>4</v>
      </c>
      <c r="E106" s="54">
        <v>0</v>
      </c>
      <c r="F106" s="54">
        <f t="shared" ref="F106" si="29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30">ROUNDUP(F106*$C$25,0)*I106</f>
        <v>88</v>
      </c>
      <c r="H106" s="54">
        <f t="shared" ref="H106" si="31">R106/(S106/1000)</f>
        <v>525</v>
      </c>
      <c r="I106" s="54">
        <v>1</v>
      </c>
      <c r="J106" s="54">
        <v>0</v>
      </c>
      <c r="K106" s="85"/>
      <c r="L106" s="54">
        <f t="shared" ref="L106" si="32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Q106" s="85"/>
      <c r="R106" s="54">
        <f t="shared" ref="R106" si="33">ROUNDDOWN(IF($J106=0,INDEX($C$4:$C$13,MATCH(R$30,$B$4:$B$13,0))*($F106/$I106*(L106/(SUM($L106:$P106)))),INDEX($D$4:$D$13,MATCH(R$30,$B$4:$B$13,0))*($F106/$I106*(L106/(SUM($L106:$P106))))),0)*S106/1000</f>
        <v>525</v>
      </c>
      <c r="S106" s="54">
        <v>1000</v>
      </c>
      <c r="T106" s="54">
        <f t="shared" ref="T106" si="34">N106*5</f>
        <v>0</v>
      </c>
      <c r="U106" s="54">
        <v>10</v>
      </c>
      <c r="V106" s="54">
        <f t="shared" ref="V106" si="35">ROUNDDOWN(IF($J106=0,INDEX($C$4:$C$13,MATCH(V$30,$B$4:$B$13,0))*($F106/$I106*(P106/(SUM($L106:$P106)))),INDEX($D$4:$D$13,MATCH(V$30,$B$4:$B$13,0))*($F106/$I106*(P106/(SUM($L106:$P106))))),0)</f>
        <v>4375</v>
      </c>
      <c r="W106" s="54"/>
      <c r="X106" s="54">
        <v>3</v>
      </c>
      <c r="Y106" s="54">
        <v>2</v>
      </c>
      <c r="Z106" s="52"/>
      <c r="AA106" s="54">
        <f t="shared" si="23"/>
        <v>180</v>
      </c>
      <c r="AB106" s="54">
        <f t="shared" ref="AB106" si="36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  <row r="107" spans="1:28" ht="15.75" customHeight="1">
      <c r="A107" s="51">
        <v>1</v>
      </c>
      <c r="D107" s="53"/>
      <c r="E107" s="53"/>
      <c r="F107" s="53"/>
      <c r="G107" s="53"/>
      <c r="H107" s="53"/>
      <c r="I107" s="53"/>
      <c r="J107" s="53"/>
      <c r="L107" s="53"/>
      <c r="M107" s="53"/>
      <c r="N107" s="53"/>
      <c r="O107" s="53"/>
      <c r="P107" s="53"/>
      <c r="R107" s="53"/>
      <c r="S107" s="53"/>
      <c r="T107" s="53"/>
      <c r="U107" s="53"/>
      <c r="V107" s="53"/>
      <c r="X107" s="54"/>
      <c r="Y107" s="54"/>
      <c r="Z107" s="52"/>
      <c r="AA107" s="54"/>
      <c r="AB107" s="54"/>
    </row>
    <row r="108" spans="1:28" ht="15.75" customHeight="1">
      <c r="A108" s="51">
        <v>1</v>
      </c>
      <c r="D108" s="53"/>
      <c r="E108" s="53"/>
      <c r="F108" s="53"/>
      <c r="G108" s="53"/>
      <c r="H108" s="53"/>
      <c r="I108" s="53"/>
      <c r="J108" s="53"/>
      <c r="L108" s="53"/>
      <c r="M108" s="53"/>
      <c r="N108" s="53"/>
      <c r="O108" s="53"/>
      <c r="P108" s="53"/>
      <c r="R108" s="53"/>
      <c r="S108" s="53"/>
      <c r="T108" s="53"/>
      <c r="U108" s="53"/>
      <c r="V108" s="53"/>
      <c r="X108" s="54"/>
      <c r="Y108" s="54"/>
      <c r="Z108" s="52"/>
      <c r="AA108" s="54"/>
      <c r="AB108" s="54"/>
    </row>
    <row r="109" spans="1:28" ht="15.75" customHeight="1">
      <c r="A109" s="51">
        <v>1</v>
      </c>
      <c r="D109" s="53"/>
      <c r="E109" s="53"/>
      <c r="F109" s="53"/>
      <c r="G109" s="53"/>
      <c r="H109" s="53"/>
      <c r="I109" s="53"/>
      <c r="J109" s="53"/>
      <c r="L109" s="53"/>
      <c r="M109" s="53"/>
      <c r="N109" s="53"/>
      <c r="O109" s="53"/>
      <c r="P109" s="53"/>
      <c r="R109" s="53"/>
      <c r="S109" s="53"/>
      <c r="T109" s="53"/>
      <c r="U109" s="53"/>
      <c r="V109" s="53"/>
      <c r="X109" s="54"/>
      <c r="Y109" s="54"/>
      <c r="Z109" s="52"/>
      <c r="AA109" s="54"/>
      <c r="AB109" s="54"/>
    </row>
    <row r="110" spans="1:28" ht="15.75" customHeight="1">
      <c r="A110" s="51">
        <v>1</v>
      </c>
      <c r="D110" s="53"/>
      <c r="E110" s="53"/>
      <c r="F110" s="53"/>
      <c r="G110" s="53"/>
      <c r="H110" s="53"/>
      <c r="I110" s="53"/>
      <c r="J110" s="53"/>
      <c r="L110" s="53"/>
      <c r="M110" s="53"/>
      <c r="N110" s="53"/>
      <c r="O110" s="53"/>
      <c r="P110" s="53"/>
      <c r="R110" s="53"/>
      <c r="S110" s="53"/>
      <c r="T110" s="53"/>
      <c r="U110" s="53"/>
      <c r="V110" s="53"/>
      <c r="X110" s="54"/>
      <c r="Y110" s="54"/>
      <c r="Z110" s="52"/>
      <c r="AA110" s="54"/>
      <c r="AB110" s="54"/>
    </row>
    <row r="111" spans="1:28" ht="15.75" customHeight="1">
      <c r="A111" s="51">
        <v>1</v>
      </c>
      <c r="D111" s="53"/>
      <c r="E111" s="53"/>
      <c r="F111" s="53"/>
      <c r="G111" s="53"/>
      <c r="H111" s="53"/>
      <c r="I111" s="53"/>
      <c r="J111" s="53"/>
      <c r="L111" s="53"/>
      <c r="M111" s="53"/>
      <c r="N111" s="53"/>
      <c r="O111" s="53"/>
      <c r="P111" s="53"/>
      <c r="R111" s="53"/>
      <c r="S111" s="53"/>
      <c r="T111" s="53"/>
      <c r="U111" s="53"/>
      <c r="V111" s="53"/>
      <c r="X111" s="54"/>
      <c r="Y111" s="54"/>
      <c r="Z111" s="52"/>
      <c r="AA111" s="54"/>
      <c r="AB111" s="54"/>
    </row>
    <row r="112" spans="1:28" ht="15.75" customHeight="1">
      <c r="A112" s="51">
        <v>1</v>
      </c>
      <c r="D112" s="53"/>
      <c r="E112" s="53"/>
      <c r="F112" s="53"/>
      <c r="G112" s="53"/>
      <c r="H112" s="53"/>
      <c r="I112" s="53"/>
      <c r="J112" s="53"/>
      <c r="L112" s="53"/>
      <c r="M112" s="53"/>
      <c r="N112" s="53"/>
      <c r="O112" s="53"/>
      <c r="P112" s="53"/>
      <c r="R112" s="53"/>
      <c r="S112" s="53"/>
      <c r="T112" s="53"/>
      <c r="U112" s="53"/>
      <c r="V112" s="53"/>
      <c r="X112" s="54"/>
      <c r="Y112" s="54"/>
      <c r="Z112" s="52"/>
      <c r="AA112" s="54"/>
      <c r="AB112" s="54"/>
    </row>
    <row r="113" spans="1:28" ht="15.75" customHeight="1">
      <c r="A113" s="51">
        <v>1</v>
      </c>
      <c r="D113" s="53"/>
      <c r="E113" s="53"/>
      <c r="F113" s="53"/>
      <c r="G113" s="53"/>
      <c r="H113" s="53"/>
      <c r="I113" s="53"/>
      <c r="J113" s="53"/>
      <c r="L113" s="53"/>
      <c r="M113" s="53"/>
      <c r="N113" s="53"/>
      <c r="O113" s="53"/>
      <c r="P113" s="53"/>
      <c r="R113" s="53"/>
      <c r="S113" s="53"/>
      <c r="T113" s="53"/>
      <c r="U113" s="53"/>
      <c r="V113" s="53"/>
      <c r="X113" s="54"/>
      <c r="Y113" s="54"/>
      <c r="Z113" s="52"/>
      <c r="AA113" s="54"/>
      <c r="AB113" s="54"/>
    </row>
    <row r="114" spans="1:28" ht="15.75" customHeight="1">
      <c r="A114" s="51">
        <v>1</v>
      </c>
      <c r="D114" s="53"/>
      <c r="E114" s="53"/>
      <c r="F114" s="53"/>
      <c r="G114" s="53"/>
      <c r="H114" s="53"/>
      <c r="I114" s="53"/>
      <c r="J114" s="53"/>
      <c r="L114" s="53"/>
      <c r="M114" s="53"/>
      <c r="N114" s="53"/>
      <c r="O114" s="53"/>
      <c r="P114" s="53"/>
      <c r="R114" s="53"/>
      <c r="S114" s="53"/>
      <c r="T114" s="53"/>
      <c r="U114" s="53"/>
      <c r="V114" s="53"/>
      <c r="X114" s="54"/>
      <c r="Y114" s="54"/>
      <c r="Z114" s="52"/>
      <c r="AA114" s="54"/>
      <c r="AB114" s="54"/>
    </row>
    <row r="115" spans="1:28" ht="15.75" customHeight="1">
      <c r="A115" s="51">
        <v>1</v>
      </c>
      <c r="B115" s="53"/>
      <c r="C115" s="53"/>
      <c r="D115" s="53"/>
      <c r="E115" s="53"/>
      <c r="F115" s="53"/>
      <c r="G115" s="53"/>
      <c r="H115" s="53"/>
      <c r="I115" s="53"/>
      <c r="J115" s="53"/>
      <c r="L115" s="53"/>
      <c r="M115" s="53"/>
      <c r="N115" s="53"/>
      <c r="O115" s="53"/>
      <c r="P115" s="53"/>
      <c r="R115" s="53"/>
      <c r="S115" s="53"/>
      <c r="T115" s="53"/>
      <c r="U115" s="53"/>
      <c r="V115" s="53"/>
      <c r="X115" s="54"/>
      <c r="Y115" s="54"/>
      <c r="Z115" s="52"/>
      <c r="AA115" s="54"/>
      <c r="AB115" s="54"/>
    </row>
    <row r="116" spans="1:28" ht="15.75" customHeight="1">
      <c r="A116" s="51">
        <v>1</v>
      </c>
      <c r="P116" s="53"/>
      <c r="X116" s="52"/>
      <c r="Y116" s="52"/>
      <c r="Z116" s="52"/>
      <c r="AA116" s="52"/>
      <c r="AB116" s="52"/>
    </row>
    <row r="117" spans="1:28" ht="15.75" customHeight="1">
      <c r="A117" s="51">
        <v>1</v>
      </c>
      <c r="P117" s="53"/>
      <c r="X117" s="52"/>
      <c r="Y117" s="52"/>
      <c r="Z117" s="52"/>
      <c r="AA117" s="52"/>
      <c r="AB117" s="52"/>
    </row>
    <row r="118" spans="1:28" ht="15.75" customHeight="1">
      <c r="A118" s="51">
        <v>1</v>
      </c>
      <c r="P118" s="53"/>
      <c r="X118" s="52"/>
      <c r="Y118" s="52"/>
      <c r="Z118" s="52"/>
      <c r="AA118" s="52"/>
      <c r="AB118" s="52"/>
    </row>
    <row r="119" spans="1:28" ht="15.75" customHeight="1">
      <c r="A119" s="51">
        <v>1</v>
      </c>
      <c r="P119" s="53"/>
      <c r="X119" s="52"/>
      <c r="Y119" s="52"/>
      <c r="Z119" s="52"/>
      <c r="AA119" s="52"/>
      <c r="AB119" s="52"/>
    </row>
    <row r="120" spans="1:28" ht="15.75" customHeight="1">
      <c r="A120" s="51">
        <v>1</v>
      </c>
      <c r="X120" s="52"/>
      <c r="Y120" s="52"/>
      <c r="Z120" s="52"/>
      <c r="AA120" s="52"/>
      <c r="AB120" s="52"/>
    </row>
    <row r="121" spans="1:28" ht="15.75" customHeight="1">
      <c r="A121" s="51">
        <v>1</v>
      </c>
      <c r="X121" s="52"/>
      <c r="Y121" s="52"/>
      <c r="Z121" s="52"/>
      <c r="AA121" s="52"/>
      <c r="AB121" s="52"/>
    </row>
    <row r="122" spans="1:28" ht="15.75" customHeight="1">
      <c r="X122" s="52"/>
      <c r="Y122" s="52"/>
      <c r="Z122" s="52"/>
      <c r="AA122" s="52"/>
      <c r="AB122" s="52"/>
    </row>
    <row r="123" spans="1:28" ht="15.75" customHeight="1">
      <c r="X123" s="52"/>
      <c r="Y123" s="52"/>
      <c r="Z123" s="52"/>
      <c r="AA123" s="52"/>
      <c r="AB123" s="52"/>
    </row>
    <row r="124" spans="1:28" ht="15.75" customHeight="1">
      <c r="X124" s="52"/>
      <c r="Y124" s="52"/>
      <c r="Z124" s="52"/>
      <c r="AA124" s="52"/>
      <c r="AB124" s="52"/>
    </row>
    <row r="125" spans="1:28" ht="15.75" customHeight="1">
      <c r="X125" s="52"/>
      <c r="Y125" s="52"/>
      <c r="Z125" s="52"/>
      <c r="AA125" s="52"/>
      <c r="AB125" s="52"/>
    </row>
    <row r="126" spans="1:28" ht="15.75" customHeight="1">
      <c r="X126" s="52"/>
      <c r="Y126" s="52"/>
      <c r="Z126" s="52"/>
      <c r="AA126" s="52"/>
      <c r="AB126" s="52"/>
    </row>
    <row r="127" spans="1:28" ht="15.75" customHeight="1">
      <c r="X127" s="52"/>
      <c r="Y127" s="52"/>
      <c r="Z127" s="52"/>
      <c r="AA127" s="52"/>
      <c r="AB127" s="52"/>
    </row>
    <row r="128" spans="1:28" ht="15.75" customHeight="1">
      <c r="X128" s="52"/>
      <c r="Y128" s="52"/>
      <c r="Z128" s="52"/>
      <c r="AA128" s="52"/>
      <c r="AB128" s="52"/>
    </row>
    <row r="129" spans="24:28" ht="15.75" customHeight="1">
      <c r="X129" s="52"/>
      <c r="Y129" s="52"/>
      <c r="Z129" s="52"/>
      <c r="AA129" s="52"/>
      <c r="AB129" s="52"/>
    </row>
    <row r="130" spans="24:28" ht="15.75" customHeight="1">
      <c r="X130" s="52"/>
      <c r="Y130" s="52"/>
      <c r="Z130" s="52"/>
      <c r="AA130" s="52"/>
      <c r="AB130" s="52"/>
    </row>
    <row r="131" spans="24:28" ht="15.75" customHeight="1">
      <c r="X131" s="52"/>
      <c r="Y131" s="52"/>
      <c r="Z131" s="52"/>
      <c r="AA131" s="52"/>
      <c r="AB131" s="52"/>
    </row>
    <row r="132" spans="24:28" ht="15.75" customHeight="1">
      <c r="X132" s="52"/>
      <c r="Y132" s="52"/>
      <c r="Z132" s="52"/>
      <c r="AA132" s="52"/>
      <c r="AB132" s="52"/>
    </row>
    <row r="133" spans="24:28" ht="15.75" customHeight="1">
      <c r="X133" s="52"/>
      <c r="Y133" s="52"/>
      <c r="Z133" s="52"/>
      <c r="AA133" s="52"/>
      <c r="AB133" s="52"/>
    </row>
    <row r="134" spans="24:28" ht="15.75" customHeight="1">
      <c r="X134" s="52"/>
      <c r="Y134" s="52"/>
      <c r="Z134" s="52"/>
      <c r="AA134" s="52"/>
      <c r="AB134" s="52"/>
    </row>
    <row r="135" spans="24:28" ht="15.75" customHeight="1">
      <c r="X135" s="52"/>
      <c r="Y135" s="52"/>
      <c r="Z135" s="52"/>
      <c r="AA135" s="52"/>
      <c r="AB135" s="52"/>
    </row>
    <row r="136" spans="24:28" ht="15.75" customHeight="1">
      <c r="X136" s="52"/>
      <c r="Y136" s="52"/>
      <c r="Z136" s="52"/>
      <c r="AA136" s="52"/>
      <c r="AB136" s="52"/>
    </row>
    <row r="137" spans="24:28" ht="15.75" customHeight="1">
      <c r="X137" s="52"/>
      <c r="Y137" s="52"/>
      <c r="Z137" s="52"/>
      <c r="AA137" s="52"/>
      <c r="AB137" s="52"/>
    </row>
    <row r="138" spans="24:28" ht="15.75" customHeight="1">
      <c r="X138" s="52"/>
      <c r="Y138" s="52"/>
      <c r="Z138" s="52"/>
      <c r="AA138" s="52"/>
      <c r="AB138" s="52"/>
    </row>
    <row r="139" spans="24:28" ht="15.75" customHeight="1">
      <c r="X139" s="52"/>
      <c r="Y139" s="52"/>
      <c r="Z139" s="52"/>
      <c r="AA139" s="52"/>
      <c r="AB139" s="52"/>
    </row>
    <row r="140" spans="24:28" ht="15.75" customHeight="1">
      <c r="X140" s="52"/>
      <c r="Y140" s="52"/>
      <c r="Z140" s="52"/>
      <c r="AA140" s="52"/>
      <c r="AB140" s="52"/>
    </row>
    <row r="141" spans="24:28" ht="15.75" customHeight="1">
      <c r="X141" s="52"/>
      <c r="Y141" s="52"/>
      <c r="Z141" s="52"/>
      <c r="AA141" s="52"/>
      <c r="AB141" s="52"/>
    </row>
    <row r="142" spans="24:28" ht="15.75" customHeight="1">
      <c r="X142" s="52"/>
      <c r="Y142" s="52"/>
      <c r="Z142" s="52"/>
      <c r="AA142" s="52"/>
      <c r="AB142" s="52"/>
    </row>
    <row r="143" spans="24:28" ht="15.75" customHeight="1">
      <c r="X143" s="52"/>
      <c r="Y143" s="52"/>
      <c r="Z143" s="52"/>
      <c r="AA143" s="52"/>
      <c r="AB143" s="52"/>
    </row>
    <row r="144" spans="24:28" ht="15.75" customHeight="1">
      <c r="X144" s="52"/>
      <c r="Y144" s="52"/>
      <c r="Z144" s="52"/>
      <c r="AA144" s="52"/>
      <c r="AB144" s="52"/>
    </row>
    <row r="145" spans="24:28" ht="15.75" customHeight="1">
      <c r="X145" s="52"/>
      <c r="Y145" s="52"/>
      <c r="Z145" s="52"/>
      <c r="AA145" s="52"/>
      <c r="AB145" s="52"/>
    </row>
    <row r="146" spans="24:28" ht="15.75" customHeight="1">
      <c r="X146" s="52"/>
      <c r="Y146" s="52"/>
      <c r="Z146" s="52"/>
      <c r="AA146" s="52"/>
      <c r="AB146" s="52"/>
    </row>
    <row r="147" spans="24:28" ht="15.75" customHeight="1">
      <c r="X147" s="52"/>
      <c r="Y147" s="52"/>
      <c r="Z147" s="52"/>
      <c r="AA147" s="52"/>
      <c r="AB147" s="52"/>
    </row>
    <row r="148" spans="24:28" ht="15.75" customHeight="1">
      <c r="X148" s="52"/>
      <c r="Y148" s="52"/>
      <c r="Z148" s="52"/>
      <c r="AA148" s="52"/>
      <c r="AB148" s="52"/>
    </row>
    <row r="149" spans="24:28" ht="15.75" customHeight="1">
      <c r="X149" s="52"/>
      <c r="Y149" s="52"/>
      <c r="Z149" s="52"/>
      <c r="AA149" s="52"/>
      <c r="AB149" s="52"/>
    </row>
    <row r="150" spans="24:28" ht="15.75" customHeight="1">
      <c r="X150" s="52"/>
      <c r="Y150" s="52"/>
      <c r="Z150" s="52"/>
      <c r="AA150" s="52"/>
      <c r="AB150" s="52"/>
    </row>
    <row r="151" spans="24:28" ht="15.75" customHeight="1">
      <c r="X151" s="52"/>
      <c r="Y151" s="52"/>
      <c r="Z151" s="52"/>
      <c r="AA151" s="52"/>
      <c r="AB151" s="52"/>
    </row>
    <row r="152" spans="24:28" ht="15.75" customHeight="1">
      <c r="X152" s="52"/>
      <c r="Y152" s="52"/>
      <c r="Z152" s="52"/>
      <c r="AA152" s="52"/>
      <c r="AB152" s="52"/>
    </row>
    <row r="153" spans="24:28" ht="15.75" customHeight="1">
      <c r="X153" s="52"/>
      <c r="Y153" s="52"/>
      <c r="Z153" s="52"/>
      <c r="AA153" s="52"/>
      <c r="AB153" s="52"/>
    </row>
    <row r="154" spans="24:28" ht="15.75" customHeight="1">
      <c r="X154" s="52"/>
      <c r="Y154" s="52"/>
      <c r="Z154" s="52"/>
      <c r="AA154" s="52"/>
      <c r="AB154" s="52"/>
    </row>
    <row r="155" spans="24:28" ht="15.75" customHeight="1">
      <c r="X155" s="52"/>
      <c r="Y155" s="52"/>
      <c r="Z155" s="52"/>
      <c r="AA155" s="52"/>
      <c r="AB155" s="52"/>
    </row>
    <row r="156" spans="24:28" ht="15.75" customHeight="1">
      <c r="X156" s="52"/>
      <c r="Y156" s="52"/>
      <c r="Z156" s="52"/>
      <c r="AA156" s="52"/>
      <c r="AB156" s="52"/>
    </row>
    <row r="157" spans="24:28" ht="15.75" customHeight="1">
      <c r="X157" s="52"/>
      <c r="Y157" s="52"/>
      <c r="Z157" s="52"/>
      <c r="AA157" s="52"/>
      <c r="AB157" s="52"/>
    </row>
    <row r="158" spans="24:28" ht="15.75" customHeight="1">
      <c r="X158" s="52"/>
      <c r="Y158" s="52"/>
      <c r="Z158" s="52"/>
      <c r="AA158" s="52"/>
      <c r="AB158" s="52"/>
    </row>
    <row r="159" spans="24:28" ht="15.75" customHeight="1">
      <c r="X159" s="52"/>
      <c r="Y159" s="52"/>
      <c r="Z159" s="52"/>
      <c r="AA159" s="52"/>
      <c r="AB159" s="52"/>
    </row>
    <row r="160" spans="24:28" ht="15.75" customHeight="1">
      <c r="X160" s="52"/>
      <c r="Y160" s="52"/>
      <c r="Z160" s="52"/>
      <c r="AA160" s="52"/>
      <c r="AB160" s="52"/>
    </row>
    <row r="161" spans="24:28" ht="15.75" customHeight="1">
      <c r="X161" s="52"/>
      <c r="Y161" s="52"/>
      <c r="Z161" s="52"/>
      <c r="AA161" s="52"/>
      <c r="AB161" s="52"/>
    </row>
    <row r="162" spans="24:28" ht="15.75" customHeight="1">
      <c r="X162" s="52"/>
      <c r="Y162" s="52"/>
      <c r="Z162" s="52"/>
      <c r="AA162" s="52"/>
      <c r="AB162" s="52"/>
    </row>
    <row r="163" spans="24:28" ht="15.75" customHeight="1">
      <c r="X163" s="52"/>
      <c r="Y163" s="52"/>
      <c r="Z163" s="52"/>
      <c r="AA163" s="52"/>
      <c r="AB163" s="52"/>
    </row>
    <row r="164" spans="24:28" ht="15.75" customHeight="1">
      <c r="X164" s="52"/>
      <c r="Y164" s="52"/>
      <c r="Z164" s="52"/>
      <c r="AA164" s="52"/>
      <c r="AB164" s="52"/>
    </row>
    <row r="165" spans="24:28" ht="15.75" customHeight="1">
      <c r="X165" s="52"/>
      <c r="Y165" s="52"/>
      <c r="Z165" s="52"/>
      <c r="AA165" s="52"/>
      <c r="AB165" s="52"/>
    </row>
    <row r="166" spans="24:28" ht="15.75" customHeight="1">
      <c r="X166" s="52"/>
      <c r="Y166" s="52"/>
      <c r="Z166" s="52"/>
      <c r="AA166" s="52"/>
      <c r="AB166" s="52"/>
    </row>
    <row r="167" spans="24:28" ht="15.75" customHeight="1">
      <c r="X167" s="52"/>
      <c r="Y167" s="52"/>
      <c r="Z167" s="52"/>
      <c r="AA167" s="52"/>
      <c r="AB167" s="52"/>
    </row>
    <row r="168" spans="24:28" ht="15.75" customHeight="1">
      <c r="X168" s="52"/>
      <c r="Y168" s="52"/>
      <c r="Z168" s="52"/>
      <c r="AA168" s="52"/>
      <c r="AB168" s="52"/>
    </row>
    <row r="169" spans="24:28" ht="15.75" customHeight="1">
      <c r="X169" s="52"/>
      <c r="Y169" s="52"/>
      <c r="Z169" s="52"/>
      <c r="AA169" s="52"/>
      <c r="AB169" s="52"/>
    </row>
    <row r="170" spans="24:28" ht="15.75" customHeight="1">
      <c r="X170" s="52"/>
      <c r="Y170" s="52"/>
      <c r="Z170" s="52"/>
      <c r="AA170" s="52"/>
      <c r="AB170" s="52"/>
    </row>
    <row r="171" spans="24:28" ht="15.75" customHeight="1">
      <c r="X171" s="52"/>
      <c r="Y171" s="52"/>
      <c r="Z171" s="52"/>
      <c r="AA171" s="52"/>
      <c r="AB171" s="52"/>
    </row>
    <row r="172" spans="24:28" ht="15.75" customHeight="1">
      <c r="X172" s="52"/>
      <c r="Y172" s="52"/>
      <c r="Z172" s="52"/>
      <c r="AA172" s="52"/>
      <c r="AB172" s="52"/>
    </row>
    <row r="173" spans="24:28" ht="15.75" customHeight="1">
      <c r="X173" s="52"/>
      <c r="Y173" s="52"/>
      <c r="Z173" s="52"/>
      <c r="AA173" s="52"/>
      <c r="AB173" s="52"/>
    </row>
    <row r="174" spans="24:28" ht="15.75" customHeight="1">
      <c r="X174" s="52"/>
      <c r="Y174" s="52"/>
      <c r="Z174" s="52"/>
      <c r="AA174" s="52"/>
      <c r="AB174" s="52"/>
    </row>
    <row r="175" spans="24:28" ht="15.75" customHeight="1">
      <c r="X175" s="52"/>
      <c r="Y175" s="52"/>
      <c r="Z175" s="52"/>
      <c r="AA175" s="52"/>
      <c r="AB175" s="52"/>
    </row>
    <row r="176" spans="24:28" ht="15.75" customHeight="1">
      <c r="X176" s="52"/>
      <c r="Y176" s="52"/>
      <c r="Z176" s="52"/>
      <c r="AA176" s="52"/>
      <c r="AB176" s="52"/>
    </row>
    <row r="177" spans="24:28" ht="15.75" customHeight="1">
      <c r="X177" s="52"/>
      <c r="Y177" s="52"/>
      <c r="Z177" s="52"/>
      <c r="AA177" s="52"/>
      <c r="AB177" s="52"/>
    </row>
    <row r="178" spans="24:28" ht="15.75" customHeight="1">
      <c r="X178" s="52"/>
      <c r="Y178" s="52"/>
      <c r="Z178" s="52"/>
      <c r="AA178" s="52"/>
      <c r="AB178" s="52"/>
    </row>
    <row r="179" spans="24:28" ht="15.75" customHeight="1">
      <c r="X179" s="52"/>
      <c r="Y179" s="52"/>
      <c r="Z179" s="52"/>
      <c r="AA179" s="52"/>
      <c r="AB179" s="52"/>
    </row>
    <row r="180" spans="24:28" ht="15.75" customHeight="1">
      <c r="X180" s="52"/>
      <c r="Y180" s="52"/>
      <c r="Z180" s="52"/>
      <c r="AA180" s="52"/>
      <c r="AB180" s="52"/>
    </row>
    <row r="181" spans="24:28" ht="15.75" customHeight="1">
      <c r="X181" s="52"/>
      <c r="Y181" s="52"/>
      <c r="Z181" s="52"/>
      <c r="AA181" s="52"/>
      <c r="AB181" s="52"/>
    </row>
    <row r="182" spans="24:28" ht="15.75" customHeight="1">
      <c r="X182" s="52"/>
      <c r="Y182" s="52"/>
      <c r="Z182" s="52"/>
      <c r="AA182" s="52"/>
      <c r="AB182" s="52"/>
    </row>
    <row r="183" spans="24:28" ht="15.75" customHeight="1">
      <c r="X183" s="52"/>
      <c r="Y183" s="52"/>
      <c r="Z183" s="52"/>
      <c r="AA183" s="52"/>
      <c r="AB183" s="52"/>
    </row>
    <row r="184" spans="24:28" ht="15.75" customHeight="1">
      <c r="X184" s="52"/>
      <c r="Y184" s="52"/>
      <c r="Z184" s="52"/>
      <c r="AA184" s="52"/>
      <c r="AB184" s="52"/>
    </row>
    <row r="185" spans="24:28" ht="15.75" customHeight="1">
      <c r="X185" s="52"/>
      <c r="Y185" s="52"/>
      <c r="Z185" s="52"/>
      <c r="AA185" s="52"/>
      <c r="AB185" s="52"/>
    </row>
    <row r="186" spans="24:28" ht="15.75" customHeight="1">
      <c r="X186" s="52"/>
      <c r="Y186" s="52"/>
      <c r="Z186" s="52"/>
      <c r="AA186" s="52"/>
      <c r="AB186" s="52"/>
    </row>
    <row r="187" spans="24:28" ht="15.75" customHeight="1">
      <c r="X187" s="52"/>
      <c r="Y187" s="52"/>
      <c r="Z187" s="52"/>
      <c r="AA187" s="52"/>
      <c r="AB187" s="52"/>
    </row>
    <row r="188" spans="24:28" ht="15.75" customHeight="1">
      <c r="X188" s="52"/>
      <c r="Y188" s="52"/>
      <c r="Z188" s="52"/>
      <c r="AA188" s="52"/>
      <c r="AB188" s="52"/>
    </row>
    <row r="189" spans="24:28" ht="15.75" customHeight="1">
      <c r="X189" s="52"/>
      <c r="Y189" s="52"/>
      <c r="Z189" s="52"/>
      <c r="AA189" s="52"/>
      <c r="AB189" s="52"/>
    </row>
    <row r="190" spans="24:28" ht="15.75" customHeight="1">
      <c r="X190" s="52"/>
      <c r="Y190" s="52"/>
      <c r="Z190" s="52"/>
      <c r="AA190" s="52"/>
      <c r="AB190" s="52"/>
    </row>
    <row r="191" spans="24:28" ht="15.75" customHeight="1">
      <c r="X191" s="52"/>
      <c r="Y191" s="52"/>
      <c r="Z191" s="52"/>
      <c r="AA191" s="52"/>
      <c r="AB191" s="52"/>
    </row>
    <row r="192" spans="24:28" ht="15.75" customHeight="1">
      <c r="X192" s="52"/>
      <c r="Y192" s="52"/>
      <c r="Z192" s="52"/>
      <c r="AA192" s="52"/>
      <c r="AB192" s="52"/>
    </row>
    <row r="193" spans="24:28" ht="15.75" customHeight="1">
      <c r="X193" s="52"/>
      <c r="Y193" s="52"/>
      <c r="Z193" s="52"/>
      <c r="AA193" s="52"/>
      <c r="AB193" s="52"/>
    </row>
    <row r="194" spans="24:28" ht="15.75" customHeight="1">
      <c r="X194" s="52"/>
      <c r="Y194" s="52"/>
      <c r="Z194" s="52"/>
      <c r="AA194" s="52"/>
      <c r="AB194" s="52"/>
    </row>
    <row r="195" spans="24:28" ht="15.75" customHeight="1">
      <c r="X195" s="52"/>
      <c r="Y195" s="52"/>
      <c r="Z195" s="52"/>
      <c r="AA195" s="52"/>
      <c r="AB195" s="52"/>
    </row>
    <row r="196" spans="24:28" ht="15.75" customHeight="1">
      <c r="X196" s="52"/>
      <c r="Y196" s="52"/>
      <c r="Z196" s="52"/>
      <c r="AA196" s="52"/>
      <c r="AB196" s="52"/>
    </row>
    <row r="197" spans="24:28" ht="15.75" customHeight="1">
      <c r="X197" s="52"/>
      <c r="Y197" s="52"/>
      <c r="Z197" s="52"/>
      <c r="AA197" s="52"/>
      <c r="AB197" s="52"/>
    </row>
    <row r="198" spans="24:28" ht="15.75" customHeight="1">
      <c r="X198" s="52"/>
      <c r="Y198" s="52"/>
      <c r="Z198" s="52"/>
      <c r="AA198" s="52"/>
      <c r="AB198" s="52"/>
    </row>
    <row r="199" spans="24:28" ht="15.75" customHeight="1">
      <c r="X199" s="52"/>
      <c r="Y199" s="52"/>
      <c r="Z199" s="52"/>
      <c r="AA199" s="52"/>
      <c r="AB199" s="52"/>
    </row>
    <row r="200" spans="24:28" ht="15.75" customHeight="1">
      <c r="X200" s="52"/>
      <c r="Y200" s="52"/>
      <c r="Z200" s="52"/>
      <c r="AA200" s="52"/>
      <c r="AB200" s="52"/>
    </row>
    <row r="201" spans="24:28" ht="15.75" customHeight="1">
      <c r="X201" s="52"/>
      <c r="Y201" s="52"/>
      <c r="Z201" s="52"/>
      <c r="AA201" s="52"/>
      <c r="AB201" s="52"/>
    </row>
    <row r="202" spans="24:28" ht="15.75" customHeight="1">
      <c r="X202" s="52"/>
      <c r="Y202" s="52"/>
      <c r="Z202" s="52"/>
      <c r="AA202" s="52"/>
      <c r="AB202" s="52"/>
    </row>
    <row r="203" spans="24:28" ht="15.75" customHeight="1">
      <c r="X203" s="52"/>
      <c r="Y203" s="52"/>
      <c r="Z203" s="52"/>
      <c r="AA203" s="52"/>
      <c r="AB203" s="52"/>
    </row>
    <row r="204" spans="24:28" ht="15.75" customHeight="1">
      <c r="X204" s="52"/>
      <c r="Y204" s="52"/>
      <c r="Z204" s="52"/>
      <c r="AA204" s="52"/>
      <c r="AB204" s="52"/>
    </row>
    <row r="205" spans="24:28" ht="15.75" customHeight="1">
      <c r="X205" s="52"/>
      <c r="Y205" s="52"/>
      <c r="Z205" s="52"/>
      <c r="AA205" s="52"/>
      <c r="AB205" s="52"/>
    </row>
    <row r="206" spans="24:28" ht="15.75" customHeight="1">
      <c r="X206" s="52"/>
      <c r="Y206" s="52"/>
      <c r="Z206" s="52"/>
      <c r="AA206" s="52"/>
      <c r="AB206" s="52"/>
    </row>
    <row r="207" spans="24:28" ht="15.75" customHeight="1">
      <c r="X207" s="52"/>
      <c r="Y207" s="52"/>
      <c r="Z207" s="52"/>
      <c r="AA207" s="52"/>
      <c r="AB207" s="52"/>
    </row>
    <row r="208" spans="24:28" ht="15.75" customHeight="1">
      <c r="X208" s="52"/>
      <c r="Y208" s="52"/>
      <c r="Z208" s="52"/>
      <c r="AA208" s="52"/>
      <c r="AB208" s="52"/>
    </row>
    <row r="209" spans="24:28" ht="15.75" customHeight="1">
      <c r="X209" s="52"/>
      <c r="Y209" s="52"/>
      <c r="Z209" s="52"/>
      <c r="AA209" s="52"/>
      <c r="AB209" s="52"/>
    </row>
    <row r="210" spans="24:28" ht="15.75" customHeight="1">
      <c r="X210" s="52"/>
      <c r="Y210" s="52"/>
      <c r="Z210" s="52"/>
      <c r="AA210" s="52"/>
      <c r="AB210" s="52"/>
    </row>
    <row r="211" spans="24:28" ht="15.75" customHeight="1">
      <c r="X211" s="52"/>
      <c r="Y211" s="52"/>
      <c r="Z211" s="52"/>
      <c r="AA211" s="52"/>
      <c r="AB211" s="52"/>
    </row>
    <row r="212" spans="24:28" ht="15.75" customHeight="1">
      <c r="X212" s="52"/>
      <c r="Y212" s="52"/>
      <c r="Z212" s="52"/>
      <c r="AA212" s="52"/>
      <c r="AB212" s="52"/>
    </row>
    <row r="213" spans="24:28" ht="15.75" customHeight="1">
      <c r="X213" s="52"/>
      <c r="Y213" s="52"/>
      <c r="Z213" s="52"/>
      <c r="AA213" s="52"/>
      <c r="AB213" s="52"/>
    </row>
    <row r="214" spans="24:28" ht="15.75" customHeight="1">
      <c r="X214" s="52"/>
      <c r="Y214" s="52"/>
      <c r="Z214" s="52"/>
      <c r="AA214" s="52"/>
      <c r="AB214" s="52"/>
    </row>
    <row r="215" spans="24:28" ht="15.75" customHeight="1">
      <c r="X215" s="52"/>
      <c r="Y215" s="52"/>
      <c r="Z215" s="52"/>
      <c r="AA215" s="52"/>
      <c r="AB215" s="52"/>
    </row>
    <row r="216" spans="24:28" ht="15.75" customHeight="1">
      <c r="X216" s="52"/>
      <c r="Y216" s="52"/>
      <c r="Z216" s="52"/>
      <c r="AA216" s="52"/>
      <c r="AB216" s="52"/>
    </row>
    <row r="217" spans="24:28" ht="15.75" customHeight="1">
      <c r="X217" s="52"/>
      <c r="Y217" s="52"/>
      <c r="Z217" s="52"/>
      <c r="AA217" s="52"/>
      <c r="AB217" s="52"/>
    </row>
    <row r="218" spans="24:28" ht="15.75" customHeight="1">
      <c r="X218" s="52"/>
      <c r="Y218" s="52"/>
      <c r="Z218" s="52"/>
      <c r="AA218" s="52"/>
      <c r="AB218" s="52"/>
    </row>
    <row r="219" spans="24:28" ht="15.75" customHeight="1">
      <c r="X219" s="52"/>
      <c r="Y219" s="52"/>
      <c r="Z219" s="52"/>
      <c r="AA219" s="52"/>
      <c r="AB219" s="52"/>
    </row>
    <row r="220" spans="24:28" ht="15.75" customHeight="1">
      <c r="X220" s="52"/>
      <c r="Y220" s="52"/>
      <c r="Z220" s="52"/>
      <c r="AA220" s="52"/>
      <c r="AB220" s="52"/>
    </row>
    <row r="221" spans="24:28" ht="15.75" customHeight="1">
      <c r="X221" s="52"/>
      <c r="Y221" s="52"/>
      <c r="Z221" s="52"/>
      <c r="AA221" s="52"/>
      <c r="AB221" s="52"/>
    </row>
    <row r="222" spans="24:28" ht="15.75" customHeight="1">
      <c r="X222" s="52"/>
      <c r="Y222" s="52"/>
      <c r="Z222" s="52"/>
      <c r="AA222" s="52"/>
      <c r="AB222" s="52"/>
    </row>
    <row r="223" spans="24:28" ht="15.75" customHeight="1">
      <c r="X223" s="52"/>
      <c r="Y223" s="52"/>
      <c r="Z223" s="52"/>
      <c r="AA223" s="52"/>
      <c r="AB223" s="52"/>
    </row>
    <row r="224" spans="24:28" ht="15.75" customHeight="1">
      <c r="X224" s="52"/>
      <c r="Y224" s="52"/>
      <c r="Z224" s="52"/>
      <c r="AA224" s="52"/>
      <c r="AB224" s="52"/>
    </row>
    <row r="225" spans="24:28" ht="15.75" customHeight="1">
      <c r="X225" s="52"/>
      <c r="Y225" s="52"/>
      <c r="Z225" s="52"/>
      <c r="AA225" s="52"/>
      <c r="AB225" s="52"/>
    </row>
    <row r="226" spans="24:28" ht="15.75" customHeight="1">
      <c r="X226" s="52"/>
      <c r="Y226" s="52"/>
      <c r="Z226" s="52"/>
      <c r="AA226" s="52"/>
      <c r="AB226" s="52"/>
    </row>
    <row r="227" spans="24:28" ht="15.75" customHeight="1">
      <c r="X227" s="52"/>
      <c r="Y227" s="52"/>
      <c r="Z227" s="52"/>
      <c r="AA227" s="52"/>
      <c r="AB227" s="52"/>
    </row>
    <row r="228" spans="24:28" ht="15.75" customHeight="1">
      <c r="X228" s="52"/>
      <c r="Y228" s="52"/>
      <c r="Z228" s="52"/>
      <c r="AA228" s="52"/>
      <c r="AB228" s="52"/>
    </row>
    <row r="229" spans="24:28" ht="15.75" customHeight="1">
      <c r="X229" s="52"/>
      <c r="Y229" s="52"/>
      <c r="Z229" s="52"/>
      <c r="AA229" s="52"/>
      <c r="AB229" s="52"/>
    </row>
    <row r="230" spans="24:28" ht="15.75" customHeight="1">
      <c r="X230" s="52"/>
      <c r="Y230" s="52"/>
      <c r="Z230" s="52"/>
      <c r="AA230" s="52"/>
      <c r="AB230" s="52"/>
    </row>
    <row r="231" spans="24:28" ht="15.75" customHeight="1">
      <c r="X231" s="52"/>
      <c r="Y231" s="52"/>
      <c r="Z231" s="52"/>
      <c r="AA231" s="52"/>
      <c r="AB231" s="52"/>
    </row>
    <row r="232" spans="24:28" ht="15.75" customHeight="1">
      <c r="X232" s="52"/>
      <c r="Y232" s="52"/>
      <c r="Z232" s="52"/>
      <c r="AA232" s="52"/>
      <c r="AB232" s="52"/>
    </row>
    <row r="233" spans="24:28" ht="15.75" customHeight="1">
      <c r="X233" s="52"/>
      <c r="Y233" s="52"/>
      <c r="Z233" s="52"/>
      <c r="AA233" s="52"/>
      <c r="AB233" s="52"/>
    </row>
    <row r="234" spans="24:28" ht="15.75" customHeight="1">
      <c r="X234" s="52"/>
      <c r="Y234" s="52"/>
      <c r="Z234" s="52"/>
      <c r="AA234" s="52"/>
      <c r="AB234" s="52"/>
    </row>
    <row r="235" spans="24:28" ht="15.75" customHeight="1">
      <c r="X235" s="52"/>
      <c r="Y235" s="52"/>
      <c r="Z235" s="52"/>
      <c r="AA235" s="52"/>
      <c r="AB235" s="52"/>
    </row>
    <row r="236" spans="24:28" ht="15.75" customHeight="1">
      <c r="X236" s="52"/>
      <c r="Y236" s="52"/>
      <c r="Z236" s="52"/>
      <c r="AA236" s="52"/>
      <c r="AB236" s="52"/>
    </row>
    <row r="237" spans="24:28" ht="15.75" customHeight="1">
      <c r="X237" s="52"/>
      <c r="Y237" s="52"/>
      <c r="Z237" s="52"/>
      <c r="AA237" s="52"/>
      <c r="AB237" s="52"/>
    </row>
    <row r="238" spans="24:28" ht="15.75" customHeight="1">
      <c r="X238" s="52"/>
      <c r="Y238" s="52"/>
      <c r="Z238" s="52"/>
      <c r="AA238" s="52"/>
      <c r="AB238" s="52"/>
    </row>
    <row r="239" spans="24:28" ht="15.75" customHeight="1">
      <c r="X239" s="52"/>
      <c r="Y239" s="52"/>
      <c r="Z239" s="52"/>
      <c r="AA239" s="52"/>
      <c r="AB239" s="52"/>
    </row>
    <row r="240" spans="24:28" ht="15.75" customHeight="1">
      <c r="X240" s="52"/>
      <c r="Y240" s="52"/>
      <c r="Z240" s="52"/>
      <c r="AA240" s="52"/>
      <c r="AB240" s="52"/>
    </row>
    <row r="241" spans="24:28" ht="15.75" customHeight="1">
      <c r="X241" s="52"/>
      <c r="Y241" s="52"/>
      <c r="Z241" s="52"/>
      <c r="AA241" s="52"/>
      <c r="AB241" s="52"/>
    </row>
    <row r="242" spans="24:28" ht="15.75" customHeight="1">
      <c r="X242" s="52"/>
      <c r="Y242" s="52"/>
      <c r="Z242" s="52"/>
      <c r="AA242" s="52"/>
      <c r="AB242" s="52"/>
    </row>
    <row r="243" spans="24:28" ht="15.75" customHeight="1">
      <c r="X243" s="52"/>
      <c r="Y243" s="52"/>
      <c r="Z243" s="52"/>
      <c r="AA243" s="52"/>
      <c r="AB243" s="52"/>
    </row>
    <row r="244" spans="24:28" ht="15.75" customHeight="1">
      <c r="X244" s="52"/>
      <c r="Y244" s="52"/>
      <c r="Z244" s="52"/>
      <c r="AA244" s="52"/>
      <c r="AB244" s="52"/>
    </row>
    <row r="245" spans="24:28" ht="15.75" customHeight="1">
      <c r="X245" s="52"/>
      <c r="Y245" s="52"/>
      <c r="Z245" s="52"/>
      <c r="AA245" s="52"/>
      <c r="AB245" s="52"/>
    </row>
    <row r="246" spans="24:28" ht="15.75" customHeight="1">
      <c r="X246" s="52"/>
      <c r="Y246" s="52"/>
      <c r="Z246" s="52"/>
      <c r="AA246" s="52"/>
      <c r="AB246" s="52"/>
    </row>
    <row r="247" spans="24:28" ht="15.75" customHeight="1">
      <c r="X247" s="52"/>
      <c r="Y247" s="52"/>
      <c r="Z247" s="52"/>
      <c r="AA247" s="52"/>
      <c r="AB247" s="52"/>
    </row>
    <row r="248" spans="24:28" ht="15.75" customHeight="1">
      <c r="X248" s="52"/>
      <c r="Y248" s="52"/>
      <c r="Z248" s="52"/>
      <c r="AA248" s="52"/>
      <c r="AB248" s="52"/>
    </row>
    <row r="249" spans="24:28" ht="15.75" customHeight="1">
      <c r="X249" s="52"/>
      <c r="Y249" s="52"/>
      <c r="Z249" s="52"/>
      <c r="AA249" s="52"/>
      <c r="AB249" s="52"/>
    </row>
    <row r="250" spans="24:28" ht="15.75" customHeight="1">
      <c r="X250" s="52"/>
      <c r="Y250" s="52"/>
      <c r="Z250" s="52"/>
      <c r="AA250" s="52"/>
      <c r="AB250" s="52"/>
    </row>
    <row r="251" spans="24:28" ht="15.75" customHeight="1">
      <c r="X251" s="52"/>
      <c r="Y251" s="52"/>
      <c r="Z251" s="52"/>
      <c r="AA251" s="52"/>
      <c r="AB251" s="52"/>
    </row>
    <row r="252" spans="24:28" ht="15.75" customHeight="1">
      <c r="X252" s="52"/>
      <c r="Y252" s="52"/>
      <c r="Z252" s="52"/>
      <c r="AA252" s="52"/>
      <c r="AB252" s="52"/>
    </row>
    <row r="253" spans="24:28" ht="15.75" customHeight="1">
      <c r="X253" s="52"/>
      <c r="Y253" s="52"/>
      <c r="Z253" s="52"/>
      <c r="AA253" s="52"/>
      <c r="AB253" s="52"/>
    </row>
    <row r="254" spans="24:28" ht="15.75" customHeight="1">
      <c r="X254" s="52"/>
      <c r="Y254" s="52"/>
      <c r="Z254" s="52"/>
      <c r="AA254" s="52"/>
      <c r="AB254" s="52"/>
    </row>
    <row r="255" spans="24:28" ht="15.75" customHeight="1">
      <c r="X255" s="52"/>
      <c r="Y255" s="52"/>
      <c r="Z255" s="52"/>
      <c r="AA255" s="52"/>
      <c r="AB255" s="52"/>
    </row>
    <row r="256" spans="24:28" ht="15.75" customHeight="1">
      <c r="X256" s="52"/>
      <c r="Y256" s="52"/>
      <c r="Z256" s="52"/>
      <c r="AA256" s="52"/>
      <c r="AB256" s="52"/>
    </row>
    <row r="257" spans="24:28" ht="15.75" customHeight="1">
      <c r="X257" s="52"/>
      <c r="Y257" s="52"/>
      <c r="Z257" s="52"/>
      <c r="AA257" s="52"/>
      <c r="AB257" s="52"/>
    </row>
    <row r="258" spans="24:28" ht="15.75" customHeight="1">
      <c r="X258" s="52"/>
      <c r="Y258" s="52"/>
      <c r="Z258" s="52"/>
      <c r="AA258" s="52"/>
      <c r="AB258" s="52"/>
    </row>
    <row r="259" spans="24:28" ht="15.75" customHeight="1">
      <c r="X259" s="52"/>
      <c r="Y259" s="52"/>
      <c r="Z259" s="52"/>
      <c r="AA259" s="52"/>
      <c r="AB259" s="52"/>
    </row>
    <row r="260" spans="24:28" ht="15.75" customHeight="1">
      <c r="X260" s="52"/>
      <c r="Y260" s="52"/>
      <c r="Z260" s="52"/>
      <c r="AA260" s="52"/>
      <c r="AB260" s="52"/>
    </row>
    <row r="261" spans="24:28" ht="15.75" customHeight="1">
      <c r="X261" s="52"/>
      <c r="Y261" s="52"/>
      <c r="Z261" s="52"/>
      <c r="AA261" s="52"/>
      <c r="AB261" s="52"/>
    </row>
    <row r="262" spans="24:28" ht="15.75" customHeight="1">
      <c r="X262" s="52"/>
      <c r="Y262" s="52"/>
      <c r="Z262" s="52"/>
      <c r="AA262" s="52"/>
      <c r="AB262" s="52"/>
    </row>
    <row r="263" spans="24:28" ht="15.75" customHeight="1">
      <c r="X263" s="52"/>
      <c r="Y263" s="52"/>
      <c r="Z263" s="52"/>
      <c r="AA263" s="52"/>
      <c r="AB263" s="52"/>
    </row>
    <row r="264" spans="24:28" ht="15.75" customHeight="1">
      <c r="X264" s="52"/>
      <c r="Y264" s="52"/>
      <c r="Z264" s="52"/>
      <c r="AA264" s="52"/>
      <c r="AB264" s="52"/>
    </row>
    <row r="265" spans="24:28" ht="15.75" customHeight="1">
      <c r="X265" s="52"/>
      <c r="Y265" s="52"/>
      <c r="Z265" s="52"/>
      <c r="AA265" s="52"/>
      <c r="AB265" s="52"/>
    </row>
    <row r="266" spans="24:28" ht="15.75" customHeight="1">
      <c r="X266" s="52"/>
      <c r="Y266" s="52"/>
      <c r="Z266" s="52"/>
      <c r="AA266" s="52"/>
      <c r="AB266" s="52"/>
    </row>
    <row r="267" spans="24:28" ht="15.75" customHeight="1">
      <c r="X267" s="52"/>
      <c r="Y267" s="52"/>
      <c r="Z267" s="52"/>
      <c r="AA267" s="52"/>
      <c r="AB267" s="52"/>
    </row>
    <row r="268" spans="24:28" ht="15.75" customHeight="1">
      <c r="X268" s="52"/>
      <c r="Y268" s="52"/>
      <c r="Z268" s="52"/>
      <c r="AA268" s="52"/>
      <c r="AB268" s="52"/>
    </row>
    <row r="269" spans="24:28" ht="15.75" customHeight="1">
      <c r="X269" s="52"/>
      <c r="Y269" s="52"/>
      <c r="Z269" s="52"/>
      <c r="AA269" s="52"/>
      <c r="AB269" s="52"/>
    </row>
    <row r="270" spans="24:28" ht="15.75" customHeight="1">
      <c r="X270" s="52"/>
      <c r="Y270" s="52"/>
      <c r="Z270" s="52"/>
      <c r="AA270" s="52"/>
      <c r="AB270" s="52"/>
    </row>
    <row r="271" spans="24:28" ht="15.75" customHeight="1">
      <c r="X271" s="52"/>
      <c r="Y271" s="52"/>
      <c r="Z271" s="52"/>
      <c r="AA271" s="52"/>
      <c r="AB271" s="52"/>
    </row>
    <row r="272" spans="24:28" ht="15.75" customHeight="1">
      <c r="X272" s="52"/>
      <c r="Y272" s="52"/>
      <c r="Z272" s="52"/>
      <c r="AA272" s="52"/>
      <c r="AB272" s="52"/>
    </row>
    <row r="273" spans="24:28" ht="15.75" customHeight="1">
      <c r="X273" s="52"/>
      <c r="Y273" s="52"/>
      <c r="Z273" s="52"/>
      <c r="AA273" s="52"/>
      <c r="AB273" s="52"/>
    </row>
    <row r="274" spans="24:28" ht="15.75" customHeight="1">
      <c r="X274" s="52"/>
      <c r="Y274" s="52"/>
      <c r="Z274" s="52"/>
      <c r="AA274" s="52"/>
      <c r="AB274" s="52"/>
    </row>
    <row r="275" spans="24:28" ht="15.75" customHeight="1">
      <c r="X275" s="52"/>
      <c r="Y275" s="52"/>
      <c r="Z275" s="52"/>
      <c r="AA275" s="52"/>
      <c r="AB275" s="52"/>
    </row>
    <row r="276" spans="24:28" ht="15.75" customHeight="1">
      <c r="X276" s="52"/>
      <c r="Y276" s="52"/>
      <c r="Z276" s="52"/>
      <c r="AA276" s="52"/>
      <c r="AB276" s="52"/>
    </row>
    <row r="277" spans="24:28" ht="15.75" customHeight="1">
      <c r="X277" s="52"/>
      <c r="Y277" s="52"/>
      <c r="Z277" s="52"/>
      <c r="AA277" s="52"/>
      <c r="AB277" s="52"/>
    </row>
    <row r="278" spans="24:28" ht="15.75" customHeight="1">
      <c r="X278" s="52"/>
      <c r="Y278" s="52"/>
      <c r="Z278" s="52"/>
      <c r="AA278" s="52"/>
      <c r="AB278" s="52"/>
    </row>
    <row r="279" spans="24:28" ht="15.75" customHeight="1">
      <c r="X279" s="52"/>
      <c r="Y279" s="52"/>
      <c r="Z279" s="52"/>
      <c r="AA279" s="52"/>
      <c r="AB279" s="52"/>
    </row>
    <row r="280" spans="24:28" ht="15.75" customHeight="1">
      <c r="X280" s="52"/>
      <c r="Y280" s="52"/>
      <c r="Z280" s="52"/>
      <c r="AA280" s="52"/>
      <c r="AB280" s="52"/>
    </row>
    <row r="281" spans="24:28" ht="15.75" customHeight="1">
      <c r="X281" s="52"/>
      <c r="Y281" s="52"/>
      <c r="Z281" s="52"/>
      <c r="AA281" s="52"/>
      <c r="AB281" s="52"/>
    </row>
    <row r="282" spans="24:28" ht="15.75" customHeight="1">
      <c r="X282" s="52"/>
      <c r="Y282" s="52"/>
      <c r="Z282" s="52"/>
      <c r="AA282" s="52"/>
      <c r="AB282" s="52"/>
    </row>
    <row r="283" spans="24:28" ht="15.75" customHeight="1">
      <c r="X283" s="52"/>
      <c r="Y283" s="52"/>
      <c r="Z283" s="52"/>
      <c r="AA283" s="52"/>
      <c r="AB283" s="52"/>
    </row>
    <row r="284" spans="24:28" ht="15.75" customHeight="1">
      <c r="X284" s="52"/>
      <c r="Y284" s="52"/>
      <c r="Z284" s="52"/>
      <c r="AA284" s="52"/>
      <c r="AB284" s="52"/>
    </row>
    <row r="285" spans="24:28" ht="15.75" customHeight="1">
      <c r="X285" s="52"/>
      <c r="Y285" s="52"/>
      <c r="Z285" s="52"/>
      <c r="AA285" s="52"/>
      <c r="AB285" s="52"/>
    </row>
    <row r="286" spans="24:28" ht="15.75" customHeight="1">
      <c r="X286" s="52"/>
      <c r="Y286" s="52"/>
      <c r="Z286" s="52"/>
      <c r="AA286" s="52"/>
      <c r="AB286" s="52"/>
    </row>
    <row r="287" spans="24:28" ht="15.75" customHeight="1">
      <c r="X287" s="52"/>
      <c r="Y287" s="52"/>
      <c r="Z287" s="52"/>
      <c r="AA287" s="52"/>
      <c r="AB287" s="52"/>
    </row>
    <row r="288" spans="24:28" ht="15.75" customHeight="1">
      <c r="X288" s="52"/>
      <c r="Y288" s="52"/>
      <c r="Z288" s="52"/>
      <c r="AA288" s="52"/>
      <c r="AB288" s="52"/>
    </row>
    <row r="289" spans="24:28" ht="15.75" customHeight="1">
      <c r="X289" s="52"/>
      <c r="Y289" s="52"/>
      <c r="Z289" s="52"/>
      <c r="AA289" s="52"/>
      <c r="AB289" s="52"/>
    </row>
    <row r="290" spans="24:28" ht="15.75" customHeight="1">
      <c r="X290" s="52"/>
      <c r="Y290" s="52"/>
      <c r="Z290" s="52"/>
      <c r="AA290" s="52"/>
      <c r="AB290" s="52"/>
    </row>
    <row r="291" spans="24:28" ht="15.75" customHeight="1">
      <c r="X291" s="52"/>
      <c r="Y291" s="52"/>
      <c r="Z291" s="52"/>
      <c r="AA291" s="52"/>
      <c r="AB291" s="52"/>
    </row>
    <row r="292" spans="24:28" ht="15.75" customHeight="1">
      <c r="X292" s="52"/>
      <c r="Y292" s="52"/>
      <c r="Z292" s="52"/>
      <c r="AA292" s="52"/>
      <c r="AB292" s="52"/>
    </row>
    <row r="293" spans="24:28" ht="15.75" customHeight="1">
      <c r="X293" s="52"/>
      <c r="Y293" s="52"/>
      <c r="Z293" s="52"/>
      <c r="AA293" s="52"/>
      <c r="AB293" s="52"/>
    </row>
    <row r="294" spans="24:28" ht="15.75" customHeight="1">
      <c r="X294" s="52"/>
      <c r="Y294" s="52"/>
      <c r="Z294" s="52"/>
      <c r="AA294" s="52"/>
      <c r="AB294" s="52"/>
    </row>
    <row r="295" spans="24:28" ht="15.75" customHeight="1">
      <c r="X295" s="52"/>
      <c r="Y295" s="52"/>
      <c r="Z295" s="52"/>
      <c r="AA295" s="52"/>
      <c r="AB295" s="52"/>
    </row>
    <row r="296" spans="24:28" ht="15.75" customHeight="1">
      <c r="X296" s="52"/>
      <c r="Y296" s="52"/>
      <c r="Z296" s="52"/>
      <c r="AA296" s="52"/>
      <c r="AB296" s="52"/>
    </row>
    <row r="297" spans="24:28" ht="15.75" customHeight="1">
      <c r="X297" s="52"/>
      <c r="Y297" s="52"/>
      <c r="Z297" s="52"/>
      <c r="AA297" s="52"/>
      <c r="AB297" s="52"/>
    </row>
    <row r="298" spans="24:28" ht="15.75" customHeight="1">
      <c r="X298" s="52"/>
      <c r="Y298" s="52"/>
      <c r="Z298" s="52"/>
      <c r="AA298" s="52"/>
      <c r="AB298" s="52"/>
    </row>
    <row r="299" spans="24:28" ht="15.75" customHeight="1">
      <c r="X299" s="52"/>
      <c r="Y299" s="52"/>
      <c r="Z299" s="52"/>
      <c r="AA299" s="52"/>
      <c r="AB299" s="52"/>
    </row>
    <row r="300" spans="24:28" ht="15.75" customHeight="1">
      <c r="X300" s="52"/>
      <c r="Y300" s="52"/>
      <c r="Z300" s="52"/>
      <c r="AA300" s="52"/>
      <c r="AB300" s="52"/>
    </row>
    <row r="301" spans="24:28" ht="15.75" customHeight="1">
      <c r="X301" s="52"/>
      <c r="Y301" s="52"/>
      <c r="Z301" s="52"/>
      <c r="AA301" s="52"/>
      <c r="AB301" s="52"/>
    </row>
    <row r="302" spans="24:28" ht="15.75" customHeight="1">
      <c r="X302" s="52"/>
      <c r="Y302" s="52"/>
      <c r="Z302" s="52"/>
      <c r="AA302" s="52"/>
      <c r="AB302" s="52"/>
    </row>
    <row r="303" spans="24:28" ht="15.75" customHeight="1">
      <c r="X303" s="52"/>
      <c r="Y303" s="52"/>
      <c r="Z303" s="52"/>
      <c r="AA303" s="52"/>
      <c r="AB303" s="52"/>
    </row>
    <row r="304" spans="24:28" ht="15.75" customHeight="1">
      <c r="X304" s="52"/>
      <c r="Y304" s="52"/>
      <c r="Z304" s="52"/>
      <c r="AA304" s="52"/>
      <c r="AB304" s="52"/>
    </row>
    <row r="305" spans="24:28" ht="15.75" customHeight="1">
      <c r="X305" s="52"/>
      <c r="Y305" s="52"/>
      <c r="Z305" s="52"/>
      <c r="AA305" s="52"/>
      <c r="AB305" s="52"/>
    </row>
    <row r="306" spans="24:28" ht="15.75" customHeight="1">
      <c r="X306" s="52"/>
      <c r="Y306" s="52"/>
      <c r="Z306" s="52"/>
      <c r="AA306" s="52"/>
      <c r="AB306" s="52"/>
    </row>
    <row r="307" spans="24:28" ht="15.75" customHeight="1">
      <c r="X307" s="52"/>
      <c r="Y307" s="52"/>
      <c r="Z307" s="52"/>
      <c r="AA307" s="52"/>
      <c r="AB307" s="52"/>
    </row>
    <row r="308" spans="24:28" ht="15.75" customHeight="1">
      <c r="X308" s="52"/>
      <c r="Y308" s="52"/>
      <c r="Z308" s="52"/>
      <c r="AA308" s="52"/>
      <c r="AB308" s="52"/>
    </row>
    <row r="309" spans="24:28" ht="15.75" customHeight="1">
      <c r="X309" s="52"/>
      <c r="Y309" s="52"/>
      <c r="Z309" s="52"/>
      <c r="AA309" s="52"/>
      <c r="AB309" s="52"/>
    </row>
    <row r="310" spans="24:28" ht="15.75" customHeight="1">
      <c r="X310" s="52"/>
      <c r="Y310" s="52"/>
      <c r="Z310" s="52"/>
      <c r="AA310" s="52"/>
      <c r="AB310" s="52"/>
    </row>
    <row r="311" spans="24:28" ht="15.75" customHeight="1">
      <c r="X311" s="52"/>
      <c r="Y311" s="52"/>
      <c r="Z311" s="52"/>
      <c r="AA311" s="52"/>
      <c r="AB311" s="52"/>
    </row>
    <row r="312" spans="24:28" ht="15.75" customHeight="1">
      <c r="X312" s="52"/>
      <c r="Y312" s="52"/>
      <c r="Z312" s="52"/>
      <c r="AA312" s="52"/>
      <c r="AB312" s="52"/>
    </row>
    <row r="313" spans="24:28" ht="15.75" customHeight="1">
      <c r="X313" s="52"/>
      <c r="Y313" s="52"/>
      <c r="Z313" s="52"/>
      <c r="AA313" s="52"/>
      <c r="AB313" s="52"/>
    </row>
    <row r="314" spans="24:28" ht="15.75" customHeight="1">
      <c r="X314" s="52"/>
      <c r="Y314" s="52"/>
      <c r="Z314" s="52"/>
      <c r="AA314" s="52"/>
      <c r="AB314" s="52"/>
    </row>
    <row r="315" spans="24:28" ht="15.75" customHeight="1">
      <c r="X315" s="52"/>
      <c r="Y315" s="52"/>
      <c r="Z315" s="52"/>
      <c r="AA315" s="52"/>
      <c r="AB315" s="52"/>
    </row>
    <row r="316" spans="24:28" ht="15.75" customHeight="1">
      <c r="X316" s="52"/>
      <c r="Y316" s="52"/>
      <c r="Z316" s="52"/>
      <c r="AA316" s="52"/>
      <c r="AB316" s="52"/>
    </row>
    <row r="317" spans="24:28" ht="15.75" customHeight="1">
      <c r="X317" s="52"/>
      <c r="Y317" s="52"/>
      <c r="Z317" s="52"/>
      <c r="AA317" s="52"/>
      <c r="AB317" s="52"/>
    </row>
    <row r="318" spans="24:28" ht="15.75" customHeight="1">
      <c r="X318" s="52"/>
      <c r="Y318" s="52"/>
      <c r="Z318" s="52"/>
      <c r="AA318" s="52"/>
      <c r="AB318" s="52"/>
    </row>
    <row r="319" spans="24:28" ht="15.75" customHeight="1">
      <c r="X319" s="52"/>
      <c r="Y319" s="52"/>
      <c r="Z319" s="52"/>
      <c r="AA319" s="52"/>
      <c r="AB319" s="52"/>
    </row>
    <row r="320" spans="24:28" ht="15.75" customHeight="1">
      <c r="X320" s="52"/>
      <c r="Y320" s="52"/>
      <c r="Z320" s="52"/>
      <c r="AA320" s="52"/>
      <c r="AB320" s="52"/>
    </row>
    <row r="321" spans="24:28" ht="15.75" customHeight="1">
      <c r="X321" s="52"/>
      <c r="Y321" s="52"/>
      <c r="Z321" s="52"/>
      <c r="AA321" s="52"/>
      <c r="AB321" s="52"/>
    </row>
    <row r="322" spans="24:28" ht="15.75" customHeight="1">
      <c r="X322" s="52"/>
      <c r="Y322" s="52"/>
      <c r="Z322" s="52"/>
      <c r="AA322" s="52"/>
      <c r="AB322" s="52"/>
    </row>
    <row r="323" spans="24:28" ht="15.75" customHeight="1">
      <c r="X323" s="52"/>
      <c r="Y323" s="52"/>
      <c r="Z323" s="52"/>
      <c r="AA323" s="52"/>
      <c r="AB323" s="52"/>
    </row>
    <row r="324" spans="24:28" ht="15.75" customHeight="1">
      <c r="X324" s="52"/>
      <c r="Y324" s="52"/>
      <c r="Z324" s="52"/>
      <c r="AA324" s="52"/>
      <c r="AB324" s="52"/>
    </row>
    <row r="325" spans="24:28" ht="15.75" customHeight="1">
      <c r="X325" s="52"/>
      <c r="Y325" s="52"/>
      <c r="Z325" s="52"/>
      <c r="AA325" s="52"/>
      <c r="AB325" s="52"/>
    </row>
    <row r="326" spans="24:28" ht="15.75" customHeight="1">
      <c r="X326" s="52"/>
      <c r="Y326" s="52"/>
      <c r="Z326" s="52"/>
      <c r="AA326" s="52"/>
      <c r="AB326" s="52"/>
    </row>
    <row r="327" spans="24:28" ht="15.75" customHeight="1">
      <c r="X327" s="52"/>
      <c r="Y327" s="52"/>
      <c r="Z327" s="52"/>
      <c r="AA327" s="52"/>
      <c r="AB327" s="52"/>
    </row>
    <row r="328" spans="24:28" ht="15.75" customHeight="1">
      <c r="X328" s="52"/>
      <c r="Y328" s="52"/>
      <c r="Z328" s="52"/>
      <c r="AA328" s="52"/>
      <c r="AB328" s="52"/>
    </row>
    <row r="329" spans="24:28" ht="15.75" customHeight="1">
      <c r="X329" s="52"/>
      <c r="Y329" s="52"/>
      <c r="Z329" s="52"/>
      <c r="AA329" s="52"/>
      <c r="AB329" s="52"/>
    </row>
    <row r="330" spans="24:28" ht="15.75" customHeight="1">
      <c r="X330" s="52"/>
      <c r="Y330" s="52"/>
      <c r="Z330" s="52"/>
      <c r="AA330" s="52"/>
      <c r="AB330" s="52"/>
    </row>
    <row r="331" spans="24:28" ht="15.75" customHeight="1">
      <c r="X331" s="52"/>
      <c r="Y331" s="52"/>
      <c r="Z331" s="52"/>
      <c r="AA331" s="52"/>
      <c r="AB331" s="52"/>
    </row>
    <row r="332" spans="24:28" ht="15.75" customHeight="1">
      <c r="X332" s="52"/>
      <c r="Y332" s="52"/>
      <c r="Z332" s="52"/>
      <c r="AA332" s="52"/>
      <c r="AB332" s="52"/>
    </row>
    <row r="333" spans="24:28" ht="15.75" customHeight="1">
      <c r="X333" s="52"/>
      <c r="Y333" s="52"/>
      <c r="Z333" s="52"/>
      <c r="AA333" s="52"/>
      <c r="AB333" s="52"/>
    </row>
    <row r="334" spans="24:28" ht="15.75" customHeight="1">
      <c r="X334" s="52"/>
      <c r="Y334" s="52"/>
      <c r="Z334" s="52"/>
      <c r="AA334" s="52"/>
      <c r="AB334" s="52"/>
    </row>
    <row r="335" spans="24:28" ht="15.75" customHeight="1">
      <c r="X335" s="52"/>
      <c r="Y335" s="52"/>
      <c r="Z335" s="52"/>
      <c r="AA335" s="52"/>
      <c r="AB335" s="52"/>
    </row>
    <row r="336" spans="24:28" ht="15.75" customHeight="1">
      <c r="X336" s="52"/>
      <c r="Y336" s="52"/>
      <c r="Z336" s="52"/>
      <c r="AA336" s="52"/>
      <c r="AB336" s="52"/>
    </row>
    <row r="337" spans="24:28" ht="15.75" customHeight="1">
      <c r="X337" s="52"/>
      <c r="Y337" s="52"/>
      <c r="Z337" s="52"/>
      <c r="AA337" s="52"/>
      <c r="AB337" s="52"/>
    </row>
    <row r="338" spans="24:28" ht="15.75" customHeight="1">
      <c r="X338" s="52"/>
      <c r="Y338" s="52"/>
      <c r="Z338" s="52"/>
      <c r="AA338" s="52"/>
      <c r="AB338" s="52"/>
    </row>
    <row r="339" spans="24:28" ht="15.75" customHeight="1">
      <c r="X339" s="52"/>
      <c r="Y339" s="52"/>
      <c r="Z339" s="52"/>
      <c r="AA339" s="52"/>
      <c r="AB339" s="52"/>
    </row>
    <row r="340" spans="24:28" ht="15.75" customHeight="1">
      <c r="X340" s="52"/>
      <c r="Y340" s="52"/>
      <c r="Z340" s="52"/>
      <c r="AA340" s="52"/>
      <c r="AB340" s="52"/>
    </row>
    <row r="341" spans="24:28" ht="15.75" customHeight="1">
      <c r="X341" s="52"/>
      <c r="Y341" s="52"/>
      <c r="Z341" s="52"/>
      <c r="AA341" s="52"/>
      <c r="AB341" s="52"/>
    </row>
    <row r="342" spans="24:28" ht="15.75" customHeight="1">
      <c r="X342" s="52"/>
      <c r="Y342" s="52"/>
      <c r="Z342" s="52"/>
      <c r="AA342" s="52"/>
      <c r="AB342" s="52"/>
    </row>
    <row r="343" spans="24:28" ht="15.75" customHeight="1">
      <c r="X343" s="52"/>
      <c r="Y343" s="52"/>
      <c r="Z343" s="52"/>
      <c r="AA343" s="52"/>
      <c r="AB343" s="52"/>
    </row>
    <row r="344" spans="24:28" ht="15.75" customHeight="1">
      <c r="X344" s="52"/>
      <c r="Y344" s="52"/>
      <c r="Z344" s="52"/>
      <c r="AA344" s="52"/>
      <c r="AB344" s="52"/>
    </row>
    <row r="345" spans="24:28" ht="15.75" customHeight="1">
      <c r="X345" s="52"/>
      <c r="Y345" s="52"/>
      <c r="Z345" s="52"/>
      <c r="AA345" s="52"/>
      <c r="AB345" s="52"/>
    </row>
    <row r="346" spans="24:28" ht="15.75" customHeight="1">
      <c r="X346" s="52"/>
      <c r="Y346" s="52"/>
      <c r="Z346" s="52"/>
      <c r="AA346" s="52"/>
      <c r="AB346" s="52"/>
    </row>
    <row r="347" spans="24:28" ht="15.75" customHeight="1">
      <c r="X347" s="52"/>
      <c r="Y347" s="52"/>
      <c r="Z347" s="52"/>
      <c r="AA347" s="52"/>
      <c r="AB347" s="52"/>
    </row>
    <row r="348" spans="24:28" ht="15.75" customHeight="1">
      <c r="X348" s="52"/>
      <c r="Y348" s="52"/>
      <c r="Z348" s="52"/>
      <c r="AA348" s="52"/>
      <c r="AB348" s="52"/>
    </row>
    <row r="349" spans="24:28" ht="15.75" customHeight="1">
      <c r="X349" s="52"/>
      <c r="Y349" s="52"/>
      <c r="Z349" s="52"/>
      <c r="AA349" s="52"/>
      <c r="AB349" s="52"/>
    </row>
    <row r="350" spans="24:28" ht="15.75" customHeight="1">
      <c r="X350" s="52"/>
      <c r="Y350" s="52"/>
      <c r="Z350" s="52"/>
      <c r="AA350" s="52"/>
      <c r="AB350" s="52"/>
    </row>
    <row r="351" spans="24:28" ht="15.75" customHeight="1">
      <c r="X351" s="52"/>
      <c r="Y351" s="52"/>
      <c r="Z351" s="52"/>
      <c r="AA351" s="52"/>
      <c r="AB351" s="52"/>
    </row>
    <row r="352" spans="24:28" ht="15.75" customHeight="1">
      <c r="X352" s="52"/>
      <c r="Y352" s="52"/>
      <c r="Z352" s="52"/>
      <c r="AA352" s="52"/>
      <c r="AB352" s="52"/>
    </row>
    <row r="353" spans="24:28" ht="15.75" customHeight="1">
      <c r="X353" s="52"/>
      <c r="Y353" s="52"/>
      <c r="Z353" s="52"/>
      <c r="AA353" s="52"/>
      <c r="AB353" s="52"/>
    </row>
    <row r="354" spans="24:28" ht="15.75" customHeight="1">
      <c r="X354" s="52"/>
      <c r="Y354" s="52"/>
      <c r="Z354" s="52"/>
      <c r="AA354" s="52"/>
      <c r="AB354" s="52"/>
    </row>
    <row r="355" spans="24:28" ht="15.75" customHeight="1">
      <c r="X355" s="52"/>
      <c r="Y355" s="52"/>
      <c r="Z355" s="52"/>
      <c r="AA355" s="52"/>
      <c r="AB355" s="52"/>
    </row>
    <row r="356" spans="24:28" ht="15.75" customHeight="1">
      <c r="X356" s="52"/>
      <c r="Y356" s="52"/>
      <c r="Z356" s="52"/>
      <c r="AA356" s="52"/>
      <c r="AB356" s="52"/>
    </row>
    <row r="357" spans="24:28" ht="15.75" customHeight="1">
      <c r="X357" s="52"/>
      <c r="Y357" s="52"/>
      <c r="Z357" s="52"/>
      <c r="AA357" s="52"/>
      <c r="AB357" s="52"/>
    </row>
    <row r="358" spans="24:28" ht="15.75" customHeight="1">
      <c r="X358" s="52"/>
      <c r="Y358" s="52"/>
      <c r="Z358" s="52"/>
      <c r="AA358" s="52"/>
      <c r="AB358" s="52"/>
    </row>
    <row r="359" spans="24:28" ht="15.75" customHeight="1">
      <c r="X359" s="52"/>
      <c r="Y359" s="52"/>
      <c r="Z359" s="52"/>
      <c r="AA359" s="52"/>
      <c r="AB359" s="52"/>
    </row>
    <row r="360" spans="24:28" ht="15.75" customHeight="1">
      <c r="X360" s="52"/>
      <c r="Y360" s="52"/>
      <c r="Z360" s="52"/>
      <c r="AA360" s="52"/>
      <c r="AB360" s="52"/>
    </row>
    <row r="361" spans="24:28" ht="15.75" customHeight="1">
      <c r="X361" s="52"/>
      <c r="Y361" s="52"/>
      <c r="Z361" s="52"/>
      <c r="AA361" s="52"/>
      <c r="AB361" s="52"/>
    </row>
    <row r="362" spans="24:28" ht="15.75" customHeight="1">
      <c r="X362" s="52"/>
      <c r="Y362" s="52"/>
      <c r="Z362" s="52"/>
      <c r="AA362" s="52"/>
      <c r="AB362" s="52"/>
    </row>
    <row r="363" spans="24:28" ht="15.75" customHeight="1">
      <c r="X363" s="52"/>
      <c r="Y363" s="52"/>
      <c r="Z363" s="52"/>
      <c r="AA363" s="52"/>
      <c r="AB363" s="52"/>
    </row>
    <row r="364" spans="24:28" ht="15.75" customHeight="1">
      <c r="X364" s="52"/>
      <c r="Y364" s="52"/>
      <c r="Z364" s="52"/>
      <c r="AA364" s="52"/>
      <c r="AB364" s="52"/>
    </row>
    <row r="365" spans="24:28" ht="15.75" customHeight="1">
      <c r="X365" s="52"/>
      <c r="Y365" s="52"/>
      <c r="Z365" s="52"/>
      <c r="AA365" s="52"/>
      <c r="AB365" s="52"/>
    </row>
    <row r="366" spans="24:28" ht="15.75" customHeight="1">
      <c r="X366" s="52"/>
      <c r="Y366" s="52"/>
      <c r="Z366" s="52"/>
      <c r="AA366" s="52"/>
      <c r="AB366" s="52"/>
    </row>
    <row r="367" spans="24:28" ht="15.75" customHeight="1">
      <c r="X367" s="52"/>
      <c r="Y367" s="52"/>
      <c r="Z367" s="52"/>
      <c r="AA367" s="52"/>
      <c r="AB367" s="52"/>
    </row>
    <row r="368" spans="24:28" ht="15.75" customHeight="1">
      <c r="X368" s="52"/>
      <c r="Y368" s="52"/>
      <c r="Z368" s="52"/>
      <c r="AA368" s="52"/>
      <c r="AB368" s="52"/>
    </row>
    <row r="369" spans="24:28" ht="15.75" customHeight="1">
      <c r="X369" s="52"/>
      <c r="Y369" s="52"/>
      <c r="Z369" s="52"/>
      <c r="AA369" s="52"/>
      <c r="AB369" s="52"/>
    </row>
    <row r="370" spans="24:28" ht="15.75" customHeight="1">
      <c r="X370" s="52"/>
      <c r="Y370" s="52"/>
      <c r="Z370" s="52"/>
      <c r="AA370" s="52"/>
      <c r="AB370" s="52"/>
    </row>
    <row r="371" spans="24:28" ht="15.75" customHeight="1">
      <c r="X371" s="52"/>
      <c r="Y371" s="52"/>
      <c r="Z371" s="52"/>
      <c r="AA371" s="52"/>
      <c r="AB371" s="52"/>
    </row>
    <row r="372" spans="24:28" ht="15.75" customHeight="1">
      <c r="X372" s="52"/>
      <c r="Y372" s="52"/>
      <c r="Z372" s="52"/>
      <c r="AA372" s="52"/>
      <c r="AB372" s="52"/>
    </row>
    <row r="373" spans="24:28" ht="15.75" customHeight="1">
      <c r="X373" s="52"/>
      <c r="Y373" s="52"/>
      <c r="Z373" s="52"/>
      <c r="AA373" s="52"/>
      <c r="AB373" s="52"/>
    </row>
    <row r="374" spans="24:28" ht="15.75" customHeight="1">
      <c r="X374" s="52"/>
      <c r="Y374" s="52"/>
      <c r="Z374" s="52"/>
      <c r="AA374" s="52"/>
      <c r="AB374" s="52"/>
    </row>
    <row r="375" spans="24:28" ht="15.75" customHeight="1">
      <c r="X375" s="52"/>
      <c r="Y375" s="52"/>
      <c r="Z375" s="52"/>
      <c r="AA375" s="52"/>
      <c r="AB375" s="52"/>
    </row>
    <row r="376" spans="24:28" ht="15.75" customHeight="1">
      <c r="X376" s="52"/>
      <c r="Y376" s="52"/>
      <c r="Z376" s="52"/>
      <c r="AA376" s="52"/>
      <c r="AB376" s="52"/>
    </row>
    <row r="377" spans="24:28" ht="15.75" customHeight="1">
      <c r="X377" s="52"/>
      <c r="Y377" s="52"/>
      <c r="Z377" s="52"/>
      <c r="AA377" s="52"/>
      <c r="AB377" s="52"/>
    </row>
    <row r="378" spans="24:28" ht="15.75" customHeight="1">
      <c r="X378" s="52"/>
      <c r="Y378" s="52"/>
      <c r="Z378" s="52"/>
      <c r="AA378" s="52"/>
      <c r="AB378" s="52"/>
    </row>
    <row r="379" spans="24:28" ht="15.75" customHeight="1">
      <c r="X379" s="52"/>
      <c r="Y379" s="52"/>
      <c r="Z379" s="52"/>
      <c r="AA379" s="52"/>
      <c r="AB379" s="52"/>
    </row>
    <row r="380" spans="24:28" ht="15.75" customHeight="1">
      <c r="X380" s="52"/>
      <c r="Y380" s="52"/>
      <c r="Z380" s="52"/>
      <c r="AA380" s="52"/>
      <c r="AB380" s="52"/>
    </row>
    <row r="381" spans="24:28" ht="15.75" customHeight="1">
      <c r="X381" s="52"/>
      <c r="Y381" s="52"/>
      <c r="Z381" s="52"/>
      <c r="AA381" s="52"/>
      <c r="AB381" s="52"/>
    </row>
    <row r="382" spans="24:28" ht="15.75" customHeight="1">
      <c r="X382" s="52"/>
      <c r="Y382" s="52"/>
      <c r="Z382" s="52"/>
      <c r="AA382" s="52"/>
      <c r="AB382" s="52"/>
    </row>
    <row r="383" spans="24:28" ht="15.75" customHeight="1">
      <c r="X383" s="52"/>
      <c r="Y383" s="52"/>
      <c r="Z383" s="52"/>
      <c r="AA383" s="52"/>
      <c r="AB383" s="52"/>
    </row>
    <row r="384" spans="24:28" ht="15.75" customHeight="1">
      <c r="X384" s="52"/>
      <c r="Y384" s="52"/>
      <c r="Z384" s="52"/>
      <c r="AA384" s="52"/>
      <c r="AB384" s="52"/>
    </row>
    <row r="385" spans="24:28" ht="15.75" customHeight="1">
      <c r="X385" s="52"/>
      <c r="Y385" s="52"/>
      <c r="Z385" s="52"/>
      <c r="AA385" s="52"/>
      <c r="AB385" s="52"/>
    </row>
    <row r="386" spans="24:28" ht="15.75" customHeight="1">
      <c r="X386" s="52"/>
      <c r="Y386" s="52"/>
      <c r="Z386" s="52"/>
      <c r="AA386" s="52"/>
      <c r="AB386" s="52"/>
    </row>
    <row r="387" spans="24:28" ht="15.75" customHeight="1">
      <c r="X387" s="52"/>
      <c r="Y387" s="52"/>
      <c r="Z387" s="52"/>
      <c r="AA387" s="52"/>
      <c r="AB387" s="52"/>
    </row>
    <row r="388" spans="24:28" ht="15.75" customHeight="1">
      <c r="X388" s="52"/>
      <c r="Y388" s="52"/>
      <c r="Z388" s="52"/>
      <c r="AA388" s="52"/>
      <c r="AB388" s="52"/>
    </row>
    <row r="389" spans="24:28" ht="15.75" customHeight="1">
      <c r="X389" s="52"/>
      <c r="Y389" s="52"/>
      <c r="Z389" s="52"/>
      <c r="AA389" s="52"/>
      <c r="AB389" s="52"/>
    </row>
    <row r="390" spans="24:28" ht="15.75" customHeight="1">
      <c r="X390" s="52"/>
      <c r="Y390" s="52"/>
      <c r="Z390" s="52"/>
      <c r="AA390" s="52"/>
      <c r="AB390" s="52"/>
    </row>
    <row r="391" spans="24:28" ht="15.75" customHeight="1">
      <c r="X391" s="52"/>
      <c r="Y391" s="52"/>
      <c r="Z391" s="52"/>
      <c r="AA391" s="52"/>
      <c r="AB391" s="52"/>
    </row>
    <row r="392" spans="24:28" ht="15.75" customHeight="1">
      <c r="X392" s="52"/>
      <c r="Y392" s="52"/>
      <c r="Z392" s="52"/>
      <c r="AA392" s="52"/>
      <c r="AB392" s="52"/>
    </row>
    <row r="393" spans="24:28" ht="15.75" customHeight="1">
      <c r="X393" s="52"/>
      <c r="Y393" s="52"/>
      <c r="Z393" s="52"/>
      <c r="AA393" s="52"/>
      <c r="AB393" s="52"/>
    </row>
    <row r="394" spans="24:28" ht="15.75" customHeight="1">
      <c r="X394" s="52"/>
      <c r="Y394" s="52"/>
      <c r="Z394" s="52"/>
      <c r="AA394" s="52"/>
      <c r="AB394" s="52"/>
    </row>
    <row r="395" spans="24:28" ht="15.75" customHeight="1">
      <c r="X395" s="52"/>
      <c r="Y395" s="52"/>
      <c r="Z395" s="52"/>
      <c r="AA395" s="52"/>
      <c r="AB395" s="52"/>
    </row>
    <row r="396" spans="24:28" ht="15.75" customHeight="1">
      <c r="X396" s="52"/>
      <c r="Y396" s="52"/>
      <c r="Z396" s="52"/>
      <c r="AA396" s="52"/>
      <c r="AB396" s="52"/>
    </row>
    <row r="397" spans="24:28" ht="15.75" customHeight="1">
      <c r="X397" s="52"/>
      <c r="Y397" s="52"/>
      <c r="Z397" s="52"/>
      <c r="AA397" s="52"/>
      <c r="AB397" s="52"/>
    </row>
    <row r="398" spans="24:28" ht="15.75" customHeight="1">
      <c r="X398" s="52"/>
      <c r="Y398" s="52"/>
      <c r="Z398" s="52"/>
      <c r="AA398" s="52"/>
      <c r="AB398" s="52"/>
    </row>
    <row r="399" spans="24:28" ht="15.75" customHeight="1">
      <c r="X399" s="52"/>
      <c r="Y399" s="52"/>
      <c r="Z399" s="52"/>
      <c r="AA399" s="52"/>
      <c r="AB399" s="52"/>
    </row>
    <row r="400" spans="24:28" ht="15.75" customHeight="1">
      <c r="X400" s="52"/>
      <c r="Y400" s="52"/>
      <c r="Z400" s="52"/>
      <c r="AA400" s="52"/>
      <c r="AB400" s="52"/>
    </row>
    <row r="401" spans="24:28" ht="15.75" customHeight="1">
      <c r="X401" s="52"/>
      <c r="Y401" s="52"/>
      <c r="Z401" s="52"/>
      <c r="AA401" s="52"/>
      <c r="AB401" s="52"/>
    </row>
    <row r="402" spans="24:28" ht="15.75" customHeight="1">
      <c r="X402" s="52"/>
      <c r="Y402" s="52"/>
      <c r="Z402" s="52"/>
      <c r="AA402" s="52"/>
      <c r="AB402" s="52"/>
    </row>
    <row r="403" spans="24:28" ht="15.75" customHeight="1">
      <c r="X403" s="52"/>
      <c r="Y403" s="52"/>
      <c r="Z403" s="52"/>
      <c r="AA403" s="52"/>
      <c r="AB403" s="52"/>
    </row>
    <row r="404" spans="24:28" ht="15.75" customHeight="1">
      <c r="X404" s="52"/>
      <c r="Y404" s="52"/>
      <c r="Z404" s="52"/>
      <c r="AA404" s="52"/>
      <c r="AB404" s="52"/>
    </row>
    <row r="405" spans="24:28" ht="15.75" customHeight="1">
      <c r="X405" s="52"/>
      <c r="Y405" s="52"/>
      <c r="Z405" s="52"/>
      <c r="AA405" s="52"/>
      <c r="AB405" s="52"/>
    </row>
    <row r="406" spans="24:28" ht="15.75" customHeight="1">
      <c r="X406" s="52"/>
      <c r="Y406" s="52"/>
      <c r="Z406" s="52"/>
      <c r="AA406" s="52"/>
      <c r="AB406" s="52"/>
    </row>
    <row r="407" spans="24:28" ht="15.75" customHeight="1">
      <c r="X407" s="52"/>
      <c r="Y407" s="52"/>
      <c r="Z407" s="52"/>
      <c r="AA407" s="52"/>
      <c r="AB407" s="52"/>
    </row>
    <row r="408" spans="24:28" ht="15.75" customHeight="1">
      <c r="X408" s="52"/>
      <c r="Y408" s="52"/>
      <c r="Z408" s="52"/>
      <c r="AA408" s="52"/>
      <c r="AB408" s="52"/>
    </row>
    <row r="409" spans="24:28" ht="15.75" customHeight="1">
      <c r="X409" s="52"/>
      <c r="Y409" s="52"/>
      <c r="Z409" s="52"/>
      <c r="AA409" s="52"/>
      <c r="AB409" s="52"/>
    </row>
    <row r="410" spans="24:28" ht="15.75" customHeight="1">
      <c r="X410" s="52"/>
      <c r="Y410" s="52"/>
      <c r="Z410" s="52"/>
      <c r="AA410" s="52"/>
      <c r="AB410" s="52"/>
    </row>
    <row r="411" spans="24:28" ht="15.75" customHeight="1">
      <c r="X411" s="52"/>
      <c r="Y411" s="52"/>
      <c r="Z411" s="52"/>
      <c r="AA411" s="52"/>
      <c r="AB411" s="52"/>
    </row>
    <row r="412" spans="24:28" ht="15.75" customHeight="1">
      <c r="X412" s="52"/>
      <c r="Y412" s="52"/>
      <c r="Z412" s="52"/>
      <c r="AA412" s="52"/>
      <c r="AB412" s="52"/>
    </row>
    <row r="413" spans="24:28" ht="15.75" customHeight="1">
      <c r="X413" s="52"/>
      <c r="Y413" s="52"/>
      <c r="Z413" s="52"/>
      <c r="AA413" s="52"/>
      <c r="AB413" s="52"/>
    </row>
    <row r="414" spans="24:28" ht="15.75" customHeight="1">
      <c r="X414" s="52"/>
      <c r="Y414" s="52"/>
      <c r="Z414" s="52"/>
      <c r="AA414" s="52"/>
      <c r="AB414" s="52"/>
    </row>
    <row r="415" spans="24:28" ht="15.75" customHeight="1">
      <c r="X415" s="52"/>
      <c r="Y415" s="52"/>
      <c r="Z415" s="52"/>
      <c r="AA415" s="52"/>
      <c r="AB415" s="52"/>
    </row>
    <row r="416" spans="24:28" ht="15.75" customHeight="1">
      <c r="X416" s="52"/>
      <c r="Y416" s="52"/>
      <c r="Z416" s="52"/>
      <c r="AA416" s="52"/>
      <c r="AB416" s="52"/>
    </row>
    <row r="417" spans="24:28" ht="15.75" customHeight="1">
      <c r="X417" s="52"/>
      <c r="Y417" s="52"/>
      <c r="Z417" s="52"/>
      <c r="AA417" s="52"/>
      <c r="AB417" s="52"/>
    </row>
    <row r="418" spans="24:28" ht="15.75" customHeight="1">
      <c r="X418" s="52"/>
      <c r="Y418" s="52"/>
      <c r="Z418" s="52"/>
      <c r="AA418" s="52"/>
      <c r="AB418" s="52"/>
    </row>
    <row r="419" spans="24:28" ht="15.75" customHeight="1">
      <c r="X419" s="52"/>
      <c r="Y419" s="52"/>
      <c r="Z419" s="52"/>
      <c r="AA419" s="52"/>
      <c r="AB419" s="52"/>
    </row>
    <row r="420" spans="24:28" ht="15.75" customHeight="1">
      <c r="X420" s="52"/>
      <c r="Y420" s="52"/>
      <c r="Z420" s="52"/>
      <c r="AA420" s="52"/>
      <c r="AB420" s="52"/>
    </row>
    <row r="421" spans="24:28" ht="15.75" customHeight="1">
      <c r="X421" s="52"/>
      <c r="Y421" s="52"/>
      <c r="Z421" s="52"/>
      <c r="AA421" s="52"/>
      <c r="AB421" s="52"/>
    </row>
    <row r="422" spans="24:28" ht="15.75" customHeight="1">
      <c r="X422" s="52"/>
      <c r="Y422" s="52"/>
      <c r="Z422" s="52"/>
      <c r="AA422" s="52"/>
      <c r="AB422" s="52"/>
    </row>
    <row r="423" spans="24:28" ht="15.75" customHeight="1">
      <c r="X423" s="52"/>
      <c r="Y423" s="52"/>
      <c r="Z423" s="52"/>
      <c r="AA423" s="52"/>
      <c r="AB423" s="52"/>
    </row>
    <row r="424" spans="24:28" ht="15.75" customHeight="1">
      <c r="X424" s="52"/>
      <c r="Y424" s="52"/>
      <c r="Z424" s="52"/>
      <c r="AA424" s="52"/>
      <c r="AB424" s="52"/>
    </row>
    <row r="425" spans="24:28" ht="15.75" customHeight="1">
      <c r="X425" s="52"/>
      <c r="Y425" s="52"/>
      <c r="Z425" s="52"/>
      <c r="AA425" s="52"/>
      <c r="AB425" s="52"/>
    </row>
    <row r="426" spans="24:28" ht="15.75" customHeight="1">
      <c r="X426" s="52"/>
      <c r="Y426" s="52"/>
      <c r="Z426" s="52"/>
      <c r="AA426" s="52"/>
      <c r="AB426" s="52"/>
    </row>
    <row r="427" spans="24:28" ht="15.75" customHeight="1">
      <c r="X427" s="52"/>
      <c r="Y427" s="52"/>
      <c r="Z427" s="52"/>
      <c r="AA427" s="52"/>
      <c r="AB427" s="52"/>
    </row>
    <row r="428" spans="24:28" ht="15.75" customHeight="1">
      <c r="X428" s="52"/>
      <c r="Y428" s="52"/>
      <c r="Z428" s="52"/>
      <c r="AA428" s="52"/>
      <c r="AB428" s="52"/>
    </row>
    <row r="429" spans="24:28" ht="15.75" customHeight="1">
      <c r="X429" s="52"/>
      <c r="Y429" s="52"/>
      <c r="Z429" s="52"/>
      <c r="AA429" s="52"/>
      <c r="AB429" s="52"/>
    </row>
    <row r="430" spans="24:28" ht="15.75" customHeight="1">
      <c r="X430" s="52"/>
      <c r="Y430" s="52"/>
      <c r="Z430" s="52"/>
      <c r="AA430" s="52"/>
      <c r="AB430" s="52"/>
    </row>
    <row r="431" spans="24:28" ht="15.75" customHeight="1">
      <c r="X431" s="52"/>
      <c r="Y431" s="52"/>
      <c r="Z431" s="52"/>
      <c r="AA431" s="52"/>
      <c r="AB431" s="52"/>
    </row>
    <row r="432" spans="24:28" ht="15.75" customHeight="1">
      <c r="X432" s="52"/>
      <c r="Y432" s="52"/>
      <c r="Z432" s="52"/>
      <c r="AA432" s="52"/>
      <c r="AB432" s="52"/>
    </row>
    <row r="433" spans="24:28" ht="15.75" customHeight="1">
      <c r="X433" s="52"/>
      <c r="Y433" s="52"/>
      <c r="Z433" s="52"/>
      <c r="AA433" s="52"/>
      <c r="AB433" s="52"/>
    </row>
    <row r="434" spans="24:28" ht="15.75" customHeight="1">
      <c r="X434" s="52"/>
      <c r="Y434" s="52"/>
      <c r="Z434" s="52"/>
      <c r="AA434" s="52"/>
      <c r="AB434" s="52"/>
    </row>
    <row r="435" spans="24:28" ht="15.75" customHeight="1">
      <c r="X435" s="52"/>
      <c r="Y435" s="52"/>
      <c r="Z435" s="52"/>
      <c r="AA435" s="52"/>
      <c r="AB435" s="52"/>
    </row>
    <row r="436" spans="24:28" ht="15.75" customHeight="1">
      <c r="X436" s="52"/>
      <c r="Y436" s="52"/>
      <c r="Z436" s="52"/>
      <c r="AA436" s="52"/>
      <c r="AB436" s="52"/>
    </row>
    <row r="437" spans="24:28" ht="15.75" customHeight="1">
      <c r="X437" s="52"/>
      <c r="Y437" s="52"/>
      <c r="Z437" s="52"/>
      <c r="AA437" s="52"/>
      <c r="AB437" s="52"/>
    </row>
    <row r="438" spans="24:28" ht="15.75" customHeight="1">
      <c r="X438" s="52"/>
      <c r="Y438" s="52"/>
      <c r="Z438" s="52"/>
      <c r="AA438" s="52"/>
      <c r="AB438" s="52"/>
    </row>
    <row r="439" spans="24:28" ht="15.75" customHeight="1">
      <c r="X439" s="52"/>
      <c r="Y439" s="52"/>
      <c r="Z439" s="52"/>
      <c r="AA439" s="52"/>
      <c r="AB439" s="52"/>
    </row>
    <row r="440" spans="24:28" ht="15.75" customHeight="1">
      <c r="X440" s="52"/>
      <c r="Y440" s="52"/>
      <c r="Z440" s="52"/>
      <c r="AA440" s="52"/>
      <c r="AB440" s="52"/>
    </row>
    <row r="441" spans="24:28" ht="15.75" customHeight="1">
      <c r="X441" s="52"/>
      <c r="Y441" s="52"/>
      <c r="Z441" s="52"/>
      <c r="AA441" s="52"/>
      <c r="AB441" s="52"/>
    </row>
    <row r="442" spans="24:28" ht="15.75" customHeight="1">
      <c r="X442" s="52"/>
      <c r="Y442" s="52"/>
      <c r="Z442" s="52"/>
      <c r="AA442" s="52"/>
      <c r="AB442" s="52"/>
    </row>
    <row r="443" spans="24:28" ht="15.75" customHeight="1">
      <c r="X443" s="52"/>
      <c r="Y443" s="52"/>
      <c r="Z443" s="52"/>
      <c r="AA443" s="52"/>
      <c r="AB443" s="52"/>
    </row>
    <row r="444" spans="24:28" ht="15.75" customHeight="1">
      <c r="X444" s="52"/>
      <c r="Y444" s="52"/>
      <c r="Z444" s="52"/>
      <c r="AA444" s="52"/>
      <c r="AB444" s="52"/>
    </row>
    <row r="445" spans="24:28" ht="15.75" customHeight="1">
      <c r="X445" s="52"/>
      <c r="Y445" s="52"/>
      <c r="Z445" s="52"/>
      <c r="AA445" s="52"/>
      <c r="AB445" s="52"/>
    </row>
    <row r="446" spans="24:28" ht="15.75" customHeight="1">
      <c r="X446" s="52"/>
      <c r="Y446" s="52"/>
      <c r="Z446" s="52"/>
      <c r="AA446" s="52"/>
      <c r="AB446" s="52"/>
    </row>
    <row r="447" spans="24:28" ht="15.75" customHeight="1">
      <c r="X447" s="52"/>
      <c r="Y447" s="52"/>
      <c r="Z447" s="52"/>
      <c r="AA447" s="52"/>
      <c r="AB447" s="52"/>
    </row>
    <row r="448" spans="24:28" ht="15.75" customHeight="1">
      <c r="X448" s="52"/>
      <c r="Y448" s="52"/>
      <c r="Z448" s="52"/>
      <c r="AA448" s="52"/>
      <c r="AB448" s="52"/>
    </row>
    <row r="449" spans="24:28" ht="15.75" customHeight="1">
      <c r="X449" s="52"/>
      <c r="Y449" s="52"/>
      <c r="Z449" s="52"/>
      <c r="AA449" s="52"/>
      <c r="AB449" s="52"/>
    </row>
    <row r="450" spans="24:28" ht="15.75" customHeight="1">
      <c r="X450" s="52"/>
      <c r="Y450" s="52"/>
      <c r="Z450" s="52"/>
      <c r="AA450" s="52"/>
      <c r="AB450" s="52"/>
    </row>
    <row r="451" spans="24:28" ht="15.75" customHeight="1">
      <c r="X451" s="52"/>
      <c r="Y451" s="52"/>
      <c r="Z451" s="52"/>
      <c r="AA451" s="52"/>
      <c r="AB451" s="52"/>
    </row>
    <row r="452" spans="24:28" ht="15.75" customHeight="1">
      <c r="X452" s="52"/>
      <c r="Y452" s="52"/>
      <c r="Z452" s="52"/>
      <c r="AA452" s="52"/>
      <c r="AB452" s="52"/>
    </row>
    <row r="453" spans="24:28" ht="15.75" customHeight="1">
      <c r="X453" s="52"/>
      <c r="Y453" s="52"/>
      <c r="Z453" s="52"/>
      <c r="AA453" s="52"/>
      <c r="AB453" s="52"/>
    </row>
    <row r="454" spans="24:28" ht="15.75" customHeight="1">
      <c r="X454" s="52"/>
      <c r="Y454" s="52"/>
      <c r="Z454" s="52"/>
      <c r="AA454" s="52"/>
      <c r="AB454" s="52"/>
    </row>
    <row r="455" spans="24:28" ht="15.75" customHeight="1">
      <c r="X455" s="52"/>
      <c r="Y455" s="52"/>
      <c r="Z455" s="52"/>
      <c r="AA455" s="52"/>
      <c r="AB455" s="52"/>
    </row>
    <row r="456" spans="24:28" ht="15.75" customHeight="1">
      <c r="X456" s="52"/>
      <c r="Y456" s="52"/>
      <c r="Z456" s="52"/>
      <c r="AA456" s="52"/>
      <c r="AB456" s="52"/>
    </row>
    <row r="457" spans="24:28" ht="15.75" customHeight="1">
      <c r="X457" s="52"/>
      <c r="Y457" s="52"/>
      <c r="Z457" s="52"/>
      <c r="AA457" s="52"/>
      <c r="AB457" s="52"/>
    </row>
    <row r="458" spans="24:28" ht="15.75" customHeight="1">
      <c r="X458" s="52"/>
      <c r="Y458" s="52"/>
      <c r="Z458" s="52"/>
      <c r="AA458" s="52"/>
      <c r="AB458" s="52"/>
    </row>
    <row r="459" spans="24:28" ht="15.75" customHeight="1">
      <c r="X459" s="52"/>
      <c r="Y459" s="52"/>
      <c r="Z459" s="52"/>
      <c r="AA459" s="52"/>
      <c r="AB459" s="52"/>
    </row>
    <row r="460" spans="24:28" ht="15.75" customHeight="1">
      <c r="X460" s="52"/>
      <c r="Y460" s="52"/>
      <c r="Z460" s="52"/>
      <c r="AA460" s="52"/>
      <c r="AB460" s="52"/>
    </row>
    <row r="461" spans="24:28" ht="15.75" customHeight="1">
      <c r="X461" s="52"/>
      <c r="Y461" s="52"/>
      <c r="Z461" s="52"/>
      <c r="AA461" s="52"/>
      <c r="AB461" s="52"/>
    </row>
    <row r="462" spans="24:28" ht="15.75" customHeight="1">
      <c r="X462" s="52"/>
      <c r="Y462" s="52"/>
      <c r="Z462" s="52"/>
      <c r="AA462" s="52"/>
      <c r="AB462" s="52"/>
    </row>
    <row r="463" spans="24:28" ht="15.75" customHeight="1">
      <c r="X463" s="52"/>
      <c r="Y463" s="52"/>
      <c r="Z463" s="52"/>
      <c r="AA463" s="52"/>
      <c r="AB463" s="52"/>
    </row>
    <row r="464" spans="24:28" ht="15.75" customHeight="1">
      <c r="X464" s="52"/>
      <c r="Y464" s="52"/>
      <c r="Z464" s="52"/>
      <c r="AA464" s="52"/>
      <c r="AB464" s="52"/>
    </row>
    <row r="465" spans="24:28" ht="15.75" customHeight="1">
      <c r="X465" s="52"/>
      <c r="Y465" s="52"/>
      <c r="Z465" s="52"/>
      <c r="AA465" s="52"/>
      <c r="AB465" s="52"/>
    </row>
    <row r="466" spans="24:28" ht="15.75" customHeight="1">
      <c r="X466" s="52"/>
      <c r="Y466" s="52"/>
      <c r="Z466" s="52"/>
      <c r="AA466" s="52"/>
      <c r="AB466" s="52"/>
    </row>
    <row r="467" spans="24:28" ht="15.75" customHeight="1">
      <c r="X467" s="52"/>
      <c r="Y467" s="52"/>
      <c r="Z467" s="52"/>
      <c r="AA467" s="52"/>
      <c r="AB467" s="52"/>
    </row>
    <row r="468" spans="24:28" ht="15.75" customHeight="1">
      <c r="X468" s="52"/>
      <c r="Y468" s="52"/>
      <c r="Z468" s="52"/>
      <c r="AA468" s="52"/>
      <c r="AB468" s="52"/>
    </row>
    <row r="469" spans="24:28" ht="15.75" customHeight="1">
      <c r="X469" s="52"/>
      <c r="Y469" s="52"/>
      <c r="Z469" s="52"/>
      <c r="AA469" s="52"/>
      <c r="AB469" s="52"/>
    </row>
    <row r="470" spans="24:28" ht="15.75" customHeight="1">
      <c r="X470" s="52"/>
      <c r="Y470" s="52"/>
      <c r="Z470" s="52"/>
      <c r="AA470" s="52"/>
      <c r="AB470" s="52"/>
    </row>
    <row r="471" spans="24:28" ht="15.75" customHeight="1">
      <c r="X471" s="52"/>
      <c r="Y471" s="52"/>
      <c r="Z471" s="52"/>
      <c r="AA471" s="52"/>
      <c r="AB471" s="52"/>
    </row>
    <row r="472" spans="24:28" ht="15.75" customHeight="1">
      <c r="X472" s="52"/>
      <c r="Y472" s="52"/>
      <c r="Z472" s="52"/>
      <c r="AA472" s="52"/>
      <c r="AB472" s="52"/>
    </row>
    <row r="473" spans="24:28" ht="15.75" customHeight="1">
      <c r="X473" s="52"/>
      <c r="Y473" s="52"/>
      <c r="Z473" s="52"/>
      <c r="AA473" s="52"/>
      <c r="AB473" s="52"/>
    </row>
    <row r="474" spans="24:28" ht="15.75" customHeight="1">
      <c r="X474" s="52"/>
      <c r="Y474" s="52"/>
      <c r="Z474" s="52"/>
      <c r="AA474" s="52"/>
      <c r="AB474" s="52"/>
    </row>
    <row r="475" spans="24:28" ht="15.75" customHeight="1">
      <c r="X475" s="52"/>
      <c r="Y475" s="52"/>
      <c r="Z475" s="52"/>
      <c r="AA475" s="52"/>
      <c r="AB475" s="52"/>
    </row>
    <row r="476" spans="24:28" ht="15.75" customHeight="1">
      <c r="X476" s="52"/>
      <c r="Y476" s="52"/>
      <c r="Z476" s="52"/>
      <c r="AA476" s="52"/>
      <c r="AB476" s="52"/>
    </row>
    <row r="477" spans="24:28" ht="15.75" customHeight="1">
      <c r="X477" s="52"/>
      <c r="Y477" s="52"/>
      <c r="Z477" s="52"/>
      <c r="AA477" s="52"/>
      <c r="AB477" s="52"/>
    </row>
    <row r="478" spans="24:28" ht="15.75" customHeight="1">
      <c r="X478" s="52"/>
      <c r="Y478" s="52"/>
      <c r="Z478" s="52"/>
      <c r="AA478" s="52"/>
      <c r="AB478" s="52"/>
    </row>
    <row r="479" spans="24:28" ht="15.75" customHeight="1">
      <c r="X479" s="52"/>
      <c r="Y479" s="52"/>
      <c r="Z479" s="52"/>
      <c r="AA479" s="52"/>
      <c r="AB479" s="52"/>
    </row>
    <row r="480" spans="24:28" ht="15.75" customHeight="1">
      <c r="X480" s="52"/>
      <c r="Y480" s="52"/>
      <c r="Z480" s="52"/>
      <c r="AA480" s="52"/>
      <c r="AB480" s="52"/>
    </row>
    <row r="481" spans="24:28" ht="15.75" customHeight="1">
      <c r="X481" s="52"/>
      <c r="Y481" s="52"/>
      <c r="Z481" s="52"/>
      <c r="AA481" s="52"/>
      <c r="AB481" s="52"/>
    </row>
    <row r="482" spans="24:28" ht="15.75" customHeight="1">
      <c r="X482" s="52"/>
      <c r="Y482" s="52"/>
      <c r="Z482" s="52"/>
      <c r="AA482" s="52"/>
      <c r="AB482" s="52"/>
    </row>
    <row r="483" spans="24:28" ht="15.75" customHeight="1">
      <c r="X483" s="52"/>
      <c r="Y483" s="52"/>
      <c r="Z483" s="52"/>
      <c r="AA483" s="52"/>
      <c r="AB483" s="52"/>
    </row>
    <row r="484" spans="24:28" ht="15.75" customHeight="1">
      <c r="X484" s="52"/>
      <c r="Y484" s="52"/>
      <c r="Z484" s="52"/>
      <c r="AA484" s="52"/>
      <c r="AB484" s="52"/>
    </row>
    <row r="485" spans="24:28" ht="15.75" customHeight="1">
      <c r="X485" s="52"/>
      <c r="Y485" s="52"/>
      <c r="Z485" s="52"/>
      <c r="AA485" s="52"/>
      <c r="AB485" s="52"/>
    </row>
    <row r="486" spans="24:28" ht="15.75" customHeight="1">
      <c r="X486" s="52"/>
      <c r="Y486" s="52"/>
      <c r="Z486" s="52"/>
      <c r="AA486" s="52"/>
      <c r="AB486" s="52"/>
    </row>
    <row r="487" spans="24:28" ht="15.75" customHeight="1">
      <c r="X487" s="52"/>
      <c r="Y487" s="52"/>
      <c r="Z487" s="52"/>
      <c r="AA487" s="52"/>
      <c r="AB487" s="52"/>
    </row>
    <row r="488" spans="24:28" ht="15.75" customHeight="1">
      <c r="X488" s="52"/>
      <c r="Y488" s="52"/>
      <c r="Z488" s="52"/>
      <c r="AA488" s="52"/>
      <c r="AB488" s="52"/>
    </row>
    <row r="489" spans="24:28" ht="15.75" customHeight="1">
      <c r="X489" s="52"/>
      <c r="Y489" s="52"/>
      <c r="Z489" s="52"/>
      <c r="AA489" s="52"/>
      <c r="AB489" s="52"/>
    </row>
    <row r="490" spans="24:28" ht="15.75" customHeight="1">
      <c r="X490" s="52"/>
      <c r="Y490" s="52"/>
      <c r="Z490" s="52"/>
      <c r="AA490" s="52"/>
      <c r="AB490" s="52"/>
    </row>
    <row r="491" spans="24:28" ht="15.75" customHeight="1">
      <c r="X491" s="52"/>
      <c r="Y491" s="52"/>
      <c r="Z491" s="52"/>
      <c r="AA491" s="52"/>
      <c r="AB491" s="52"/>
    </row>
    <row r="492" spans="24:28" ht="15.75" customHeight="1">
      <c r="X492" s="52"/>
      <c r="Y492" s="52"/>
      <c r="Z492" s="52"/>
      <c r="AA492" s="52"/>
      <c r="AB492" s="52"/>
    </row>
    <row r="493" spans="24:28" ht="15.75" customHeight="1">
      <c r="X493" s="52"/>
      <c r="Y493" s="52"/>
      <c r="Z493" s="52"/>
      <c r="AA493" s="52"/>
      <c r="AB493" s="52"/>
    </row>
    <row r="494" spans="24:28" ht="15.75" customHeight="1">
      <c r="X494" s="52"/>
      <c r="Y494" s="52"/>
      <c r="Z494" s="52"/>
      <c r="AA494" s="52"/>
      <c r="AB494" s="52"/>
    </row>
    <row r="495" spans="24:28" ht="15.75" customHeight="1">
      <c r="X495" s="52"/>
      <c r="Y495" s="52"/>
      <c r="Z495" s="52"/>
      <c r="AA495" s="52"/>
      <c r="AB495" s="52"/>
    </row>
    <row r="496" spans="24:28" ht="15.75" customHeight="1">
      <c r="X496" s="52"/>
      <c r="Y496" s="52"/>
      <c r="Z496" s="52"/>
      <c r="AA496" s="52"/>
      <c r="AB496" s="52"/>
    </row>
    <row r="497" spans="24:28" ht="15.75" customHeight="1">
      <c r="X497" s="52"/>
      <c r="Y497" s="52"/>
      <c r="Z497" s="52"/>
      <c r="AA497" s="52"/>
      <c r="AB497" s="52"/>
    </row>
    <row r="498" spans="24:28" ht="15.75" customHeight="1">
      <c r="X498" s="52"/>
      <c r="Y498" s="52"/>
      <c r="Z498" s="52"/>
      <c r="AA498" s="52"/>
      <c r="AB498" s="52"/>
    </row>
    <row r="499" spans="24:28" ht="15.75" customHeight="1">
      <c r="X499" s="52"/>
      <c r="Y499" s="52"/>
      <c r="Z499" s="52"/>
      <c r="AA499" s="52"/>
      <c r="AB499" s="52"/>
    </row>
    <row r="500" spans="24:28" ht="15.75" customHeight="1">
      <c r="X500" s="52"/>
      <c r="Y500" s="52"/>
      <c r="Z500" s="52"/>
      <c r="AA500" s="52"/>
      <c r="AB500" s="52"/>
    </row>
    <row r="501" spans="24:28" ht="15.75" customHeight="1">
      <c r="X501" s="52"/>
      <c r="Y501" s="52"/>
      <c r="Z501" s="52"/>
      <c r="AA501" s="52"/>
      <c r="AB501" s="52"/>
    </row>
    <row r="502" spans="24:28" ht="15.75" customHeight="1">
      <c r="X502" s="52"/>
      <c r="Y502" s="52"/>
      <c r="Z502" s="52"/>
      <c r="AA502" s="52"/>
      <c r="AB502" s="52"/>
    </row>
    <row r="503" spans="24:28" ht="15.75" customHeight="1">
      <c r="X503" s="52"/>
      <c r="Y503" s="52"/>
      <c r="Z503" s="52"/>
      <c r="AA503" s="52"/>
      <c r="AB503" s="52"/>
    </row>
    <row r="504" spans="24:28" ht="15.75" customHeight="1">
      <c r="X504" s="52"/>
      <c r="Y504" s="52"/>
      <c r="Z504" s="52"/>
      <c r="AA504" s="52"/>
      <c r="AB504" s="52"/>
    </row>
    <row r="505" spans="24:28" ht="15.75" customHeight="1">
      <c r="X505" s="52"/>
      <c r="Y505" s="52"/>
      <c r="Z505" s="52"/>
      <c r="AA505" s="52"/>
      <c r="AB505" s="52"/>
    </row>
    <row r="506" spans="24:28" ht="15.75" customHeight="1">
      <c r="X506" s="52"/>
      <c r="Y506" s="52"/>
      <c r="Z506" s="52"/>
      <c r="AA506" s="52"/>
      <c r="AB506" s="52"/>
    </row>
    <row r="507" spans="24:28" ht="15.75" customHeight="1">
      <c r="X507" s="52"/>
      <c r="Y507" s="52"/>
      <c r="Z507" s="52"/>
      <c r="AA507" s="52"/>
      <c r="AB507" s="52"/>
    </row>
    <row r="508" spans="24:28" ht="15.75" customHeight="1">
      <c r="X508" s="52"/>
      <c r="Y508" s="52"/>
      <c r="Z508" s="52"/>
      <c r="AA508" s="52"/>
      <c r="AB508" s="52"/>
    </row>
    <row r="509" spans="24:28" ht="15.75" customHeight="1">
      <c r="X509" s="52"/>
      <c r="Y509" s="52"/>
      <c r="Z509" s="52"/>
      <c r="AA509" s="52"/>
      <c r="AB509" s="52"/>
    </row>
    <row r="510" spans="24:28" ht="15.75" customHeight="1">
      <c r="X510" s="52"/>
      <c r="Y510" s="52"/>
      <c r="Z510" s="52"/>
      <c r="AA510" s="52"/>
      <c r="AB510" s="52"/>
    </row>
    <row r="511" spans="24:28" ht="15.75" customHeight="1">
      <c r="X511" s="52"/>
      <c r="Y511" s="52"/>
      <c r="Z511" s="52"/>
      <c r="AA511" s="52"/>
      <c r="AB511" s="52"/>
    </row>
    <row r="512" spans="24:28" ht="15.75" customHeight="1">
      <c r="X512" s="52"/>
      <c r="Y512" s="52"/>
      <c r="Z512" s="52"/>
      <c r="AA512" s="52"/>
      <c r="AB512" s="52"/>
    </row>
    <row r="513" spans="24:28" ht="15.75" customHeight="1">
      <c r="X513" s="52"/>
      <c r="Y513" s="52"/>
      <c r="Z513" s="52"/>
      <c r="AA513" s="52"/>
      <c r="AB513" s="52"/>
    </row>
    <row r="514" spans="24:28" ht="15.75" customHeight="1">
      <c r="X514" s="52"/>
      <c r="Y514" s="52"/>
      <c r="Z514" s="52"/>
      <c r="AA514" s="52"/>
      <c r="AB514" s="52"/>
    </row>
    <row r="515" spans="24:28" ht="15.75" customHeight="1">
      <c r="X515" s="52"/>
      <c r="Y515" s="52"/>
      <c r="Z515" s="52"/>
      <c r="AA515" s="52"/>
      <c r="AB515" s="52"/>
    </row>
    <row r="516" spans="24:28" ht="15.75" customHeight="1">
      <c r="X516" s="52"/>
      <c r="Y516" s="52"/>
      <c r="Z516" s="52"/>
      <c r="AA516" s="52"/>
      <c r="AB516" s="52"/>
    </row>
    <row r="517" spans="24:28" ht="15.75" customHeight="1">
      <c r="X517" s="52"/>
      <c r="Y517" s="52"/>
      <c r="Z517" s="52"/>
      <c r="AA517" s="52"/>
      <c r="AB517" s="52"/>
    </row>
    <row r="518" spans="24:28" ht="15.75" customHeight="1">
      <c r="X518" s="52"/>
      <c r="Y518" s="52"/>
      <c r="Z518" s="52"/>
      <c r="AA518" s="52"/>
      <c r="AB518" s="52"/>
    </row>
    <row r="519" spans="24:28" ht="15.75" customHeight="1">
      <c r="X519" s="52"/>
      <c r="Y519" s="52"/>
      <c r="Z519" s="52"/>
      <c r="AA519" s="52"/>
      <c r="AB519" s="52"/>
    </row>
    <row r="520" spans="24:28" ht="15.75" customHeight="1">
      <c r="X520" s="52"/>
      <c r="Y520" s="52"/>
      <c r="Z520" s="52"/>
      <c r="AA520" s="52"/>
      <c r="AB520" s="52"/>
    </row>
    <row r="521" spans="24:28" ht="15.75" customHeight="1">
      <c r="X521" s="52"/>
      <c r="Y521" s="52"/>
      <c r="Z521" s="52"/>
      <c r="AA521" s="52"/>
      <c r="AB521" s="52"/>
    </row>
    <row r="522" spans="24:28" ht="15.75" customHeight="1">
      <c r="X522" s="52"/>
      <c r="Y522" s="52"/>
      <c r="Z522" s="52"/>
      <c r="AA522" s="52"/>
      <c r="AB522" s="52"/>
    </row>
    <row r="523" spans="24:28" ht="15.75" customHeight="1">
      <c r="X523" s="52"/>
      <c r="Y523" s="52"/>
      <c r="Z523" s="52"/>
      <c r="AA523" s="52"/>
      <c r="AB523" s="52"/>
    </row>
    <row r="524" spans="24:28" ht="15.75" customHeight="1">
      <c r="X524" s="52"/>
      <c r="Y524" s="52"/>
      <c r="Z524" s="52"/>
      <c r="AA524" s="52"/>
      <c r="AB524" s="52"/>
    </row>
    <row r="525" spans="24:28" ht="15.75" customHeight="1">
      <c r="X525" s="52"/>
      <c r="Y525" s="52"/>
      <c r="Z525" s="52"/>
      <c r="AA525" s="52"/>
      <c r="AB525" s="52"/>
    </row>
    <row r="526" spans="24:28" ht="15.75" customHeight="1">
      <c r="X526" s="52"/>
      <c r="Y526" s="52"/>
      <c r="Z526" s="52"/>
      <c r="AA526" s="52"/>
      <c r="AB526" s="52"/>
    </row>
    <row r="527" spans="24:28" ht="15.75" customHeight="1">
      <c r="X527" s="52"/>
      <c r="Y527" s="52"/>
      <c r="Z527" s="52"/>
      <c r="AA527" s="52"/>
      <c r="AB527" s="52"/>
    </row>
    <row r="528" spans="24:28" ht="15.75" customHeight="1">
      <c r="X528" s="52"/>
      <c r="Y528" s="52"/>
      <c r="Z528" s="52"/>
      <c r="AA528" s="52"/>
      <c r="AB528" s="52"/>
    </row>
    <row r="529" spans="24:28" ht="15.75" customHeight="1">
      <c r="X529" s="52"/>
      <c r="Y529" s="52"/>
      <c r="Z529" s="52"/>
      <c r="AA529" s="52"/>
      <c r="AB529" s="52"/>
    </row>
    <row r="530" spans="24:28" ht="15.75" customHeight="1">
      <c r="X530" s="52"/>
      <c r="Y530" s="52"/>
      <c r="Z530" s="52"/>
      <c r="AA530" s="52"/>
      <c r="AB530" s="52"/>
    </row>
    <row r="531" spans="24:28" ht="15.75" customHeight="1">
      <c r="X531" s="52"/>
      <c r="Y531" s="52"/>
      <c r="Z531" s="52"/>
      <c r="AA531" s="52"/>
      <c r="AB531" s="52"/>
    </row>
    <row r="532" spans="24:28" ht="15.75" customHeight="1">
      <c r="X532" s="52"/>
      <c r="Y532" s="52"/>
      <c r="Z532" s="52"/>
      <c r="AA532" s="52"/>
      <c r="AB532" s="52"/>
    </row>
    <row r="533" spans="24:28" ht="15.75" customHeight="1">
      <c r="X533" s="52"/>
      <c r="Y533" s="52"/>
      <c r="Z533" s="52"/>
      <c r="AA533" s="52"/>
      <c r="AB533" s="52"/>
    </row>
    <row r="534" spans="24:28" ht="15.75" customHeight="1">
      <c r="X534" s="52"/>
      <c r="Y534" s="52"/>
      <c r="Z534" s="52"/>
      <c r="AA534" s="52"/>
      <c r="AB534" s="52"/>
    </row>
    <row r="535" spans="24:28" ht="15.75" customHeight="1">
      <c r="X535" s="52"/>
      <c r="Y535" s="52"/>
      <c r="Z535" s="52"/>
      <c r="AA535" s="52"/>
      <c r="AB535" s="52"/>
    </row>
    <row r="536" spans="24:28" ht="15.75" customHeight="1">
      <c r="X536" s="52"/>
      <c r="Y536" s="52"/>
      <c r="Z536" s="52"/>
      <c r="AA536" s="52"/>
      <c r="AB536" s="52"/>
    </row>
    <row r="537" spans="24:28" ht="15.75" customHeight="1">
      <c r="X537" s="52"/>
      <c r="Y537" s="52"/>
      <c r="Z537" s="52"/>
      <c r="AA537" s="52"/>
      <c r="AB537" s="52"/>
    </row>
    <row r="538" spans="24:28" ht="15.75" customHeight="1">
      <c r="X538" s="52"/>
      <c r="Y538" s="52"/>
      <c r="Z538" s="52"/>
      <c r="AA538" s="52"/>
      <c r="AB538" s="52"/>
    </row>
    <row r="539" spans="24:28" ht="15.75" customHeight="1">
      <c r="X539" s="52"/>
      <c r="Y539" s="52"/>
      <c r="Z539" s="52"/>
      <c r="AA539" s="52"/>
      <c r="AB539" s="52"/>
    </row>
    <row r="540" spans="24:28" ht="15.75" customHeight="1">
      <c r="X540" s="52"/>
      <c r="Y540" s="52"/>
      <c r="Z540" s="52"/>
      <c r="AA540" s="52"/>
      <c r="AB540" s="52"/>
    </row>
    <row r="541" spans="24:28" ht="15.75" customHeight="1">
      <c r="X541" s="52"/>
      <c r="Y541" s="52"/>
      <c r="Z541" s="52"/>
      <c r="AA541" s="52"/>
      <c r="AB541" s="52"/>
    </row>
    <row r="542" spans="24:28" ht="15.75" customHeight="1">
      <c r="X542" s="52"/>
      <c r="Y542" s="52"/>
      <c r="Z542" s="52"/>
      <c r="AA542" s="52"/>
      <c r="AB542" s="52"/>
    </row>
    <row r="543" spans="24:28" ht="15.75" customHeight="1">
      <c r="X543" s="52"/>
      <c r="Y543" s="52"/>
      <c r="Z543" s="52"/>
      <c r="AA543" s="52"/>
      <c r="AB543" s="52"/>
    </row>
    <row r="544" spans="24:28" ht="15.75" customHeight="1">
      <c r="X544" s="52"/>
      <c r="Y544" s="52"/>
      <c r="Z544" s="52"/>
      <c r="AA544" s="52"/>
      <c r="AB544" s="52"/>
    </row>
    <row r="545" spans="24:28" ht="15.75" customHeight="1">
      <c r="X545" s="52"/>
      <c r="Y545" s="52"/>
      <c r="Z545" s="52"/>
      <c r="AA545" s="52"/>
      <c r="AB545" s="52"/>
    </row>
    <row r="546" spans="24:28" ht="15.75" customHeight="1">
      <c r="X546" s="52"/>
      <c r="Y546" s="52"/>
      <c r="Z546" s="52"/>
      <c r="AA546" s="52"/>
      <c r="AB546" s="52"/>
    </row>
    <row r="547" spans="24:28" ht="15.75" customHeight="1">
      <c r="X547" s="52"/>
      <c r="Y547" s="52"/>
      <c r="Z547" s="52"/>
      <c r="AA547" s="52"/>
      <c r="AB547" s="52"/>
    </row>
    <row r="548" spans="24:28" ht="15.75" customHeight="1">
      <c r="X548" s="52"/>
      <c r="Y548" s="52"/>
      <c r="Z548" s="52"/>
      <c r="AA548" s="52"/>
      <c r="AB548" s="52"/>
    </row>
    <row r="549" spans="24:28" ht="15.75" customHeight="1">
      <c r="X549" s="52"/>
      <c r="Y549" s="52"/>
      <c r="Z549" s="52"/>
      <c r="AA549" s="52"/>
      <c r="AB549" s="52"/>
    </row>
    <row r="550" spans="24:28" ht="15.75" customHeight="1">
      <c r="X550" s="52"/>
      <c r="Y550" s="52"/>
      <c r="Z550" s="52"/>
      <c r="AA550" s="52"/>
      <c r="AB550" s="52"/>
    </row>
    <row r="551" spans="24:28" ht="15.75" customHeight="1">
      <c r="X551" s="52"/>
      <c r="Y551" s="52"/>
      <c r="Z551" s="52"/>
      <c r="AA551" s="52"/>
      <c r="AB551" s="52"/>
    </row>
    <row r="552" spans="24:28" ht="15.75" customHeight="1">
      <c r="X552" s="52"/>
      <c r="Y552" s="52"/>
      <c r="Z552" s="52"/>
      <c r="AA552" s="52"/>
      <c r="AB552" s="52"/>
    </row>
    <row r="553" spans="24:28" ht="15.75" customHeight="1">
      <c r="X553" s="52"/>
      <c r="Y553" s="52"/>
      <c r="Z553" s="52"/>
      <c r="AA553" s="52"/>
      <c r="AB553" s="52"/>
    </row>
    <row r="554" spans="24:28" ht="15.75" customHeight="1">
      <c r="X554" s="52"/>
      <c r="Y554" s="52"/>
      <c r="Z554" s="52"/>
      <c r="AA554" s="52"/>
      <c r="AB554" s="52"/>
    </row>
    <row r="555" spans="24:28" ht="15.75" customHeight="1">
      <c r="X555" s="52"/>
      <c r="Y555" s="52"/>
      <c r="Z555" s="52"/>
      <c r="AA555" s="52"/>
      <c r="AB555" s="52"/>
    </row>
    <row r="556" spans="24:28" ht="15.75" customHeight="1">
      <c r="X556" s="52"/>
      <c r="Y556" s="52"/>
      <c r="Z556" s="52"/>
      <c r="AA556" s="52"/>
      <c r="AB556" s="52"/>
    </row>
    <row r="557" spans="24:28" ht="15.75" customHeight="1">
      <c r="X557" s="52"/>
      <c r="Y557" s="52"/>
      <c r="Z557" s="52"/>
      <c r="AA557" s="52"/>
      <c r="AB557" s="52"/>
    </row>
    <row r="558" spans="24:28" ht="15.75" customHeight="1">
      <c r="X558" s="52"/>
      <c r="Y558" s="52"/>
      <c r="Z558" s="52"/>
      <c r="AA558" s="52"/>
      <c r="AB558" s="52"/>
    </row>
    <row r="559" spans="24:28" ht="15.75" customHeight="1">
      <c r="X559" s="52"/>
      <c r="Y559" s="52"/>
      <c r="Z559" s="52"/>
      <c r="AA559" s="52"/>
      <c r="AB559" s="52"/>
    </row>
    <row r="560" spans="24:28" ht="15.75" customHeight="1">
      <c r="X560" s="52"/>
      <c r="Y560" s="52"/>
      <c r="Z560" s="52"/>
      <c r="AA560" s="52"/>
      <c r="AB560" s="52"/>
    </row>
    <row r="561" spans="24:28" ht="15.75" customHeight="1">
      <c r="X561" s="52"/>
      <c r="Y561" s="52"/>
      <c r="Z561" s="52"/>
      <c r="AA561" s="52"/>
      <c r="AB561" s="52"/>
    </row>
    <row r="562" spans="24:28" ht="15.75" customHeight="1">
      <c r="X562" s="52"/>
      <c r="Y562" s="52"/>
      <c r="Z562" s="52"/>
      <c r="AA562" s="52"/>
      <c r="AB562" s="52"/>
    </row>
    <row r="563" spans="24:28" ht="15.75" customHeight="1">
      <c r="X563" s="52"/>
      <c r="Y563" s="52"/>
      <c r="Z563" s="52"/>
      <c r="AA563" s="52"/>
      <c r="AB563" s="52"/>
    </row>
    <row r="564" spans="24:28" ht="15.75" customHeight="1">
      <c r="X564" s="52"/>
      <c r="Y564" s="52"/>
      <c r="Z564" s="52"/>
      <c r="AA564" s="52"/>
      <c r="AB564" s="52"/>
    </row>
    <row r="565" spans="24:28" ht="15.75" customHeight="1">
      <c r="X565" s="52"/>
      <c r="Y565" s="52"/>
      <c r="Z565" s="52"/>
      <c r="AA565" s="52"/>
      <c r="AB565" s="52"/>
    </row>
    <row r="566" spans="24:28" ht="15.75" customHeight="1">
      <c r="X566" s="52"/>
      <c r="Y566" s="52"/>
      <c r="Z566" s="52"/>
      <c r="AA566" s="52"/>
      <c r="AB566" s="52"/>
    </row>
    <row r="567" spans="24:28" ht="15.75" customHeight="1">
      <c r="X567" s="52"/>
      <c r="Y567" s="52"/>
      <c r="Z567" s="52"/>
      <c r="AA567" s="52"/>
      <c r="AB567" s="52"/>
    </row>
    <row r="568" spans="24:28" ht="15.75" customHeight="1">
      <c r="X568" s="52"/>
      <c r="Y568" s="52"/>
      <c r="Z568" s="52"/>
      <c r="AA568" s="52"/>
      <c r="AB568" s="52"/>
    </row>
    <row r="569" spans="24:28" ht="15.75" customHeight="1">
      <c r="X569" s="52"/>
      <c r="Y569" s="52"/>
      <c r="Z569" s="52"/>
      <c r="AA569" s="52"/>
      <c r="AB569" s="52"/>
    </row>
    <row r="570" spans="24:28" ht="15.75" customHeight="1">
      <c r="X570" s="52"/>
      <c r="Y570" s="52"/>
      <c r="Z570" s="52"/>
      <c r="AA570" s="52"/>
      <c r="AB570" s="52"/>
    </row>
    <row r="571" spans="24:28" ht="15.75" customHeight="1">
      <c r="X571" s="52"/>
      <c r="Y571" s="52"/>
      <c r="Z571" s="52"/>
      <c r="AA571" s="52"/>
      <c r="AB571" s="52"/>
    </row>
    <row r="572" spans="24:28" ht="15.75" customHeight="1">
      <c r="X572" s="52"/>
      <c r="Y572" s="52"/>
      <c r="Z572" s="52"/>
      <c r="AA572" s="52"/>
      <c r="AB572" s="52"/>
    </row>
    <row r="573" spans="24:28" ht="15.75" customHeight="1">
      <c r="X573" s="52"/>
      <c r="Y573" s="52"/>
      <c r="Z573" s="52"/>
      <c r="AA573" s="52"/>
      <c r="AB573" s="52"/>
    </row>
    <row r="574" spans="24:28" ht="15.75" customHeight="1">
      <c r="X574" s="52"/>
      <c r="Y574" s="52"/>
      <c r="Z574" s="52"/>
      <c r="AA574" s="52"/>
      <c r="AB574" s="52"/>
    </row>
    <row r="575" spans="24:28" ht="15.75" customHeight="1">
      <c r="X575" s="52"/>
      <c r="Y575" s="52"/>
      <c r="Z575" s="52"/>
      <c r="AA575" s="52"/>
      <c r="AB575" s="52"/>
    </row>
    <row r="576" spans="24:28" ht="15.75" customHeight="1">
      <c r="X576" s="52"/>
      <c r="Y576" s="52"/>
      <c r="Z576" s="52"/>
      <c r="AA576" s="52"/>
      <c r="AB576" s="52"/>
    </row>
    <row r="577" spans="24:28" ht="15.75" customHeight="1">
      <c r="X577" s="52"/>
      <c r="Y577" s="52"/>
      <c r="Z577" s="52"/>
      <c r="AA577" s="52"/>
      <c r="AB577" s="52"/>
    </row>
    <row r="578" spans="24:28" ht="15.75" customHeight="1">
      <c r="X578" s="52"/>
      <c r="Y578" s="52"/>
      <c r="Z578" s="52"/>
      <c r="AA578" s="52"/>
      <c r="AB578" s="52"/>
    </row>
    <row r="579" spans="24:28" ht="15.75" customHeight="1">
      <c r="X579" s="52"/>
      <c r="Y579" s="52"/>
      <c r="Z579" s="52"/>
      <c r="AA579" s="52"/>
      <c r="AB579" s="52"/>
    </row>
    <row r="580" spans="24:28" ht="15.75" customHeight="1">
      <c r="X580" s="52"/>
      <c r="Y580" s="52"/>
      <c r="Z580" s="52"/>
      <c r="AA580" s="52"/>
      <c r="AB580" s="52"/>
    </row>
    <row r="581" spans="24:28" ht="15.75" customHeight="1">
      <c r="X581" s="52"/>
      <c r="Y581" s="52"/>
      <c r="Z581" s="52"/>
      <c r="AA581" s="52"/>
      <c r="AB581" s="52"/>
    </row>
    <row r="582" spans="24:28" ht="15.75" customHeight="1">
      <c r="X582" s="52"/>
      <c r="Y582" s="52"/>
      <c r="Z582" s="52"/>
      <c r="AA582" s="52"/>
      <c r="AB582" s="52"/>
    </row>
    <row r="583" spans="24:28" ht="15.75" customHeight="1">
      <c r="X583" s="52"/>
      <c r="Y583" s="52"/>
      <c r="Z583" s="52"/>
      <c r="AA583" s="52"/>
      <c r="AB583" s="52"/>
    </row>
    <row r="584" spans="24:28" ht="15.75" customHeight="1">
      <c r="X584" s="52"/>
      <c r="Y584" s="52"/>
      <c r="Z584" s="52"/>
      <c r="AA584" s="52"/>
      <c r="AB584" s="52"/>
    </row>
    <row r="585" spans="24:28" ht="15.75" customHeight="1">
      <c r="X585" s="52"/>
      <c r="Y585" s="52"/>
      <c r="Z585" s="52"/>
      <c r="AA585" s="52"/>
      <c r="AB585" s="52"/>
    </row>
    <row r="586" spans="24:28" ht="15.75" customHeight="1">
      <c r="X586" s="52"/>
      <c r="Y586" s="52"/>
      <c r="Z586" s="52"/>
      <c r="AA586" s="52"/>
      <c r="AB586" s="52"/>
    </row>
    <row r="587" spans="24:28" ht="15.75" customHeight="1">
      <c r="X587" s="52"/>
      <c r="Y587" s="52"/>
      <c r="Z587" s="52"/>
      <c r="AA587" s="52"/>
      <c r="AB587" s="52"/>
    </row>
    <row r="588" spans="24:28" ht="15.75" customHeight="1">
      <c r="X588" s="52"/>
      <c r="Y588" s="52"/>
      <c r="Z588" s="52"/>
      <c r="AA588" s="52"/>
      <c r="AB588" s="52"/>
    </row>
    <row r="589" spans="24:28" ht="15.75" customHeight="1">
      <c r="X589" s="52"/>
      <c r="Y589" s="52"/>
      <c r="Z589" s="52"/>
      <c r="AA589" s="52"/>
      <c r="AB589" s="52"/>
    </row>
    <row r="590" spans="24:28" ht="15.75" customHeight="1">
      <c r="X590" s="52"/>
      <c r="Y590" s="52"/>
      <c r="Z590" s="52"/>
      <c r="AA590" s="52"/>
      <c r="AB590" s="52"/>
    </row>
    <row r="591" spans="24:28" ht="15.75" customHeight="1">
      <c r="X591" s="52"/>
      <c r="Y591" s="52"/>
      <c r="Z591" s="52"/>
      <c r="AA591" s="52"/>
      <c r="AB591" s="52"/>
    </row>
    <row r="592" spans="24:28" ht="15.75" customHeight="1">
      <c r="X592" s="52"/>
      <c r="Y592" s="52"/>
      <c r="Z592" s="52"/>
      <c r="AA592" s="52"/>
      <c r="AB592" s="52"/>
    </row>
    <row r="593" spans="24:28" ht="15.75" customHeight="1">
      <c r="X593" s="52"/>
      <c r="Y593" s="52"/>
      <c r="Z593" s="52"/>
      <c r="AA593" s="52"/>
      <c r="AB593" s="52"/>
    </row>
    <row r="594" spans="24:28" ht="15.75" customHeight="1">
      <c r="X594" s="52"/>
      <c r="Y594" s="52"/>
      <c r="Z594" s="52"/>
      <c r="AA594" s="52"/>
      <c r="AB594" s="52"/>
    </row>
    <row r="595" spans="24:28" ht="15.75" customHeight="1">
      <c r="X595" s="52"/>
      <c r="Y595" s="52"/>
      <c r="Z595" s="52"/>
      <c r="AA595" s="52"/>
      <c r="AB595" s="52"/>
    </row>
    <row r="596" spans="24:28" ht="15.75" customHeight="1">
      <c r="X596" s="52"/>
      <c r="Y596" s="52"/>
      <c r="Z596" s="52"/>
      <c r="AA596" s="52"/>
      <c r="AB596" s="52"/>
    </row>
    <row r="597" spans="24:28" ht="15.75" customHeight="1">
      <c r="X597" s="52"/>
      <c r="Y597" s="52"/>
      <c r="Z597" s="52"/>
      <c r="AA597" s="52"/>
      <c r="AB597" s="52"/>
    </row>
    <row r="598" spans="24:28" ht="15.75" customHeight="1">
      <c r="X598" s="52"/>
      <c r="Y598" s="52"/>
      <c r="Z598" s="52"/>
      <c r="AA598" s="52"/>
      <c r="AB598" s="52"/>
    </row>
    <row r="599" spans="24:28" ht="15.75" customHeight="1">
      <c r="X599" s="52"/>
      <c r="Y599" s="52"/>
      <c r="Z599" s="52"/>
      <c r="AA599" s="52"/>
      <c r="AB599" s="52"/>
    </row>
    <row r="600" spans="24:28" ht="15.75" customHeight="1">
      <c r="X600" s="52"/>
      <c r="Y600" s="52"/>
      <c r="Z600" s="52"/>
      <c r="AA600" s="52"/>
      <c r="AB600" s="52"/>
    </row>
    <row r="601" spans="24:28" ht="15.75" customHeight="1">
      <c r="X601" s="52"/>
      <c r="Y601" s="52"/>
      <c r="Z601" s="52"/>
      <c r="AA601" s="52"/>
      <c r="AB601" s="52"/>
    </row>
    <row r="602" spans="24:28" ht="15.75" customHeight="1">
      <c r="X602" s="52"/>
      <c r="Y602" s="52"/>
      <c r="Z602" s="52"/>
      <c r="AA602" s="52"/>
      <c r="AB602" s="52"/>
    </row>
    <row r="603" spans="24:28" ht="15.75" customHeight="1">
      <c r="X603" s="52"/>
      <c r="Y603" s="52"/>
      <c r="Z603" s="52"/>
      <c r="AA603" s="52"/>
      <c r="AB603" s="52"/>
    </row>
    <row r="604" spans="24:28" ht="15.75" customHeight="1">
      <c r="X604" s="52"/>
      <c r="Y604" s="52"/>
      <c r="Z604" s="52"/>
      <c r="AA604" s="52"/>
      <c r="AB604" s="52"/>
    </row>
    <row r="605" spans="24:28" ht="15.75" customHeight="1">
      <c r="X605" s="52"/>
      <c r="Y605" s="52"/>
      <c r="Z605" s="52"/>
      <c r="AA605" s="52"/>
      <c r="AB605" s="52"/>
    </row>
    <row r="606" spans="24:28" ht="15.75" customHeight="1">
      <c r="X606" s="52"/>
      <c r="Y606" s="52"/>
      <c r="Z606" s="52"/>
      <c r="AA606" s="52"/>
      <c r="AB606" s="52"/>
    </row>
    <row r="607" spans="24:28" ht="15.75" customHeight="1">
      <c r="X607" s="52"/>
      <c r="Y607" s="52"/>
      <c r="Z607" s="52"/>
      <c r="AA607" s="52"/>
      <c r="AB607" s="52"/>
    </row>
    <row r="608" spans="24:28" ht="15.75" customHeight="1">
      <c r="X608" s="52"/>
      <c r="Y608" s="52"/>
      <c r="Z608" s="52"/>
      <c r="AA608" s="52"/>
      <c r="AB608" s="52"/>
    </row>
    <row r="609" spans="24:28" ht="15.75" customHeight="1">
      <c r="X609" s="52"/>
      <c r="Y609" s="52"/>
      <c r="Z609" s="52"/>
      <c r="AA609" s="52"/>
      <c r="AB609" s="52"/>
    </row>
    <row r="610" spans="24:28" ht="15.75" customHeight="1">
      <c r="X610" s="52"/>
      <c r="Y610" s="52"/>
      <c r="Z610" s="52"/>
      <c r="AA610" s="52"/>
      <c r="AB610" s="52"/>
    </row>
    <row r="611" spans="24:28" ht="15.75" customHeight="1">
      <c r="X611" s="52"/>
      <c r="Y611" s="52"/>
      <c r="Z611" s="52"/>
      <c r="AA611" s="52"/>
      <c r="AB611" s="52"/>
    </row>
    <row r="612" spans="24:28" ht="15.75" customHeight="1">
      <c r="X612" s="52"/>
      <c r="Y612" s="52"/>
      <c r="Z612" s="52"/>
      <c r="AA612" s="52"/>
      <c r="AB612" s="52"/>
    </row>
    <row r="613" spans="24:28" ht="15.75" customHeight="1">
      <c r="X613" s="52"/>
      <c r="Y613" s="52"/>
      <c r="Z613" s="52"/>
      <c r="AA613" s="52"/>
      <c r="AB613" s="52"/>
    </row>
    <row r="614" spans="24:28" ht="15.75" customHeight="1">
      <c r="X614" s="52"/>
      <c r="Y614" s="52"/>
      <c r="Z614" s="52"/>
      <c r="AA614" s="52"/>
      <c r="AB614" s="52"/>
    </row>
    <row r="615" spans="24:28" ht="15.75" customHeight="1">
      <c r="X615" s="52"/>
      <c r="Y615" s="52"/>
      <c r="Z615" s="52"/>
      <c r="AA615" s="52"/>
      <c r="AB615" s="52"/>
    </row>
    <row r="616" spans="24:28" ht="15.75" customHeight="1">
      <c r="X616" s="52"/>
      <c r="Y616" s="52"/>
      <c r="Z616" s="52"/>
      <c r="AA616" s="52"/>
      <c r="AB616" s="52"/>
    </row>
    <row r="617" spans="24:28" ht="15.75" customHeight="1">
      <c r="X617" s="52"/>
      <c r="Y617" s="52"/>
      <c r="Z617" s="52"/>
      <c r="AA617" s="52"/>
      <c r="AB617" s="52"/>
    </row>
    <row r="618" spans="24:28" ht="15.75" customHeight="1">
      <c r="X618" s="52"/>
      <c r="Y618" s="52"/>
      <c r="Z618" s="52"/>
      <c r="AA618" s="52"/>
      <c r="AB618" s="52"/>
    </row>
    <row r="619" spans="24:28" ht="15.75" customHeight="1">
      <c r="X619" s="52"/>
      <c r="Y619" s="52"/>
      <c r="Z619" s="52"/>
      <c r="AA619" s="52"/>
      <c r="AB619" s="52"/>
    </row>
    <row r="620" spans="24:28" ht="15.75" customHeight="1">
      <c r="X620" s="52"/>
      <c r="Y620" s="52"/>
      <c r="Z620" s="52"/>
      <c r="AA620" s="52"/>
      <c r="AB620" s="52"/>
    </row>
    <row r="621" spans="24:28" ht="15.75" customHeight="1">
      <c r="X621" s="52"/>
      <c r="Y621" s="52"/>
      <c r="Z621" s="52"/>
      <c r="AA621" s="52"/>
      <c r="AB621" s="52"/>
    </row>
    <row r="622" spans="24:28" ht="15.75" customHeight="1">
      <c r="X622" s="52"/>
      <c r="Y622" s="52"/>
      <c r="Z622" s="52"/>
      <c r="AA622" s="52"/>
      <c r="AB622" s="52"/>
    </row>
    <row r="623" spans="24:28" ht="15.75" customHeight="1">
      <c r="X623" s="52"/>
      <c r="Y623" s="52"/>
      <c r="Z623" s="52"/>
      <c r="AA623" s="52"/>
      <c r="AB623" s="52"/>
    </row>
    <row r="624" spans="24:28" ht="15.75" customHeight="1">
      <c r="X624" s="52"/>
      <c r="Y624" s="52"/>
      <c r="Z624" s="52"/>
      <c r="AA624" s="52"/>
      <c r="AB624" s="52"/>
    </row>
    <row r="625" spans="24:28" ht="15.75" customHeight="1">
      <c r="X625" s="52"/>
      <c r="Y625" s="52"/>
      <c r="Z625" s="52"/>
      <c r="AA625" s="52"/>
      <c r="AB625" s="52"/>
    </row>
    <row r="626" spans="24:28" ht="15.75" customHeight="1">
      <c r="X626" s="52"/>
      <c r="Y626" s="52"/>
      <c r="Z626" s="52"/>
      <c r="AA626" s="52"/>
      <c r="AB626" s="52"/>
    </row>
    <row r="627" spans="24:28" ht="15.75" customHeight="1">
      <c r="X627" s="52"/>
      <c r="Y627" s="52"/>
      <c r="Z627" s="52"/>
      <c r="AA627" s="52"/>
      <c r="AB627" s="52"/>
    </row>
    <row r="628" spans="24:28" ht="15.75" customHeight="1">
      <c r="X628" s="52"/>
      <c r="Y628" s="52"/>
      <c r="Z628" s="52"/>
      <c r="AA628" s="52"/>
      <c r="AB628" s="52"/>
    </row>
    <row r="629" spans="24:28" ht="15.75" customHeight="1">
      <c r="X629" s="52"/>
      <c r="Y629" s="52"/>
      <c r="Z629" s="52"/>
      <c r="AA629" s="52"/>
      <c r="AB629" s="52"/>
    </row>
    <row r="630" spans="24:28" ht="15.75" customHeight="1">
      <c r="X630" s="52"/>
      <c r="Y630" s="52"/>
      <c r="Z630" s="52"/>
      <c r="AA630" s="52"/>
      <c r="AB630" s="52"/>
    </row>
    <row r="631" spans="24:28" ht="15.75" customHeight="1">
      <c r="X631" s="52"/>
      <c r="Y631" s="52"/>
      <c r="Z631" s="52"/>
      <c r="AA631" s="52"/>
      <c r="AB631" s="52"/>
    </row>
    <row r="632" spans="24:28" ht="15.75" customHeight="1">
      <c r="X632" s="52"/>
      <c r="Y632" s="52"/>
      <c r="Z632" s="52"/>
      <c r="AA632" s="52"/>
      <c r="AB632" s="52"/>
    </row>
    <row r="633" spans="24:28" ht="15.75" customHeight="1">
      <c r="X633" s="52"/>
      <c r="Y633" s="52"/>
      <c r="Z633" s="52"/>
      <c r="AA633" s="52"/>
      <c r="AB633" s="52"/>
    </row>
    <row r="634" spans="24:28" ht="15.75" customHeight="1">
      <c r="X634" s="52"/>
      <c r="Y634" s="52"/>
      <c r="Z634" s="52"/>
      <c r="AA634" s="52"/>
      <c r="AB634" s="52"/>
    </row>
    <row r="635" spans="24:28" ht="15.75" customHeight="1">
      <c r="X635" s="52"/>
      <c r="Y635" s="52"/>
      <c r="Z635" s="52"/>
      <c r="AA635" s="52"/>
      <c r="AB635" s="52"/>
    </row>
    <row r="636" spans="24:28" ht="15.75" customHeight="1">
      <c r="X636" s="52"/>
      <c r="Y636" s="52"/>
      <c r="Z636" s="52"/>
      <c r="AA636" s="52"/>
      <c r="AB636" s="52"/>
    </row>
    <row r="637" spans="24:28" ht="15.75" customHeight="1">
      <c r="X637" s="52"/>
      <c r="Y637" s="52"/>
      <c r="Z637" s="52"/>
      <c r="AA637" s="52"/>
      <c r="AB637" s="52"/>
    </row>
    <row r="638" spans="24:28" ht="15.75" customHeight="1">
      <c r="X638" s="52"/>
      <c r="Y638" s="52"/>
      <c r="Z638" s="52"/>
      <c r="AA638" s="52"/>
      <c r="AB638" s="52"/>
    </row>
    <row r="639" spans="24:28" ht="15.75" customHeight="1">
      <c r="X639" s="52"/>
      <c r="Y639" s="52"/>
      <c r="Z639" s="52"/>
      <c r="AA639" s="52"/>
      <c r="AB639" s="52"/>
    </row>
    <row r="640" spans="24:28" ht="15.75" customHeight="1">
      <c r="X640" s="52"/>
      <c r="Y640" s="52"/>
      <c r="Z640" s="52"/>
      <c r="AA640" s="52"/>
      <c r="AB640" s="52"/>
    </row>
    <row r="641" spans="24:28" ht="15.75" customHeight="1">
      <c r="X641" s="52"/>
      <c r="Y641" s="52"/>
      <c r="Z641" s="52"/>
      <c r="AA641" s="52"/>
      <c r="AB641" s="52"/>
    </row>
    <row r="642" spans="24:28" ht="15.75" customHeight="1">
      <c r="X642" s="52"/>
      <c r="Y642" s="52"/>
      <c r="Z642" s="52"/>
      <c r="AA642" s="52"/>
      <c r="AB642" s="52"/>
    </row>
    <row r="643" spans="24:28" ht="15.75" customHeight="1">
      <c r="X643" s="52"/>
      <c r="Y643" s="52"/>
      <c r="Z643" s="52"/>
      <c r="AA643" s="52"/>
      <c r="AB643" s="52"/>
    </row>
    <row r="644" spans="24:28" ht="15.75" customHeight="1">
      <c r="X644" s="52"/>
      <c r="Y644" s="52"/>
      <c r="Z644" s="52"/>
      <c r="AA644" s="52"/>
      <c r="AB644" s="52"/>
    </row>
    <row r="645" spans="24:28" ht="15.75" customHeight="1">
      <c r="X645" s="52"/>
      <c r="Y645" s="52"/>
      <c r="Z645" s="52"/>
      <c r="AA645" s="52"/>
      <c r="AB645" s="52"/>
    </row>
    <row r="646" spans="24:28" ht="15.75" customHeight="1">
      <c r="X646" s="52"/>
      <c r="Y646" s="52"/>
      <c r="Z646" s="52"/>
      <c r="AA646" s="52"/>
      <c r="AB646" s="52"/>
    </row>
    <row r="647" spans="24:28" ht="15.75" customHeight="1">
      <c r="X647" s="52"/>
      <c r="Y647" s="52"/>
      <c r="Z647" s="52"/>
      <c r="AA647" s="52"/>
      <c r="AB647" s="52"/>
    </row>
    <row r="648" spans="24:28" ht="15.75" customHeight="1">
      <c r="X648" s="52"/>
      <c r="Y648" s="52"/>
      <c r="Z648" s="52"/>
      <c r="AA648" s="52"/>
      <c r="AB648" s="52"/>
    </row>
    <row r="649" spans="24:28" ht="15.75" customHeight="1">
      <c r="X649" s="52"/>
      <c r="Y649" s="52"/>
      <c r="Z649" s="52"/>
      <c r="AA649" s="52"/>
      <c r="AB649" s="52"/>
    </row>
    <row r="650" spans="24:28" ht="15.75" customHeight="1">
      <c r="X650" s="52"/>
      <c r="Y650" s="52"/>
      <c r="Z650" s="52"/>
      <c r="AA650" s="52"/>
      <c r="AB650" s="52"/>
    </row>
    <row r="651" spans="24:28" ht="15.75" customHeight="1">
      <c r="X651" s="52"/>
      <c r="Y651" s="52"/>
      <c r="Z651" s="52"/>
      <c r="AA651" s="52"/>
      <c r="AB651" s="52"/>
    </row>
    <row r="652" spans="24:28" ht="15.75" customHeight="1">
      <c r="X652" s="52"/>
      <c r="Y652" s="52"/>
      <c r="Z652" s="52"/>
      <c r="AA652" s="52"/>
      <c r="AB652" s="52"/>
    </row>
    <row r="653" spans="24:28" ht="15.75" customHeight="1">
      <c r="X653" s="52"/>
      <c r="Y653" s="52"/>
      <c r="Z653" s="52"/>
      <c r="AA653" s="52"/>
      <c r="AB653" s="52"/>
    </row>
    <row r="654" spans="24:28" ht="15.75" customHeight="1">
      <c r="X654" s="52"/>
      <c r="Y654" s="52"/>
      <c r="Z654" s="52"/>
      <c r="AA654" s="52"/>
      <c r="AB654" s="52"/>
    </row>
    <row r="655" spans="24:28" ht="15.75" customHeight="1">
      <c r="X655" s="52"/>
      <c r="Y655" s="52"/>
      <c r="Z655" s="52"/>
      <c r="AA655" s="52"/>
      <c r="AB655" s="52"/>
    </row>
    <row r="656" spans="24:28" ht="15.75" customHeight="1">
      <c r="X656" s="52"/>
      <c r="Y656" s="52"/>
      <c r="Z656" s="52"/>
      <c r="AA656" s="52"/>
      <c r="AB656" s="52"/>
    </row>
    <row r="657" spans="24:28" ht="15.75" customHeight="1">
      <c r="X657" s="52"/>
      <c r="Y657" s="52"/>
      <c r="Z657" s="52"/>
      <c r="AA657" s="52"/>
      <c r="AB657" s="52"/>
    </row>
    <row r="658" spans="24:28" ht="15.75" customHeight="1">
      <c r="X658" s="52"/>
      <c r="Y658" s="52"/>
      <c r="Z658" s="52"/>
      <c r="AA658" s="52"/>
      <c r="AB658" s="52"/>
    </row>
    <row r="659" spans="24:28" ht="15.75" customHeight="1">
      <c r="X659" s="52"/>
      <c r="Y659" s="52"/>
      <c r="Z659" s="52"/>
      <c r="AA659" s="52"/>
      <c r="AB659" s="52"/>
    </row>
    <row r="660" spans="24:28" ht="15.75" customHeight="1">
      <c r="X660" s="52"/>
      <c r="Y660" s="52"/>
      <c r="Z660" s="52"/>
      <c r="AA660" s="52"/>
      <c r="AB660" s="52"/>
    </row>
    <row r="661" spans="24:28" ht="15.75" customHeight="1">
      <c r="X661" s="52"/>
      <c r="Y661" s="52"/>
      <c r="Z661" s="52"/>
      <c r="AA661" s="52"/>
      <c r="AB661" s="52"/>
    </row>
    <row r="662" spans="24:28" ht="15.75" customHeight="1">
      <c r="X662" s="52"/>
      <c r="Y662" s="52"/>
      <c r="Z662" s="52"/>
      <c r="AA662" s="52"/>
      <c r="AB662" s="52"/>
    </row>
    <row r="663" spans="24:28" ht="15.75" customHeight="1">
      <c r="X663" s="52"/>
      <c r="Y663" s="52"/>
      <c r="Z663" s="52"/>
      <c r="AA663" s="52"/>
      <c r="AB663" s="52"/>
    </row>
    <row r="664" spans="24:28" ht="15.75" customHeight="1">
      <c r="X664" s="52"/>
      <c r="Y664" s="52"/>
      <c r="Z664" s="52"/>
      <c r="AA664" s="52"/>
      <c r="AB664" s="52"/>
    </row>
    <row r="665" spans="24:28" ht="15.75" customHeight="1">
      <c r="X665" s="52"/>
      <c r="Y665" s="52"/>
      <c r="Z665" s="52"/>
      <c r="AA665" s="52"/>
      <c r="AB665" s="52"/>
    </row>
    <row r="666" spans="24:28" ht="15.75" customHeight="1">
      <c r="X666" s="52"/>
      <c r="Y666" s="52"/>
      <c r="Z666" s="52"/>
      <c r="AA666" s="52"/>
      <c r="AB666" s="52"/>
    </row>
    <row r="667" spans="24:28" ht="15.75" customHeight="1">
      <c r="X667" s="52"/>
      <c r="Y667" s="52"/>
      <c r="Z667" s="52"/>
      <c r="AA667" s="52"/>
      <c r="AB667" s="52"/>
    </row>
    <row r="668" spans="24:28" ht="15.75" customHeight="1">
      <c r="X668" s="52"/>
      <c r="Y668" s="52"/>
      <c r="Z668" s="52"/>
      <c r="AA668" s="52"/>
      <c r="AB668" s="52"/>
    </row>
    <row r="669" spans="24:28" ht="15.75" customHeight="1">
      <c r="X669" s="52"/>
      <c r="Y669" s="52"/>
      <c r="Z669" s="52"/>
      <c r="AA669" s="52"/>
      <c r="AB669" s="52"/>
    </row>
    <row r="670" spans="24:28" ht="15.75" customHeight="1">
      <c r="X670" s="52"/>
      <c r="Y670" s="52"/>
      <c r="Z670" s="52"/>
      <c r="AA670" s="52"/>
      <c r="AB670" s="52"/>
    </row>
    <row r="671" spans="24:28" ht="15.75" customHeight="1">
      <c r="X671" s="52"/>
      <c r="Y671" s="52"/>
      <c r="Z671" s="52"/>
      <c r="AA671" s="52"/>
      <c r="AB671" s="52"/>
    </row>
    <row r="672" spans="24:28" ht="15.75" customHeight="1">
      <c r="X672" s="52"/>
      <c r="Y672" s="52"/>
      <c r="Z672" s="52"/>
      <c r="AA672" s="52"/>
      <c r="AB672" s="52"/>
    </row>
    <row r="673" spans="24:28" ht="15.75" customHeight="1">
      <c r="X673" s="52"/>
      <c r="Y673" s="52"/>
      <c r="Z673" s="52"/>
      <c r="AA673" s="52"/>
      <c r="AB673" s="52"/>
    </row>
    <row r="674" spans="24:28" ht="15.75" customHeight="1">
      <c r="X674" s="52"/>
      <c r="Y674" s="52"/>
      <c r="Z674" s="52"/>
      <c r="AA674" s="52"/>
      <c r="AB674" s="52"/>
    </row>
    <row r="675" spans="24:28" ht="15.75" customHeight="1">
      <c r="X675" s="52"/>
      <c r="Y675" s="52"/>
      <c r="Z675" s="52"/>
      <c r="AA675" s="52"/>
      <c r="AB675" s="52"/>
    </row>
    <row r="676" spans="24:28" ht="15.75" customHeight="1">
      <c r="X676" s="52"/>
      <c r="Y676" s="52"/>
      <c r="Z676" s="52"/>
      <c r="AA676" s="52"/>
      <c r="AB676" s="52"/>
    </row>
    <row r="677" spans="24:28" ht="15.75" customHeight="1">
      <c r="X677" s="52"/>
      <c r="Y677" s="52"/>
      <c r="Z677" s="52"/>
      <c r="AA677" s="52"/>
      <c r="AB677" s="52"/>
    </row>
    <row r="678" spans="24:28" ht="15.75" customHeight="1">
      <c r="X678" s="52"/>
      <c r="Y678" s="52"/>
      <c r="Z678" s="52"/>
      <c r="AA678" s="52"/>
      <c r="AB678" s="52"/>
    </row>
    <row r="679" spans="24:28" ht="15.75" customHeight="1">
      <c r="X679" s="52"/>
      <c r="Y679" s="52"/>
      <c r="Z679" s="52"/>
      <c r="AA679" s="52"/>
      <c r="AB679" s="52"/>
    </row>
    <row r="680" spans="24:28" ht="15.75" customHeight="1">
      <c r="X680" s="52"/>
      <c r="Y680" s="52"/>
      <c r="Z680" s="52"/>
      <c r="AA680" s="52"/>
      <c r="AB680" s="52"/>
    </row>
    <row r="681" spans="24:28" ht="15.75" customHeight="1">
      <c r="X681" s="52"/>
      <c r="Y681" s="52"/>
      <c r="Z681" s="52"/>
      <c r="AA681" s="52"/>
      <c r="AB681" s="52"/>
    </row>
    <row r="682" spans="24:28" ht="15.75" customHeight="1">
      <c r="X682" s="52"/>
      <c r="Y682" s="52"/>
      <c r="Z682" s="52"/>
      <c r="AA682" s="52"/>
      <c r="AB682" s="52"/>
    </row>
    <row r="683" spans="24:28" ht="15.75" customHeight="1">
      <c r="X683" s="52"/>
      <c r="Y683" s="52"/>
      <c r="Z683" s="52"/>
      <c r="AA683" s="52"/>
      <c r="AB683" s="52"/>
    </row>
    <row r="684" spans="24:28" ht="15.75" customHeight="1">
      <c r="X684" s="52"/>
      <c r="Y684" s="52"/>
      <c r="Z684" s="52"/>
      <c r="AA684" s="52"/>
      <c r="AB684" s="52"/>
    </row>
    <row r="685" spans="24:28" ht="15.75" customHeight="1">
      <c r="X685" s="52"/>
      <c r="Y685" s="52"/>
      <c r="Z685" s="52"/>
      <c r="AA685" s="52"/>
      <c r="AB685" s="52"/>
    </row>
    <row r="686" spans="24:28" ht="15.75" customHeight="1">
      <c r="X686" s="52"/>
      <c r="Y686" s="52"/>
      <c r="Z686" s="52"/>
      <c r="AA686" s="52"/>
      <c r="AB686" s="52"/>
    </row>
    <row r="687" spans="24:28" ht="15.75" customHeight="1">
      <c r="X687" s="52"/>
      <c r="Y687" s="52"/>
      <c r="Z687" s="52"/>
      <c r="AA687" s="52"/>
      <c r="AB687" s="52"/>
    </row>
    <row r="688" spans="24:28" ht="15.75" customHeight="1">
      <c r="X688" s="52"/>
      <c r="Y688" s="52"/>
      <c r="Z688" s="52"/>
      <c r="AA688" s="52"/>
      <c r="AB688" s="52"/>
    </row>
    <row r="689" spans="24:28" ht="15.75" customHeight="1">
      <c r="X689" s="52"/>
      <c r="Y689" s="52"/>
      <c r="Z689" s="52"/>
      <c r="AA689" s="52"/>
      <c r="AB689" s="52"/>
    </row>
    <row r="690" spans="24:28" ht="15.75" customHeight="1">
      <c r="X690" s="52"/>
      <c r="Y690" s="52"/>
      <c r="Z690" s="52"/>
      <c r="AA690" s="52"/>
      <c r="AB690" s="52"/>
    </row>
    <row r="691" spans="24:28" ht="15.75" customHeight="1">
      <c r="X691" s="52"/>
      <c r="Y691" s="52"/>
      <c r="Z691" s="52"/>
      <c r="AA691" s="52"/>
      <c r="AB691" s="52"/>
    </row>
    <row r="692" spans="24:28" ht="15.75" customHeight="1">
      <c r="X692" s="52"/>
      <c r="Y692" s="52"/>
      <c r="Z692" s="52"/>
      <c r="AA692" s="52"/>
      <c r="AB692" s="52"/>
    </row>
    <row r="693" spans="24:28" ht="15.75" customHeight="1">
      <c r="X693" s="52"/>
      <c r="Y693" s="52"/>
      <c r="Z693" s="52"/>
      <c r="AA693" s="52"/>
      <c r="AB693" s="52"/>
    </row>
    <row r="694" spans="24:28" ht="15.75" customHeight="1">
      <c r="X694" s="52"/>
      <c r="Y694" s="52"/>
      <c r="Z694" s="52"/>
      <c r="AA694" s="52"/>
      <c r="AB694" s="52"/>
    </row>
    <row r="695" spans="24:28" ht="15.75" customHeight="1">
      <c r="X695" s="52"/>
      <c r="Y695" s="52"/>
      <c r="Z695" s="52"/>
      <c r="AA695" s="52"/>
      <c r="AB695" s="52"/>
    </row>
    <row r="696" spans="24:28" ht="15.75" customHeight="1">
      <c r="X696" s="52"/>
      <c r="Y696" s="52"/>
      <c r="Z696" s="52"/>
      <c r="AA696" s="52"/>
      <c r="AB696" s="52"/>
    </row>
    <row r="697" spans="24:28" ht="15.75" customHeight="1">
      <c r="X697" s="52"/>
      <c r="Y697" s="52"/>
      <c r="Z697" s="52"/>
      <c r="AA697" s="52"/>
      <c r="AB697" s="52"/>
    </row>
    <row r="698" spans="24:28" ht="15.75" customHeight="1">
      <c r="X698" s="52"/>
      <c r="Y698" s="52"/>
      <c r="Z698" s="52"/>
      <c r="AA698" s="52"/>
      <c r="AB698" s="52"/>
    </row>
    <row r="699" spans="24:28" ht="15.75" customHeight="1">
      <c r="X699" s="52"/>
      <c r="Y699" s="52"/>
      <c r="Z699" s="52"/>
      <c r="AA699" s="52"/>
      <c r="AB699" s="52"/>
    </row>
    <row r="700" spans="24:28" ht="15.75" customHeight="1">
      <c r="X700" s="52"/>
      <c r="Y700" s="52"/>
      <c r="Z700" s="52"/>
      <c r="AA700" s="52"/>
      <c r="AB700" s="52"/>
    </row>
    <row r="701" spans="24:28" ht="15.75" customHeight="1">
      <c r="X701" s="52"/>
      <c r="Y701" s="52"/>
      <c r="Z701" s="52"/>
      <c r="AA701" s="52"/>
      <c r="AB701" s="52"/>
    </row>
    <row r="702" spans="24:28" ht="15.75" customHeight="1">
      <c r="X702" s="52"/>
      <c r="Y702" s="52"/>
      <c r="Z702" s="52"/>
      <c r="AA702" s="52"/>
      <c r="AB702" s="52"/>
    </row>
    <row r="703" spans="24:28" ht="15.75" customHeight="1">
      <c r="X703" s="52"/>
      <c r="Y703" s="52"/>
      <c r="Z703" s="52"/>
      <c r="AA703" s="52"/>
      <c r="AB703" s="52"/>
    </row>
    <row r="704" spans="24:28" ht="15.75" customHeight="1">
      <c r="X704" s="52"/>
      <c r="Y704" s="52"/>
      <c r="Z704" s="52"/>
      <c r="AA704" s="52"/>
      <c r="AB704" s="52"/>
    </row>
    <row r="705" spans="24:28" ht="15.75" customHeight="1">
      <c r="X705" s="52"/>
      <c r="Y705" s="52"/>
      <c r="Z705" s="52"/>
      <c r="AA705" s="52"/>
      <c r="AB705" s="52"/>
    </row>
    <row r="706" spans="24:28" ht="15.75" customHeight="1">
      <c r="X706" s="52"/>
      <c r="Y706" s="52"/>
      <c r="Z706" s="52"/>
      <c r="AA706" s="52"/>
      <c r="AB706" s="52"/>
    </row>
    <row r="707" spans="24:28" ht="15.75" customHeight="1">
      <c r="X707" s="52"/>
      <c r="Y707" s="52"/>
      <c r="Z707" s="52"/>
      <c r="AA707" s="52"/>
      <c r="AB707" s="52"/>
    </row>
    <row r="708" spans="24:28" ht="15.75" customHeight="1">
      <c r="X708" s="52"/>
      <c r="Y708" s="52"/>
      <c r="Z708" s="52"/>
      <c r="AA708" s="52"/>
      <c r="AB708" s="52"/>
    </row>
    <row r="709" spans="24:28" ht="15.75" customHeight="1">
      <c r="X709" s="52"/>
      <c r="Y709" s="52"/>
      <c r="Z709" s="52"/>
      <c r="AA709" s="52"/>
      <c r="AB709" s="52"/>
    </row>
    <row r="710" spans="24:28" ht="15.75" customHeight="1">
      <c r="X710" s="52"/>
      <c r="Y710" s="52"/>
      <c r="Z710" s="52"/>
      <c r="AA710" s="52"/>
      <c r="AB710" s="52"/>
    </row>
    <row r="711" spans="24:28" ht="15.75" customHeight="1">
      <c r="X711" s="52"/>
      <c r="Y711" s="52"/>
      <c r="Z711" s="52"/>
      <c r="AA711" s="52"/>
      <c r="AB711" s="52"/>
    </row>
    <row r="712" spans="24:28" ht="15.75" customHeight="1">
      <c r="X712" s="52"/>
      <c r="Y712" s="52"/>
      <c r="Z712" s="52"/>
      <c r="AA712" s="52"/>
      <c r="AB712" s="52"/>
    </row>
    <row r="713" spans="24:28" ht="15.75" customHeight="1">
      <c r="X713" s="52"/>
      <c r="Y713" s="52"/>
      <c r="Z713" s="52"/>
      <c r="AA713" s="52"/>
      <c r="AB713" s="52"/>
    </row>
    <row r="714" spans="24:28" ht="15.75" customHeight="1">
      <c r="X714" s="52"/>
      <c r="Y714" s="52"/>
      <c r="Z714" s="52"/>
      <c r="AA714" s="52"/>
      <c r="AB714" s="52"/>
    </row>
    <row r="715" spans="24:28" ht="15.75" customHeight="1">
      <c r="X715" s="52"/>
      <c r="Y715" s="52"/>
      <c r="Z715" s="52"/>
      <c r="AA715" s="52"/>
      <c r="AB715" s="52"/>
    </row>
    <row r="716" spans="24:28" ht="15.75" customHeight="1">
      <c r="X716" s="52"/>
      <c r="Y716" s="52"/>
      <c r="Z716" s="52"/>
      <c r="AA716" s="52"/>
      <c r="AB716" s="52"/>
    </row>
    <row r="717" spans="24:28" ht="15.75" customHeight="1">
      <c r="X717" s="52"/>
      <c r="Y717" s="52"/>
      <c r="Z717" s="52"/>
      <c r="AA717" s="52"/>
      <c r="AB717" s="52"/>
    </row>
    <row r="718" spans="24:28" ht="15.75" customHeight="1">
      <c r="X718" s="52"/>
      <c r="Y718" s="52"/>
      <c r="Z718" s="52"/>
      <c r="AA718" s="52"/>
      <c r="AB718" s="52"/>
    </row>
    <row r="719" spans="24:28" ht="15.75" customHeight="1">
      <c r="X719" s="52"/>
      <c r="Y719" s="52"/>
      <c r="Z719" s="52"/>
      <c r="AA719" s="52"/>
      <c r="AB719" s="52"/>
    </row>
    <row r="720" spans="24:28" ht="15.75" customHeight="1">
      <c r="X720" s="52"/>
      <c r="Y720" s="52"/>
      <c r="Z720" s="52"/>
      <c r="AA720" s="52"/>
      <c r="AB720" s="52"/>
    </row>
    <row r="721" spans="24:28" ht="15.75" customHeight="1">
      <c r="X721" s="52"/>
      <c r="Y721" s="52"/>
      <c r="Z721" s="52"/>
      <c r="AA721" s="52"/>
      <c r="AB721" s="52"/>
    </row>
    <row r="722" spans="24:28" ht="15.75" customHeight="1">
      <c r="X722" s="52"/>
      <c r="Y722" s="52"/>
      <c r="Z722" s="52"/>
      <c r="AA722" s="52"/>
      <c r="AB722" s="52"/>
    </row>
    <row r="723" spans="24:28" ht="15.75" customHeight="1">
      <c r="X723" s="52"/>
      <c r="Y723" s="52"/>
      <c r="Z723" s="52"/>
      <c r="AA723" s="52"/>
      <c r="AB723" s="52"/>
    </row>
    <row r="724" spans="24:28" ht="15.75" customHeight="1">
      <c r="X724" s="52"/>
      <c r="Y724" s="52"/>
      <c r="Z724" s="52"/>
      <c r="AA724" s="52"/>
      <c r="AB724" s="52"/>
    </row>
    <row r="725" spans="24:28" ht="15.75" customHeight="1">
      <c r="X725" s="52"/>
      <c r="Y725" s="52"/>
      <c r="Z725" s="52"/>
      <c r="AA725" s="52"/>
      <c r="AB725" s="52"/>
    </row>
    <row r="726" spans="24:28" ht="15.75" customHeight="1">
      <c r="X726" s="52"/>
      <c r="Y726" s="52"/>
      <c r="Z726" s="52"/>
      <c r="AA726" s="52"/>
      <c r="AB726" s="52"/>
    </row>
    <row r="727" spans="24:28" ht="15.75" customHeight="1">
      <c r="X727" s="52"/>
      <c r="Y727" s="52"/>
      <c r="Z727" s="52"/>
      <c r="AA727" s="52"/>
      <c r="AB727" s="52"/>
    </row>
    <row r="728" spans="24:28" ht="15.75" customHeight="1">
      <c r="X728" s="52"/>
      <c r="Y728" s="52"/>
      <c r="Z728" s="52"/>
      <c r="AA728" s="52"/>
      <c r="AB728" s="52"/>
    </row>
    <row r="729" spans="24:28" ht="15.75" customHeight="1">
      <c r="X729" s="52"/>
      <c r="Y729" s="52"/>
      <c r="Z729" s="52"/>
      <c r="AA729" s="52"/>
      <c r="AB729" s="52"/>
    </row>
    <row r="730" spans="24:28" ht="15.75" customHeight="1">
      <c r="X730" s="52"/>
      <c r="Y730" s="52"/>
      <c r="Z730" s="52"/>
      <c r="AA730" s="52"/>
      <c r="AB730" s="52"/>
    </row>
    <row r="731" spans="24:28" ht="15.75" customHeight="1">
      <c r="X731" s="52"/>
      <c r="Y731" s="52"/>
      <c r="Z731" s="52"/>
      <c r="AA731" s="52"/>
      <c r="AB731" s="52"/>
    </row>
    <row r="732" spans="24:28" ht="15.75" customHeight="1">
      <c r="X732" s="52"/>
      <c r="Y732" s="52"/>
      <c r="Z732" s="52"/>
      <c r="AA732" s="52"/>
      <c r="AB732" s="52"/>
    </row>
    <row r="733" spans="24:28" ht="15.75" customHeight="1">
      <c r="X733" s="52"/>
      <c r="Y733" s="52"/>
      <c r="Z733" s="52"/>
      <c r="AA733" s="52"/>
      <c r="AB733" s="52"/>
    </row>
    <row r="734" spans="24:28" ht="15.75" customHeight="1">
      <c r="X734" s="52"/>
      <c r="Y734" s="52"/>
      <c r="Z734" s="52"/>
      <c r="AA734" s="52"/>
      <c r="AB734" s="52"/>
    </row>
    <row r="735" spans="24:28" ht="15.75" customHeight="1">
      <c r="X735" s="52"/>
      <c r="Y735" s="52"/>
      <c r="Z735" s="52"/>
      <c r="AA735" s="52"/>
      <c r="AB735" s="52"/>
    </row>
    <row r="736" spans="24:28" ht="15.75" customHeight="1">
      <c r="X736" s="52"/>
      <c r="Y736" s="52"/>
      <c r="Z736" s="52"/>
      <c r="AA736" s="52"/>
      <c r="AB736" s="52"/>
    </row>
    <row r="737" spans="24:28" ht="15.75" customHeight="1">
      <c r="X737" s="52"/>
      <c r="Y737" s="52"/>
      <c r="Z737" s="52"/>
      <c r="AA737" s="52"/>
      <c r="AB737" s="52"/>
    </row>
    <row r="738" spans="24:28" ht="15.75" customHeight="1">
      <c r="X738" s="52"/>
      <c r="Y738" s="52"/>
      <c r="Z738" s="52"/>
      <c r="AA738" s="52"/>
      <c r="AB738" s="52"/>
    </row>
    <row r="739" spans="24:28" ht="15.75" customHeight="1">
      <c r="X739" s="52"/>
      <c r="Y739" s="52"/>
      <c r="Z739" s="52"/>
      <c r="AA739" s="52"/>
      <c r="AB739" s="52"/>
    </row>
    <row r="740" spans="24:28" ht="15.75" customHeight="1">
      <c r="X740" s="52"/>
      <c r="Y740" s="52"/>
      <c r="Z740" s="52"/>
      <c r="AA740" s="52"/>
      <c r="AB740" s="52"/>
    </row>
    <row r="741" spans="24:28" ht="15.75" customHeight="1">
      <c r="X741" s="52"/>
      <c r="Y741" s="52"/>
      <c r="Z741" s="52"/>
      <c r="AA741" s="52"/>
      <c r="AB741" s="52"/>
    </row>
    <row r="742" spans="24:28" ht="15.75" customHeight="1">
      <c r="X742" s="52"/>
      <c r="Y742" s="52"/>
      <c r="Z742" s="52"/>
      <c r="AA742" s="52"/>
      <c r="AB742" s="52"/>
    </row>
    <row r="743" spans="24:28" ht="15.75" customHeight="1">
      <c r="X743" s="52"/>
      <c r="Y743" s="52"/>
      <c r="Z743" s="52"/>
      <c r="AA743" s="52"/>
      <c r="AB743" s="52"/>
    </row>
    <row r="744" spans="24:28" ht="15.75" customHeight="1">
      <c r="X744" s="52"/>
      <c r="Y744" s="52"/>
      <c r="Z744" s="52"/>
      <c r="AA744" s="52"/>
      <c r="AB744" s="52"/>
    </row>
    <row r="745" spans="24:28" ht="15.75" customHeight="1">
      <c r="X745" s="52"/>
      <c r="Y745" s="52"/>
      <c r="Z745" s="52"/>
      <c r="AA745" s="52"/>
      <c r="AB745" s="52"/>
    </row>
    <row r="746" spans="24:28" ht="15.75" customHeight="1">
      <c r="X746" s="52"/>
      <c r="Y746" s="52"/>
      <c r="Z746" s="52"/>
      <c r="AA746" s="52"/>
      <c r="AB746" s="52"/>
    </row>
    <row r="747" spans="24:28" ht="15.75" customHeight="1">
      <c r="X747" s="52"/>
      <c r="Y747" s="52"/>
      <c r="Z747" s="52"/>
      <c r="AA747" s="52"/>
      <c r="AB747" s="52"/>
    </row>
    <row r="748" spans="24:28" ht="15.75" customHeight="1">
      <c r="X748" s="52"/>
      <c r="Y748" s="52"/>
      <c r="Z748" s="52"/>
      <c r="AA748" s="52"/>
      <c r="AB748" s="52"/>
    </row>
    <row r="749" spans="24:28" ht="15.75" customHeight="1">
      <c r="X749" s="52"/>
      <c r="Y749" s="52"/>
      <c r="Z749" s="52"/>
      <c r="AA749" s="52"/>
      <c r="AB749" s="52"/>
    </row>
    <row r="750" spans="24:28" ht="15.75" customHeight="1">
      <c r="X750" s="52"/>
      <c r="Y750" s="52"/>
      <c r="Z750" s="52"/>
      <c r="AA750" s="52"/>
      <c r="AB750" s="52"/>
    </row>
    <row r="751" spans="24:28" ht="15.75" customHeight="1">
      <c r="X751" s="52"/>
      <c r="Y751" s="52"/>
      <c r="Z751" s="52"/>
      <c r="AA751" s="52"/>
      <c r="AB751" s="52"/>
    </row>
    <row r="752" spans="24:28" ht="15.75" customHeight="1">
      <c r="X752" s="52"/>
      <c r="Y752" s="52"/>
      <c r="Z752" s="52"/>
      <c r="AA752" s="52"/>
      <c r="AB752" s="52"/>
    </row>
    <row r="753" spans="24:28" ht="15.75" customHeight="1">
      <c r="X753" s="52"/>
      <c r="Y753" s="52"/>
      <c r="Z753" s="52"/>
      <c r="AA753" s="52"/>
      <c r="AB753" s="52"/>
    </row>
    <row r="754" spans="24:28" ht="15.75" customHeight="1">
      <c r="X754" s="52"/>
      <c r="Y754" s="52"/>
      <c r="Z754" s="52"/>
      <c r="AA754" s="52"/>
      <c r="AB754" s="52"/>
    </row>
    <row r="755" spans="24:28" ht="15.75" customHeight="1">
      <c r="X755" s="52"/>
      <c r="Y755" s="52"/>
      <c r="Z755" s="52"/>
      <c r="AA755" s="52"/>
      <c r="AB755" s="52"/>
    </row>
    <row r="756" spans="24:28" ht="15.75" customHeight="1">
      <c r="X756" s="52"/>
      <c r="Y756" s="52"/>
      <c r="Z756" s="52"/>
      <c r="AA756" s="52"/>
      <c r="AB756" s="52"/>
    </row>
    <row r="757" spans="24:28" ht="15.75" customHeight="1">
      <c r="X757" s="52"/>
      <c r="Y757" s="52"/>
      <c r="Z757" s="52"/>
      <c r="AA757" s="52"/>
      <c r="AB757" s="52"/>
    </row>
    <row r="758" spans="24:28" ht="15.75" customHeight="1">
      <c r="X758" s="52"/>
      <c r="Y758" s="52"/>
      <c r="Z758" s="52"/>
      <c r="AA758" s="52"/>
      <c r="AB758" s="52"/>
    </row>
    <row r="759" spans="24:28" ht="15.75" customHeight="1">
      <c r="X759" s="52"/>
      <c r="Y759" s="52"/>
      <c r="Z759" s="52"/>
      <c r="AA759" s="52"/>
      <c r="AB759" s="52"/>
    </row>
    <row r="760" spans="24:28" ht="15.75" customHeight="1">
      <c r="X760" s="52"/>
      <c r="Y760" s="52"/>
      <c r="Z760" s="52"/>
      <c r="AA760" s="52"/>
      <c r="AB760" s="52"/>
    </row>
    <row r="761" spans="24:28" ht="15.75" customHeight="1">
      <c r="X761" s="52"/>
      <c r="Y761" s="52"/>
      <c r="Z761" s="52"/>
      <c r="AA761" s="52"/>
      <c r="AB761" s="52"/>
    </row>
    <row r="762" spans="24:28" ht="15.75" customHeight="1">
      <c r="X762" s="52"/>
      <c r="Y762" s="52"/>
      <c r="Z762" s="52"/>
      <c r="AA762" s="52"/>
      <c r="AB762" s="52"/>
    </row>
    <row r="763" spans="24:28" ht="15.75" customHeight="1">
      <c r="X763" s="52"/>
      <c r="Y763" s="52"/>
      <c r="Z763" s="52"/>
      <c r="AA763" s="52"/>
      <c r="AB763" s="52"/>
    </row>
    <row r="764" spans="24:28" ht="15.75" customHeight="1">
      <c r="X764" s="52"/>
      <c r="Y764" s="52"/>
      <c r="Z764" s="52"/>
      <c r="AA764" s="52"/>
      <c r="AB764" s="52"/>
    </row>
    <row r="765" spans="24:28" ht="15.75" customHeight="1">
      <c r="X765" s="52"/>
      <c r="Y765" s="52"/>
      <c r="Z765" s="52"/>
      <c r="AA765" s="52"/>
      <c r="AB765" s="52"/>
    </row>
    <row r="766" spans="24:28" ht="15.75" customHeight="1">
      <c r="X766" s="52"/>
      <c r="Y766" s="52"/>
      <c r="Z766" s="52"/>
      <c r="AA766" s="52"/>
      <c r="AB766" s="52"/>
    </row>
    <row r="767" spans="24:28" ht="15.75" customHeight="1">
      <c r="X767" s="52"/>
      <c r="Y767" s="52"/>
      <c r="Z767" s="52"/>
      <c r="AA767" s="52"/>
      <c r="AB767" s="52"/>
    </row>
    <row r="768" spans="24:28" ht="15.75" customHeight="1">
      <c r="X768" s="52"/>
      <c r="Y768" s="52"/>
      <c r="Z768" s="52"/>
      <c r="AA768" s="52"/>
      <c r="AB768" s="52"/>
    </row>
    <row r="769" spans="24:28" ht="15.75" customHeight="1">
      <c r="X769" s="52"/>
      <c r="Y769" s="52"/>
      <c r="Z769" s="52"/>
      <c r="AA769" s="52"/>
      <c r="AB769" s="52"/>
    </row>
    <row r="770" spans="24:28" ht="15.75" customHeight="1">
      <c r="X770" s="52"/>
      <c r="Y770" s="52"/>
      <c r="Z770" s="52"/>
      <c r="AA770" s="52"/>
      <c r="AB770" s="52"/>
    </row>
    <row r="771" spans="24:28" ht="15.75" customHeight="1">
      <c r="X771" s="52"/>
      <c r="Y771" s="52"/>
      <c r="Z771" s="52"/>
      <c r="AA771" s="52"/>
      <c r="AB771" s="52"/>
    </row>
    <row r="772" spans="24:28" ht="15.75" customHeight="1">
      <c r="X772" s="52"/>
      <c r="Y772" s="52"/>
      <c r="Z772" s="52"/>
      <c r="AA772" s="52"/>
      <c r="AB772" s="52"/>
    </row>
    <row r="773" spans="24:28" ht="15.75" customHeight="1">
      <c r="X773" s="52"/>
      <c r="Y773" s="52"/>
      <c r="Z773" s="52"/>
      <c r="AA773" s="52"/>
      <c r="AB773" s="52"/>
    </row>
    <row r="774" spans="24:28" ht="15.75" customHeight="1">
      <c r="X774" s="52"/>
      <c r="Y774" s="52"/>
      <c r="Z774" s="52"/>
      <c r="AA774" s="52"/>
      <c r="AB774" s="52"/>
    </row>
    <row r="775" spans="24:28" ht="15.75" customHeight="1">
      <c r="X775" s="52"/>
      <c r="Y775" s="52"/>
      <c r="Z775" s="52"/>
      <c r="AA775" s="52"/>
      <c r="AB775" s="52"/>
    </row>
    <row r="776" spans="24:28" ht="15.75" customHeight="1">
      <c r="X776" s="52"/>
      <c r="Y776" s="52"/>
      <c r="Z776" s="52"/>
      <c r="AA776" s="52"/>
      <c r="AB776" s="52"/>
    </row>
    <row r="777" spans="24:28" ht="15.75" customHeight="1">
      <c r="X777" s="52"/>
      <c r="Y777" s="52"/>
      <c r="Z777" s="52"/>
      <c r="AA777" s="52"/>
      <c r="AB777" s="52"/>
    </row>
    <row r="778" spans="24:28" ht="15.75" customHeight="1">
      <c r="X778" s="52"/>
      <c r="Y778" s="52"/>
      <c r="Z778" s="52"/>
      <c r="AA778" s="52"/>
      <c r="AB778" s="52"/>
    </row>
    <row r="779" spans="24:28" ht="15.75" customHeight="1">
      <c r="X779" s="52"/>
      <c r="Y779" s="52"/>
      <c r="Z779" s="52"/>
      <c r="AA779" s="52"/>
      <c r="AB779" s="52"/>
    </row>
    <row r="780" spans="24:28" ht="15.75" customHeight="1">
      <c r="X780" s="52"/>
      <c r="Y780" s="52"/>
      <c r="Z780" s="52"/>
      <c r="AA780" s="52"/>
      <c r="AB780" s="52"/>
    </row>
    <row r="781" spans="24:28" ht="15.75" customHeight="1">
      <c r="X781" s="52"/>
      <c r="Y781" s="52"/>
      <c r="Z781" s="52"/>
      <c r="AA781" s="52"/>
      <c r="AB781" s="52"/>
    </row>
    <row r="782" spans="24:28" ht="15.75" customHeight="1">
      <c r="X782" s="52"/>
      <c r="Y782" s="52"/>
      <c r="Z782" s="52"/>
      <c r="AA782" s="52"/>
      <c r="AB782" s="52"/>
    </row>
    <row r="783" spans="24:28" ht="15.75" customHeight="1">
      <c r="X783" s="52"/>
      <c r="Y783" s="52"/>
      <c r="Z783" s="52"/>
      <c r="AA783" s="52"/>
      <c r="AB783" s="52"/>
    </row>
    <row r="784" spans="24:28" ht="15.75" customHeight="1">
      <c r="X784" s="52"/>
      <c r="Y784" s="52"/>
      <c r="Z784" s="52"/>
      <c r="AA784" s="52"/>
      <c r="AB784" s="52"/>
    </row>
    <row r="785" spans="24:28" ht="15.75" customHeight="1">
      <c r="X785" s="52"/>
      <c r="Y785" s="52"/>
      <c r="Z785" s="52"/>
      <c r="AA785" s="52"/>
      <c r="AB785" s="52"/>
    </row>
    <row r="786" spans="24:28" ht="15.75" customHeight="1">
      <c r="X786" s="52"/>
      <c r="Y786" s="52"/>
      <c r="Z786" s="52"/>
      <c r="AA786" s="52"/>
      <c r="AB786" s="52"/>
    </row>
    <row r="787" spans="24:28" ht="15.75" customHeight="1">
      <c r="X787" s="52"/>
      <c r="Y787" s="52"/>
      <c r="Z787" s="52"/>
      <c r="AA787" s="52"/>
      <c r="AB787" s="52"/>
    </row>
    <row r="788" spans="24:28" ht="15.75" customHeight="1">
      <c r="X788" s="52"/>
      <c r="Y788" s="52"/>
      <c r="Z788" s="52"/>
      <c r="AA788" s="52"/>
      <c r="AB788" s="52"/>
    </row>
    <row r="789" spans="24:28" ht="15.75" customHeight="1">
      <c r="X789" s="52"/>
      <c r="Y789" s="52"/>
      <c r="Z789" s="52"/>
      <c r="AA789" s="52"/>
      <c r="AB789" s="52"/>
    </row>
    <row r="790" spans="24:28" ht="15.75" customHeight="1">
      <c r="X790" s="52"/>
      <c r="Y790" s="52"/>
      <c r="Z790" s="52"/>
      <c r="AA790" s="52"/>
      <c r="AB790" s="52"/>
    </row>
    <row r="791" spans="24:28" ht="15.75" customHeight="1">
      <c r="X791" s="52"/>
      <c r="Y791" s="52"/>
      <c r="Z791" s="52"/>
      <c r="AA791" s="52"/>
      <c r="AB791" s="52"/>
    </row>
    <row r="792" spans="24:28" ht="15.75" customHeight="1">
      <c r="X792" s="52"/>
      <c r="Y792" s="52"/>
      <c r="Z792" s="52"/>
      <c r="AA792" s="52"/>
      <c r="AB792" s="52"/>
    </row>
    <row r="793" spans="24:28" ht="15.75" customHeight="1">
      <c r="X793" s="52"/>
      <c r="Y793" s="52"/>
      <c r="Z793" s="52"/>
      <c r="AA793" s="52"/>
      <c r="AB793" s="52"/>
    </row>
    <row r="794" spans="24:28" ht="15.75" customHeight="1">
      <c r="X794" s="52"/>
      <c r="Y794" s="52"/>
      <c r="Z794" s="52"/>
      <c r="AA794" s="52"/>
      <c r="AB794" s="52"/>
    </row>
    <row r="795" spans="24:28" ht="15.75" customHeight="1">
      <c r="X795" s="52"/>
      <c r="Y795" s="52"/>
      <c r="Z795" s="52"/>
      <c r="AA795" s="52"/>
      <c r="AB795" s="52"/>
    </row>
    <row r="796" spans="24:28" ht="15.75" customHeight="1">
      <c r="X796" s="52"/>
      <c r="Y796" s="52"/>
      <c r="Z796" s="52"/>
      <c r="AA796" s="52"/>
      <c r="AB796" s="52"/>
    </row>
    <row r="797" spans="24:28" ht="15.75" customHeight="1">
      <c r="X797" s="52"/>
      <c r="Y797" s="52"/>
      <c r="Z797" s="52"/>
      <c r="AA797" s="52"/>
      <c r="AB797" s="52"/>
    </row>
    <row r="798" spans="24:28" ht="15.75" customHeight="1">
      <c r="X798" s="52"/>
      <c r="Y798" s="52"/>
      <c r="Z798" s="52"/>
      <c r="AA798" s="52"/>
      <c r="AB798" s="52"/>
    </row>
    <row r="799" spans="24:28" ht="15.75" customHeight="1">
      <c r="X799" s="52"/>
      <c r="Y799" s="52"/>
      <c r="Z799" s="52"/>
      <c r="AA799" s="52"/>
      <c r="AB799" s="52"/>
    </row>
    <row r="800" spans="24:28" ht="15.75" customHeight="1">
      <c r="X800" s="52"/>
      <c r="Y800" s="52"/>
      <c r="Z800" s="52"/>
      <c r="AA800" s="52"/>
      <c r="AB800" s="52"/>
    </row>
    <row r="801" spans="24:28" ht="15.75" customHeight="1">
      <c r="X801" s="52"/>
      <c r="Y801" s="52"/>
      <c r="Z801" s="52"/>
      <c r="AA801" s="52"/>
      <c r="AB801" s="52"/>
    </row>
    <row r="802" spans="24:28" ht="15.75" customHeight="1">
      <c r="X802" s="52"/>
      <c r="Y802" s="52"/>
      <c r="Z802" s="52"/>
      <c r="AA802" s="52"/>
      <c r="AB802" s="52"/>
    </row>
    <row r="803" spans="24:28" ht="15.75" customHeight="1">
      <c r="X803" s="52"/>
      <c r="Y803" s="52"/>
      <c r="Z803" s="52"/>
      <c r="AA803" s="52"/>
      <c r="AB803" s="52"/>
    </row>
    <row r="804" spans="24:28" ht="15.75" customHeight="1">
      <c r="X804" s="52"/>
      <c r="Y804" s="52"/>
      <c r="Z804" s="52"/>
      <c r="AA804" s="52"/>
      <c r="AB804" s="52"/>
    </row>
    <row r="805" spans="24:28" ht="15.75" customHeight="1">
      <c r="X805" s="52"/>
      <c r="Y805" s="52"/>
      <c r="Z805" s="52"/>
      <c r="AA805" s="52"/>
      <c r="AB805" s="52"/>
    </row>
    <row r="806" spans="24:28" ht="15.75" customHeight="1">
      <c r="X806" s="52"/>
      <c r="Y806" s="52"/>
      <c r="Z806" s="52"/>
      <c r="AA806" s="52"/>
      <c r="AB806" s="52"/>
    </row>
    <row r="807" spans="24:28" ht="15.75" customHeight="1">
      <c r="X807" s="52"/>
      <c r="Y807" s="52"/>
      <c r="Z807" s="52"/>
      <c r="AA807" s="52"/>
      <c r="AB807" s="52"/>
    </row>
    <row r="808" spans="24:28" ht="15.75" customHeight="1">
      <c r="X808" s="52"/>
      <c r="Y808" s="52"/>
      <c r="Z808" s="52"/>
      <c r="AA808" s="52"/>
      <c r="AB808" s="52"/>
    </row>
    <row r="809" spans="24:28" ht="15.75" customHeight="1">
      <c r="X809" s="52"/>
      <c r="Y809" s="52"/>
      <c r="Z809" s="52"/>
      <c r="AA809" s="52"/>
      <c r="AB809" s="52"/>
    </row>
    <row r="810" spans="24:28" ht="15.75" customHeight="1">
      <c r="X810" s="52"/>
      <c r="Y810" s="52"/>
      <c r="Z810" s="52"/>
      <c r="AA810" s="52"/>
      <c r="AB810" s="52"/>
    </row>
    <row r="811" spans="24:28" ht="15.75" customHeight="1">
      <c r="X811" s="52"/>
      <c r="Y811" s="52"/>
      <c r="Z811" s="52"/>
      <c r="AA811" s="52"/>
      <c r="AB811" s="52"/>
    </row>
    <row r="812" spans="24:28" ht="15.75" customHeight="1">
      <c r="X812" s="52"/>
      <c r="Y812" s="52"/>
      <c r="Z812" s="52"/>
      <c r="AA812" s="52"/>
      <c r="AB812" s="52"/>
    </row>
    <row r="813" spans="24:28" ht="15.75" customHeight="1">
      <c r="X813" s="52"/>
      <c r="Y813" s="52"/>
      <c r="Z813" s="52"/>
      <c r="AA813" s="52"/>
      <c r="AB813" s="52"/>
    </row>
    <row r="814" spans="24:28" ht="15.75" customHeight="1">
      <c r="X814" s="52"/>
      <c r="Y814" s="52"/>
      <c r="Z814" s="52"/>
      <c r="AA814" s="52"/>
      <c r="AB814" s="52"/>
    </row>
    <row r="815" spans="24:28" ht="15.75" customHeight="1">
      <c r="X815" s="52"/>
      <c r="Y815" s="52"/>
      <c r="Z815" s="52"/>
      <c r="AA815" s="52"/>
      <c r="AB815" s="52"/>
    </row>
    <row r="816" spans="24:28" ht="15.75" customHeight="1">
      <c r="X816" s="52"/>
      <c r="Y816" s="52"/>
      <c r="Z816" s="52"/>
      <c r="AA816" s="52"/>
      <c r="AB816" s="52"/>
    </row>
    <row r="817" spans="24:28" ht="15.75" customHeight="1">
      <c r="X817" s="52"/>
      <c r="Y817" s="52"/>
      <c r="Z817" s="52"/>
      <c r="AA817" s="52"/>
      <c r="AB817" s="52"/>
    </row>
    <row r="818" spans="24:28" ht="15.75" customHeight="1">
      <c r="X818" s="52"/>
      <c r="Y818" s="52"/>
      <c r="Z818" s="52"/>
      <c r="AA818" s="52"/>
      <c r="AB818" s="52"/>
    </row>
    <row r="819" spans="24:28" ht="15.75" customHeight="1">
      <c r="X819" s="52"/>
      <c r="Y819" s="52"/>
      <c r="Z819" s="52"/>
      <c r="AA819" s="52"/>
      <c r="AB819" s="52"/>
    </row>
    <row r="820" spans="24:28" ht="15.75" customHeight="1">
      <c r="X820" s="52"/>
      <c r="Y820" s="52"/>
      <c r="Z820" s="52"/>
      <c r="AA820" s="52"/>
      <c r="AB820" s="52"/>
    </row>
    <row r="821" spans="24:28" ht="15.75" customHeight="1">
      <c r="X821" s="52"/>
      <c r="Y821" s="52"/>
      <c r="Z821" s="52"/>
      <c r="AA821" s="52"/>
      <c r="AB821" s="52"/>
    </row>
    <row r="822" spans="24:28" ht="15.75" customHeight="1">
      <c r="X822" s="52"/>
      <c r="Y822" s="52"/>
      <c r="Z822" s="52"/>
      <c r="AA822" s="52"/>
      <c r="AB822" s="52"/>
    </row>
    <row r="823" spans="24:28" ht="15.75" customHeight="1">
      <c r="X823" s="52"/>
      <c r="Y823" s="52"/>
      <c r="Z823" s="52"/>
      <c r="AA823" s="52"/>
      <c r="AB823" s="52"/>
    </row>
    <row r="824" spans="24:28" ht="15.75" customHeight="1">
      <c r="X824" s="52"/>
      <c r="Y824" s="52"/>
      <c r="Z824" s="52"/>
      <c r="AA824" s="52"/>
      <c r="AB824" s="52"/>
    </row>
    <row r="825" spans="24:28" ht="15.75" customHeight="1">
      <c r="X825" s="52"/>
      <c r="Y825" s="52"/>
      <c r="Z825" s="52"/>
      <c r="AA825" s="52"/>
      <c r="AB825" s="52"/>
    </row>
    <row r="826" spans="24:28" ht="15.75" customHeight="1">
      <c r="X826" s="52"/>
      <c r="Y826" s="52"/>
      <c r="Z826" s="52"/>
      <c r="AA826" s="52"/>
      <c r="AB826" s="52"/>
    </row>
    <row r="827" spans="24:28" ht="15.75" customHeight="1">
      <c r="X827" s="52"/>
      <c r="Y827" s="52"/>
      <c r="Z827" s="52"/>
      <c r="AA827" s="52"/>
      <c r="AB827" s="52"/>
    </row>
    <row r="828" spans="24:28" ht="15.75" customHeight="1">
      <c r="X828" s="52"/>
      <c r="Y828" s="52"/>
      <c r="Z828" s="52"/>
      <c r="AA828" s="52"/>
      <c r="AB828" s="52"/>
    </row>
    <row r="829" spans="24:28" ht="15.75" customHeight="1">
      <c r="X829" s="52"/>
      <c r="Y829" s="52"/>
      <c r="Z829" s="52"/>
      <c r="AA829" s="52"/>
      <c r="AB829" s="52"/>
    </row>
    <row r="830" spans="24:28" ht="15.75" customHeight="1">
      <c r="X830" s="52"/>
      <c r="Y830" s="52"/>
      <c r="Z830" s="52"/>
      <c r="AA830" s="52"/>
      <c r="AB830" s="52"/>
    </row>
    <row r="831" spans="24:28" ht="15.75" customHeight="1">
      <c r="X831" s="52"/>
      <c r="Y831" s="52"/>
      <c r="Z831" s="52"/>
      <c r="AA831" s="52"/>
      <c r="AB831" s="52"/>
    </row>
    <row r="832" spans="24:28" ht="15.75" customHeight="1">
      <c r="X832" s="52"/>
      <c r="Y832" s="52"/>
      <c r="Z832" s="52"/>
      <c r="AA832" s="52"/>
      <c r="AB832" s="52"/>
    </row>
    <row r="833" spans="24:28" ht="15.75" customHeight="1">
      <c r="X833" s="52"/>
      <c r="Y833" s="52"/>
      <c r="Z833" s="52"/>
      <c r="AA833" s="52"/>
      <c r="AB833" s="52"/>
    </row>
    <row r="834" spans="24:28" ht="15.75" customHeight="1">
      <c r="X834" s="52"/>
      <c r="Y834" s="52"/>
      <c r="Z834" s="52"/>
      <c r="AA834" s="52"/>
      <c r="AB834" s="52"/>
    </row>
    <row r="835" spans="24:28" ht="15.75" customHeight="1">
      <c r="X835" s="52"/>
      <c r="Y835" s="52"/>
      <c r="Z835" s="52"/>
      <c r="AA835" s="52"/>
      <c r="AB835" s="52"/>
    </row>
    <row r="836" spans="24:28" ht="15.75" customHeight="1">
      <c r="X836" s="52"/>
      <c r="Y836" s="52"/>
      <c r="Z836" s="52"/>
      <c r="AA836" s="52"/>
      <c r="AB836" s="52"/>
    </row>
    <row r="837" spans="24:28" ht="15.75" customHeight="1">
      <c r="X837" s="52"/>
      <c r="Y837" s="52"/>
      <c r="Z837" s="52"/>
      <c r="AA837" s="52"/>
      <c r="AB837" s="52"/>
    </row>
    <row r="838" spans="24:28" ht="15.75" customHeight="1">
      <c r="X838" s="52"/>
      <c r="Y838" s="52"/>
      <c r="Z838" s="52"/>
      <c r="AA838" s="52"/>
      <c r="AB838" s="52"/>
    </row>
    <row r="839" spans="24:28" ht="15.75" customHeight="1">
      <c r="X839" s="52"/>
      <c r="Y839" s="52"/>
      <c r="Z839" s="52"/>
      <c r="AA839" s="52"/>
      <c r="AB839" s="52"/>
    </row>
    <row r="840" spans="24:28" ht="15.75" customHeight="1">
      <c r="X840" s="52"/>
      <c r="Y840" s="52"/>
      <c r="Z840" s="52"/>
      <c r="AA840" s="52"/>
      <c r="AB840" s="52"/>
    </row>
    <row r="841" spans="24:28" ht="15.75" customHeight="1">
      <c r="X841" s="52"/>
      <c r="Y841" s="52"/>
      <c r="Z841" s="52"/>
      <c r="AA841" s="52"/>
      <c r="AB841" s="52"/>
    </row>
    <row r="842" spans="24:28" ht="15.75" customHeight="1">
      <c r="X842" s="52"/>
      <c r="Y842" s="52"/>
      <c r="Z842" s="52"/>
      <c r="AA842" s="52"/>
      <c r="AB842" s="52"/>
    </row>
    <row r="843" spans="24:28" ht="15.75" customHeight="1">
      <c r="X843" s="52"/>
      <c r="Y843" s="52"/>
      <c r="Z843" s="52"/>
      <c r="AA843" s="52"/>
      <c r="AB843" s="52"/>
    </row>
    <row r="844" spans="24:28" ht="15.75" customHeight="1">
      <c r="X844" s="52"/>
      <c r="Y844" s="52"/>
      <c r="Z844" s="52"/>
      <c r="AA844" s="52"/>
      <c r="AB844" s="52"/>
    </row>
    <row r="845" spans="24:28" ht="15.75" customHeight="1">
      <c r="X845" s="52"/>
      <c r="Y845" s="52"/>
      <c r="Z845" s="52"/>
      <c r="AA845" s="52"/>
      <c r="AB845" s="52"/>
    </row>
    <row r="846" spans="24:28" ht="15.75" customHeight="1">
      <c r="X846" s="52"/>
      <c r="Y846" s="52"/>
      <c r="Z846" s="52"/>
      <c r="AA846" s="52"/>
      <c r="AB846" s="52"/>
    </row>
    <row r="847" spans="24:28" ht="15.75" customHeight="1">
      <c r="X847" s="52"/>
      <c r="Y847" s="52"/>
      <c r="Z847" s="52"/>
      <c r="AA847" s="52"/>
      <c r="AB847" s="52"/>
    </row>
    <row r="848" spans="24:28" ht="15.75" customHeight="1">
      <c r="X848" s="52"/>
      <c r="Y848" s="52"/>
      <c r="Z848" s="52"/>
      <c r="AA848" s="52"/>
      <c r="AB848" s="52"/>
    </row>
    <row r="849" spans="24:28" ht="15.75" customHeight="1">
      <c r="X849" s="52"/>
      <c r="Y849" s="52"/>
      <c r="Z849" s="52"/>
      <c r="AA849" s="52"/>
      <c r="AB849" s="52"/>
    </row>
    <row r="850" spans="24:28" ht="15.75" customHeight="1">
      <c r="X850" s="52"/>
      <c r="Y850" s="52"/>
      <c r="Z850" s="52"/>
      <c r="AA850" s="52"/>
      <c r="AB850" s="52"/>
    </row>
    <row r="851" spans="24:28" ht="15.75" customHeight="1">
      <c r="X851" s="52"/>
      <c r="Y851" s="52"/>
      <c r="Z851" s="52"/>
      <c r="AA851" s="52"/>
      <c r="AB851" s="52"/>
    </row>
    <row r="852" spans="24:28" ht="15.75" customHeight="1">
      <c r="X852" s="52"/>
      <c r="Y852" s="52"/>
      <c r="Z852" s="52"/>
      <c r="AA852" s="52"/>
      <c r="AB852" s="52"/>
    </row>
    <row r="853" spans="24:28" ht="15.75" customHeight="1">
      <c r="X853" s="52"/>
      <c r="Y853" s="52"/>
      <c r="Z853" s="52"/>
      <c r="AA853" s="52"/>
      <c r="AB853" s="52"/>
    </row>
    <row r="854" spans="24:28" ht="15.75" customHeight="1">
      <c r="X854" s="52"/>
      <c r="Y854" s="52"/>
      <c r="Z854" s="52"/>
      <c r="AA854" s="52"/>
      <c r="AB854" s="52"/>
    </row>
    <row r="855" spans="24:28" ht="15.75" customHeight="1">
      <c r="X855" s="52"/>
      <c r="Y855" s="52"/>
      <c r="Z855" s="52"/>
      <c r="AA855" s="52"/>
      <c r="AB855" s="52"/>
    </row>
    <row r="856" spans="24:28" ht="15.75" customHeight="1">
      <c r="X856" s="52"/>
      <c r="Y856" s="52"/>
      <c r="Z856" s="52"/>
      <c r="AA856" s="52"/>
      <c r="AB856" s="52"/>
    </row>
    <row r="857" spans="24:28" ht="15.75" customHeight="1">
      <c r="X857" s="52"/>
      <c r="Y857" s="52"/>
      <c r="Z857" s="52"/>
      <c r="AA857" s="52"/>
      <c r="AB857" s="52"/>
    </row>
    <row r="858" spans="24:28" ht="15.75" customHeight="1">
      <c r="X858" s="52"/>
      <c r="Y858" s="52"/>
      <c r="Z858" s="52"/>
      <c r="AA858" s="52"/>
      <c r="AB858" s="52"/>
    </row>
    <row r="859" spans="24:28" ht="15.75" customHeight="1">
      <c r="X859" s="52"/>
      <c r="Y859" s="52"/>
      <c r="Z859" s="52"/>
      <c r="AA859" s="52"/>
      <c r="AB859" s="52"/>
    </row>
    <row r="860" spans="24:28" ht="15.75" customHeight="1">
      <c r="X860" s="52"/>
      <c r="Y860" s="52"/>
      <c r="Z860" s="52"/>
      <c r="AA860" s="52"/>
      <c r="AB860" s="52"/>
    </row>
    <row r="861" spans="24:28" ht="15.75" customHeight="1">
      <c r="X861" s="52"/>
      <c r="Y861" s="52"/>
      <c r="Z861" s="52"/>
      <c r="AA861" s="52"/>
      <c r="AB861" s="52"/>
    </row>
    <row r="862" spans="24:28" ht="15.75" customHeight="1">
      <c r="X862" s="52"/>
      <c r="Y862" s="52"/>
      <c r="Z862" s="52"/>
      <c r="AA862" s="52"/>
      <c r="AB862" s="52"/>
    </row>
    <row r="863" spans="24:28" ht="15.75" customHeight="1">
      <c r="X863" s="52"/>
      <c r="Y863" s="52"/>
      <c r="Z863" s="52"/>
      <c r="AA863" s="52"/>
      <c r="AB863" s="52"/>
    </row>
    <row r="864" spans="24:28" ht="15.75" customHeight="1">
      <c r="X864" s="52"/>
      <c r="Y864" s="52"/>
      <c r="Z864" s="52"/>
      <c r="AA864" s="52"/>
      <c r="AB864" s="52"/>
    </row>
    <row r="865" spans="24:28" ht="15.75" customHeight="1">
      <c r="X865" s="52"/>
      <c r="Y865" s="52"/>
      <c r="Z865" s="52"/>
      <c r="AA865" s="52"/>
      <c r="AB865" s="52"/>
    </row>
    <row r="866" spans="24:28" ht="15.75" customHeight="1">
      <c r="X866" s="52"/>
      <c r="Y866" s="52"/>
      <c r="Z866" s="52"/>
      <c r="AA866" s="52"/>
      <c r="AB866" s="52"/>
    </row>
    <row r="867" spans="24:28" ht="15.75" customHeight="1">
      <c r="X867" s="52"/>
      <c r="Y867" s="52"/>
      <c r="Z867" s="52"/>
      <c r="AA867" s="52"/>
      <c r="AB867" s="52"/>
    </row>
    <row r="868" spans="24:28" ht="15.75" customHeight="1">
      <c r="X868" s="52"/>
      <c r="Y868" s="52"/>
      <c r="Z868" s="52"/>
      <c r="AA868" s="52"/>
      <c r="AB868" s="52"/>
    </row>
    <row r="869" spans="24:28" ht="15.75" customHeight="1">
      <c r="X869" s="52"/>
      <c r="Y869" s="52"/>
      <c r="Z869" s="52"/>
      <c r="AA869" s="52"/>
      <c r="AB869" s="52"/>
    </row>
    <row r="870" spans="24:28" ht="15.75" customHeight="1">
      <c r="X870" s="52"/>
      <c r="Y870" s="52"/>
      <c r="Z870" s="52"/>
      <c r="AA870" s="52"/>
      <c r="AB870" s="52"/>
    </row>
    <row r="871" spans="24:28" ht="15.75" customHeight="1">
      <c r="X871" s="52"/>
      <c r="Y871" s="52"/>
      <c r="Z871" s="52"/>
      <c r="AA871" s="52"/>
      <c r="AB871" s="52"/>
    </row>
    <row r="872" spans="24:28" ht="15.75" customHeight="1">
      <c r="X872" s="52"/>
      <c r="Y872" s="52"/>
      <c r="Z872" s="52"/>
      <c r="AA872" s="52"/>
      <c r="AB872" s="52"/>
    </row>
    <row r="873" spans="24:28" ht="15.75" customHeight="1">
      <c r="X873" s="52"/>
      <c r="Y873" s="52"/>
      <c r="Z873" s="52"/>
      <c r="AA873" s="52"/>
      <c r="AB873" s="52"/>
    </row>
    <row r="874" spans="24:28" ht="15.75" customHeight="1">
      <c r="X874" s="52"/>
      <c r="Y874" s="52"/>
      <c r="Z874" s="52"/>
      <c r="AA874" s="52"/>
      <c r="AB874" s="52"/>
    </row>
    <row r="875" spans="24:28" ht="15.75" customHeight="1">
      <c r="X875" s="52"/>
      <c r="Y875" s="52"/>
      <c r="Z875" s="52"/>
      <c r="AA875" s="52"/>
      <c r="AB875" s="52"/>
    </row>
    <row r="876" spans="24:28" ht="15.75" customHeight="1">
      <c r="X876" s="52"/>
      <c r="Y876" s="52"/>
      <c r="Z876" s="52"/>
      <c r="AA876" s="52"/>
      <c r="AB876" s="52"/>
    </row>
    <row r="877" spans="24:28" ht="15.75" customHeight="1">
      <c r="X877" s="52"/>
      <c r="Y877" s="52"/>
      <c r="Z877" s="52"/>
      <c r="AA877" s="52"/>
      <c r="AB877" s="52"/>
    </row>
    <row r="878" spans="24:28" ht="15.75" customHeight="1">
      <c r="X878" s="52"/>
      <c r="Y878" s="52"/>
      <c r="Z878" s="52"/>
      <c r="AA878" s="52"/>
      <c r="AB878" s="52"/>
    </row>
    <row r="879" spans="24:28" ht="15.75" customHeight="1">
      <c r="X879" s="52"/>
      <c r="Y879" s="52"/>
      <c r="Z879" s="52"/>
      <c r="AA879" s="52"/>
      <c r="AB879" s="52"/>
    </row>
    <row r="880" spans="24:28" ht="15.75" customHeight="1">
      <c r="X880" s="52"/>
      <c r="Y880" s="52"/>
      <c r="Z880" s="52"/>
      <c r="AA880" s="52"/>
      <c r="AB880" s="52"/>
    </row>
    <row r="881" spans="24:28" ht="15.75" customHeight="1">
      <c r="X881" s="52"/>
      <c r="Y881" s="52"/>
      <c r="Z881" s="52"/>
      <c r="AA881" s="52"/>
      <c r="AB881" s="52"/>
    </row>
    <row r="882" spans="24:28" ht="15.75" customHeight="1">
      <c r="X882" s="52"/>
      <c r="Y882" s="52"/>
      <c r="Z882" s="52"/>
      <c r="AA882" s="52"/>
      <c r="AB882" s="52"/>
    </row>
    <row r="883" spans="24:28" ht="15.75" customHeight="1">
      <c r="X883" s="52"/>
      <c r="Y883" s="52"/>
      <c r="Z883" s="52"/>
      <c r="AA883" s="52"/>
      <c r="AB883" s="52"/>
    </row>
    <row r="884" spans="24:28" ht="15.75" customHeight="1">
      <c r="X884" s="52"/>
      <c r="Y884" s="52"/>
      <c r="Z884" s="52"/>
      <c r="AA884" s="52"/>
      <c r="AB884" s="52"/>
    </row>
    <row r="885" spans="24:28" ht="15.75" customHeight="1">
      <c r="X885" s="52"/>
      <c r="Y885" s="52"/>
      <c r="Z885" s="52"/>
      <c r="AA885" s="52"/>
      <c r="AB885" s="52"/>
    </row>
    <row r="886" spans="24:28" ht="15.75" customHeight="1">
      <c r="X886" s="52"/>
      <c r="Y886" s="52"/>
      <c r="Z886" s="52"/>
      <c r="AA886" s="52"/>
      <c r="AB886" s="52"/>
    </row>
    <row r="887" spans="24:28" ht="15.75" customHeight="1">
      <c r="X887" s="52"/>
      <c r="Y887" s="52"/>
      <c r="Z887" s="52"/>
      <c r="AA887" s="52"/>
      <c r="AB887" s="52"/>
    </row>
    <row r="888" spans="24:28" ht="15.75" customHeight="1">
      <c r="X888" s="52"/>
      <c r="Y888" s="52"/>
      <c r="Z888" s="52"/>
      <c r="AA888" s="52"/>
      <c r="AB888" s="52"/>
    </row>
    <row r="889" spans="24:28" ht="15.75" customHeight="1">
      <c r="X889" s="52"/>
      <c r="Y889" s="52"/>
      <c r="Z889" s="52"/>
      <c r="AA889" s="52"/>
      <c r="AB889" s="52"/>
    </row>
    <row r="890" spans="24:28" ht="15.75" customHeight="1">
      <c r="X890" s="52"/>
      <c r="Y890" s="52"/>
      <c r="Z890" s="52"/>
      <c r="AA890" s="52"/>
      <c r="AB890" s="52"/>
    </row>
    <row r="891" spans="24:28" ht="15.75" customHeight="1">
      <c r="X891" s="52"/>
      <c r="Y891" s="52"/>
      <c r="Z891" s="52"/>
      <c r="AA891" s="52"/>
      <c r="AB891" s="52"/>
    </row>
    <row r="892" spans="24:28" ht="15.75" customHeight="1">
      <c r="X892" s="52"/>
      <c r="Y892" s="52"/>
      <c r="Z892" s="52"/>
      <c r="AA892" s="52"/>
      <c r="AB892" s="52"/>
    </row>
    <row r="893" spans="24:28" ht="15.75" customHeight="1">
      <c r="X893" s="52"/>
      <c r="Y893" s="52"/>
      <c r="Z893" s="52"/>
      <c r="AA893" s="52"/>
      <c r="AB893" s="52"/>
    </row>
    <row r="894" spans="24:28" ht="15.75" customHeight="1">
      <c r="X894" s="52"/>
      <c r="Y894" s="52"/>
      <c r="Z894" s="52"/>
      <c r="AA894" s="52"/>
      <c r="AB894" s="52"/>
    </row>
    <row r="895" spans="24:28" ht="15.75" customHeight="1">
      <c r="X895" s="52"/>
      <c r="Y895" s="52"/>
      <c r="Z895" s="52"/>
      <c r="AA895" s="52"/>
      <c r="AB895" s="52"/>
    </row>
    <row r="896" spans="24:28" ht="15.75" customHeight="1">
      <c r="X896" s="52"/>
      <c r="Y896" s="52"/>
      <c r="Z896" s="52"/>
      <c r="AA896" s="52"/>
      <c r="AB896" s="52"/>
    </row>
    <row r="897" spans="24:28" ht="15.75" customHeight="1">
      <c r="X897" s="52"/>
      <c r="Y897" s="52"/>
      <c r="Z897" s="52"/>
      <c r="AA897" s="52"/>
      <c r="AB897" s="52"/>
    </row>
    <row r="898" spans="24:28" ht="15.75" customHeight="1">
      <c r="X898" s="52"/>
      <c r="Y898" s="52"/>
      <c r="Z898" s="52"/>
      <c r="AA898" s="52"/>
      <c r="AB898" s="52"/>
    </row>
    <row r="899" spans="24:28" ht="15.75" customHeight="1">
      <c r="X899" s="52"/>
      <c r="Y899" s="52"/>
      <c r="Z899" s="52"/>
      <c r="AA899" s="52"/>
      <c r="AB899" s="52"/>
    </row>
    <row r="900" spans="24:28" ht="15.75" customHeight="1">
      <c r="X900" s="52"/>
      <c r="Y900" s="52"/>
      <c r="Z900" s="52"/>
      <c r="AA900" s="52"/>
      <c r="AB900" s="52"/>
    </row>
    <row r="901" spans="24:28" ht="15.75" customHeight="1">
      <c r="X901" s="52"/>
      <c r="Y901" s="52"/>
      <c r="Z901" s="52"/>
      <c r="AA901" s="52"/>
      <c r="AB901" s="52"/>
    </row>
    <row r="902" spans="24:28" ht="15.75" customHeight="1">
      <c r="X902" s="52"/>
      <c r="Y902" s="52"/>
      <c r="Z902" s="52"/>
      <c r="AA902" s="52"/>
      <c r="AB902" s="52"/>
    </row>
    <row r="903" spans="24:28" ht="15.75" customHeight="1">
      <c r="X903" s="52"/>
      <c r="Y903" s="52"/>
      <c r="Z903" s="52"/>
      <c r="AA903" s="52"/>
      <c r="AB903" s="52"/>
    </row>
    <row r="904" spans="24:28" ht="15.75" customHeight="1">
      <c r="X904" s="52"/>
      <c r="Y904" s="52"/>
      <c r="Z904" s="52"/>
      <c r="AA904" s="52"/>
      <c r="AB904" s="52"/>
    </row>
    <row r="905" spans="24:28" ht="15.75" customHeight="1">
      <c r="X905" s="52"/>
      <c r="Y905" s="52"/>
      <c r="Z905" s="52"/>
      <c r="AA905" s="52"/>
      <c r="AB905" s="52"/>
    </row>
    <row r="906" spans="24:28" ht="15.75" customHeight="1">
      <c r="X906" s="52"/>
      <c r="Y906" s="52"/>
      <c r="Z906" s="52"/>
      <c r="AA906" s="52"/>
      <c r="AB906" s="52"/>
    </row>
    <row r="907" spans="24:28" ht="15.75" customHeight="1">
      <c r="X907" s="52"/>
      <c r="Y907" s="52"/>
      <c r="Z907" s="52"/>
      <c r="AA907" s="52"/>
      <c r="AB907" s="52"/>
    </row>
    <row r="908" spans="24:28" ht="15.75" customHeight="1">
      <c r="X908" s="52"/>
      <c r="Y908" s="52"/>
      <c r="Z908" s="52"/>
      <c r="AA908" s="52"/>
      <c r="AB908" s="52"/>
    </row>
    <row r="909" spans="24:28" ht="15.75" customHeight="1">
      <c r="X909" s="52"/>
      <c r="Y909" s="52"/>
      <c r="Z909" s="52"/>
      <c r="AA909" s="52"/>
      <c r="AB909" s="52"/>
    </row>
    <row r="910" spans="24:28" ht="15.75" customHeight="1">
      <c r="X910" s="52"/>
      <c r="Y910" s="52"/>
      <c r="Z910" s="52"/>
      <c r="AA910" s="52"/>
      <c r="AB910" s="52"/>
    </row>
    <row r="911" spans="24:28" ht="15.75" customHeight="1">
      <c r="X911" s="52"/>
      <c r="Y911" s="52"/>
      <c r="Z911" s="52"/>
      <c r="AA911" s="52"/>
      <c r="AB911" s="52"/>
    </row>
    <row r="912" spans="24:28" ht="15.75" customHeight="1">
      <c r="X912" s="52"/>
      <c r="Y912" s="52"/>
      <c r="Z912" s="52"/>
      <c r="AA912" s="52"/>
      <c r="AB912" s="52"/>
    </row>
    <row r="913" spans="24:28" ht="15.75" customHeight="1">
      <c r="X913" s="52"/>
      <c r="Y913" s="52"/>
      <c r="Z913" s="52"/>
      <c r="AA913" s="52"/>
      <c r="AB913" s="52"/>
    </row>
    <row r="914" spans="24:28" ht="15.75" customHeight="1">
      <c r="X914" s="52"/>
      <c r="Y914" s="52"/>
      <c r="Z914" s="52"/>
      <c r="AA914" s="52"/>
      <c r="AB914" s="52"/>
    </row>
    <row r="915" spans="24:28" ht="15.75" customHeight="1">
      <c r="X915" s="52"/>
      <c r="Y915" s="52"/>
      <c r="Z915" s="52"/>
      <c r="AA915" s="52"/>
      <c r="AB915" s="52"/>
    </row>
    <row r="916" spans="24:28" ht="15.75" customHeight="1">
      <c r="X916" s="52"/>
      <c r="Y916" s="52"/>
      <c r="Z916" s="52"/>
      <c r="AA916" s="52"/>
      <c r="AB916" s="52"/>
    </row>
    <row r="917" spans="24:28" ht="15.75" customHeight="1">
      <c r="X917" s="52"/>
      <c r="Y917" s="52"/>
      <c r="Z917" s="52"/>
      <c r="AA917" s="52"/>
      <c r="AB917" s="52"/>
    </row>
    <row r="918" spans="24:28" ht="15.75" customHeight="1">
      <c r="X918" s="52"/>
      <c r="Y918" s="52"/>
      <c r="Z918" s="52"/>
      <c r="AA918" s="52"/>
      <c r="AB918" s="52"/>
    </row>
    <row r="919" spans="24:28" ht="15.75" customHeight="1">
      <c r="X919" s="52"/>
      <c r="Y919" s="52"/>
      <c r="Z919" s="52"/>
      <c r="AA919" s="52"/>
      <c r="AB919" s="52"/>
    </row>
    <row r="920" spans="24:28" ht="15.75" customHeight="1">
      <c r="X920" s="52"/>
      <c r="Y920" s="52"/>
      <c r="Z920" s="52"/>
      <c r="AA920" s="52"/>
      <c r="AB920" s="52"/>
    </row>
    <row r="921" spans="24:28" ht="15.75" customHeight="1">
      <c r="X921" s="52"/>
      <c r="Y921" s="52"/>
      <c r="Z921" s="52"/>
      <c r="AA921" s="52"/>
      <c r="AB921" s="52"/>
    </row>
    <row r="922" spans="24:28" ht="15.75" customHeight="1">
      <c r="X922" s="52"/>
      <c r="Y922" s="52"/>
      <c r="Z922" s="52"/>
      <c r="AA922" s="52"/>
      <c r="AB922" s="52"/>
    </row>
    <row r="923" spans="24:28" ht="15.75" customHeight="1">
      <c r="X923" s="52"/>
      <c r="Y923" s="52"/>
      <c r="Z923" s="52"/>
      <c r="AA923" s="52"/>
      <c r="AB923" s="52"/>
    </row>
    <row r="924" spans="24:28" ht="15.75" customHeight="1">
      <c r="X924" s="52"/>
      <c r="Y924" s="52"/>
      <c r="Z924" s="52"/>
      <c r="AA924" s="52"/>
      <c r="AB924" s="52"/>
    </row>
    <row r="925" spans="24:28" ht="15.75" customHeight="1">
      <c r="X925" s="52"/>
      <c r="Y925" s="52"/>
      <c r="Z925" s="52"/>
      <c r="AA925" s="52"/>
      <c r="AB925" s="52"/>
    </row>
    <row r="926" spans="24:28" ht="15.75" customHeight="1">
      <c r="X926" s="52"/>
      <c r="Y926" s="52"/>
      <c r="Z926" s="52"/>
      <c r="AA926" s="52"/>
      <c r="AB926" s="52"/>
    </row>
    <row r="927" spans="24:28" ht="15.75" customHeight="1">
      <c r="X927" s="52"/>
      <c r="Y927" s="52"/>
      <c r="Z927" s="52"/>
      <c r="AA927" s="52"/>
      <c r="AB927" s="52"/>
    </row>
    <row r="928" spans="24:28" ht="15.75" customHeight="1">
      <c r="X928" s="52"/>
      <c r="Y928" s="52"/>
      <c r="Z928" s="52"/>
      <c r="AA928" s="52"/>
      <c r="AB928" s="52"/>
    </row>
    <row r="929" spans="24:28" ht="15.75" customHeight="1">
      <c r="X929" s="52"/>
      <c r="Y929" s="52"/>
      <c r="Z929" s="52"/>
      <c r="AA929" s="52"/>
      <c r="AB929" s="52"/>
    </row>
    <row r="930" spans="24:28" ht="15.75" customHeight="1">
      <c r="X930" s="52"/>
      <c r="Y930" s="52"/>
      <c r="Z930" s="52"/>
      <c r="AA930" s="52"/>
      <c r="AB930" s="52"/>
    </row>
    <row r="931" spans="24:28" ht="15.75" customHeight="1">
      <c r="X931" s="52"/>
      <c r="Y931" s="52"/>
      <c r="Z931" s="52"/>
      <c r="AA931" s="52"/>
      <c r="AB931" s="52"/>
    </row>
    <row r="932" spans="24:28" ht="15.75" customHeight="1">
      <c r="X932" s="52"/>
      <c r="Y932" s="52"/>
      <c r="Z932" s="52"/>
      <c r="AA932" s="52"/>
      <c r="AB932" s="52"/>
    </row>
    <row r="933" spans="24:28" ht="15.75" customHeight="1">
      <c r="X933" s="52"/>
      <c r="Y933" s="52"/>
      <c r="Z933" s="52"/>
      <c r="AA933" s="52"/>
      <c r="AB933" s="52"/>
    </row>
    <row r="934" spans="24:28" ht="15.75" customHeight="1">
      <c r="X934" s="52"/>
      <c r="Y934" s="52"/>
      <c r="Z934" s="52"/>
      <c r="AA934" s="52"/>
      <c r="AB934" s="52"/>
    </row>
    <row r="935" spans="24:28" ht="15.75" customHeight="1">
      <c r="X935" s="52"/>
      <c r="Y935" s="52"/>
      <c r="Z935" s="52"/>
      <c r="AA935" s="52"/>
      <c r="AB935" s="52"/>
    </row>
    <row r="936" spans="24:28" ht="15.75" customHeight="1">
      <c r="X936" s="52"/>
      <c r="Y936" s="52"/>
      <c r="Z936" s="52"/>
      <c r="AA936" s="52"/>
      <c r="AB936" s="52"/>
    </row>
    <row r="937" spans="24:28" ht="15.75" customHeight="1">
      <c r="X937" s="52"/>
      <c r="Y937" s="52"/>
      <c r="Z937" s="52"/>
      <c r="AA937" s="52"/>
      <c r="AB937" s="52"/>
    </row>
    <row r="938" spans="24:28" ht="15.75" customHeight="1">
      <c r="X938" s="52"/>
      <c r="Y938" s="52"/>
      <c r="Z938" s="52"/>
      <c r="AA938" s="52"/>
      <c r="AB938" s="52"/>
    </row>
    <row r="939" spans="24:28" ht="15.75" customHeight="1">
      <c r="X939" s="52"/>
      <c r="Y939" s="52"/>
      <c r="Z939" s="52"/>
      <c r="AA939" s="52"/>
      <c r="AB939" s="52"/>
    </row>
    <row r="940" spans="24:28" ht="15.75" customHeight="1">
      <c r="X940" s="52"/>
      <c r="Y940" s="52"/>
      <c r="Z940" s="52"/>
      <c r="AA940" s="52"/>
      <c r="AB940" s="52"/>
    </row>
    <row r="941" spans="24:28" ht="15.75" customHeight="1">
      <c r="X941" s="52"/>
      <c r="Y941" s="52"/>
      <c r="Z941" s="52"/>
      <c r="AA941" s="52"/>
      <c r="AB941" s="52"/>
    </row>
    <row r="942" spans="24:28" ht="15.75" customHeight="1">
      <c r="X942" s="52"/>
      <c r="Y942" s="52"/>
      <c r="Z942" s="52"/>
      <c r="AA942" s="52"/>
      <c r="AB942" s="52"/>
    </row>
    <row r="943" spans="24:28" ht="15.75" customHeight="1">
      <c r="X943" s="52"/>
      <c r="Y943" s="52"/>
      <c r="Z943" s="52"/>
      <c r="AA943" s="52"/>
      <c r="AB943" s="52"/>
    </row>
    <row r="944" spans="24:28" ht="15.75" customHeight="1">
      <c r="X944" s="52"/>
      <c r="Y944" s="52"/>
      <c r="Z944" s="52"/>
      <c r="AA944" s="52"/>
      <c r="AB944" s="52"/>
    </row>
    <row r="945" spans="24:28" ht="15.75" customHeight="1">
      <c r="X945" s="52"/>
      <c r="Y945" s="52"/>
      <c r="Z945" s="52"/>
      <c r="AA945" s="52"/>
      <c r="AB945" s="52"/>
    </row>
    <row r="946" spans="24:28" ht="15.75" customHeight="1">
      <c r="X946" s="52"/>
      <c r="Y946" s="52"/>
      <c r="Z946" s="52"/>
      <c r="AA946" s="52"/>
      <c r="AB946" s="52"/>
    </row>
    <row r="947" spans="24:28" ht="15.75" customHeight="1">
      <c r="X947" s="52"/>
      <c r="Y947" s="52"/>
      <c r="Z947" s="52"/>
      <c r="AA947" s="52"/>
      <c r="AB947" s="52"/>
    </row>
    <row r="948" spans="24:28" ht="15.75" customHeight="1">
      <c r="X948" s="52"/>
      <c r="Y948" s="52"/>
      <c r="Z948" s="52"/>
      <c r="AA948" s="52"/>
      <c r="AB948" s="52"/>
    </row>
    <row r="949" spans="24:28" ht="15.75" customHeight="1">
      <c r="X949" s="52"/>
      <c r="Y949" s="52"/>
      <c r="Z949" s="52"/>
      <c r="AA949" s="52"/>
      <c r="AB949" s="52"/>
    </row>
    <row r="950" spans="24:28" ht="15.75" customHeight="1">
      <c r="X950" s="52"/>
      <c r="Y950" s="52"/>
      <c r="Z950" s="52"/>
      <c r="AA950" s="52"/>
      <c r="AB950" s="52"/>
    </row>
    <row r="951" spans="24:28" ht="15.75" customHeight="1">
      <c r="X951" s="52"/>
      <c r="Y951" s="52"/>
      <c r="Z951" s="52"/>
      <c r="AA951" s="52"/>
      <c r="AB951" s="52"/>
    </row>
    <row r="952" spans="24:28" ht="15.75" customHeight="1">
      <c r="X952" s="52"/>
      <c r="Y952" s="52"/>
      <c r="Z952" s="52"/>
      <c r="AA952" s="52"/>
      <c r="AB952" s="52"/>
    </row>
    <row r="953" spans="24:28" ht="15.75" customHeight="1">
      <c r="X953" s="52"/>
      <c r="Y953" s="52"/>
      <c r="Z953" s="52"/>
      <c r="AA953" s="52"/>
      <c r="AB953" s="52"/>
    </row>
    <row r="954" spans="24:28" ht="15.75" customHeight="1">
      <c r="X954" s="52"/>
      <c r="Y954" s="52"/>
      <c r="Z954" s="52"/>
      <c r="AA954" s="52"/>
      <c r="AB954" s="52"/>
    </row>
    <row r="955" spans="24:28" ht="15.75" customHeight="1">
      <c r="X955" s="52"/>
      <c r="Y955" s="52"/>
      <c r="Z955" s="52"/>
      <c r="AA955" s="52"/>
      <c r="AB955" s="52"/>
    </row>
    <row r="956" spans="24:28" ht="15.75" customHeight="1">
      <c r="X956" s="52"/>
      <c r="Y956" s="52"/>
      <c r="Z956" s="52"/>
      <c r="AA956" s="52"/>
      <c r="AB956" s="52"/>
    </row>
    <row r="957" spans="24:28" ht="15.75" customHeight="1">
      <c r="X957" s="52"/>
      <c r="Y957" s="52"/>
      <c r="Z957" s="52"/>
      <c r="AA957" s="52"/>
      <c r="AB957" s="52"/>
    </row>
    <row r="958" spans="24:28" ht="15.75" customHeight="1">
      <c r="X958" s="52"/>
      <c r="Y958" s="52"/>
      <c r="Z958" s="52"/>
      <c r="AA958" s="52"/>
      <c r="AB958" s="52"/>
    </row>
    <row r="959" spans="24:28" ht="15.75" customHeight="1">
      <c r="X959" s="52"/>
      <c r="Y959" s="52"/>
      <c r="Z959" s="52"/>
      <c r="AA959" s="52"/>
      <c r="AB959" s="52"/>
    </row>
    <row r="960" spans="24:28" ht="15.75" customHeight="1">
      <c r="X960" s="52"/>
      <c r="Y960" s="52"/>
      <c r="Z960" s="52"/>
      <c r="AA960" s="52"/>
      <c r="AB960" s="52"/>
    </row>
    <row r="961" spans="24:28" ht="15.75" customHeight="1">
      <c r="X961" s="52"/>
      <c r="Y961" s="52"/>
      <c r="Z961" s="52"/>
      <c r="AA961" s="52"/>
      <c r="AB961" s="52"/>
    </row>
    <row r="962" spans="24:28" ht="15.75" customHeight="1">
      <c r="X962" s="52"/>
      <c r="Y962" s="52"/>
      <c r="Z962" s="52"/>
      <c r="AA962" s="52"/>
      <c r="AB962" s="52"/>
    </row>
    <row r="963" spans="24:28" ht="15.75" customHeight="1">
      <c r="X963" s="52"/>
      <c r="Y963" s="52"/>
      <c r="Z963" s="52"/>
      <c r="AA963" s="52"/>
      <c r="AB963" s="52"/>
    </row>
    <row r="964" spans="24:28" ht="15.75" customHeight="1">
      <c r="X964" s="52"/>
      <c r="Y964" s="52"/>
      <c r="Z964" s="52"/>
      <c r="AA964" s="52"/>
      <c r="AB964" s="52"/>
    </row>
    <row r="965" spans="24:28" ht="15.75" customHeight="1">
      <c r="X965" s="52"/>
      <c r="Y965" s="52"/>
      <c r="Z965" s="52"/>
      <c r="AA965" s="52"/>
      <c r="AB965" s="52"/>
    </row>
    <row r="966" spans="24:28" ht="15.75" customHeight="1">
      <c r="X966" s="52"/>
      <c r="Y966" s="52"/>
      <c r="Z966" s="52"/>
      <c r="AA966" s="52"/>
      <c r="AB966" s="52"/>
    </row>
    <row r="967" spans="24:28" ht="15.75" customHeight="1">
      <c r="X967" s="52"/>
      <c r="Y967" s="52"/>
      <c r="Z967" s="52"/>
      <c r="AA967" s="52"/>
      <c r="AB967" s="52"/>
    </row>
    <row r="968" spans="24:28" ht="15.75" customHeight="1">
      <c r="X968" s="52"/>
      <c r="Y968" s="52"/>
      <c r="Z968" s="52"/>
      <c r="AA968" s="52"/>
      <c r="AB968" s="52"/>
    </row>
    <row r="969" spans="24:28" ht="15.75" customHeight="1">
      <c r="X969" s="52"/>
      <c r="Y969" s="52"/>
      <c r="Z969" s="52"/>
      <c r="AA969" s="52"/>
      <c r="AB969" s="52"/>
    </row>
    <row r="970" spans="24:28" ht="15.75" customHeight="1">
      <c r="X970" s="52"/>
      <c r="Y970" s="52"/>
      <c r="Z970" s="52"/>
      <c r="AA970" s="52"/>
      <c r="AB970" s="52"/>
    </row>
    <row r="971" spans="24:28" ht="15.75" customHeight="1">
      <c r="X971" s="52"/>
      <c r="Y971" s="52"/>
      <c r="Z971" s="52"/>
      <c r="AA971" s="52"/>
      <c r="AB971" s="52"/>
    </row>
    <row r="972" spans="24:28" ht="15.75" customHeight="1">
      <c r="X972" s="52"/>
      <c r="Y972" s="52"/>
      <c r="Z972" s="52"/>
      <c r="AA972" s="52"/>
      <c r="AB972" s="52"/>
    </row>
    <row r="973" spans="24:28" ht="15.75" customHeight="1">
      <c r="X973" s="52"/>
      <c r="Y973" s="52"/>
      <c r="Z973" s="52"/>
      <c r="AA973" s="52"/>
      <c r="AB973" s="52"/>
    </row>
    <row r="974" spans="24:28" ht="15.75" customHeight="1">
      <c r="X974" s="52"/>
      <c r="Y974" s="52"/>
      <c r="Z974" s="52"/>
      <c r="AA974" s="52"/>
      <c r="AB974" s="52"/>
    </row>
    <row r="975" spans="24:28" ht="15.75" customHeight="1">
      <c r="X975" s="52"/>
      <c r="Y975" s="52"/>
      <c r="Z975" s="52"/>
      <c r="AA975" s="52"/>
      <c r="AB975" s="52"/>
    </row>
    <row r="976" spans="24:28" ht="15.75" customHeight="1">
      <c r="X976" s="52"/>
      <c r="Y976" s="52"/>
      <c r="Z976" s="52"/>
      <c r="AA976" s="52"/>
      <c r="AB976" s="52"/>
    </row>
    <row r="977" spans="24:28" ht="15.75" customHeight="1">
      <c r="X977" s="52"/>
      <c r="Y977" s="52"/>
      <c r="Z977" s="52"/>
      <c r="AA977" s="52"/>
      <c r="AB977" s="52"/>
    </row>
    <row r="978" spans="24:28" ht="15.75" customHeight="1">
      <c r="X978" s="52"/>
      <c r="Y978" s="52"/>
      <c r="Z978" s="52"/>
      <c r="AA978" s="52"/>
      <c r="AB978" s="52"/>
    </row>
    <row r="979" spans="24:28" ht="15.75" customHeight="1">
      <c r="X979" s="52"/>
      <c r="Y979" s="52"/>
      <c r="Z979" s="52"/>
      <c r="AA979" s="52"/>
      <c r="AB979" s="52"/>
    </row>
    <row r="980" spans="24:28" ht="15.75" customHeight="1">
      <c r="X980" s="52"/>
      <c r="Y980" s="52"/>
      <c r="Z980" s="52"/>
      <c r="AA980" s="52"/>
      <c r="AB980" s="52"/>
    </row>
    <row r="981" spans="24:28" ht="15.75" customHeight="1">
      <c r="X981" s="52"/>
      <c r="Y981" s="52"/>
      <c r="Z981" s="52"/>
      <c r="AA981" s="52"/>
      <c r="AB981" s="52"/>
    </row>
    <row r="982" spans="24:28" ht="15.75" customHeight="1">
      <c r="X982" s="52"/>
      <c r="Y982" s="52"/>
      <c r="Z982" s="52"/>
      <c r="AA982" s="52"/>
      <c r="AB982" s="52"/>
    </row>
    <row r="983" spans="24:28" ht="15.75" customHeight="1">
      <c r="X983" s="52"/>
      <c r="Y983" s="52"/>
      <c r="Z983" s="52"/>
      <c r="AA983" s="52"/>
      <c r="AB983" s="52"/>
    </row>
    <row r="984" spans="24:28" ht="15.75" customHeight="1">
      <c r="X984" s="52"/>
      <c r="Y984" s="52"/>
      <c r="Z984" s="52"/>
      <c r="AA984" s="52"/>
      <c r="AB984" s="52"/>
    </row>
    <row r="985" spans="24:28" ht="15.75" customHeight="1">
      <c r="X985" s="52"/>
      <c r="Y985" s="52"/>
      <c r="Z985" s="52"/>
      <c r="AA985" s="52"/>
      <c r="AB985" s="52"/>
    </row>
    <row r="986" spans="24:28" ht="15.75" customHeight="1">
      <c r="X986" s="52"/>
      <c r="Y986" s="52"/>
      <c r="Z986" s="52"/>
      <c r="AA986" s="52"/>
      <c r="AB986" s="52"/>
    </row>
    <row r="987" spans="24:28" ht="15.75" customHeight="1">
      <c r="X987" s="52"/>
      <c r="Y987" s="52"/>
      <c r="Z987" s="52"/>
      <c r="AA987" s="52"/>
      <c r="AB987" s="52"/>
    </row>
    <row r="988" spans="24:28" ht="15.75" customHeight="1">
      <c r="X988" s="52"/>
      <c r="Y988" s="52"/>
      <c r="Z988" s="52"/>
      <c r="AA988" s="52"/>
      <c r="AB988" s="52"/>
    </row>
    <row r="989" spans="24:28" ht="15.75" customHeight="1">
      <c r="X989" s="52"/>
      <c r="Y989" s="52"/>
      <c r="Z989" s="52"/>
      <c r="AA989" s="52"/>
      <c r="AB989" s="52"/>
    </row>
    <row r="990" spans="24:28" ht="15.75" customHeight="1">
      <c r="X990" s="52"/>
      <c r="Y990" s="52"/>
      <c r="Z990" s="52"/>
      <c r="AA990" s="52"/>
      <c r="AB990" s="52"/>
    </row>
    <row r="991" spans="24:28" ht="15.75" customHeight="1">
      <c r="X991" s="52"/>
      <c r="Y991" s="52"/>
      <c r="Z991" s="52"/>
      <c r="AA991" s="52"/>
      <c r="AB991" s="52"/>
    </row>
    <row r="992" spans="24:28" ht="15.75" customHeight="1">
      <c r="X992" s="52"/>
      <c r="Y992" s="52"/>
      <c r="Z992" s="52"/>
      <c r="AA992" s="52"/>
      <c r="AB992" s="52"/>
    </row>
    <row r="993" spans="24:28" ht="15.75" customHeight="1">
      <c r="X993" s="52"/>
      <c r="Y993" s="52"/>
      <c r="Z993" s="52"/>
      <c r="AA993" s="52"/>
      <c r="AB993" s="52"/>
    </row>
    <row r="994" spans="24:28" ht="15.75" customHeight="1">
      <c r="X994" s="52"/>
      <c r="Y994" s="52"/>
      <c r="Z994" s="52"/>
      <c r="AA994" s="52"/>
      <c r="AB994" s="52"/>
    </row>
    <row r="995" spans="24:28" ht="15.75" customHeight="1">
      <c r="X995" s="52"/>
      <c r="Y995" s="52"/>
      <c r="Z995" s="52"/>
      <c r="AA995" s="52"/>
      <c r="AB995" s="52"/>
    </row>
    <row r="996" spans="24:28" ht="15.75" customHeight="1">
      <c r="X996" s="52"/>
      <c r="Y996" s="52"/>
      <c r="Z996" s="52"/>
      <c r="AA996" s="52"/>
      <c r="AB996" s="52"/>
    </row>
    <row r="997" spans="24:28" ht="15.75" customHeight="1">
      <c r="X997" s="52"/>
      <c r="Y997" s="52"/>
      <c r="Z997" s="52"/>
      <c r="AA997" s="52"/>
      <c r="AB997" s="52"/>
    </row>
    <row r="998" spans="24:28" ht="15.75" customHeight="1">
      <c r="X998" s="52"/>
      <c r="Y998" s="52"/>
      <c r="Z998" s="52"/>
      <c r="AA998" s="52"/>
      <c r="AB998" s="52"/>
    </row>
    <row r="999" spans="24:28" ht="15.75" customHeight="1">
      <c r="X999" s="52"/>
      <c r="Y999" s="52"/>
      <c r="Z999" s="52"/>
      <c r="AA999" s="52"/>
      <c r="AB999" s="52"/>
    </row>
    <row r="1000" spans="24:28" ht="15.75" customHeight="1">
      <c r="X1000" s="52"/>
      <c r="Y1000" s="52"/>
      <c r="Z1000" s="52"/>
      <c r="AA1000" s="52"/>
      <c r="AB1000" s="52"/>
    </row>
    <row r="1001" spans="24:28" ht="15.75" customHeight="1">
      <c r="X1001" s="52"/>
      <c r="Y1001" s="52"/>
      <c r="Z1001" s="52"/>
      <c r="AA1001" s="52"/>
      <c r="AB1001" s="52"/>
    </row>
    <row r="1002" spans="24:28" ht="15.75" customHeight="1">
      <c r="X1002" s="52"/>
      <c r="Y1002" s="52"/>
      <c r="Z1002" s="52"/>
      <c r="AA1002" s="52"/>
      <c r="AB1002" s="52"/>
    </row>
    <row r="1003" spans="24:28" ht="15.75" customHeight="1">
      <c r="X1003" s="52"/>
      <c r="Y1003" s="52"/>
      <c r="Z1003" s="52"/>
      <c r="AA1003" s="52"/>
      <c r="AB1003" s="52"/>
    </row>
    <row r="1004" spans="24:28" ht="15.75" customHeight="1">
      <c r="X1004" s="52"/>
      <c r="Y1004" s="52"/>
      <c r="Z1004" s="52"/>
      <c r="AA1004" s="52"/>
      <c r="AB1004" s="52"/>
    </row>
    <row r="1005" spans="24:28" ht="15.75" customHeight="1">
      <c r="X1005" s="52"/>
      <c r="Y1005" s="52"/>
      <c r="Z1005" s="52"/>
      <c r="AA1005" s="52"/>
      <c r="AB1005" s="52"/>
    </row>
    <row r="1006" spans="24:28" ht="15.75" customHeight="1">
      <c r="X1006" s="52"/>
      <c r="Y1006" s="52"/>
      <c r="Z1006" s="52"/>
      <c r="AA1006" s="52"/>
      <c r="AB1006" s="52"/>
    </row>
    <row r="1007" spans="24:28" ht="15.75" customHeight="1">
      <c r="X1007" s="52"/>
      <c r="Y1007" s="52"/>
      <c r="Z1007" s="52"/>
      <c r="AA1007" s="52"/>
      <c r="AB1007" s="52"/>
    </row>
    <row r="1008" spans="24:28" ht="15.75" customHeight="1">
      <c r="X1008" s="52"/>
      <c r="Y1008" s="52"/>
      <c r="Z1008" s="52"/>
      <c r="AA1008" s="52"/>
      <c r="AB1008" s="52"/>
    </row>
    <row r="1009" spans="24:28" ht="15.75" customHeight="1">
      <c r="X1009" s="52"/>
      <c r="Y1009" s="52"/>
      <c r="Z1009" s="52"/>
      <c r="AA1009" s="52"/>
      <c r="AB1009" s="52"/>
    </row>
    <row r="1010" spans="24:28" ht="15.75" customHeight="1">
      <c r="X1010" s="52"/>
      <c r="Y1010" s="52"/>
      <c r="Z1010" s="52"/>
      <c r="AA1010" s="52"/>
      <c r="AB1010" s="52"/>
    </row>
    <row r="1011" spans="24:28" ht="15.75" customHeight="1">
      <c r="X1011" s="52"/>
      <c r="Y1011" s="52"/>
      <c r="Z1011" s="52"/>
      <c r="AA1011" s="52"/>
      <c r="AB1011" s="52"/>
    </row>
    <row r="1012" spans="24:28" ht="15.75" customHeight="1">
      <c r="X1012" s="52"/>
      <c r="Y1012" s="52"/>
      <c r="Z1012" s="52"/>
      <c r="AA1012" s="52"/>
      <c r="AB1012" s="52"/>
    </row>
    <row r="1013" spans="24:28" ht="15.75" customHeight="1">
      <c r="X1013" s="52"/>
      <c r="Y1013" s="52"/>
      <c r="Z1013" s="52"/>
      <c r="AA1013" s="52"/>
      <c r="AB1013" s="52"/>
    </row>
    <row r="1014" spans="24:28" ht="15.75" customHeight="1">
      <c r="X1014" s="52"/>
      <c r="Y1014" s="52"/>
      <c r="Z1014" s="52"/>
      <c r="AA1014" s="52"/>
      <c r="AB1014" s="52"/>
    </row>
    <row r="1015" spans="24:28" ht="15.75" customHeight="1">
      <c r="X1015" s="52"/>
      <c r="Y1015" s="52"/>
      <c r="Z1015" s="52"/>
      <c r="AA1015" s="52"/>
      <c r="AB1015" s="52"/>
    </row>
    <row r="1016" spans="24:28" ht="15.75" customHeight="1">
      <c r="X1016" s="52"/>
      <c r="Y1016" s="52"/>
      <c r="Z1016" s="52"/>
      <c r="AA1016" s="52"/>
      <c r="AB1016" s="52"/>
    </row>
    <row r="1017" spans="24:28" ht="15.75" customHeight="1">
      <c r="X1017" s="52"/>
      <c r="Y1017" s="52"/>
      <c r="Z1017" s="52"/>
      <c r="AA1017" s="52"/>
      <c r="AB1017" s="52"/>
    </row>
    <row r="1018" spans="24:28" ht="15.75" customHeight="1">
      <c r="X1018" s="52"/>
      <c r="Y1018" s="52"/>
      <c r="Z1018" s="52"/>
      <c r="AA1018" s="52"/>
      <c r="AB1018" s="52"/>
    </row>
    <row r="1019" spans="24:28" ht="15.75" customHeight="1">
      <c r="X1019" s="52"/>
      <c r="Y1019" s="52"/>
      <c r="Z1019" s="52"/>
      <c r="AA1019" s="52"/>
      <c r="AB1019" s="52"/>
    </row>
    <row r="1020" spans="24:28" ht="15.75" customHeight="1">
      <c r="X1020" s="52"/>
      <c r="Y1020" s="52"/>
      <c r="Z1020" s="52"/>
      <c r="AA1020" s="52"/>
      <c r="AB1020" s="52"/>
    </row>
    <row r="1021" spans="24:28" ht="15.75" customHeight="1">
      <c r="X1021" s="52"/>
      <c r="Y1021" s="52"/>
      <c r="Z1021" s="52"/>
      <c r="AA1021" s="52"/>
      <c r="AB1021" s="52"/>
    </row>
    <row r="1022" spans="24:28" ht="15.75" customHeight="1">
      <c r="X1022" s="52"/>
      <c r="Y1022" s="52"/>
      <c r="Z1022" s="52"/>
      <c r="AA1022" s="52"/>
      <c r="AB1022" s="52"/>
    </row>
    <row r="1023" spans="24:28" ht="15.75" customHeight="1">
      <c r="X1023" s="52"/>
      <c r="Y1023" s="52"/>
      <c r="Z1023" s="52"/>
      <c r="AA1023" s="52"/>
      <c r="AB1023" s="52"/>
    </row>
    <row r="1024" spans="24:28" ht="15.75" customHeight="1">
      <c r="X1024" s="52"/>
      <c r="Y1024" s="52"/>
      <c r="Z1024" s="52"/>
      <c r="AA1024" s="52"/>
      <c r="AB1024" s="52"/>
    </row>
    <row r="1025" spans="24:28" ht="15.75" customHeight="1">
      <c r="X1025" s="52"/>
      <c r="Y1025" s="52"/>
      <c r="Z1025" s="52"/>
      <c r="AA1025" s="52"/>
      <c r="AB1025" s="52"/>
    </row>
    <row r="1026" spans="24:28" ht="15.75" customHeight="1">
      <c r="X1026" s="52"/>
      <c r="Y1026" s="52"/>
      <c r="Z1026" s="52"/>
      <c r="AA1026" s="52"/>
      <c r="AB1026" s="52"/>
    </row>
    <row r="1027" spans="24:28" ht="15.75" customHeight="1">
      <c r="X1027" s="52"/>
      <c r="Y1027" s="52"/>
      <c r="Z1027" s="52"/>
      <c r="AA1027" s="52"/>
      <c r="AB1027" s="52"/>
    </row>
    <row r="1028" spans="24:28" ht="15.75" customHeight="1">
      <c r="X1028" s="52"/>
      <c r="Y1028" s="52"/>
      <c r="Z1028" s="52"/>
      <c r="AA1028" s="52"/>
      <c r="AB1028" s="52"/>
    </row>
    <row r="1029" spans="24:28" ht="15.75" customHeight="1">
      <c r="X1029" s="52"/>
      <c r="Y1029" s="52"/>
      <c r="Z1029" s="52"/>
      <c r="AA1029" s="52"/>
      <c r="AB1029" s="52"/>
    </row>
    <row r="1030" spans="24:28" ht="15.75" customHeight="1">
      <c r="X1030" s="52"/>
      <c r="Y1030" s="52"/>
      <c r="Z1030" s="52"/>
      <c r="AA1030" s="52"/>
      <c r="AB1030" s="52"/>
    </row>
    <row r="1031" spans="24:28" ht="15.75" customHeight="1">
      <c r="X1031" s="52"/>
      <c r="Y1031" s="52"/>
      <c r="Z1031" s="52"/>
      <c r="AA1031" s="52"/>
      <c r="AB1031" s="52"/>
    </row>
    <row r="1032" spans="24:28" ht="15.75" customHeight="1">
      <c r="X1032" s="52"/>
      <c r="Y1032" s="52"/>
      <c r="Z1032" s="52"/>
      <c r="AA1032" s="52"/>
      <c r="AB1032" s="52"/>
    </row>
    <row r="1033" spans="24:28" ht="15.75" customHeight="1">
      <c r="X1033" s="52"/>
      <c r="Y1033" s="52"/>
      <c r="Z1033" s="52"/>
      <c r="AA1033" s="52"/>
      <c r="AB1033" s="52"/>
    </row>
    <row r="1034" spans="24:28" ht="15.75" customHeight="1">
      <c r="X1034" s="52"/>
      <c r="Y1034" s="52"/>
      <c r="Z1034" s="52"/>
      <c r="AA1034" s="52"/>
      <c r="AB1034" s="52"/>
    </row>
    <row r="1035" spans="24:28" ht="15.75" customHeight="1">
      <c r="X1035" s="52"/>
      <c r="Y1035" s="52"/>
      <c r="Z1035" s="52"/>
      <c r="AA1035" s="52"/>
      <c r="AB1035" s="52"/>
    </row>
    <row r="1036" spans="24:28" ht="15.75" customHeight="1">
      <c r="X1036" s="52"/>
      <c r="Y1036" s="52"/>
      <c r="Z1036" s="52"/>
      <c r="AA1036" s="52"/>
      <c r="AB1036" s="52"/>
    </row>
    <row r="1037" spans="24:28" ht="15.75" customHeight="1">
      <c r="X1037" s="52"/>
      <c r="Y1037" s="52"/>
      <c r="Z1037" s="52"/>
      <c r="AA1037" s="52"/>
      <c r="AB1037" s="52"/>
    </row>
    <row r="1038" spans="24:28" ht="15.75" customHeight="1">
      <c r="X1038" s="52"/>
      <c r="Y1038" s="52"/>
      <c r="Z1038" s="52"/>
      <c r="AA1038" s="52"/>
      <c r="AB1038" s="52"/>
    </row>
    <row r="1039" spans="24:28" ht="15.75" customHeight="1">
      <c r="X1039" s="52"/>
      <c r="Y1039" s="52"/>
      <c r="Z1039" s="52"/>
      <c r="AA1039" s="52"/>
      <c r="AB1039" s="52"/>
    </row>
    <row r="1040" spans="24:28" ht="15.75" customHeight="1">
      <c r="X1040" s="52"/>
      <c r="Y1040" s="52"/>
      <c r="Z1040" s="52"/>
      <c r="AA1040" s="52"/>
      <c r="AB1040" s="52"/>
    </row>
    <row r="1041" spans="24:28" ht="15.75" customHeight="1">
      <c r="X1041" s="52"/>
      <c r="Y1041" s="52"/>
      <c r="Z1041" s="52"/>
      <c r="AA1041" s="52"/>
      <c r="AB1041" s="52"/>
    </row>
    <row r="1042" spans="24:28" ht="15.75" customHeight="1">
      <c r="X1042" s="52"/>
      <c r="Y1042" s="52"/>
      <c r="Z1042" s="52"/>
      <c r="AA1042" s="52"/>
      <c r="AB1042" s="52"/>
    </row>
    <row r="1043" spans="24:28" ht="15.75" customHeight="1">
      <c r="X1043" s="52"/>
      <c r="Y1043" s="52"/>
      <c r="Z1043" s="52"/>
      <c r="AA1043" s="52"/>
      <c r="AB1043" s="52"/>
    </row>
    <row r="1044" spans="24:28" ht="15.75" customHeight="1">
      <c r="X1044" s="52"/>
      <c r="Y1044" s="52"/>
      <c r="Z1044" s="52"/>
      <c r="AA1044" s="52"/>
      <c r="AB1044" s="52"/>
    </row>
    <row r="1045" spans="24:28" ht="15.75" customHeight="1">
      <c r="X1045" s="52"/>
      <c r="Y1045" s="52"/>
      <c r="Z1045" s="52"/>
      <c r="AA1045" s="52"/>
      <c r="AB1045" s="52"/>
    </row>
    <row r="1046" spans="24:28" ht="15.75" customHeight="1">
      <c r="X1046" s="52"/>
      <c r="Y1046" s="52"/>
      <c r="Z1046" s="52"/>
      <c r="AA1046" s="52"/>
      <c r="AB1046" s="52"/>
    </row>
    <row r="1047" spans="24:28" ht="15.75" customHeight="1">
      <c r="X1047" s="52"/>
      <c r="Y1047" s="52"/>
      <c r="Z1047" s="52"/>
      <c r="AA1047" s="52"/>
      <c r="AB1047" s="52"/>
    </row>
    <row r="1048" spans="24:28" ht="15.75" customHeight="1">
      <c r="X1048" s="52"/>
      <c r="Y1048" s="52"/>
      <c r="Z1048" s="52"/>
      <c r="AA1048" s="52"/>
      <c r="AB1048" s="52"/>
    </row>
    <row r="1049" spans="24:28" ht="15.75" customHeight="1">
      <c r="X1049" s="52"/>
      <c r="Y1049" s="52"/>
      <c r="Z1049" s="52"/>
      <c r="AA1049" s="52"/>
      <c r="AB1049" s="52"/>
    </row>
    <row r="1050" spans="24:28" ht="15.75" customHeight="1">
      <c r="X1050" s="52"/>
      <c r="Y1050" s="52"/>
      <c r="Z1050" s="52"/>
      <c r="AA1050" s="52"/>
      <c r="AB1050" s="52"/>
    </row>
    <row r="1051" spans="24:28" ht="15.75" customHeight="1">
      <c r="X1051" s="52"/>
      <c r="Y1051" s="52"/>
      <c r="Z1051" s="52"/>
      <c r="AA1051" s="52"/>
      <c r="AB1051" s="52"/>
    </row>
    <row r="1052" spans="24:28" ht="15.75" customHeight="1">
      <c r="X1052" s="52"/>
      <c r="Y1052" s="52"/>
      <c r="Z1052" s="52"/>
      <c r="AA1052" s="52"/>
      <c r="AB1052" s="52"/>
    </row>
  </sheetData>
  <mergeCells count="3">
    <mergeCell ref="C2:D2"/>
    <mergeCell ref="E2:F2"/>
    <mergeCell ref="L15:N15"/>
  </mergeCells>
  <phoneticPr fontId="2" type="noConversion"/>
  <conditionalFormatting sqref="J2:J1052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U137"/>
  <sheetViews>
    <sheetView showGridLines="0" zoomScale="85" zoomScaleNormal="85" workbookViewId="0">
      <selection activeCell="I27" sqref="I27"/>
    </sheetView>
  </sheetViews>
  <sheetFormatPr defaultColWidth="12.5546875" defaultRowHeight="15.75" customHeight="1"/>
  <cols>
    <col min="1" max="2" width="9.33203125" style="80" customWidth="1"/>
    <col min="3" max="3" width="22.109375" style="80" customWidth="1"/>
    <col min="4" max="4" width="33" style="80" customWidth="1"/>
    <col min="5" max="5" width="12.88671875" style="80" customWidth="1"/>
    <col min="6" max="6" width="19.33203125" style="80" customWidth="1"/>
    <col min="7" max="11" width="18.5546875" style="80" customWidth="1"/>
    <col min="12" max="13" width="12.5546875" style="80"/>
    <col min="14" max="14" width="13.88671875" style="80" customWidth="1"/>
    <col min="15" max="16384" width="12.5546875" style="80"/>
  </cols>
  <sheetData>
    <row r="1" spans="1:21" ht="15.6">
      <c r="A1" s="79">
        <v>1</v>
      </c>
      <c r="B1" s="79">
        <v>2</v>
      </c>
      <c r="C1" s="79">
        <v>3</v>
      </c>
      <c r="D1" s="79">
        <v>4</v>
      </c>
      <c r="E1" s="79">
        <v>5</v>
      </c>
      <c r="F1" s="79">
        <v>6</v>
      </c>
      <c r="G1" s="79">
        <v>7</v>
      </c>
      <c r="H1" s="79">
        <v>7</v>
      </c>
      <c r="I1" s="79">
        <v>7</v>
      </c>
      <c r="J1" s="79">
        <v>7</v>
      </c>
      <c r="K1" s="79">
        <v>7</v>
      </c>
      <c r="L1" s="79">
        <v>7</v>
      </c>
      <c r="M1" s="79">
        <v>7</v>
      </c>
      <c r="N1" s="79">
        <v>7</v>
      </c>
      <c r="O1" s="79">
        <v>7</v>
      </c>
      <c r="P1" s="79">
        <v>7</v>
      </c>
      <c r="Q1" s="79">
        <v>13</v>
      </c>
      <c r="R1" s="79">
        <v>14</v>
      </c>
      <c r="S1" s="79">
        <v>15</v>
      </c>
      <c r="T1" s="79">
        <v>16</v>
      </c>
      <c r="U1" s="79">
        <v>17</v>
      </c>
    </row>
    <row r="2" spans="1:21" ht="15.6">
      <c r="A2" s="79">
        <v>1</v>
      </c>
      <c r="B2" s="79">
        <v>1</v>
      </c>
      <c r="C2" s="79">
        <v>1</v>
      </c>
      <c r="D2" s="79">
        <v>1</v>
      </c>
      <c r="E2" s="79">
        <v>1</v>
      </c>
      <c r="F2" s="79">
        <v>1</v>
      </c>
      <c r="G2" s="79">
        <v>1</v>
      </c>
      <c r="H2" s="79">
        <v>1</v>
      </c>
      <c r="I2" s="79">
        <v>1</v>
      </c>
      <c r="J2" s="79">
        <v>1</v>
      </c>
      <c r="K2" s="79">
        <v>1</v>
      </c>
      <c r="L2" s="79"/>
      <c r="M2" s="79">
        <v>1</v>
      </c>
      <c r="N2" s="79">
        <v>1</v>
      </c>
      <c r="O2" s="79">
        <v>1</v>
      </c>
      <c r="P2" s="79">
        <v>1</v>
      </c>
      <c r="Q2" s="79">
        <v>1</v>
      </c>
      <c r="R2" s="79">
        <v>1</v>
      </c>
      <c r="S2" s="79">
        <v>1</v>
      </c>
      <c r="T2" s="79">
        <v>1</v>
      </c>
      <c r="U2" s="79">
        <v>1</v>
      </c>
    </row>
    <row r="3" spans="1:21" ht="15.6">
      <c r="A3" s="79">
        <v>1</v>
      </c>
      <c r="B3" s="81" t="s">
        <v>373</v>
      </c>
      <c r="C3" s="81" t="s">
        <v>376</v>
      </c>
      <c r="D3" s="81" t="s">
        <v>375</v>
      </c>
      <c r="E3" s="81" t="s">
        <v>374</v>
      </c>
      <c r="F3" s="81" t="s">
        <v>364</v>
      </c>
      <c r="G3" s="86" t="s">
        <v>385</v>
      </c>
      <c r="H3" s="87" t="s">
        <v>386</v>
      </c>
      <c r="I3" s="91" t="s">
        <v>391</v>
      </c>
    </row>
    <row r="4" spans="1:21" ht="15.6">
      <c r="A4" s="79">
        <v>1</v>
      </c>
      <c r="B4" s="82">
        <v>1</v>
      </c>
      <c r="C4" s="82">
        <f t="shared" ref="C4:C23" si="0">SUMIF($B$28:$B$137,B4,$C$28:$C$137)</f>
        <v>200</v>
      </c>
      <c r="D4" s="82">
        <v>100</v>
      </c>
      <c r="E4" s="82">
        <v>1</v>
      </c>
      <c r="F4" s="82">
        <f t="shared" ref="F4:F23" si="1">SUMIF($B$28:$B$137,B4,$E$28:$E$137)</f>
        <v>8</v>
      </c>
      <c r="G4" s="82">
        <f>SUMIF($B$28:$B$137,B4,$G$28:$G$137)</f>
        <v>6750</v>
      </c>
      <c r="H4" s="82">
        <f>SUMIF($B$28:$B$137,B4,$H$28:$H$137)</f>
        <v>1150</v>
      </c>
      <c r="I4" s="82" t="str">
        <f>IF(G4/$P$14&lt;$Q$14/H4,"이김","짐")</f>
        <v>이김</v>
      </c>
    </row>
    <row r="5" spans="1:21" ht="15.6">
      <c r="A5" s="79">
        <v>1</v>
      </c>
      <c r="B5" s="82">
        <v>2</v>
      </c>
      <c r="C5" s="82">
        <f t="shared" si="0"/>
        <v>225</v>
      </c>
      <c r="D5" s="82">
        <f>ROUNDDOWN(D4*1.25,0)</f>
        <v>125</v>
      </c>
      <c r="E5" s="82">
        <v>1</v>
      </c>
      <c r="F5" s="82">
        <f t="shared" si="1"/>
        <v>9</v>
      </c>
      <c r="G5" s="82">
        <f t="shared" ref="G5:G23" si="2">SUMIF($B$28:$B$137,B5,$G$28:$G$137)</f>
        <v>10150</v>
      </c>
      <c r="H5" s="82">
        <f t="shared" ref="H5:H23" si="3">SUMIF($B$28:$B$137,B5,$H$28:$H$137)</f>
        <v>1130</v>
      </c>
      <c r="I5" s="82" t="str">
        <f>IF(G5/$P$14&lt;$Q$14/H5,"이김","짐")</f>
        <v>이김</v>
      </c>
    </row>
    <row r="6" spans="1:21" ht="15.6">
      <c r="A6" s="79">
        <v>1</v>
      </c>
      <c r="B6" s="82">
        <v>3</v>
      </c>
      <c r="C6" s="82">
        <f t="shared" si="0"/>
        <v>300</v>
      </c>
      <c r="D6" s="82">
        <f t="shared" ref="D6:D23" si="4">ROUNDDOWN(D5*1.25,0)</f>
        <v>156</v>
      </c>
      <c r="E6" s="82">
        <v>1</v>
      </c>
      <c r="F6" s="82">
        <f t="shared" si="1"/>
        <v>12</v>
      </c>
      <c r="G6" s="82">
        <f t="shared" si="2"/>
        <v>14650</v>
      </c>
      <c r="H6" s="82">
        <f t="shared" si="3"/>
        <v>1490</v>
      </c>
      <c r="I6" s="82" t="str">
        <f>IF(G6/$P$14&lt;$Q$14/H6,"이김","짐")</f>
        <v>이김</v>
      </c>
    </row>
    <row r="7" spans="1:21" ht="15.6">
      <c r="A7" s="79">
        <v>1</v>
      </c>
      <c r="B7" s="82">
        <v>4</v>
      </c>
      <c r="C7" s="82">
        <f t="shared" si="0"/>
        <v>375</v>
      </c>
      <c r="D7" s="82">
        <f t="shared" si="4"/>
        <v>195</v>
      </c>
      <c r="E7" s="82">
        <v>1</v>
      </c>
      <c r="F7" s="82">
        <f t="shared" si="1"/>
        <v>15</v>
      </c>
      <c r="G7" s="82">
        <f t="shared" si="2"/>
        <v>16000</v>
      </c>
      <c r="H7" s="82">
        <f t="shared" si="3"/>
        <v>1700</v>
      </c>
      <c r="I7" s="82" t="str">
        <f>IF(G7/$P$14&lt;$Q$14/H7,"이김","짐")</f>
        <v>이김</v>
      </c>
      <c r="K7" s="90" t="s">
        <v>382</v>
      </c>
      <c r="L7" s="90" t="s">
        <v>382</v>
      </c>
      <c r="M7" s="90" t="s">
        <v>383</v>
      </c>
      <c r="N7" s="90" t="s">
        <v>420</v>
      </c>
      <c r="O7" s="90" t="s">
        <v>387</v>
      </c>
      <c r="P7" s="90" t="s">
        <v>388</v>
      </c>
      <c r="Q7" s="90" t="s">
        <v>389</v>
      </c>
      <c r="R7" s="90" t="s">
        <v>384</v>
      </c>
    </row>
    <row r="8" spans="1:21" ht="15.6">
      <c r="A8" s="79">
        <v>1</v>
      </c>
      <c r="B8" s="82">
        <v>5</v>
      </c>
      <c r="C8" s="82">
        <f>SUMIF($B$28:$B$137,B8,$C$28:$C$137)</f>
        <v>600</v>
      </c>
      <c r="D8" s="82">
        <f t="shared" si="4"/>
        <v>243</v>
      </c>
      <c r="E8" s="82">
        <v>1</v>
      </c>
      <c r="F8" s="82">
        <f t="shared" si="1"/>
        <v>12</v>
      </c>
      <c r="G8" s="82">
        <f t="shared" si="2"/>
        <v>24000</v>
      </c>
      <c r="H8" s="82">
        <f t="shared" si="3"/>
        <v>4320</v>
      </c>
      <c r="I8" s="82" t="str">
        <f>IF(G8/$P$14&lt;$Q$14/H8,"이김","짐")</f>
        <v>이김</v>
      </c>
      <c r="K8" s="89" t="s">
        <v>188</v>
      </c>
      <c r="L8" s="89">
        <f>INDEX(ref_Unit_Balance!$B$31:$B$1048576,MATCH(ref_Stage_Balance!K8,ref_Unit_Balance!$C$31:$C$1048576,0))</f>
        <v>2016</v>
      </c>
      <c r="M8" s="89">
        <v>20</v>
      </c>
      <c r="N8" s="89">
        <f>INDEX(ref_Unit_Balance!$D$31:$D$1048576,MATCH(ref_Stage_Balance!L8,ref_Unit_Balance!$B$31:$B$1048576,0))</f>
        <v>3</v>
      </c>
      <c r="O8" s="89">
        <f>IFERROR(INDEX(ref_Unit_Balance!$I:$I,MATCH(L8,ref_Unit_Balance!B:B,0)),"0")</f>
        <v>2</v>
      </c>
      <c r="P8" s="89">
        <f>IFERROR(INDEX(ref_Unit_Balance!$R:$R,MATCH(L8,ref_Unit_Balance!B:B,0))*O8+(INDEX(ref_Unit_Balance!$AA:$AA,MATCH(L8,ref_Unit_Balance!B:B,0))*(M8)*O8),0)</f>
        <v>2400</v>
      </c>
      <c r="Q8" s="89">
        <f>INDEX(ref_Unit_Balance!$V:$V,MATCH(L8,ref_Unit_Balance!B:B,0))*O8+(INDEX(ref_Unit_Balance!$AB:$AB,MATCH(L8,ref_Unit_Balance!B:B,0))*(M8)*O8)</f>
        <v>37500</v>
      </c>
      <c r="R8" s="89">
        <f>INDEX(ref_Unit_Balance!$G:$G,MATCH(L8,ref_Unit_Balance!B:B,0))+
(INDEX(ref_Unit_Balance!$G$20:$G$23,MATCH(ref_Stage_Balance!N8,ref_Unit_Balance!$B$20:$B$23,0))*(M8)*ref_Unit_Balance!$C$25)</f>
        <v>2000</v>
      </c>
    </row>
    <row r="9" spans="1:21" ht="15.6">
      <c r="A9" s="79">
        <v>1</v>
      </c>
      <c r="B9" s="82">
        <v>6</v>
      </c>
      <c r="C9" s="82">
        <f t="shared" si="0"/>
        <v>550</v>
      </c>
      <c r="D9" s="82">
        <f t="shared" si="4"/>
        <v>303</v>
      </c>
      <c r="E9" s="82">
        <v>2</v>
      </c>
      <c r="F9" s="82">
        <f t="shared" si="1"/>
        <v>19</v>
      </c>
      <c r="G9" s="82">
        <f t="shared" si="2"/>
        <v>23500</v>
      </c>
      <c r="H9" s="82">
        <f t="shared" si="3"/>
        <v>3280</v>
      </c>
      <c r="I9" s="82" t="str">
        <f>IF(G9/$P$14&lt;$Q$14/H9,"이김","짐")</f>
        <v>이김</v>
      </c>
      <c r="K9" s="89" t="s">
        <v>397</v>
      </c>
      <c r="L9" s="89">
        <f>INDEX(ref_Unit_Balance!$B$31:$B$1048576,MATCH(ref_Stage_Balance!K9,ref_Unit_Balance!$C$31:$C$1048576,0))</f>
        <v>2024</v>
      </c>
      <c r="M9" s="89">
        <v>20</v>
      </c>
      <c r="N9" s="89">
        <f>INDEX(ref_Unit_Balance!$D$31:$D$1048576,MATCH(ref_Stage_Balance!L9,ref_Unit_Balance!$B$31:$B$1048576,0))</f>
        <v>3</v>
      </c>
      <c r="O9" s="89">
        <f>IFERROR(INDEX(ref_Unit_Balance!$I:$I,MATCH(L9,ref_Unit_Balance!B:B,0)),"0")</f>
        <v>1</v>
      </c>
      <c r="P9" s="89">
        <f>IFERROR(INDEX(ref_Unit_Balance!$R:$R,MATCH(L9,ref_Unit_Balance!B:B,0))*O9+(INDEX(ref_Unit_Balance!$AA:$AA,MATCH(L9,ref_Unit_Balance!B:B,0))*(M9)*O9),0)</f>
        <v>4800</v>
      </c>
      <c r="Q9" s="89">
        <f>INDEX(ref_Unit_Balance!$V:$V,MATCH(L9,ref_Unit_Balance!B:B,0))*O9+(INDEX(ref_Unit_Balance!$AB:$AB,MATCH(L9,ref_Unit_Balance!B:B,0))*(M9)*O9)</f>
        <v>32000</v>
      </c>
      <c r="R9" s="89">
        <f>INDEX(ref_Unit_Balance!$G:$G,MATCH(L9,ref_Unit_Balance!B:B,0))+
(INDEX(ref_Unit_Balance!$G$20:$G$23,MATCH(ref_Stage_Balance!N9,ref_Unit_Balance!$B$20:$B$23,0))*(M9)*ref_Unit_Balance!$C$25)</f>
        <v>2000</v>
      </c>
    </row>
    <row r="10" spans="1:21" ht="15.6">
      <c r="A10" s="79">
        <v>1</v>
      </c>
      <c r="B10" s="82">
        <v>7</v>
      </c>
      <c r="C10" s="82">
        <f t="shared" si="0"/>
        <v>750</v>
      </c>
      <c r="D10" s="82">
        <f t="shared" si="4"/>
        <v>378</v>
      </c>
      <c r="E10" s="82">
        <v>2</v>
      </c>
      <c r="F10" s="82">
        <f t="shared" si="1"/>
        <v>24</v>
      </c>
      <c r="G10" s="82">
        <f t="shared" si="2"/>
        <v>31850</v>
      </c>
      <c r="H10" s="82">
        <f t="shared" si="3"/>
        <v>4590</v>
      </c>
      <c r="I10" s="82" t="str">
        <f>IF(G10/$P$14&lt;$Q$14/H10,"이김","짐")</f>
        <v>이김</v>
      </c>
      <c r="K10" s="89" t="s">
        <v>399</v>
      </c>
      <c r="L10" s="89">
        <f>INDEX(ref_Unit_Balance!$B$31:$B$1048576,MATCH(ref_Stage_Balance!K10,ref_Unit_Balance!$C$31:$C$1048576,0))</f>
        <v>2025</v>
      </c>
      <c r="M10" s="89">
        <v>20</v>
      </c>
      <c r="N10" s="89">
        <f>INDEX(ref_Unit_Balance!$D$31:$D$1048576,MATCH(ref_Stage_Balance!L10,ref_Unit_Balance!$B$31:$B$1048576,0))</f>
        <v>3</v>
      </c>
      <c r="O10" s="89">
        <f>IFERROR(INDEX(ref_Unit_Balance!$I:$I,MATCH(L10,ref_Unit_Balance!B:B,0)),"0")</f>
        <v>1</v>
      </c>
      <c r="P10" s="89">
        <f>IFERROR(INDEX(ref_Unit_Balance!$R:$R,MATCH(L10,ref_Unit_Balance!B:B,0))*O10+(INDEX(ref_Unit_Balance!$AA:$AA,MATCH(L10,ref_Unit_Balance!B:B,0))*(M10)*O10),0)</f>
        <v>4400</v>
      </c>
      <c r="Q10" s="89">
        <f>INDEX(ref_Unit_Balance!$V:$V,MATCH(L10,ref_Unit_Balance!B:B,0))*O10+(INDEX(ref_Unit_Balance!$AB:$AB,MATCH(L10,ref_Unit_Balance!B:B,0))*(M10)*O10)</f>
        <v>36000</v>
      </c>
      <c r="R10" s="89">
        <f>INDEX(ref_Unit_Balance!$G:$G,MATCH(L10,ref_Unit_Balance!B:B,0))+
(INDEX(ref_Unit_Balance!$G$20:$G$23,MATCH(ref_Stage_Balance!N10,ref_Unit_Balance!$B$20:$B$23,0))*(M10)*ref_Unit_Balance!$C$25)</f>
        <v>2000</v>
      </c>
    </row>
    <row r="11" spans="1:21" ht="15.6">
      <c r="A11" s="79">
        <v>1</v>
      </c>
      <c r="B11" s="82">
        <v>8</v>
      </c>
      <c r="C11" s="82">
        <f t="shared" si="0"/>
        <v>1125</v>
      </c>
      <c r="D11" s="82">
        <f t="shared" si="4"/>
        <v>472</v>
      </c>
      <c r="E11" s="82">
        <v>2</v>
      </c>
      <c r="F11" s="82">
        <f t="shared" si="1"/>
        <v>25</v>
      </c>
      <c r="G11" s="82">
        <f t="shared" si="2"/>
        <v>48750</v>
      </c>
      <c r="H11" s="82">
        <f t="shared" si="3"/>
        <v>7650</v>
      </c>
      <c r="I11" s="82" t="str">
        <f>IF(G11/$P$14&lt;$Q$14/H11,"이김","짐")</f>
        <v>이김</v>
      </c>
      <c r="K11" s="89" t="s">
        <v>328</v>
      </c>
      <c r="L11" s="89">
        <f>INDEX(ref_Unit_Balance!$B$31:$B$1048576,MATCH(ref_Stage_Balance!K11,ref_Unit_Balance!$C$31:$C$1048576,0))</f>
        <v>2010</v>
      </c>
      <c r="M11" s="89">
        <v>20</v>
      </c>
      <c r="N11" s="89">
        <f>INDEX(ref_Unit_Balance!$D$31:$D$1048576,MATCH(ref_Stage_Balance!L11,ref_Unit_Balance!$B$31:$B$1048576,0))</f>
        <v>3</v>
      </c>
      <c r="O11" s="89">
        <f>IFERROR(INDEX(ref_Unit_Balance!$I:$I,MATCH(L11,ref_Unit_Balance!B:B,0)),"0")</f>
        <v>1</v>
      </c>
      <c r="P11" s="89">
        <f>IFERROR(INDEX(ref_Unit_Balance!$R:$R,MATCH(L11,ref_Unit_Balance!B:B,0))*O11+(INDEX(ref_Unit_Balance!$AA:$AA,MATCH(L11,ref_Unit_Balance!B:B,0))*(M11)*O11),0)</f>
        <v>4000</v>
      </c>
      <c r="Q11" s="89">
        <f>INDEX(ref_Unit_Balance!$V:$V,MATCH(L11,ref_Unit_Balance!B:B,0))*O11+(INDEX(ref_Unit_Balance!$AB:$AB,MATCH(L11,ref_Unit_Balance!B:B,0))*(M11)*O11)</f>
        <v>40000</v>
      </c>
      <c r="R11" s="89">
        <f>INDEX(ref_Unit_Balance!$G:$G,MATCH(L11,ref_Unit_Balance!B:B,0))+
(INDEX(ref_Unit_Balance!$G$20:$G$23,MATCH(ref_Stage_Balance!N11,ref_Unit_Balance!$B$20:$B$23,0))*(M11)*ref_Unit_Balance!$C$25)</f>
        <v>2000</v>
      </c>
    </row>
    <row r="12" spans="1:21" ht="15.6">
      <c r="A12" s="79">
        <v>1</v>
      </c>
      <c r="B12" s="82">
        <v>9</v>
      </c>
      <c r="C12" s="82">
        <f t="shared" si="0"/>
        <v>1200</v>
      </c>
      <c r="D12" s="82">
        <f t="shared" si="4"/>
        <v>590</v>
      </c>
      <c r="E12" s="82">
        <v>2</v>
      </c>
      <c r="F12" s="82">
        <f t="shared" si="1"/>
        <v>24</v>
      </c>
      <c r="G12" s="82">
        <f t="shared" si="2"/>
        <v>48000</v>
      </c>
      <c r="H12" s="82">
        <f t="shared" si="3"/>
        <v>8640</v>
      </c>
      <c r="I12" s="82" t="str">
        <f>IF(G12/$P$14&lt;$Q$14/H12,"이김","짐")</f>
        <v>이김</v>
      </c>
      <c r="K12" s="89" t="s">
        <v>327</v>
      </c>
      <c r="L12" s="89">
        <f>INDEX(ref_Unit_Balance!$B$31:$B$1048576,MATCH(ref_Stage_Balance!K12,ref_Unit_Balance!$C$31:$C$1048576,0))</f>
        <v>2011</v>
      </c>
      <c r="M12" s="89">
        <v>20</v>
      </c>
      <c r="N12" s="89">
        <f>INDEX(ref_Unit_Balance!$D$31:$D$1048576,MATCH(ref_Stage_Balance!L12,ref_Unit_Balance!$B$31:$B$1048576,0))</f>
        <v>3</v>
      </c>
      <c r="O12" s="89">
        <f>IFERROR(INDEX(ref_Unit_Balance!$I:$I,MATCH(L12,ref_Unit_Balance!B:B,0)),"0")</f>
        <v>1</v>
      </c>
      <c r="P12" s="89">
        <f>IFERROR(INDEX(ref_Unit_Balance!$R:$R,MATCH(L12,ref_Unit_Balance!B:B,0))*O12+(INDEX(ref_Unit_Balance!$AA:$AA,MATCH(L12,ref_Unit_Balance!B:B,0))*(M12)*O12),0)</f>
        <v>4400</v>
      </c>
      <c r="Q12" s="89">
        <f>INDEX(ref_Unit_Balance!$V:$V,MATCH(L12,ref_Unit_Balance!B:B,0))*O12+(INDEX(ref_Unit_Balance!$AB:$AB,MATCH(L12,ref_Unit_Balance!B:B,0))*(M12)*O12)</f>
        <v>36000</v>
      </c>
      <c r="R12" s="89">
        <f>INDEX(ref_Unit_Balance!$G:$G,MATCH(L12,ref_Unit_Balance!B:B,0))+
(INDEX(ref_Unit_Balance!$G$20:$G$23,MATCH(ref_Stage_Balance!N12,ref_Unit_Balance!$B$20:$B$23,0))*(M12)*ref_Unit_Balance!$C$25)</f>
        <v>2000</v>
      </c>
    </row>
    <row r="13" spans="1:21" ht="15.6">
      <c r="A13" s="79">
        <v>1</v>
      </c>
      <c r="B13" s="82">
        <v>10</v>
      </c>
      <c r="C13" s="82">
        <f t="shared" si="0"/>
        <v>1300</v>
      </c>
      <c r="D13" s="82">
        <f t="shared" si="4"/>
        <v>737</v>
      </c>
      <c r="E13" s="82">
        <v>2</v>
      </c>
      <c r="F13" s="82">
        <f t="shared" si="1"/>
        <v>37</v>
      </c>
      <c r="G13" s="82">
        <f t="shared" si="2"/>
        <v>63400</v>
      </c>
      <c r="H13" s="82">
        <f t="shared" si="3"/>
        <v>6760</v>
      </c>
      <c r="I13" s="82" t="str">
        <f>IF(G13/$P$14&lt;$Q$14/H13,"이김","짐")</f>
        <v>이김</v>
      </c>
      <c r="K13" s="89" t="s">
        <v>421</v>
      </c>
      <c r="L13" s="89">
        <f>INDEX(ref_Unit_Balance!$B$31:$B$1048576,MATCH(ref_Stage_Balance!K13,ref_Unit_Balance!$C$31:$C$1048576,0))</f>
        <v>2017</v>
      </c>
      <c r="M13" s="89">
        <v>20</v>
      </c>
      <c r="N13" s="89">
        <f>INDEX(ref_Unit_Balance!$D$31:$D$1048576,MATCH(ref_Stage_Balance!L13,ref_Unit_Balance!$B$31:$B$1048576,0))</f>
        <v>4</v>
      </c>
      <c r="O13" s="89">
        <f>IFERROR(INDEX(ref_Unit_Balance!$I:$I,MATCH(L13,ref_Unit_Balance!B:B,0)),"0")</f>
        <v>1</v>
      </c>
      <c r="P13" s="89">
        <f>IFERROR(INDEX(ref_Unit_Balance!$R:$R,MATCH(L13,ref_Unit_Balance!B:B,0))*O13+(INDEX(ref_Unit_Balance!$AA:$AA,MATCH(L13,ref_Unit_Balance!B:B,0))*(M13)*O13),0)</f>
        <v>7200</v>
      </c>
      <c r="Q13" s="89">
        <f>INDEX(ref_Unit_Balance!$V:$V,MATCH(L13,ref_Unit_Balance!B:B,0))*O13+(INDEX(ref_Unit_Balance!$AB:$AB,MATCH(L13,ref_Unit_Balance!B:B,0))*(M13)*O13)</f>
        <v>50000</v>
      </c>
      <c r="R13" s="89">
        <f>INDEX(ref_Unit_Balance!$G:$G,MATCH(L13,ref_Unit_Balance!B:B,0))+
(INDEX(ref_Unit_Balance!$G$20:$G$23,MATCH(ref_Stage_Balance!N13,ref_Unit_Balance!$B$20:$B$23,0))*(M13)*ref_Unit_Balance!$C$25)</f>
        <v>2500</v>
      </c>
    </row>
    <row r="14" spans="1:21" ht="15.6">
      <c r="A14" s="79">
        <v>1</v>
      </c>
      <c r="B14" s="82">
        <v>11</v>
      </c>
      <c r="C14" s="82">
        <f t="shared" si="0"/>
        <v>1500</v>
      </c>
      <c r="D14" s="82">
        <f t="shared" si="4"/>
        <v>921</v>
      </c>
      <c r="E14" s="82">
        <v>3</v>
      </c>
      <c r="F14" s="82">
        <f t="shared" si="1"/>
        <v>23</v>
      </c>
      <c r="G14" s="82">
        <f t="shared" si="2"/>
        <v>51000</v>
      </c>
      <c r="H14" s="82">
        <f t="shared" si="3"/>
        <v>6900</v>
      </c>
      <c r="I14" s="82" t="str">
        <f>IF(G14/$P$14&lt;$Q$14/H14,"이김","짐")</f>
        <v>이김</v>
      </c>
      <c r="K14" s="88"/>
      <c r="L14" s="88"/>
      <c r="M14" s="88"/>
      <c r="N14" s="88"/>
      <c r="O14" s="88" t="s">
        <v>390</v>
      </c>
      <c r="P14" s="89">
        <f>SUM(P8:P13)</f>
        <v>27200</v>
      </c>
      <c r="Q14" s="89">
        <f t="shared" ref="Q14:R14" si="5">SUM(Q8:Q13)</f>
        <v>231500</v>
      </c>
      <c r="R14" s="89">
        <f t="shared" si="5"/>
        <v>12500</v>
      </c>
    </row>
    <row r="15" spans="1:21" ht="15.6">
      <c r="A15" s="79">
        <v>1</v>
      </c>
      <c r="B15" s="82">
        <v>12</v>
      </c>
      <c r="C15" s="82">
        <f t="shared" si="0"/>
        <v>1700</v>
      </c>
      <c r="D15" s="82">
        <f t="shared" si="4"/>
        <v>1151</v>
      </c>
      <c r="E15" s="82">
        <v>3</v>
      </c>
      <c r="F15" s="82">
        <f t="shared" si="1"/>
        <v>34</v>
      </c>
      <c r="G15" s="82">
        <f t="shared" si="2"/>
        <v>76500</v>
      </c>
      <c r="H15" s="82">
        <f t="shared" si="3"/>
        <v>10040</v>
      </c>
      <c r="I15" s="82" t="str">
        <f>IF(G15/$P$14&lt;$Q$14/H15,"이김","짐")</f>
        <v>이김</v>
      </c>
    </row>
    <row r="16" spans="1:21" ht="15.6">
      <c r="A16" s="79">
        <v>1</v>
      </c>
      <c r="B16" s="82">
        <v>13</v>
      </c>
      <c r="C16" s="82">
        <f t="shared" si="0"/>
        <v>2350</v>
      </c>
      <c r="D16" s="82">
        <f t="shared" si="4"/>
        <v>1438</v>
      </c>
      <c r="E16" s="82">
        <v>3</v>
      </c>
      <c r="F16" s="82">
        <f t="shared" si="1"/>
        <v>58</v>
      </c>
      <c r="G16" s="82">
        <f t="shared" si="2"/>
        <v>96700</v>
      </c>
      <c r="H16" s="82">
        <f t="shared" si="3"/>
        <v>11920</v>
      </c>
      <c r="I16" s="82" t="str">
        <f>IF(G16/$P$14&lt;$Q$14/H16,"이김","짐")</f>
        <v>이김</v>
      </c>
    </row>
    <row r="17" spans="1:9" ht="15.6">
      <c r="A17" s="79">
        <v>1</v>
      </c>
      <c r="B17" s="82">
        <v>14</v>
      </c>
      <c r="C17" s="82">
        <f t="shared" si="0"/>
        <v>3125</v>
      </c>
      <c r="D17" s="82">
        <f t="shared" si="4"/>
        <v>1797</v>
      </c>
      <c r="E17" s="82">
        <v>3</v>
      </c>
      <c r="F17" s="82">
        <f t="shared" si="1"/>
        <v>60</v>
      </c>
      <c r="G17" s="82">
        <f t="shared" si="2"/>
        <v>134500</v>
      </c>
      <c r="H17" s="82">
        <f t="shared" si="3"/>
        <v>17640</v>
      </c>
      <c r="I17" s="82" t="str">
        <f>IF(G17/$P$14&lt;$Q$14/H17,"이김","짐")</f>
        <v>이김</v>
      </c>
    </row>
    <row r="18" spans="1:9" ht="15.6">
      <c r="A18" s="79">
        <v>1</v>
      </c>
      <c r="B18" s="82">
        <v>15</v>
      </c>
      <c r="C18" s="82">
        <f t="shared" si="0"/>
        <v>3750</v>
      </c>
      <c r="D18" s="82">
        <f t="shared" si="4"/>
        <v>2246</v>
      </c>
      <c r="E18" s="82">
        <v>3</v>
      </c>
      <c r="F18" s="82">
        <f t="shared" si="1"/>
        <v>60</v>
      </c>
      <c r="G18" s="82">
        <f t="shared" si="2"/>
        <v>130000</v>
      </c>
      <c r="H18" s="82">
        <f t="shared" si="3"/>
        <v>18600</v>
      </c>
      <c r="I18" s="82" t="str">
        <f>IF(G18/$P$14&lt;$Q$14/H18,"이김","짐")</f>
        <v>이김</v>
      </c>
    </row>
    <row r="19" spans="1:9" ht="15.6">
      <c r="A19" s="79">
        <v>1</v>
      </c>
      <c r="B19" s="82">
        <v>16</v>
      </c>
      <c r="C19" s="82">
        <f t="shared" si="0"/>
        <v>4025</v>
      </c>
      <c r="D19" s="82">
        <f t="shared" si="4"/>
        <v>2807</v>
      </c>
      <c r="E19" s="82">
        <v>3</v>
      </c>
      <c r="F19" s="82">
        <f t="shared" si="1"/>
        <v>50</v>
      </c>
      <c r="G19" s="82">
        <f t="shared" si="2"/>
        <v>175175</v>
      </c>
      <c r="H19" s="82">
        <f t="shared" si="3"/>
        <v>24603</v>
      </c>
      <c r="I19" s="82" t="str">
        <f>IF(G19/$P$14&lt;$Q$14/H19,"이김","짐")</f>
        <v>이김</v>
      </c>
    </row>
    <row r="20" spans="1:9" ht="15.6">
      <c r="A20" s="79">
        <v>1</v>
      </c>
      <c r="B20" s="82">
        <v>17</v>
      </c>
      <c r="C20" s="82">
        <f t="shared" si="0"/>
        <v>4737</v>
      </c>
      <c r="D20" s="82">
        <f t="shared" si="4"/>
        <v>3508</v>
      </c>
      <c r="E20" s="82">
        <v>3</v>
      </c>
      <c r="F20" s="82">
        <f t="shared" si="1"/>
        <v>59</v>
      </c>
      <c r="G20" s="82">
        <f t="shared" si="2"/>
        <v>214525</v>
      </c>
      <c r="H20" s="82">
        <f t="shared" si="3"/>
        <v>25238</v>
      </c>
      <c r="I20" s="82" t="str">
        <f>IF(G20/$P$14&lt;$Q$14/H20,"이김","짐")</f>
        <v>이김</v>
      </c>
    </row>
    <row r="21" spans="1:9" ht="15.6">
      <c r="A21" s="79">
        <v>1</v>
      </c>
      <c r="B21" s="82">
        <v>18</v>
      </c>
      <c r="C21" s="82">
        <f t="shared" si="0"/>
        <v>6281</v>
      </c>
      <c r="D21" s="82">
        <f t="shared" si="4"/>
        <v>4385</v>
      </c>
      <c r="E21" s="82">
        <v>3</v>
      </c>
      <c r="F21" s="82">
        <f t="shared" si="1"/>
        <v>77</v>
      </c>
      <c r="G21" s="82">
        <f t="shared" si="2"/>
        <v>265225</v>
      </c>
      <c r="H21" s="82">
        <f t="shared" si="3"/>
        <v>35188</v>
      </c>
      <c r="I21" s="82" t="str">
        <f>IF(G21/$P$14&lt;$Q$14/H21,"이김","짐")</f>
        <v>짐</v>
      </c>
    </row>
    <row r="22" spans="1:9" ht="15.6">
      <c r="A22" s="79">
        <v>1</v>
      </c>
      <c r="B22" s="82">
        <v>19</v>
      </c>
      <c r="C22" s="82">
        <f t="shared" si="0"/>
        <v>6416</v>
      </c>
      <c r="D22" s="82">
        <f t="shared" si="4"/>
        <v>5481</v>
      </c>
      <c r="E22" s="82">
        <v>3</v>
      </c>
      <c r="F22" s="82">
        <f t="shared" si="1"/>
        <v>67</v>
      </c>
      <c r="G22" s="82">
        <f t="shared" si="2"/>
        <v>242650</v>
      </c>
      <c r="H22" s="82">
        <f t="shared" si="3"/>
        <v>33322</v>
      </c>
      <c r="I22" s="82" t="str">
        <f>IF(G22/$P$14&lt;$Q$14/H22,"이김","짐")</f>
        <v>짐</v>
      </c>
    </row>
    <row r="23" spans="1:9" ht="15.6">
      <c r="A23" s="79">
        <v>1</v>
      </c>
      <c r="B23" s="82">
        <v>20</v>
      </c>
      <c r="C23" s="82">
        <f t="shared" si="0"/>
        <v>7607</v>
      </c>
      <c r="D23" s="82">
        <f t="shared" si="4"/>
        <v>6851</v>
      </c>
      <c r="E23" s="82">
        <v>4</v>
      </c>
      <c r="F23" s="82">
        <f t="shared" si="1"/>
        <v>89</v>
      </c>
      <c r="G23" s="82">
        <f t="shared" si="2"/>
        <v>350375</v>
      </c>
      <c r="H23" s="82">
        <f t="shared" si="3"/>
        <v>37097</v>
      </c>
      <c r="I23" s="82" t="str">
        <f>IF(G23/$P$14&lt;$Q$14/H23,"이김","짐")</f>
        <v>짐</v>
      </c>
    </row>
    <row r="24" spans="1:9" ht="15.6">
      <c r="A24" s="79">
        <v>1</v>
      </c>
      <c r="F24" s="84"/>
    </row>
    <row r="25" spans="1:9" ht="15.6">
      <c r="A25" s="79">
        <v>1</v>
      </c>
      <c r="F25" s="84"/>
    </row>
    <row r="26" spans="1:9" ht="15.6">
      <c r="A26" s="79">
        <v>1</v>
      </c>
      <c r="F26" s="84"/>
    </row>
    <row r="27" spans="1:9" ht="15.6">
      <c r="A27" s="79">
        <v>1</v>
      </c>
      <c r="B27" s="81" t="s">
        <v>373</v>
      </c>
      <c r="C27" s="81" t="s">
        <v>343</v>
      </c>
      <c r="D27" s="81" t="s">
        <v>372</v>
      </c>
      <c r="E27" s="81" t="s">
        <v>371</v>
      </c>
      <c r="F27" s="81" t="s">
        <v>370</v>
      </c>
      <c r="G27" s="86" t="s">
        <v>385</v>
      </c>
      <c r="H27" s="87" t="s">
        <v>386</v>
      </c>
      <c r="I27" s="79"/>
    </row>
    <row r="28" spans="1:9" ht="15.6">
      <c r="A28" s="79">
        <v>1</v>
      </c>
      <c r="B28" s="82">
        <v>1</v>
      </c>
      <c r="C28" s="82">
        <f>INDEX(ref_Unit_Balance!$G:$G,MATCH(D28,ref_Unit_Balance!B:B,0))*E28</f>
        <v>75</v>
      </c>
      <c r="D28" s="82">
        <f t="array" ref="D28">INDEX(ref_Unit_Balance!$B:$B,MATCH(F28,ref_Unit_Balance!C:C,0))</f>
        <v>1004</v>
      </c>
      <c r="E28" s="82">
        <v>3</v>
      </c>
      <c r="F28" s="83" t="s">
        <v>149</v>
      </c>
      <c r="G28" s="82">
        <f>INDEX(ref_Unit_Balance!$V:$V,MATCH(D28,ref_Unit_Balance!B:B,0))*E28</f>
        <v>3750</v>
      </c>
      <c r="H28" s="82">
        <f>INDEX(ref_Unit_Balance!$R:$R,MATCH(D28,ref_Unit_Balance!B:B,0))*E28</f>
        <v>450</v>
      </c>
    </row>
    <row r="29" spans="1:9" ht="15.6">
      <c r="A29" s="79">
        <v>1</v>
      </c>
      <c r="B29" s="82">
        <v>1</v>
      </c>
      <c r="C29" s="82">
        <f>INDEX(ref_Unit_Balance!$G:$G,MATCH(D29,ref_Unit_Balance!B:B,0))*E29</f>
        <v>125</v>
      </c>
      <c r="D29" s="82">
        <f t="array" ref="D29">INDEX(ref_Unit_Balance!$B:$B,MATCH(F29,ref_Unit_Balance!C:C,0))</f>
        <v>1001</v>
      </c>
      <c r="E29" s="82">
        <v>5</v>
      </c>
      <c r="F29" s="83" t="s">
        <v>146</v>
      </c>
      <c r="G29" s="82">
        <f>INDEX(ref_Unit_Balance!$V:$V,MATCH(D29,ref_Unit_Balance!B:B,0))*E29</f>
        <v>3000</v>
      </c>
      <c r="H29" s="82">
        <f>INDEX(ref_Unit_Balance!$R:$R,MATCH(D29,ref_Unit_Balance!B:B,0))*E29</f>
        <v>700</v>
      </c>
    </row>
    <row r="30" spans="1:9" ht="15.6">
      <c r="A30" s="79">
        <v>1</v>
      </c>
      <c r="B30" s="82">
        <v>2</v>
      </c>
      <c r="C30" s="82">
        <f>INDEX(ref_Unit_Balance!$G:$G,MATCH(D30,ref_Unit_Balance!B:B,0))*E30</f>
        <v>75</v>
      </c>
      <c r="D30" s="82">
        <f t="array" ref="D30">IFERROR(INDEX(ref_Unit_Balance!$B:$B,MATCH(F30,ref_Unit_Balance!C:C,0)),0)</f>
        <v>1004</v>
      </c>
      <c r="E30" s="82">
        <v>3</v>
      </c>
      <c r="F30" s="83" t="s">
        <v>149</v>
      </c>
      <c r="G30" s="82">
        <f>INDEX(ref_Unit_Balance!$V:$V,MATCH(D30,ref_Unit_Balance!B:B,0))*E30</f>
        <v>3750</v>
      </c>
      <c r="H30" s="82">
        <f>INDEX(ref_Unit_Balance!$R:$R,MATCH(D30,ref_Unit_Balance!B:B,0))*E30</f>
        <v>450</v>
      </c>
    </row>
    <row r="31" spans="1:9" ht="15.6">
      <c r="A31" s="79">
        <v>1</v>
      </c>
      <c r="B31" s="82">
        <v>2</v>
      </c>
      <c r="C31" s="82">
        <f>INDEX(ref_Unit_Balance!$G:$G,MATCH(D31,ref_Unit_Balance!B:B,0))*E31</f>
        <v>100</v>
      </c>
      <c r="D31" s="82">
        <f t="array" ref="D31">IFERROR(INDEX(ref_Unit_Balance!$B:$B,MATCH(F31,ref_Unit_Balance!C:C,0)),0)</f>
        <v>1001</v>
      </c>
      <c r="E31" s="82">
        <v>4</v>
      </c>
      <c r="F31" s="83" t="s">
        <v>146</v>
      </c>
      <c r="G31" s="82">
        <f>INDEX(ref_Unit_Balance!$V:$V,MATCH(D31,ref_Unit_Balance!B:B,0))*E31</f>
        <v>2400</v>
      </c>
      <c r="H31" s="82">
        <f>INDEX(ref_Unit_Balance!$R:$R,MATCH(D31,ref_Unit_Balance!B:B,0))*E31</f>
        <v>560</v>
      </c>
    </row>
    <row r="32" spans="1:9" ht="15.6">
      <c r="A32" s="79">
        <v>1</v>
      </c>
      <c r="B32" s="82">
        <v>2</v>
      </c>
      <c r="C32" s="82">
        <f>INDEX(ref_Unit_Balance!$G:$G,MATCH(D32,ref_Unit_Balance!B:B,0))*E32</f>
        <v>50</v>
      </c>
      <c r="D32" s="82">
        <f t="array" ref="D32">IFERROR(INDEX(ref_Unit_Balance!$B:$B,MATCH(F32,ref_Unit_Balance!C:C,0)),0)</f>
        <v>1002</v>
      </c>
      <c r="E32" s="82">
        <v>2</v>
      </c>
      <c r="F32" s="83" t="s">
        <v>147</v>
      </c>
      <c r="G32" s="82">
        <f>INDEX(ref_Unit_Balance!$V:$V,MATCH(D32,ref_Unit_Balance!B:B,0))*E32</f>
        <v>4000</v>
      </c>
      <c r="H32" s="82">
        <f>INDEX(ref_Unit_Balance!$R:$R,MATCH(D32,ref_Unit_Balance!B:B,0))*E32</f>
        <v>120</v>
      </c>
    </row>
    <row r="33" spans="1:8" ht="15.6">
      <c r="A33" s="79">
        <v>1</v>
      </c>
      <c r="B33" s="82">
        <v>3</v>
      </c>
      <c r="C33" s="82">
        <f>INDEX(ref_Unit_Balance!$G:$G,MATCH(D33,ref_Unit_Balance!B:B,0))*E33</f>
        <v>75</v>
      </c>
      <c r="D33" s="82">
        <f t="array" ref="D33">IFERROR(INDEX(ref_Unit_Balance!$B:$B,MATCH(F33,ref_Unit_Balance!C:C,0)),0)</f>
        <v>1004</v>
      </c>
      <c r="E33" s="82">
        <v>3</v>
      </c>
      <c r="F33" s="83" t="s">
        <v>149</v>
      </c>
      <c r="G33" s="82">
        <f>INDEX(ref_Unit_Balance!$V:$V,MATCH(D33,ref_Unit_Balance!B:B,0))*E33</f>
        <v>3750</v>
      </c>
      <c r="H33" s="82">
        <f>INDEX(ref_Unit_Balance!$R:$R,MATCH(D33,ref_Unit_Balance!B:B,0))*E33</f>
        <v>450</v>
      </c>
    </row>
    <row r="34" spans="1:8" ht="15.6">
      <c r="A34" s="79">
        <v>1</v>
      </c>
      <c r="B34" s="82">
        <v>3</v>
      </c>
      <c r="C34" s="82">
        <f>INDEX(ref_Unit_Balance!$G:$G,MATCH(D34,ref_Unit_Balance!B:B,0))*E34</f>
        <v>50</v>
      </c>
      <c r="D34" s="82">
        <f t="array" ref="D34">IFERROR(INDEX(ref_Unit_Balance!$B:$B,MATCH(F34,ref_Unit_Balance!C:C,0)),0)</f>
        <v>1003</v>
      </c>
      <c r="E34" s="82">
        <v>2</v>
      </c>
      <c r="F34" s="83" t="s">
        <v>148</v>
      </c>
      <c r="G34" s="82">
        <f>INDEX(ref_Unit_Balance!$V:$V,MATCH(D34,ref_Unit_Balance!B:B,0))*E34</f>
        <v>2500</v>
      </c>
      <c r="H34" s="82">
        <f>INDEX(ref_Unit_Balance!$R:$R,MATCH(D34,ref_Unit_Balance!B:B,0))*E34</f>
        <v>300</v>
      </c>
    </row>
    <row r="35" spans="1:8" ht="15.6">
      <c r="A35" s="79">
        <v>1</v>
      </c>
      <c r="B35" s="82">
        <v>3</v>
      </c>
      <c r="C35" s="82">
        <f>INDEX(ref_Unit_Balance!$G:$G,MATCH(D35,ref_Unit_Balance!B:B,0))*E35</f>
        <v>75</v>
      </c>
      <c r="D35" s="82">
        <f t="array" ref="D35">IFERROR(INDEX(ref_Unit_Balance!$B:$B,MATCH(F35,ref_Unit_Balance!C:C,0)),0)</f>
        <v>1002</v>
      </c>
      <c r="E35" s="82">
        <v>3</v>
      </c>
      <c r="F35" s="83" t="s">
        <v>147</v>
      </c>
      <c r="G35" s="82">
        <f>INDEX(ref_Unit_Balance!$V:$V,MATCH(D35,ref_Unit_Balance!B:B,0))*E35</f>
        <v>6000</v>
      </c>
      <c r="H35" s="82">
        <f>INDEX(ref_Unit_Balance!$R:$R,MATCH(D35,ref_Unit_Balance!B:B,0))*E35</f>
        <v>180</v>
      </c>
    </row>
    <row r="36" spans="1:8" ht="15.6">
      <c r="A36" s="79">
        <v>1</v>
      </c>
      <c r="B36" s="82">
        <v>3</v>
      </c>
      <c r="C36" s="82">
        <f>INDEX(ref_Unit_Balance!$G:$G,MATCH(D36,ref_Unit_Balance!B:B,0))*E36</f>
        <v>100</v>
      </c>
      <c r="D36" s="82">
        <f t="array" ref="D36">IFERROR(INDEX(ref_Unit_Balance!$B:$B,MATCH(F36,ref_Unit_Balance!C:C,0)),0)</f>
        <v>1001</v>
      </c>
      <c r="E36" s="82">
        <v>4</v>
      </c>
      <c r="F36" s="83" t="s">
        <v>146</v>
      </c>
      <c r="G36" s="82">
        <f>INDEX(ref_Unit_Balance!$V:$V,MATCH(D36,ref_Unit_Balance!B:B,0))*E36</f>
        <v>2400</v>
      </c>
      <c r="H36" s="82">
        <f>INDEX(ref_Unit_Balance!$R:$R,MATCH(D36,ref_Unit_Balance!B:B,0))*E36</f>
        <v>560</v>
      </c>
    </row>
    <row r="37" spans="1:8" ht="15.6">
      <c r="A37" s="79">
        <v>1</v>
      </c>
      <c r="B37" s="82">
        <v>4</v>
      </c>
      <c r="C37" s="82">
        <f>INDEX(ref_Unit_Balance!$G:$G,MATCH(D37,ref_Unit_Balance!B:B,0))*E37</f>
        <v>250</v>
      </c>
      <c r="D37" s="82">
        <f t="array" ref="D37">IFERROR(INDEX(ref_Unit_Balance!$B:$B,MATCH(F37,ref_Unit_Balance!C:C,0)),0)</f>
        <v>1001</v>
      </c>
      <c r="E37" s="82">
        <v>10</v>
      </c>
      <c r="F37" s="83" t="s">
        <v>146</v>
      </c>
      <c r="G37" s="82">
        <f>INDEX(ref_Unit_Balance!$V:$V,MATCH(D37,ref_Unit_Balance!B:B,0))*E37</f>
        <v>6000</v>
      </c>
      <c r="H37" s="82">
        <f>INDEX(ref_Unit_Balance!$R:$R,MATCH(D37,ref_Unit_Balance!B:B,0))*E37</f>
        <v>1400</v>
      </c>
    </row>
    <row r="38" spans="1:8" ht="15.6">
      <c r="A38" s="79">
        <v>1</v>
      </c>
      <c r="B38" s="82">
        <v>4</v>
      </c>
      <c r="C38" s="82">
        <f>INDEX(ref_Unit_Balance!$G:$G,MATCH(D38,ref_Unit_Balance!B:B,0))*E38</f>
        <v>125</v>
      </c>
      <c r="D38" s="82">
        <f t="array" ref="D38">IFERROR(INDEX(ref_Unit_Balance!$B:$B,MATCH(F38,ref_Unit_Balance!C:C,0)),0)</f>
        <v>1002</v>
      </c>
      <c r="E38" s="82">
        <v>5</v>
      </c>
      <c r="F38" s="83" t="s">
        <v>147</v>
      </c>
      <c r="G38" s="82">
        <f>INDEX(ref_Unit_Balance!$V:$V,MATCH(D38,ref_Unit_Balance!B:B,0))*E38</f>
        <v>10000</v>
      </c>
      <c r="H38" s="82">
        <f>INDEX(ref_Unit_Balance!$R:$R,MATCH(D38,ref_Unit_Balance!B:B,0))*E38</f>
        <v>300</v>
      </c>
    </row>
    <row r="39" spans="1:8" ht="15.6">
      <c r="A39" s="79">
        <v>1</v>
      </c>
      <c r="B39" s="82">
        <v>5</v>
      </c>
      <c r="C39" s="82">
        <f>INDEX(ref_Unit_Balance!$G:$G,MATCH(D39,ref_Unit_Balance!B:B,0))*E39</f>
        <v>600</v>
      </c>
      <c r="D39" s="82">
        <f t="array" ref="D39">IFERROR(INDEX(ref_Unit_Balance!$B:$B,MATCH(F39,ref_Unit_Balance!C:C,0)),0)</f>
        <v>1005</v>
      </c>
      <c r="E39" s="82">
        <v>12</v>
      </c>
      <c r="F39" s="83" t="s">
        <v>150</v>
      </c>
      <c r="G39" s="82">
        <f>INDEX(ref_Unit_Balance!$V:$V,MATCH(D39,ref_Unit_Balance!B:B,0))*E39</f>
        <v>24000</v>
      </c>
      <c r="H39" s="82">
        <f>INDEX(ref_Unit_Balance!$R:$R,MATCH(D39,ref_Unit_Balance!B:B,0))*E39</f>
        <v>4320</v>
      </c>
    </row>
    <row r="40" spans="1:8" ht="15.6">
      <c r="A40" s="79">
        <v>1</v>
      </c>
      <c r="B40" s="82">
        <v>6</v>
      </c>
      <c r="C40" s="82">
        <f>INDEX(ref_Unit_Balance!$G:$G,MATCH(D40,ref_Unit_Balance!B:B,0))*E40</f>
        <v>50</v>
      </c>
      <c r="D40" s="82">
        <f>IFERROR(INDEX(ref_Unit_Balance!$B:$B,MATCH(F40,ref_Unit_Balance!C:C,0)),0)</f>
        <v>1008</v>
      </c>
      <c r="E40" s="82">
        <v>1</v>
      </c>
      <c r="F40" s="83" t="s">
        <v>153</v>
      </c>
      <c r="G40" s="82">
        <f>INDEX(ref_Unit_Balance!$V:$V,MATCH(D40,ref_Unit_Balance!B:B,0))*E40</f>
        <v>1500</v>
      </c>
      <c r="H40" s="82">
        <f>INDEX(ref_Unit_Balance!$R:$R,MATCH(D40,ref_Unit_Balance!B:B,0))*E40</f>
        <v>360</v>
      </c>
    </row>
    <row r="41" spans="1:8" ht="15.6">
      <c r="A41" s="79">
        <v>1</v>
      </c>
      <c r="B41" s="82">
        <v>6</v>
      </c>
      <c r="C41" s="82">
        <f>INDEX(ref_Unit_Balance!$G:$G,MATCH(D41,ref_Unit_Balance!B:B,0))*E41</f>
        <v>125</v>
      </c>
      <c r="D41" s="82">
        <f>IFERROR(INDEX(ref_Unit_Balance!$B:$B,MATCH(F41,ref_Unit_Balance!C:C,0)),0)</f>
        <v>1004</v>
      </c>
      <c r="E41" s="82">
        <v>5</v>
      </c>
      <c r="F41" s="83" t="s">
        <v>149</v>
      </c>
      <c r="G41" s="82">
        <f>INDEX(ref_Unit_Balance!$V:$V,MATCH(D41,ref_Unit_Balance!B:B,0))*E41</f>
        <v>6250</v>
      </c>
      <c r="H41" s="82">
        <f>INDEX(ref_Unit_Balance!$R:$R,MATCH(D41,ref_Unit_Balance!B:B,0))*E41</f>
        <v>750</v>
      </c>
    </row>
    <row r="42" spans="1:8" ht="15.6">
      <c r="A42" s="79">
        <v>1</v>
      </c>
      <c r="B42" s="82">
        <v>6</v>
      </c>
      <c r="C42" s="82">
        <f>INDEX(ref_Unit_Balance!$G:$G,MATCH(D42,ref_Unit_Balance!B:B,0))*E42</f>
        <v>75</v>
      </c>
      <c r="D42" s="82">
        <f>IFERROR(INDEX(ref_Unit_Balance!$B:$B,MATCH(F42,ref_Unit_Balance!C:C,0)),0)</f>
        <v>1002</v>
      </c>
      <c r="E42" s="82">
        <v>3</v>
      </c>
      <c r="F42" s="83" t="s">
        <v>147</v>
      </c>
      <c r="G42" s="82">
        <f>INDEX(ref_Unit_Balance!$V:$V,MATCH(D42,ref_Unit_Balance!B:B,0))*E42</f>
        <v>6000</v>
      </c>
      <c r="H42" s="82">
        <f>INDEX(ref_Unit_Balance!$R:$R,MATCH(D42,ref_Unit_Balance!B:B,0))*E42</f>
        <v>180</v>
      </c>
    </row>
    <row r="43" spans="1:8" ht="15.6">
      <c r="A43" s="79">
        <v>1</v>
      </c>
      <c r="B43" s="82">
        <v>6</v>
      </c>
      <c r="C43" s="82">
        <f>INDEX(ref_Unit_Balance!$G:$G,MATCH(D43,ref_Unit_Balance!B:B,0))*E43</f>
        <v>75</v>
      </c>
      <c r="D43" s="82">
        <f>IFERROR(INDEX(ref_Unit_Balance!$B:$B,MATCH(F43,ref_Unit_Balance!C:C,0)),0)</f>
        <v>1003</v>
      </c>
      <c r="E43" s="82">
        <v>3</v>
      </c>
      <c r="F43" s="83" t="s">
        <v>148</v>
      </c>
      <c r="G43" s="82">
        <f>INDEX(ref_Unit_Balance!$V:$V,MATCH(D43,ref_Unit_Balance!B:B,0))*E43</f>
        <v>3750</v>
      </c>
      <c r="H43" s="82">
        <f>INDEX(ref_Unit_Balance!$R:$R,MATCH(D43,ref_Unit_Balance!B:B,0))*E43</f>
        <v>450</v>
      </c>
    </row>
    <row r="44" spans="1:8" ht="15.6">
      <c r="A44" s="79">
        <v>1</v>
      </c>
      <c r="B44" s="82">
        <v>6</v>
      </c>
      <c r="C44" s="82">
        <f>INDEX(ref_Unit_Balance!$G:$G,MATCH(D44,ref_Unit_Balance!B:B,0))*E44</f>
        <v>125</v>
      </c>
      <c r="D44" s="82">
        <f>IFERROR(INDEX(ref_Unit_Balance!$B:$B,MATCH(F44,ref_Unit_Balance!C:C,0)),0)</f>
        <v>1001</v>
      </c>
      <c r="E44" s="82">
        <v>5</v>
      </c>
      <c r="F44" s="83" t="s">
        <v>146</v>
      </c>
      <c r="G44" s="82">
        <f>INDEX(ref_Unit_Balance!$V:$V,MATCH(D44,ref_Unit_Balance!B:B,0))*E44</f>
        <v>3000</v>
      </c>
      <c r="H44" s="82">
        <f>INDEX(ref_Unit_Balance!$R:$R,MATCH(D44,ref_Unit_Balance!B:B,0))*E44</f>
        <v>700</v>
      </c>
    </row>
    <row r="45" spans="1:8" ht="15.6">
      <c r="A45" s="79">
        <v>1</v>
      </c>
      <c r="B45" s="82">
        <v>6</v>
      </c>
      <c r="C45" s="82">
        <f>INDEX(ref_Unit_Balance!$G:$G,MATCH(D45,ref_Unit_Balance!B:B,0))*E45</f>
        <v>100</v>
      </c>
      <c r="D45" s="82">
        <f>IFERROR(INDEX(ref_Unit_Balance!$B:$B,MATCH(F45,ref_Unit_Balance!C:C,0)),0)</f>
        <v>1006</v>
      </c>
      <c r="E45" s="82">
        <v>2</v>
      </c>
      <c r="F45" s="83" t="s">
        <v>151</v>
      </c>
      <c r="G45" s="82">
        <f>INDEX(ref_Unit_Balance!$V:$V,MATCH(D45,ref_Unit_Balance!B:B,0))*E45</f>
        <v>3000</v>
      </c>
      <c r="H45" s="82">
        <f>INDEX(ref_Unit_Balance!$R:$R,MATCH(D45,ref_Unit_Balance!B:B,0))*E45</f>
        <v>840</v>
      </c>
    </row>
    <row r="46" spans="1:8" ht="15.6">
      <c r="A46" s="79">
        <v>1</v>
      </c>
      <c r="B46" s="82">
        <v>7</v>
      </c>
      <c r="C46" s="82">
        <f>INDEX(ref_Unit_Balance!$G:$G,MATCH(D46,ref_Unit_Balance!B:B,0))*E46</f>
        <v>200</v>
      </c>
      <c r="D46" s="82">
        <f>IFERROR(INDEX(ref_Unit_Balance!$B:$B,MATCH(F46,ref_Unit_Balance!C:C,0)),0)</f>
        <v>1005</v>
      </c>
      <c r="E46" s="82">
        <v>4</v>
      </c>
      <c r="F46" s="83" t="s">
        <v>150</v>
      </c>
      <c r="G46" s="82">
        <f>INDEX(ref_Unit_Balance!$V:$V,MATCH(D46,ref_Unit_Balance!B:B,0))*E46</f>
        <v>8000</v>
      </c>
      <c r="H46" s="82">
        <f>INDEX(ref_Unit_Balance!$R:$R,MATCH(D46,ref_Unit_Balance!B:B,0))*E46</f>
        <v>1440</v>
      </c>
    </row>
    <row r="47" spans="1:8" ht="15.6">
      <c r="A47" s="79">
        <v>1</v>
      </c>
      <c r="B47" s="82">
        <v>7</v>
      </c>
      <c r="C47" s="82">
        <f>INDEX(ref_Unit_Balance!$G:$G,MATCH(D47,ref_Unit_Balance!B:B,0))*E47</f>
        <v>50</v>
      </c>
      <c r="D47" s="82">
        <f>IFERROR(INDEX(ref_Unit_Balance!$B:$B,MATCH(F47,ref_Unit_Balance!C:C,0)),0)</f>
        <v>1008</v>
      </c>
      <c r="E47" s="82">
        <v>1</v>
      </c>
      <c r="F47" s="83" t="s">
        <v>153</v>
      </c>
      <c r="G47" s="82">
        <f>INDEX(ref_Unit_Balance!$V:$V,MATCH(D47,ref_Unit_Balance!B:B,0))*E47</f>
        <v>1500</v>
      </c>
      <c r="H47" s="82">
        <f>INDEX(ref_Unit_Balance!$R:$R,MATCH(D47,ref_Unit_Balance!B:B,0))*E47</f>
        <v>360</v>
      </c>
    </row>
    <row r="48" spans="1:8" ht="15.6">
      <c r="A48" s="79">
        <v>1</v>
      </c>
      <c r="B48" s="82">
        <v>7</v>
      </c>
      <c r="C48" s="82">
        <f>INDEX(ref_Unit_Balance!$G:$G,MATCH(D48,ref_Unit_Balance!B:B,0))*E48</f>
        <v>125</v>
      </c>
      <c r="D48" s="82">
        <f>IFERROR(INDEX(ref_Unit_Balance!$B:$B,MATCH(F48,ref_Unit_Balance!C:C,0)),0)</f>
        <v>1004</v>
      </c>
      <c r="E48" s="82">
        <v>5</v>
      </c>
      <c r="F48" s="83" t="s">
        <v>149</v>
      </c>
      <c r="G48" s="82">
        <f>INDEX(ref_Unit_Balance!$V:$V,MATCH(D48,ref_Unit_Balance!B:B,0))*E48</f>
        <v>6250</v>
      </c>
      <c r="H48" s="82">
        <f>INDEX(ref_Unit_Balance!$R:$R,MATCH(D48,ref_Unit_Balance!B:B,0))*E48</f>
        <v>750</v>
      </c>
    </row>
    <row r="49" spans="1:8" ht="15.6">
      <c r="A49" s="79">
        <v>1</v>
      </c>
      <c r="B49" s="82">
        <v>7</v>
      </c>
      <c r="C49" s="82">
        <f>INDEX(ref_Unit_Balance!$G:$G,MATCH(D49,ref_Unit_Balance!B:B,0))*E49</f>
        <v>75</v>
      </c>
      <c r="D49" s="82">
        <f>IFERROR(INDEX(ref_Unit_Balance!$B:$B,MATCH(F49,ref_Unit_Balance!C:C,0)),0)</f>
        <v>1002</v>
      </c>
      <c r="E49" s="82">
        <v>3</v>
      </c>
      <c r="F49" s="83" t="s">
        <v>147</v>
      </c>
      <c r="G49" s="82">
        <f>INDEX(ref_Unit_Balance!$V:$V,MATCH(D49,ref_Unit_Balance!B:B,0))*E49</f>
        <v>6000</v>
      </c>
      <c r="H49" s="82">
        <f>INDEX(ref_Unit_Balance!$R:$R,MATCH(D49,ref_Unit_Balance!B:B,0))*E49</f>
        <v>180</v>
      </c>
    </row>
    <row r="50" spans="1:8" ht="15.6">
      <c r="A50" s="79">
        <v>1</v>
      </c>
      <c r="B50" s="82">
        <v>7</v>
      </c>
      <c r="C50" s="82">
        <f>INDEX(ref_Unit_Balance!$G:$G,MATCH(D50,ref_Unit_Balance!B:B,0))*E50</f>
        <v>100</v>
      </c>
      <c r="D50" s="82">
        <f>IFERROR(INDEX(ref_Unit_Balance!$B:$B,MATCH(F50,ref_Unit_Balance!C:C,0)),0)</f>
        <v>1003</v>
      </c>
      <c r="E50" s="82">
        <v>4</v>
      </c>
      <c r="F50" s="83" t="s">
        <v>148</v>
      </c>
      <c r="G50" s="82">
        <f>INDEX(ref_Unit_Balance!$V:$V,MATCH(D50,ref_Unit_Balance!B:B,0))*E50</f>
        <v>5000</v>
      </c>
      <c r="H50" s="82">
        <f>INDEX(ref_Unit_Balance!$R:$R,MATCH(D50,ref_Unit_Balance!B:B,0))*E50</f>
        <v>600</v>
      </c>
    </row>
    <row r="51" spans="1:8" ht="15.6">
      <c r="A51" s="79">
        <v>1</v>
      </c>
      <c r="B51" s="82">
        <v>7</v>
      </c>
      <c r="C51" s="82">
        <f>INDEX(ref_Unit_Balance!$G:$G,MATCH(D51,ref_Unit_Balance!B:B,0))*E51</f>
        <v>150</v>
      </c>
      <c r="D51" s="82">
        <f>IFERROR(INDEX(ref_Unit_Balance!$B:$B,MATCH(F51,ref_Unit_Balance!C:C,0)),0)</f>
        <v>1001</v>
      </c>
      <c r="E51" s="82">
        <v>6</v>
      </c>
      <c r="F51" s="83" t="s">
        <v>146</v>
      </c>
      <c r="G51" s="82">
        <f>INDEX(ref_Unit_Balance!$V:$V,MATCH(D51,ref_Unit_Balance!B:B,0))*E51</f>
        <v>3600</v>
      </c>
      <c r="H51" s="82">
        <f>INDEX(ref_Unit_Balance!$R:$R,MATCH(D51,ref_Unit_Balance!B:B,0))*E51</f>
        <v>840</v>
      </c>
    </row>
    <row r="52" spans="1:8" ht="15.6">
      <c r="A52" s="79">
        <v>1</v>
      </c>
      <c r="B52" s="82">
        <v>7</v>
      </c>
      <c r="C52" s="82">
        <f>INDEX(ref_Unit_Balance!$G:$G,MATCH(D52,ref_Unit_Balance!B:B,0))*E52</f>
        <v>50</v>
      </c>
      <c r="D52" s="82">
        <f>IFERROR(INDEX(ref_Unit_Balance!$B:$B,MATCH(F52,ref_Unit_Balance!C:C,0)),0)</f>
        <v>1006</v>
      </c>
      <c r="E52" s="82">
        <v>1</v>
      </c>
      <c r="F52" s="83" t="s">
        <v>151</v>
      </c>
      <c r="G52" s="82">
        <f>INDEX(ref_Unit_Balance!$V:$V,MATCH(D52,ref_Unit_Balance!B:B,0))*E52</f>
        <v>1500</v>
      </c>
      <c r="H52" s="82">
        <f>INDEX(ref_Unit_Balance!$R:$R,MATCH(D52,ref_Unit_Balance!B:B,0))*E52</f>
        <v>420</v>
      </c>
    </row>
    <row r="53" spans="1:8" ht="15.6">
      <c r="A53" s="79">
        <v>1</v>
      </c>
      <c r="B53" s="82">
        <v>8</v>
      </c>
      <c r="C53" s="82">
        <f>INDEX(ref_Unit_Balance!$G:$G,MATCH(D53,ref_Unit_Balance!B:B,0))*E53</f>
        <v>250</v>
      </c>
      <c r="D53" s="82">
        <f>IFERROR(INDEX(ref_Unit_Balance!$B:$B,MATCH(F53,ref_Unit_Balance!C:C,0)),0)</f>
        <v>1007</v>
      </c>
      <c r="E53" s="82">
        <v>5</v>
      </c>
      <c r="F53" s="83" t="s">
        <v>152</v>
      </c>
      <c r="G53" s="82">
        <f>INDEX(ref_Unit_Balance!$V:$V,MATCH(D53,ref_Unit_Balance!B:B,0))*E53</f>
        <v>17500</v>
      </c>
      <c r="H53" s="82">
        <f>INDEX(ref_Unit_Balance!$R:$R,MATCH(D53,ref_Unit_Balance!B:B,0))*E53</f>
        <v>900</v>
      </c>
    </row>
    <row r="54" spans="1:8" ht="15.6">
      <c r="A54" s="79">
        <v>1</v>
      </c>
      <c r="B54" s="82">
        <v>8</v>
      </c>
      <c r="C54" s="82">
        <f>INDEX(ref_Unit_Balance!$G:$G,MATCH(D54,ref_Unit_Balance!B:B,0))*E54</f>
        <v>500</v>
      </c>
      <c r="D54" s="82">
        <f>IFERROR(INDEX(ref_Unit_Balance!$B:$B,MATCH(F54,ref_Unit_Balance!C:C,0)),0)</f>
        <v>1006</v>
      </c>
      <c r="E54" s="82">
        <v>10</v>
      </c>
      <c r="F54" s="83" t="s">
        <v>151</v>
      </c>
      <c r="G54" s="82">
        <f>INDEX(ref_Unit_Balance!$V:$V,MATCH(D54,ref_Unit_Balance!B:B,0))*E54</f>
        <v>15000</v>
      </c>
      <c r="H54" s="82">
        <f>INDEX(ref_Unit_Balance!$R:$R,MATCH(D54,ref_Unit_Balance!B:B,0))*E54</f>
        <v>4200</v>
      </c>
    </row>
    <row r="55" spans="1:8" ht="15.6">
      <c r="A55" s="79">
        <v>1</v>
      </c>
      <c r="B55" s="82">
        <v>8</v>
      </c>
      <c r="C55" s="82">
        <f>INDEX(ref_Unit_Balance!$G:$G,MATCH(D55,ref_Unit_Balance!B:B,0))*E55</f>
        <v>250</v>
      </c>
      <c r="D55" s="82">
        <f>IFERROR(INDEX(ref_Unit_Balance!$B:$B,MATCH(F55,ref_Unit_Balance!C:C,0)),0)</f>
        <v>1005</v>
      </c>
      <c r="E55" s="82">
        <v>5</v>
      </c>
      <c r="F55" s="83" t="s">
        <v>150</v>
      </c>
      <c r="G55" s="82">
        <f>INDEX(ref_Unit_Balance!$V:$V,MATCH(D55,ref_Unit_Balance!B:B,0))*E55</f>
        <v>10000</v>
      </c>
      <c r="H55" s="82">
        <f>INDEX(ref_Unit_Balance!$R:$R,MATCH(D55,ref_Unit_Balance!B:B,0))*E55</f>
        <v>1800</v>
      </c>
    </row>
    <row r="56" spans="1:8" ht="15.6">
      <c r="A56" s="79">
        <v>1</v>
      </c>
      <c r="B56" s="82">
        <v>8</v>
      </c>
      <c r="C56" s="82">
        <f>INDEX(ref_Unit_Balance!$G:$G,MATCH(D56,ref_Unit_Balance!B:B,0))*E56</f>
        <v>125</v>
      </c>
      <c r="D56" s="82">
        <f>IFERROR(INDEX(ref_Unit_Balance!$B:$B,MATCH(F56,ref_Unit_Balance!C:C,0)),0)</f>
        <v>1004</v>
      </c>
      <c r="E56" s="82">
        <v>5</v>
      </c>
      <c r="F56" s="83" t="s">
        <v>149</v>
      </c>
      <c r="G56" s="82">
        <f>INDEX(ref_Unit_Balance!$V:$V,MATCH(D56,ref_Unit_Balance!B:B,0))*E56</f>
        <v>6250</v>
      </c>
      <c r="H56" s="82">
        <f>INDEX(ref_Unit_Balance!$R:$R,MATCH(D56,ref_Unit_Balance!B:B,0))*E56</f>
        <v>750</v>
      </c>
    </row>
    <row r="57" spans="1:8" ht="15.6">
      <c r="A57" s="79">
        <v>1</v>
      </c>
      <c r="B57" s="82">
        <v>9</v>
      </c>
      <c r="C57" s="82">
        <f>INDEX(ref_Unit_Balance!$G:$G,MATCH(D57,ref_Unit_Balance!B:B,0))*E57</f>
        <v>1200</v>
      </c>
      <c r="D57" s="82">
        <f>IFERROR(INDEX(ref_Unit_Balance!$B:$B,MATCH(F57,ref_Unit_Balance!C:C,0)),0)</f>
        <v>1009</v>
      </c>
      <c r="E57" s="82">
        <v>24</v>
      </c>
      <c r="F57" s="83" t="s">
        <v>154</v>
      </c>
      <c r="G57" s="82">
        <f>INDEX(ref_Unit_Balance!$V:$V,MATCH(D57,ref_Unit_Balance!B:B,0))*E57</f>
        <v>48000</v>
      </c>
      <c r="H57" s="82">
        <f>INDEX(ref_Unit_Balance!$R:$R,MATCH(D57,ref_Unit_Balance!B:B,0))*E57</f>
        <v>8640</v>
      </c>
    </row>
    <row r="58" spans="1:8" ht="15.6">
      <c r="A58" s="79">
        <v>1</v>
      </c>
      <c r="B58" s="82">
        <v>10</v>
      </c>
      <c r="C58" s="82">
        <f>INDEX(ref_Unit_Balance!$G:$G,MATCH(D58,ref_Unit_Balance!B:B,0))*E58</f>
        <v>750</v>
      </c>
      <c r="D58" s="82">
        <f>IFERROR(INDEX(ref_Unit_Balance!$B:$B,MATCH(F58,ref_Unit_Balance!C:C,0)),0)</f>
        <v>1010</v>
      </c>
      <c r="E58" s="82">
        <v>15</v>
      </c>
      <c r="F58" s="83" t="s">
        <v>177</v>
      </c>
      <c r="G58" s="82">
        <f>INDEX(ref_Unit_Balance!$V:$V,MATCH(D58,ref_Unit_Balance!B:B,0))*E58</f>
        <v>45000</v>
      </c>
      <c r="H58" s="82">
        <f>INDEX(ref_Unit_Balance!$R:$R,MATCH(D58,ref_Unit_Balance!B:B,0))*E58</f>
        <v>3600</v>
      </c>
    </row>
    <row r="59" spans="1:8" ht="15.6">
      <c r="A59" s="79">
        <v>1</v>
      </c>
      <c r="B59" s="82">
        <v>10</v>
      </c>
      <c r="C59" s="82">
        <f>INDEX(ref_Unit_Balance!$G:$G,MATCH(D59,ref_Unit_Balance!B:B,0))*E59</f>
        <v>200</v>
      </c>
      <c r="D59" s="82">
        <f>IFERROR(INDEX(ref_Unit_Balance!$B:$B,MATCH(F59,ref_Unit_Balance!C:C,0)),0)</f>
        <v>1004</v>
      </c>
      <c r="E59" s="82">
        <v>8</v>
      </c>
      <c r="F59" s="83" t="s">
        <v>149</v>
      </c>
      <c r="G59" s="82">
        <f>INDEX(ref_Unit_Balance!$V:$V,MATCH(D59,ref_Unit_Balance!B:B,0))*E59</f>
        <v>10000</v>
      </c>
      <c r="H59" s="82">
        <f>INDEX(ref_Unit_Balance!$R:$R,MATCH(D59,ref_Unit_Balance!B:B,0))*E59</f>
        <v>1200</v>
      </c>
    </row>
    <row r="60" spans="1:8" ht="15.6">
      <c r="A60" s="79">
        <v>1</v>
      </c>
      <c r="B60" s="82">
        <v>10</v>
      </c>
      <c r="C60" s="82">
        <f>INDEX(ref_Unit_Balance!$G:$G,MATCH(D60,ref_Unit_Balance!B:B,0))*E60</f>
        <v>350</v>
      </c>
      <c r="D60" s="82">
        <f>IFERROR(INDEX(ref_Unit_Balance!$B:$B,MATCH(F60,ref_Unit_Balance!C:C,0)),0)</f>
        <v>1001</v>
      </c>
      <c r="E60" s="82">
        <v>14</v>
      </c>
      <c r="F60" s="83" t="s">
        <v>146</v>
      </c>
      <c r="G60" s="82">
        <f>INDEX(ref_Unit_Balance!$V:$V,MATCH(D60,ref_Unit_Balance!B:B,0))*E60</f>
        <v>8400</v>
      </c>
      <c r="H60" s="82">
        <f>INDEX(ref_Unit_Balance!$R:$R,MATCH(D60,ref_Unit_Balance!B:B,0))*E60</f>
        <v>1960</v>
      </c>
    </row>
    <row r="61" spans="1:8" ht="15.6">
      <c r="A61" s="79">
        <v>1</v>
      </c>
      <c r="B61" s="82">
        <v>11</v>
      </c>
      <c r="C61" s="82">
        <f>INDEX(ref_Unit_Balance!$G:$G,MATCH(D61,ref_Unit_Balance!B:B,0))*E61</f>
        <v>450</v>
      </c>
      <c r="D61" s="82">
        <f>IFERROR(INDEX(ref_Unit_Balance!$B:$B,MATCH(F61,ref_Unit_Balance!C:C,0)),0)</f>
        <v>1013</v>
      </c>
      <c r="E61" s="82">
        <v>9</v>
      </c>
      <c r="F61" s="83" t="s">
        <v>180</v>
      </c>
      <c r="G61" s="82">
        <f>INDEX(ref_Unit_Balance!$V:$V,MATCH(D61,ref_Unit_Balance!B:B,0))*E61</f>
        <v>14400</v>
      </c>
      <c r="H61" s="82">
        <f>INDEX(ref_Unit_Balance!$R:$R,MATCH(D61,ref_Unit_Balance!B:B,0))*E61</f>
        <v>2160</v>
      </c>
    </row>
    <row r="62" spans="1:8" ht="15.6">
      <c r="A62" s="79">
        <v>1</v>
      </c>
      <c r="B62" s="82">
        <v>11</v>
      </c>
      <c r="C62" s="82">
        <f>INDEX(ref_Unit_Balance!$G:$G,MATCH(D62,ref_Unit_Balance!B:B,0))*E62</f>
        <v>675</v>
      </c>
      <c r="D62" s="82">
        <f>IFERROR(INDEX(ref_Unit_Balance!$B:$B,MATCH(F62,ref_Unit_Balance!C:C,0)),0)</f>
        <v>1014</v>
      </c>
      <c r="E62" s="82">
        <v>9</v>
      </c>
      <c r="F62" s="83" t="s">
        <v>181</v>
      </c>
      <c r="G62" s="82">
        <f>INDEX(ref_Unit_Balance!$V:$V,MATCH(D62,ref_Unit_Balance!B:B,0))*E62</f>
        <v>21600</v>
      </c>
      <c r="H62" s="82">
        <f>INDEX(ref_Unit_Balance!$R:$R,MATCH(D62,ref_Unit_Balance!B:B,0))*E62</f>
        <v>3240</v>
      </c>
    </row>
    <row r="63" spans="1:8" ht="15.6">
      <c r="A63" s="79">
        <v>1</v>
      </c>
      <c r="B63" s="82">
        <v>11</v>
      </c>
      <c r="C63" s="82">
        <f>INDEX(ref_Unit_Balance!$G:$G,MATCH(D63,ref_Unit_Balance!B:B,0))*E63</f>
        <v>375</v>
      </c>
      <c r="D63" s="82">
        <f>IFERROR(INDEX(ref_Unit_Balance!$B:$B,MATCH(F63,ref_Unit_Balance!C:C,0)),0)</f>
        <v>1016</v>
      </c>
      <c r="E63" s="82">
        <v>5</v>
      </c>
      <c r="F63" s="83" t="s">
        <v>183</v>
      </c>
      <c r="G63" s="82">
        <f>INDEX(ref_Unit_Balance!$V:$V,MATCH(D63,ref_Unit_Balance!B:B,0))*E63</f>
        <v>15000</v>
      </c>
      <c r="H63" s="82">
        <f>INDEX(ref_Unit_Balance!$R:$R,MATCH(D63,ref_Unit_Balance!B:B,0))*E63</f>
        <v>1500</v>
      </c>
    </row>
    <row r="64" spans="1:8" ht="15.6">
      <c r="A64" s="79">
        <v>1</v>
      </c>
      <c r="B64" s="82">
        <v>12</v>
      </c>
      <c r="C64" s="82">
        <f>INDEX(ref_Unit_Balance!$G:$G,MATCH(D64,ref_Unit_Balance!B:B,0))*E64</f>
        <v>350</v>
      </c>
      <c r="D64" s="82">
        <f>IFERROR(INDEX(ref_Unit_Balance!$B:$B,MATCH(F64,ref_Unit_Balance!C:C,0)),0)</f>
        <v>1010</v>
      </c>
      <c r="E64" s="82">
        <v>7</v>
      </c>
      <c r="F64" s="83" t="s">
        <v>177</v>
      </c>
      <c r="G64" s="82">
        <f>INDEX(ref_Unit_Balance!$V:$V,MATCH(D64,ref_Unit_Balance!B:B,0))*E64</f>
        <v>21000</v>
      </c>
      <c r="H64" s="82">
        <f>INDEX(ref_Unit_Balance!$R:$R,MATCH(D64,ref_Unit_Balance!B:B,0))*E64</f>
        <v>1680</v>
      </c>
    </row>
    <row r="65" spans="1:8" ht="15.6">
      <c r="A65" s="79">
        <v>1</v>
      </c>
      <c r="B65" s="82">
        <v>12</v>
      </c>
      <c r="C65" s="82">
        <f>INDEX(ref_Unit_Balance!$G:$G,MATCH(D65,ref_Unit_Balance!B:B,0))*E65</f>
        <v>350</v>
      </c>
      <c r="D65" s="82">
        <f>IFERROR(INDEX(ref_Unit_Balance!$B:$B,MATCH(F65,ref_Unit_Balance!C:C,0)),0)</f>
        <v>1012</v>
      </c>
      <c r="E65" s="82">
        <v>7</v>
      </c>
      <c r="F65" s="83" t="s">
        <v>179</v>
      </c>
      <c r="G65" s="82">
        <f>INDEX(ref_Unit_Balance!$V:$V,MATCH(D65,ref_Unit_Balance!B:B,0))*E65</f>
        <v>14000</v>
      </c>
      <c r="H65" s="82">
        <f>INDEX(ref_Unit_Balance!$R:$R,MATCH(D65,ref_Unit_Balance!B:B,0))*E65</f>
        <v>1400</v>
      </c>
    </row>
    <row r="66" spans="1:8" ht="15.6">
      <c r="A66" s="79">
        <v>1</v>
      </c>
      <c r="B66" s="82">
        <v>12</v>
      </c>
      <c r="C66" s="82">
        <f>INDEX(ref_Unit_Balance!$G:$G,MATCH(D66,ref_Unit_Balance!B:B,0))*E66</f>
        <v>350</v>
      </c>
      <c r="D66" s="82">
        <f>IFERROR(INDEX(ref_Unit_Balance!$B:$B,MATCH(F66,ref_Unit_Balance!C:C,0)),0)</f>
        <v>1011</v>
      </c>
      <c r="E66" s="82">
        <v>7</v>
      </c>
      <c r="F66" s="83" t="s">
        <v>178</v>
      </c>
      <c r="G66" s="82">
        <f>INDEX(ref_Unit_Balance!$V:$V,MATCH(D66,ref_Unit_Balance!B:B,0))*E66</f>
        <v>14000</v>
      </c>
      <c r="H66" s="82">
        <f>INDEX(ref_Unit_Balance!$R:$R,MATCH(D66,ref_Unit_Balance!B:B,0))*E66</f>
        <v>2520</v>
      </c>
    </row>
    <row r="67" spans="1:8" ht="15.6">
      <c r="A67" s="79">
        <v>1</v>
      </c>
      <c r="B67" s="82">
        <v>12</v>
      </c>
      <c r="C67" s="82">
        <f>INDEX(ref_Unit_Balance!$G:$G,MATCH(D67,ref_Unit_Balance!B:B,0))*E67</f>
        <v>50</v>
      </c>
      <c r="D67" s="82">
        <f>IFERROR(INDEX(ref_Unit_Balance!$B:$B,MATCH(F67,ref_Unit_Balance!C:C,0)),0)</f>
        <v>1008</v>
      </c>
      <c r="E67" s="82">
        <v>1</v>
      </c>
      <c r="F67" s="83" t="s">
        <v>153</v>
      </c>
      <c r="G67" s="82">
        <f>INDEX(ref_Unit_Balance!$V:$V,MATCH(D67,ref_Unit_Balance!B:B,0))*E67</f>
        <v>1500</v>
      </c>
      <c r="H67" s="82">
        <f>INDEX(ref_Unit_Balance!$R:$R,MATCH(D67,ref_Unit_Balance!B:B,0))*E67</f>
        <v>360</v>
      </c>
    </row>
    <row r="68" spans="1:8" ht="15.6">
      <c r="A68" s="79">
        <v>1</v>
      </c>
      <c r="B68" s="82">
        <v>12</v>
      </c>
      <c r="C68" s="82">
        <f>INDEX(ref_Unit_Balance!$G:$G,MATCH(D68,ref_Unit_Balance!B:B,0))*E68</f>
        <v>250</v>
      </c>
      <c r="D68" s="82">
        <f>IFERROR(INDEX(ref_Unit_Balance!$B:$B,MATCH(F68,ref_Unit_Balance!C:C,0)),0)</f>
        <v>1006</v>
      </c>
      <c r="E68" s="82">
        <v>5</v>
      </c>
      <c r="F68" s="83" t="s">
        <v>151</v>
      </c>
      <c r="G68" s="82">
        <f>INDEX(ref_Unit_Balance!$V:$V,MATCH(D68,ref_Unit_Balance!B:B,0))*E68</f>
        <v>7500</v>
      </c>
      <c r="H68" s="82">
        <f>INDEX(ref_Unit_Balance!$R:$R,MATCH(D68,ref_Unit_Balance!B:B,0))*E68</f>
        <v>2100</v>
      </c>
    </row>
    <row r="69" spans="1:8" ht="15.6">
      <c r="A69" s="79">
        <v>1</v>
      </c>
      <c r="B69" s="82">
        <v>12</v>
      </c>
      <c r="C69" s="82">
        <f>INDEX(ref_Unit_Balance!$G:$G,MATCH(D69,ref_Unit_Balance!B:B,0))*E69</f>
        <v>200</v>
      </c>
      <c r="D69" s="82">
        <f>IFERROR(INDEX(ref_Unit_Balance!$B:$B,MATCH(F69,ref_Unit_Balance!C:C,0)),0)</f>
        <v>1009</v>
      </c>
      <c r="E69" s="82">
        <v>4</v>
      </c>
      <c r="F69" s="83" t="s">
        <v>154</v>
      </c>
      <c r="G69" s="82">
        <f>INDEX(ref_Unit_Balance!$V:$V,MATCH(D69,ref_Unit_Balance!B:B,0))*E69</f>
        <v>8000</v>
      </c>
      <c r="H69" s="82">
        <f>INDEX(ref_Unit_Balance!$R:$R,MATCH(D69,ref_Unit_Balance!B:B,0))*E69</f>
        <v>1440</v>
      </c>
    </row>
    <row r="70" spans="1:8" ht="15.6">
      <c r="A70" s="79">
        <v>1</v>
      </c>
      <c r="B70" s="82">
        <v>12</v>
      </c>
      <c r="C70" s="82">
        <f>INDEX(ref_Unit_Balance!$G:$G,MATCH(D70,ref_Unit_Balance!B:B,0))*E70</f>
        <v>150</v>
      </c>
      <c r="D70" s="82">
        <f>IFERROR(INDEX(ref_Unit_Balance!$B:$B,MATCH(F70,ref_Unit_Balance!C:C,0)),0)</f>
        <v>1007</v>
      </c>
      <c r="E70" s="82">
        <v>3</v>
      </c>
      <c r="F70" s="83" t="s">
        <v>152</v>
      </c>
      <c r="G70" s="82">
        <f>INDEX(ref_Unit_Balance!$V:$V,MATCH(D70,ref_Unit_Balance!B:B,0))*E70</f>
        <v>10500</v>
      </c>
      <c r="H70" s="82">
        <f>INDEX(ref_Unit_Balance!$R:$R,MATCH(D70,ref_Unit_Balance!B:B,0))*E70</f>
        <v>540</v>
      </c>
    </row>
    <row r="71" spans="1:8" ht="15.6">
      <c r="A71" s="79">
        <v>1</v>
      </c>
      <c r="B71" s="82">
        <v>13</v>
      </c>
      <c r="C71" s="82">
        <f>INDEX(ref_Unit_Balance!$G:$G,MATCH(D71,ref_Unit_Balance!B:B,0))*E71</f>
        <v>250</v>
      </c>
      <c r="D71" s="82">
        <f>IFERROR(INDEX(ref_Unit_Balance!$B:$B,MATCH(F71,ref_Unit_Balance!C:C,0)),0)</f>
        <v>1013</v>
      </c>
      <c r="E71" s="82">
        <v>5</v>
      </c>
      <c r="F71" s="83" t="s">
        <v>180</v>
      </c>
      <c r="G71" s="82">
        <f>INDEX(ref_Unit_Balance!$V:$V,MATCH(D71,ref_Unit_Balance!B:B,0))*E71</f>
        <v>8000</v>
      </c>
      <c r="H71" s="82">
        <f>INDEX(ref_Unit_Balance!$R:$R,MATCH(D71,ref_Unit_Balance!B:B,0))*E71</f>
        <v>1200</v>
      </c>
    </row>
    <row r="72" spans="1:8" ht="15.6">
      <c r="A72" s="79">
        <v>1</v>
      </c>
      <c r="B72" s="82">
        <v>13</v>
      </c>
      <c r="C72" s="82">
        <f>INDEX(ref_Unit_Balance!$G:$G,MATCH(D72,ref_Unit_Balance!B:B,0))*E72</f>
        <v>375</v>
      </c>
      <c r="D72" s="82">
        <f>IFERROR(INDEX(ref_Unit_Balance!$B:$B,MATCH(F72,ref_Unit_Balance!C:C,0)),0)</f>
        <v>1014</v>
      </c>
      <c r="E72" s="82">
        <v>5</v>
      </c>
      <c r="F72" s="83" t="s">
        <v>181</v>
      </c>
      <c r="G72" s="82">
        <f>INDEX(ref_Unit_Balance!$V:$V,MATCH(D72,ref_Unit_Balance!B:B,0))*E72</f>
        <v>12000</v>
      </c>
      <c r="H72" s="82">
        <f>INDEX(ref_Unit_Balance!$R:$R,MATCH(D72,ref_Unit_Balance!B:B,0))*E72</f>
        <v>1800</v>
      </c>
    </row>
    <row r="73" spans="1:8" ht="15.6">
      <c r="A73" s="79">
        <v>1</v>
      </c>
      <c r="B73" s="82">
        <v>13</v>
      </c>
      <c r="C73" s="82">
        <f>INDEX(ref_Unit_Balance!$G:$G,MATCH(D73,ref_Unit_Balance!B:B,0))*E73</f>
        <v>225</v>
      </c>
      <c r="D73" s="82">
        <f>IFERROR(INDEX(ref_Unit_Balance!$B:$B,MATCH(F73,ref_Unit_Balance!C:C,0)),0)</f>
        <v>1016</v>
      </c>
      <c r="E73" s="82">
        <v>3</v>
      </c>
      <c r="F73" s="83" t="s">
        <v>183</v>
      </c>
      <c r="G73" s="82">
        <f>INDEX(ref_Unit_Balance!$V:$V,MATCH(D73,ref_Unit_Balance!B:B,0))*E73</f>
        <v>9000</v>
      </c>
      <c r="H73" s="82">
        <f>INDEX(ref_Unit_Balance!$R:$R,MATCH(D73,ref_Unit_Balance!B:B,0))*E73</f>
        <v>900</v>
      </c>
    </row>
    <row r="74" spans="1:8" ht="15.6">
      <c r="A74" s="79">
        <v>1</v>
      </c>
      <c r="B74" s="82">
        <v>13</v>
      </c>
      <c r="C74" s="82">
        <f>INDEX(ref_Unit_Balance!$G:$G,MATCH(D74,ref_Unit_Balance!B:B,0))*E74</f>
        <v>150</v>
      </c>
      <c r="D74" s="82">
        <f>IFERROR(INDEX(ref_Unit_Balance!$B:$B,MATCH(F74,ref_Unit_Balance!C:C,0)),0)</f>
        <v>1004</v>
      </c>
      <c r="E74" s="82">
        <v>6</v>
      </c>
      <c r="F74" s="83" t="s">
        <v>149</v>
      </c>
      <c r="G74" s="82">
        <f>INDEX(ref_Unit_Balance!$V:$V,MATCH(D74,ref_Unit_Balance!B:B,0))*E74</f>
        <v>7500</v>
      </c>
      <c r="H74" s="82">
        <f>INDEX(ref_Unit_Balance!$R:$R,MATCH(D74,ref_Unit_Balance!B:B,0))*E74</f>
        <v>900</v>
      </c>
    </row>
    <row r="75" spans="1:8" ht="15.6">
      <c r="A75" s="79">
        <v>1</v>
      </c>
      <c r="B75" s="82">
        <v>13</v>
      </c>
      <c r="C75" s="82">
        <f>INDEX(ref_Unit_Balance!$G:$G,MATCH(D75,ref_Unit_Balance!B:B,0))*E75</f>
        <v>200</v>
      </c>
      <c r="D75" s="82">
        <f>IFERROR(INDEX(ref_Unit_Balance!$B:$B,MATCH(F75,ref_Unit_Balance!C:C,0)),0)</f>
        <v>1003</v>
      </c>
      <c r="E75" s="82">
        <v>8</v>
      </c>
      <c r="F75" s="83" t="s">
        <v>148</v>
      </c>
      <c r="G75" s="82">
        <f>INDEX(ref_Unit_Balance!$V:$V,MATCH(D75,ref_Unit_Balance!B:B,0))*E75</f>
        <v>10000</v>
      </c>
      <c r="H75" s="82">
        <f>INDEX(ref_Unit_Balance!$R:$R,MATCH(D75,ref_Unit_Balance!B:B,0))*E75</f>
        <v>1200</v>
      </c>
    </row>
    <row r="76" spans="1:8" ht="15.6">
      <c r="A76" s="79">
        <v>1</v>
      </c>
      <c r="B76" s="82">
        <v>13</v>
      </c>
      <c r="C76" s="82">
        <f>INDEX(ref_Unit_Balance!$G:$G,MATCH(D76,ref_Unit_Balance!B:B,0))*E76</f>
        <v>100</v>
      </c>
      <c r="D76" s="82">
        <f>IFERROR(INDEX(ref_Unit_Balance!$B:$B,MATCH(F76,ref_Unit_Balance!C:C,0)),0)</f>
        <v>1002</v>
      </c>
      <c r="E76" s="82">
        <v>4</v>
      </c>
      <c r="F76" s="83" t="s">
        <v>147</v>
      </c>
      <c r="G76" s="82">
        <f>INDEX(ref_Unit_Balance!$V:$V,MATCH(D76,ref_Unit_Balance!B:B,0))*E76</f>
        <v>8000</v>
      </c>
      <c r="H76" s="82">
        <f>INDEX(ref_Unit_Balance!$R:$R,MATCH(D76,ref_Unit_Balance!B:B,0))*E76</f>
        <v>240</v>
      </c>
    </row>
    <row r="77" spans="1:8" ht="15.6">
      <c r="A77" s="79">
        <v>1</v>
      </c>
      <c r="B77" s="82">
        <v>13</v>
      </c>
      <c r="C77" s="82">
        <f>INDEX(ref_Unit_Balance!$G:$G,MATCH(D77,ref_Unit_Balance!B:B,0))*E77</f>
        <v>300</v>
      </c>
      <c r="D77" s="82">
        <f>IFERROR(INDEX(ref_Unit_Balance!$B:$B,MATCH(F77,ref_Unit_Balance!C:C,0)),0)</f>
        <v>1001</v>
      </c>
      <c r="E77" s="82">
        <v>12</v>
      </c>
      <c r="F77" s="83" t="s">
        <v>146</v>
      </c>
      <c r="G77" s="82">
        <f>INDEX(ref_Unit_Balance!$V:$V,MATCH(D77,ref_Unit_Balance!B:B,0))*E77</f>
        <v>7200</v>
      </c>
      <c r="H77" s="82">
        <f>INDEX(ref_Unit_Balance!$R:$R,MATCH(D77,ref_Unit_Balance!B:B,0))*E77</f>
        <v>1680</v>
      </c>
    </row>
    <row r="78" spans="1:8" ht="15.6">
      <c r="A78" s="79">
        <v>1</v>
      </c>
      <c r="B78" s="82">
        <v>13</v>
      </c>
      <c r="C78" s="82">
        <f>INDEX(ref_Unit_Balance!$G:$G,MATCH(D78,ref_Unit_Balance!B:B,0))*E78</f>
        <v>250</v>
      </c>
      <c r="D78" s="82">
        <f>IFERROR(INDEX(ref_Unit_Balance!$B:$B,MATCH(F78,ref_Unit_Balance!C:C,0)),0)</f>
        <v>1012</v>
      </c>
      <c r="E78" s="82">
        <v>5</v>
      </c>
      <c r="F78" s="83" t="s">
        <v>179</v>
      </c>
      <c r="G78" s="82">
        <f>INDEX(ref_Unit_Balance!$V:$V,MATCH(D78,ref_Unit_Balance!B:B,0))*E78</f>
        <v>10000</v>
      </c>
      <c r="H78" s="82">
        <f>INDEX(ref_Unit_Balance!$R:$R,MATCH(D78,ref_Unit_Balance!B:B,0))*E78</f>
        <v>1000</v>
      </c>
    </row>
    <row r="79" spans="1:8" ht="15.6">
      <c r="A79" s="79">
        <v>1</v>
      </c>
      <c r="B79" s="82">
        <v>13</v>
      </c>
      <c r="C79" s="82">
        <f>INDEX(ref_Unit_Balance!$G:$G,MATCH(D79,ref_Unit_Balance!B:B,0))*E79</f>
        <v>250</v>
      </c>
      <c r="D79" s="82">
        <f>IFERROR(INDEX(ref_Unit_Balance!$B:$B,MATCH(F79,ref_Unit_Balance!C:C,0)),0)</f>
        <v>1011</v>
      </c>
      <c r="E79" s="82">
        <v>5</v>
      </c>
      <c r="F79" s="83" t="s">
        <v>178</v>
      </c>
      <c r="G79" s="82">
        <f>INDEX(ref_Unit_Balance!$V:$V,MATCH(D79,ref_Unit_Balance!B:B,0))*E79</f>
        <v>10000</v>
      </c>
      <c r="H79" s="82">
        <f>INDEX(ref_Unit_Balance!$R:$R,MATCH(D79,ref_Unit_Balance!B:B,0))*E79</f>
        <v>1800</v>
      </c>
    </row>
    <row r="80" spans="1:8" ht="15.6">
      <c r="A80" s="79">
        <v>1</v>
      </c>
      <c r="B80" s="82">
        <v>13</v>
      </c>
      <c r="C80" s="82">
        <f>INDEX(ref_Unit_Balance!$G:$G,MATCH(D80,ref_Unit_Balance!B:B,0))*E80</f>
        <v>250</v>
      </c>
      <c r="D80" s="82">
        <f>IFERROR(INDEX(ref_Unit_Balance!$B:$B,MATCH(F80,ref_Unit_Balance!C:C,0)),0)</f>
        <v>1010</v>
      </c>
      <c r="E80" s="82">
        <v>5</v>
      </c>
      <c r="F80" s="83" t="s">
        <v>177</v>
      </c>
      <c r="G80" s="82">
        <f>INDEX(ref_Unit_Balance!$V:$V,MATCH(D80,ref_Unit_Balance!B:B,0))*E80</f>
        <v>15000</v>
      </c>
      <c r="H80" s="82">
        <f>INDEX(ref_Unit_Balance!$R:$R,MATCH(D80,ref_Unit_Balance!B:B,0))*E80</f>
        <v>1200</v>
      </c>
    </row>
    <row r="81" spans="1:8" ht="15.6">
      <c r="A81" s="79">
        <v>1</v>
      </c>
      <c r="B81" s="82">
        <v>14</v>
      </c>
      <c r="C81" s="82">
        <f>INDEX(ref_Unit_Balance!$G:$G,MATCH(D81,ref_Unit_Balance!B:B,0))*E81</f>
        <v>300</v>
      </c>
      <c r="D81" s="82">
        <f>IFERROR(INDEX(ref_Unit_Balance!$B:$B,MATCH(F81,ref_Unit_Balance!C:C,0)),0)</f>
        <v>1007</v>
      </c>
      <c r="E81" s="82">
        <v>6</v>
      </c>
      <c r="F81" s="83" t="s">
        <v>152</v>
      </c>
      <c r="G81" s="82">
        <f>INDEX(ref_Unit_Balance!$V:$V,MATCH(D81,ref_Unit_Balance!B:B,0))*E81</f>
        <v>21000</v>
      </c>
      <c r="H81" s="82">
        <f>INDEX(ref_Unit_Balance!$R:$R,MATCH(D81,ref_Unit_Balance!B:B,0))*E81</f>
        <v>1080</v>
      </c>
    </row>
    <row r="82" spans="1:8" ht="15.6">
      <c r="A82" s="79">
        <v>1</v>
      </c>
      <c r="B82" s="82">
        <v>14</v>
      </c>
      <c r="C82" s="82">
        <f>INDEX(ref_Unit_Balance!$G:$G,MATCH(D82,ref_Unit_Balance!B:B,0))*E82</f>
        <v>200</v>
      </c>
      <c r="D82" s="82">
        <f>IFERROR(INDEX(ref_Unit_Balance!$B:$B,MATCH(F82,ref_Unit_Balance!C:C,0)),0)</f>
        <v>1006</v>
      </c>
      <c r="E82" s="82">
        <v>4</v>
      </c>
      <c r="F82" s="83" t="s">
        <v>151</v>
      </c>
      <c r="G82" s="82">
        <f>INDEX(ref_Unit_Balance!$V:$V,MATCH(D82,ref_Unit_Balance!B:B,0))*E82</f>
        <v>6000</v>
      </c>
      <c r="H82" s="82">
        <f>INDEX(ref_Unit_Balance!$R:$R,MATCH(D82,ref_Unit_Balance!B:B,0))*E82</f>
        <v>1680</v>
      </c>
    </row>
    <row r="83" spans="1:8" ht="15.6">
      <c r="A83" s="79">
        <v>1</v>
      </c>
      <c r="B83" s="82">
        <v>14</v>
      </c>
      <c r="C83" s="82">
        <f>INDEX(ref_Unit_Balance!$G:$G,MATCH(D83,ref_Unit_Balance!B:B,0))*E83</f>
        <v>500</v>
      </c>
      <c r="D83" s="82">
        <f>IFERROR(INDEX(ref_Unit_Balance!$B:$B,MATCH(F83,ref_Unit_Balance!C:C,0)),0)</f>
        <v>1009</v>
      </c>
      <c r="E83" s="82">
        <v>10</v>
      </c>
      <c r="F83" s="83" t="s">
        <v>154</v>
      </c>
      <c r="G83" s="82">
        <f>INDEX(ref_Unit_Balance!$V:$V,MATCH(D83,ref_Unit_Balance!B:B,0))*E83</f>
        <v>20000</v>
      </c>
      <c r="H83" s="82">
        <f>INDEX(ref_Unit_Balance!$R:$R,MATCH(D83,ref_Unit_Balance!B:B,0))*E83</f>
        <v>3600</v>
      </c>
    </row>
    <row r="84" spans="1:8" ht="15.6">
      <c r="A84" s="79">
        <v>1</v>
      </c>
      <c r="B84" s="82">
        <v>14</v>
      </c>
      <c r="C84" s="82">
        <f>INDEX(ref_Unit_Balance!$G:$G,MATCH(D84,ref_Unit_Balance!B:B,0))*E84</f>
        <v>450</v>
      </c>
      <c r="D84" s="82">
        <f>IFERROR(INDEX(ref_Unit_Balance!$B:$B,MATCH(F84,ref_Unit_Balance!C:C,0)),0)</f>
        <v>1012</v>
      </c>
      <c r="E84" s="82">
        <v>9</v>
      </c>
      <c r="F84" s="83" t="s">
        <v>179</v>
      </c>
      <c r="G84" s="82">
        <f>INDEX(ref_Unit_Balance!$V:$V,MATCH(D84,ref_Unit_Balance!B:B,0))*E84</f>
        <v>18000</v>
      </c>
      <c r="H84" s="82">
        <f>INDEX(ref_Unit_Balance!$R:$R,MATCH(D84,ref_Unit_Balance!B:B,0))*E84</f>
        <v>1800</v>
      </c>
    </row>
    <row r="85" spans="1:8" ht="15.6">
      <c r="A85" s="79">
        <v>1</v>
      </c>
      <c r="B85" s="82">
        <v>14</v>
      </c>
      <c r="C85" s="82">
        <f>INDEX(ref_Unit_Balance!$G:$G,MATCH(D85,ref_Unit_Balance!B:B,0))*E85</f>
        <v>450</v>
      </c>
      <c r="D85" s="82">
        <f>IFERROR(INDEX(ref_Unit_Balance!$B:$B,MATCH(F85,ref_Unit_Balance!C:C,0)),0)</f>
        <v>1011</v>
      </c>
      <c r="E85" s="82">
        <v>9</v>
      </c>
      <c r="F85" s="83" t="s">
        <v>178</v>
      </c>
      <c r="G85" s="82">
        <f>INDEX(ref_Unit_Balance!$V:$V,MATCH(D85,ref_Unit_Balance!B:B,0))*E85</f>
        <v>18000</v>
      </c>
      <c r="H85" s="82">
        <f>INDEX(ref_Unit_Balance!$R:$R,MATCH(D85,ref_Unit_Balance!B:B,0))*E85</f>
        <v>3240</v>
      </c>
    </row>
    <row r="86" spans="1:8" ht="15.6">
      <c r="A86" s="79">
        <v>1</v>
      </c>
      <c r="B86" s="82">
        <v>14</v>
      </c>
      <c r="C86" s="82">
        <f>INDEX(ref_Unit_Balance!$G:$G,MATCH(D86,ref_Unit_Balance!B:B,0))*E86</f>
        <v>450</v>
      </c>
      <c r="D86" s="82">
        <f>IFERROR(INDEX(ref_Unit_Balance!$B:$B,MATCH(F86,ref_Unit_Balance!C:C,0)),0)</f>
        <v>1010</v>
      </c>
      <c r="E86" s="82">
        <v>9</v>
      </c>
      <c r="F86" s="83" t="s">
        <v>177</v>
      </c>
      <c r="G86" s="82">
        <f>INDEX(ref_Unit_Balance!$V:$V,MATCH(D86,ref_Unit_Balance!B:B,0))*E86</f>
        <v>27000</v>
      </c>
      <c r="H86" s="82">
        <f>INDEX(ref_Unit_Balance!$R:$R,MATCH(D86,ref_Unit_Balance!B:B,0))*E86</f>
        <v>2160</v>
      </c>
    </row>
    <row r="87" spans="1:8" ht="15.6">
      <c r="A87" s="79">
        <v>1</v>
      </c>
      <c r="B87" s="82">
        <v>14</v>
      </c>
      <c r="C87" s="82">
        <f>INDEX(ref_Unit_Balance!$G:$G,MATCH(D87,ref_Unit_Balance!B:B,0))*E87</f>
        <v>150</v>
      </c>
      <c r="D87" s="82">
        <f>IFERROR(INDEX(ref_Unit_Balance!$B:$B,MATCH(F87,ref_Unit_Balance!C:C,0)),0)</f>
        <v>1008</v>
      </c>
      <c r="E87" s="82">
        <v>3</v>
      </c>
      <c r="F87" s="83" t="s">
        <v>153</v>
      </c>
      <c r="G87" s="82">
        <f>INDEX(ref_Unit_Balance!$V:$V,MATCH(D87,ref_Unit_Balance!B:B,0))*E87</f>
        <v>4500</v>
      </c>
      <c r="H87" s="82">
        <f>INDEX(ref_Unit_Balance!$R:$R,MATCH(D87,ref_Unit_Balance!B:B,0))*E87</f>
        <v>1080</v>
      </c>
    </row>
    <row r="88" spans="1:8" ht="15.6">
      <c r="A88" s="79">
        <v>1</v>
      </c>
      <c r="B88" s="82">
        <v>14</v>
      </c>
      <c r="C88" s="82">
        <f>INDEX(ref_Unit_Balance!$G:$G,MATCH(D88,ref_Unit_Balance!B:B,0))*E88</f>
        <v>250</v>
      </c>
      <c r="D88" s="82">
        <f>IFERROR(INDEX(ref_Unit_Balance!$B:$B,MATCH(F88,ref_Unit_Balance!C:C,0)),0)</f>
        <v>1013</v>
      </c>
      <c r="E88" s="82">
        <v>5</v>
      </c>
      <c r="F88" s="83" t="s">
        <v>180</v>
      </c>
      <c r="G88" s="82">
        <f>INDEX(ref_Unit_Balance!$V:$V,MATCH(D88,ref_Unit_Balance!B:B,0))*E88</f>
        <v>8000</v>
      </c>
      <c r="H88" s="82">
        <f>INDEX(ref_Unit_Balance!$R:$R,MATCH(D88,ref_Unit_Balance!B:B,0))*E88</f>
        <v>1200</v>
      </c>
    </row>
    <row r="89" spans="1:8" ht="15.6">
      <c r="A89" s="79">
        <v>1</v>
      </c>
      <c r="B89" s="82">
        <v>14</v>
      </c>
      <c r="C89" s="82">
        <f>INDEX(ref_Unit_Balance!$G:$G,MATCH(D89,ref_Unit_Balance!B:B,0))*E89</f>
        <v>375</v>
      </c>
      <c r="D89" s="82">
        <f>IFERROR(INDEX(ref_Unit_Balance!$B:$B,MATCH(F89,ref_Unit_Balance!C:C,0)),0)</f>
        <v>1014</v>
      </c>
      <c r="E89" s="82">
        <v>5</v>
      </c>
      <c r="F89" s="83" t="s">
        <v>181</v>
      </c>
      <c r="G89" s="82">
        <f>INDEX(ref_Unit_Balance!$V:$V,MATCH(D89,ref_Unit_Balance!B:B,0))*E89</f>
        <v>12000</v>
      </c>
      <c r="H89" s="82">
        <f>INDEX(ref_Unit_Balance!$R:$R,MATCH(D89,ref_Unit_Balance!B:B,0))*E89</f>
        <v>1800</v>
      </c>
    </row>
    <row r="90" spans="1:8" ht="15.6">
      <c r="A90" s="79">
        <v>1</v>
      </c>
      <c r="B90" s="82">
        <v>15</v>
      </c>
      <c r="C90" s="82">
        <f>INDEX(ref_Unit_Balance!$G:$G,MATCH(D90,ref_Unit_Balance!B:B,0))*E90</f>
        <v>1000</v>
      </c>
      <c r="D90" s="82">
        <f>IFERROR(INDEX(ref_Unit_Balance!$B:$B,MATCH(F90,ref_Unit_Balance!C:C,0)),0)</f>
        <v>1013</v>
      </c>
      <c r="E90" s="82">
        <v>20</v>
      </c>
      <c r="F90" s="83" t="s">
        <v>180</v>
      </c>
      <c r="G90" s="82">
        <f>INDEX(ref_Unit_Balance!$V:$V,MATCH(D90,ref_Unit_Balance!B:B,0))*E90</f>
        <v>32000</v>
      </c>
      <c r="H90" s="82">
        <f>INDEX(ref_Unit_Balance!$R:$R,MATCH(D90,ref_Unit_Balance!B:B,0))*E90</f>
        <v>4800</v>
      </c>
    </row>
    <row r="91" spans="1:8" ht="15.6">
      <c r="A91" s="79">
        <v>1</v>
      </c>
      <c r="B91" s="82">
        <v>15</v>
      </c>
      <c r="C91" s="82">
        <f>INDEX(ref_Unit_Balance!$G:$G,MATCH(D91,ref_Unit_Balance!B:B,0))*E91</f>
        <v>1500</v>
      </c>
      <c r="D91" s="82">
        <f>IFERROR(INDEX(ref_Unit_Balance!$B:$B,MATCH(F91,ref_Unit_Balance!C:C,0)),0)</f>
        <v>1014</v>
      </c>
      <c r="E91" s="82">
        <v>20</v>
      </c>
      <c r="F91" s="83" t="s">
        <v>181</v>
      </c>
      <c r="G91" s="82">
        <f>INDEX(ref_Unit_Balance!$V:$V,MATCH(D91,ref_Unit_Balance!B:B,0))*E91</f>
        <v>48000</v>
      </c>
      <c r="H91" s="82">
        <f>INDEX(ref_Unit_Balance!$R:$R,MATCH(D91,ref_Unit_Balance!B:B,0))*E91</f>
        <v>7200</v>
      </c>
    </row>
    <row r="92" spans="1:8" ht="15.6">
      <c r="A92" s="79">
        <v>1</v>
      </c>
      <c r="B92" s="82">
        <v>15</v>
      </c>
      <c r="C92" s="82">
        <f>INDEX(ref_Unit_Balance!$G:$G,MATCH(D92,ref_Unit_Balance!B:B,0))*E92</f>
        <v>750</v>
      </c>
      <c r="D92" s="82">
        <f>IFERROR(INDEX(ref_Unit_Balance!$B:$B,MATCH(F92,ref_Unit_Balance!C:C,0)),0)</f>
        <v>1016</v>
      </c>
      <c r="E92" s="82">
        <v>10</v>
      </c>
      <c r="F92" s="83" t="s">
        <v>183</v>
      </c>
      <c r="G92" s="82">
        <f>INDEX(ref_Unit_Balance!$V:$V,MATCH(D92,ref_Unit_Balance!B:B,0))*E92</f>
        <v>30000</v>
      </c>
      <c r="H92" s="82">
        <f>INDEX(ref_Unit_Balance!$R:$R,MATCH(D92,ref_Unit_Balance!B:B,0))*E92</f>
        <v>3000</v>
      </c>
    </row>
    <row r="93" spans="1:8" ht="15.6">
      <c r="A93" s="79">
        <v>1</v>
      </c>
      <c r="B93" s="82">
        <v>15</v>
      </c>
      <c r="C93" s="82">
        <f>INDEX(ref_Unit_Balance!$G:$G,MATCH(D93,ref_Unit_Balance!B:B,0))*E93</f>
        <v>500</v>
      </c>
      <c r="D93" s="82">
        <f>IFERROR(INDEX(ref_Unit_Balance!$B:$B,MATCH(F93,ref_Unit_Balance!C:C,0)),0)</f>
        <v>1009</v>
      </c>
      <c r="E93" s="82">
        <v>10</v>
      </c>
      <c r="F93" s="83" t="s">
        <v>154</v>
      </c>
      <c r="G93" s="82">
        <f>INDEX(ref_Unit_Balance!$V:$V,MATCH(D93,ref_Unit_Balance!B:B,0))*E93</f>
        <v>20000</v>
      </c>
      <c r="H93" s="82">
        <f>INDEX(ref_Unit_Balance!$R:$R,MATCH(D93,ref_Unit_Balance!B:B,0))*E93</f>
        <v>3600</v>
      </c>
    </row>
    <row r="94" spans="1:8" ht="15.6">
      <c r="A94" s="79">
        <v>1</v>
      </c>
      <c r="B94" s="82">
        <v>16</v>
      </c>
      <c r="C94" s="82">
        <f>INDEX(ref_Unit_Balance!$G:$G,MATCH(D94,ref_Unit_Balance!B:B,0))*E94</f>
        <v>680</v>
      </c>
      <c r="D94" s="82">
        <f>IFERROR(INDEX(ref_Unit_Balance!$B:$B,MATCH(F94,ref_Unit_Balance!C:C,0)),0)</f>
        <v>1051</v>
      </c>
      <c r="E94" s="82">
        <v>10</v>
      </c>
      <c r="F94" s="83" t="s">
        <v>218</v>
      </c>
      <c r="G94" s="82">
        <f>INDEX(ref_Unit_Balance!$V:$V,MATCH(D94,ref_Unit_Balance!B:B,0))*E94</f>
        <v>16200</v>
      </c>
      <c r="H94" s="82">
        <f>INDEX(ref_Unit_Balance!$R:$R,MATCH(D94,ref_Unit_Balance!B:B,0))*E94</f>
        <v>3780</v>
      </c>
    </row>
    <row r="95" spans="1:8" ht="15.6">
      <c r="A95" s="79">
        <v>1</v>
      </c>
      <c r="B95" s="82">
        <v>16</v>
      </c>
      <c r="C95" s="82">
        <f>INDEX(ref_Unit_Balance!$G:$G,MATCH(D95,ref_Unit_Balance!B:B,0))*E95</f>
        <v>272</v>
      </c>
      <c r="D95" s="82">
        <f>IFERROR(INDEX(ref_Unit_Balance!$B:$B,MATCH(F95,ref_Unit_Balance!C:C,0)),0)</f>
        <v>1053</v>
      </c>
      <c r="E95" s="82">
        <v>4</v>
      </c>
      <c r="F95" s="83" t="s">
        <v>220</v>
      </c>
      <c r="G95" s="82">
        <f>INDEX(ref_Unit_Balance!$V:$V,MATCH(D95,ref_Unit_Balance!B:B,0))*E95</f>
        <v>13500</v>
      </c>
      <c r="H95" s="82">
        <f>INDEX(ref_Unit_Balance!$R:$R,MATCH(D95,ref_Unit_Balance!B:B,0))*E95</f>
        <v>1620</v>
      </c>
    </row>
    <row r="96" spans="1:8" ht="15.6">
      <c r="A96" s="79">
        <v>1</v>
      </c>
      <c r="B96" s="82">
        <v>16</v>
      </c>
      <c r="C96" s="82">
        <f>INDEX(ref_Unit_Balance!$G:$G,MATCH(D96,ref_Unit_Balance!B:B,0))*E96</f>
        <v>408</v>
      </c>
      <c r="D96" s="82">
        <f>IFERROR(INDEX(ref_Unit_Balance!$B:$B,MATCH(F96,ref_Unit_Balance!C:C,0)),0)</f>
        <v>1052</v>
      </c>
      <c r="E96" s="82">
        <v>6</v>
      </c>
      <c r="F96" s="83" t="s">
        <v>219</v>
      </c>
      <c r="G96" s="82">
        <f>INDEX(ref_Unit_Balance!$V:$V,MATCH(D96,ref_Unit_Balance!B:B,0))*E96</f>
        <v>32400</v>
      </c>
      <c r="H96" s="82">
        <f>INDEX(ref_Unit_Balance!$R:$R,MATCH(D96,ref_Unit_Balance!B:B,0))*E96</f>
        <v>972</v>
      </c>
    </row>
    <row r="97" spans="1:8" ht="15.6">
      <c r="A97" s="79">
        <v>1</v>
      </c>
      <c r="B97" s="82">
        <v>16</v>
      </c>
      <c r="C97" s="82">
        <f>INDEX(ref_Unit_Balance!$G:$G,MATCH(D97,ref_Unit_Balance!B:B,0))*E97</f>
        <v>340</v>
      </c>
      <c r="D97" s="82">
        <f>IFERROR(INDEX(ref_Unit_Balance!$B:$B,MATCH(F97,ref_Unit_Balance!C:C,0)),0)</f>
        <v>1054</v>
      </c>
      <c r="E97" s="82">
        <v>5</v>
      </c>
      <c r="F97" s="83" t="s">
        <v>221</v>
      </c>
      <c r="G97" s="82">
        <f>INDEX(ref_Unit_Balance!$V:$V,MATCH(D97,ref_Unit_Balance!B:B,0))*E97</f>
        <v>16875</v>
      </c>
      <c r="H97" s="82">
        <f>INDEX(ref_Unit_Balance!$R:$R,MATCH(D97,ref_Unit_Balance!B:B,0))*E97</f>
        <v>2025</v>
      </c>
    </row>
    <row r="98" spans="1:8" ht="15.6">
      <c r="A98" s="79">
        <v>1</v>
      </c>
      <c r="B98" s="82">
        <v>16</v>
      </c>
      <c r="C98" s="82">
        <f>INDEX(ref_Unit_Balance!$G:$G,MATCH(D98,ref_Unit_Balance!B:B,0))*E98</f>
        <v>558</v>
      </c>
      <c r="D98" s="82">
        <f>IFERROR(INDEX(ref_Unit_Balance!$B:$B,MATCH(F98,ref_Unit_Balance!C:C,0)),0)</f>
        <v>1055</v>
      </c>
      <c r="E98" s="82">
        <v>6</v>
      </c>
      <c r="F98" s="83" t="s">
        <v>222</v>
      </c>
      <c r="G98" s="82">
        <f>INDEX(ref_Unit_Balance!$V:$V,MATCH(D98,ref_Unit_Balance!B:B,0))*E98</f>
        <v>22200</v>
      </c>
      <c r="H98" s="82">
        <f>INDEX(ref_Unit_Balance!$R:$R,MATCH(D98,ref_Unit_Balance!B:B,0))*E98</f>
        <v>3996</v>
      </c>
    </row>
    <row r="99" spans="1:8" ht="15.6">
      <c r="A99" s="79">
        <v>1</v>
      </c>
      <c r="B99" s="82">
        <v>16</v>
      </c>
      <c r="C99" s="82">
        <f>INDEX(ref_Unit_Balance!$G:$G,MATCH(D99,ref_Unit_Balance!B:B,0))*E99</f>
        <v>372</v>
      </c>
      <c r="D99" s="82">
        <f>IFERROR(INDEX(ref_Unit_Balance!$B:$B,MATCH(F99,ref_Unit_Balance!C:C,0)),0)</f>
        <v>1057</v>
      </c>
      <c r="E99" s="82">
        <v>4</v>
      </c>
      <c r="F99" s="83" t="s">
        <v>224</v>
      </c>
      <c r="G99" s="82">
        <f>INDEX(ref_Unit_Balance!$V:$V,MATCH(D99,ref_Unit_Balance!B:B,0))*E99</f>
        <v>25900</v>
      </c>
      <c r="H99" s="82">
        <f>INDEX(ref_Unit_Balance!$R:$R,MATCH(D99,ref_Unit_Balance!B:B,0))*E99</f>
        <v>1332</v>
      </c>
    </row>
    <row r="100" spans="1:8" ht="15.6">
      <c r="A100" s="79">
        <v>1</v>
      </c>
      <c r="B100" s="82">
        <v>16</v>
      </c>
      <c r="C100" s="82">
        <f>INDEX(ref_Unit_Balance!$G:$G,MATCH(D100,ref_Unit_Balance!B:B,0))*E100</f>
        <v>744</v>
      </c>
      <c r="D100" s="82">
        <f>IFERROR(INDEX(ref_Unit_Balance!$B:$B,MATCH(F100,ref_Unit_Balance!C:C,0)),0)</f>
        <v>1056</v>
      </c>
      <c r="E100" s="82">
        <v>8</v>
      </c>
      <c r="F100" s="83" t="s">
        <v>223</v>
      </c>
      <c r="G100" s="82">
        <f>INDEX(ref_Unit_Balance!$V:$V,MATCH(D100,ref_Unit_Balance!B:B,0))*E100</f>
        <v>22200</v>
      </c>
      <c r="H100" s="82">
        <f>INDEX(ref_Unit_Balance!$R:$R,MATCH(D100,ref_Unit_Balance!B:B,0))*E100</f>
        <v>6216</v>
      </c>
    </row>
    <row r="101" spans="1:8" ht="15.6">
      <c r="A101" s="79">
        <v>1</v>
      </c>
      <c r="B101" s="82">
        <v>16</v>
      </c>
      <c r="C101" s="82">
        <f>INDEX(ref_Unit_Balance!$G:$G,MATCH(D101,ref_Unit_Balance!B:B,0))*E101</f>
        <v>651</v>
      </c>
      <c r="D101" s="82">
        <f>IFERROR(INDEX(ref_Unit_Balance!$B:$B,MATCH(F101,ref_Unit_Balance!C:C,0)),0)</f>
        <v>1059</v>
      </c>
      <c r="E101" s="82">
        <v>7</v>
      </c>
      <c r="F101" s="83" t="s">
        <v>226</v>
      </c>
      <c r="G101" s="82">
        <f>INDEX(ref_Unit_Balance!$V:$V,MATCH(D101,ref_Unit_Balance!B:B,0))*E101</f>
        <v>25900</v>
      </c>
      <c r="H101" s="82">
        <f>INDEX(ref_Unit_Balance!$R:$R,MATCH(D101,ref_Unit_Balance!B:B,0))*E101</f>
        <v>4662</v>
      </c>
    </row>
    <row r="102" spans="1:8" ht="15.6">
      <c r="A102" s="79">
        <v>1</v>
      </c>
      <c r="B102" s="82">
        <v>17</v>
      </c>
      <c r="C102" s="82">
        <f>INDEX(ref_Unit_Balance!$G:$G,MATCH(D102,ref_Unit_Balance!B:B,0))*E102</f>
        <v>930</v>
      </c>
      <c r="D102" s="82">
        <f>IFERROR(INDEX(ref_Unit_Balance!$B:$B,MATCH(F102,ref_Unit_Balance!C:C,0)),0)</f>
        <v>1059</v>
      </c>
      <c r="E102" s="82">
        <v>10</v>
      </c>
      <c r="F102" s="83" t="s">
        <v>226</v>
      </c>
      <c r="G102" s="82">
        <f>INDEX(ref_Unit_Balance!$V:$V,MATCH(D102,ref_Unit_Balance!B:B,0))*E102</f>
        <v>37000</v>
      </c>
      <c r="H102" s="82">
        <f>INDEX(ref_Unit_Balance!$R:$R,MATCH(D102,ref_Unit_Balance!B:B,0))*E102</f>
        <v>6660</v>
      </c>
    </row>
    <row r="103" spans="1:8" ht="15.6">
      <c r="A103" s="79">
        <v>1</v>
      </c>
      <c r="B103" s="82">
        <v>17</v>
      </c>
      <c r="C103" s="82">
        <f>INDEX(ref_Unit_Balance!$G:$G,MATCH(D103,ref_Unit_Balance!B:B,0))*E103</f>
        <v>279</v>
      </c>
      <c r="D103" s="82">
        <f>IFERROR(INDEX(ref_Unit_Balance!$B:$B,MATCH(F103,ref_Unit_Balance!C:C,0)),0)</f>
        <v>1058</v>
      </c>
      <c r="E103" s="82">
        <v>3</v>
      </c>
      <c r="F103" s="83" t="s">
        <v>225</v>
      </c>
      <c r="G103" s="82">
        <f>INDEX(ref_Unit_Balance!$V:$V,MATCH(D103,ref_Unit_Balance!B:B,0))*E103</f>
        <v>8325</v>
      </c>
      <c r="H103" s="82">
        <f>INDEX(ref_Unit_Balance!$R:$R,MATCH(D103,ref_Unit_Balance!B:B,0))*E103</f>
        <v>1998</v>
      </c>
    </row>
    <row r="104" spans="1:8" ht="15.6">
      <c r="A104" s="79">
        <v>1</v>
      </c>
      <c r="B104" s="82">
        <v>17</v>
      </c>
      <c r="C104" s="82">
        <f>INDEX(ref_Unit_Balance!$G:$G,MATCH(D104,ref_Unit_Balance!B:B,0))*E104</f>
        <v>440</v>
      </c>
      <c r="D104" s="82">
        <f>IFERROR(INDEX(ref_Unit_Balance!$B:$B,MATCH(F104,ref_Unit_Balance!C:C,0)),0)</f>
        <v>1060</v>
      </c>
      <c r="E104" s="82">
        <v>5</v>
      </c>
      <c r="F104" s="83" t="s">
        <v>227</v>
      </c>
      <c r="G104" s="82">
        <f>INDEX(ref_Unit_Balance!$V:$V,MATCH(D104,ref_Unit_Balance!B:B,0))*E104</f>
        <v>26250</v>
      </c>
      <c r="H104" s="82">
        <f>INDEX(ref_Unit_Balance!$R:$R,MATCH(D104,ref_Unit_Balance!B:B,0))*E104</f>
        <v>2100</v>
      </c>
    </row>
    <row r="105" spans="1:8" ht="15.6">
      <c r="A105" s="79">
        <v>1</v>
      </c>
      <c r="B105" s="82">
        <v>17</v>
      </c>
      <c r="C105" s="82">
        <f>INDEX(ref_Unit_Balance!$G:$G,MATCH(D105,ref_Unit_Balance!B:B,0))*E105</f>
        <v>440</v>
      </c>
      <c r="D105" s="82">
        <f>IFERROR(INDEX(ref_Unit_Balance!$B:$B,MATCH(F105,ref_Unit_Balance!C:C,0)),0)</f>
        <v>1061</v>
      </c>
      <c r="E105" s="82">
        <v>5</v>
      </c>
      <c r="F105" s="83" t="s">
        <v>228</v>
      </c>
      <c r="G105" s="82">
        <f>INDEX(ref_Unit_Balance!$V:$V,MATCH(D105,ref_Unit_Balance!B:B,0))*E105</f>
        <v>17500</v>
      </c>
      <c r="H105" s="82">
        <f>INDEX(ref_Unit_Balance!$R:$R,MATCH(D105,ref_Unit_Balance!B:B,0))*E105</f>
        <v>3150</v>
      </c>
    </row>
    <row r="106" spans="1:8" ht="15.6">
      <c r="A106" s="79">
        <v>1</v>
      </c>
      <c r="B106" s="82">
        <v>17</v>
      </c>
      <c r="C106" s="82">
        <f>INDEX(ref_Unit_Balance!$G:$G,MATCH(D106,ref_Unit_Balance!B:B,0))*E106</f>
        <v>880</v>
      </c>
      <c r="D106" s="82">
        <f>IFERROR(INDEX(ref_Unit_Balance!$B:$B,MATCH(F106,ref_Unit_Balance!C:C,0)),0)</f>
        <v>1062</v>
      </c>
      <c r="E106" s="82">
        <v>10</v>
      </c>
      <c r="F106" s="83" t="s">
        <v>229</v>
      </c>
      <c r="G106" s="82">
        <f>INDEX(ref_Unit_Balance!$V:$V,MATCH(D106,ref_Unit_Balance!B:B,0))*E106</f>
        <v>35000</v>
      </c>
      <c r="H106" s="82">
        <f>INDEX(ref_Unit_Balance!$R:$R,MATCH(D106,ref_Unit_Balance!B:B,0))*E106</f>
        <v>3500</v>
      </c>
    </row>
    <row r="107" spans="1:8" ht="15.6">
      <c r="A107" s="79">
        <v>1</v>
      </c>
      <c r="B107" s="82">
        <v>17</v>
      </c>
      <c r="C107" s="82">
        <f>INDEX(ref_Unit_Balance!$G:$G,MATCH(D107,ref_Unit_Balance!B:B,0))*E107</f>
        <v>680</v>
      </c>
      <c r="D107" s="82">
        <f>IFERROR(INDEX(ref_Unit_Balance!$B:$B,MATCH(F107,ref_Unit_Balance!C:C,0)),0)</f>
        <v>1051</v>
      </c>
      <c r="E107" s="82">
        <v>10</v>
      </c>
      <c r="F107" s="83" t="s">
        <v>218</v>
      </c>
      <c r="G107" s="82">
        <f>INDEX(ref_Unit_Balance!$V:$V,MATCH(D107,ref_Unit_Balance!B:B,0))*E107</f>
        <v>16200</v>
      </c>
      <c r="H107" s="82">
        <f>INDEX(ref_Unit_Balance!$R:$R,MATCH(D107,ref_Unit_Balance!B:B,0))*E107</f>
        <v>3780</v>
      </c>
    </row>
    <row r="108" spans="1:8" ht="15.6">
      <c r="A108" s="79">
        <v>1</v>
      </c>
      <c r="B108" s="82">
        <v>17</v>
      </c>
      <c r="C108" s="82">
        <f>INDEX(ref_Unit_Balance!$G:$G,MATCH(D108,ref_Unit_Balance!B:B,0))*E108</f>
        <v>408</v>
      </c>
      <c r="D108" s="82">
        <f>IFERROR(INDEX(ref_Unit_Balance!$B:$B,MATCH(F108,ref_Unit_Balance!C:C,0)),0)</f>
        <v>1054</v>
      </c>
      <c r="E108" s="82">
        <v>6</v>
      </c>
      <c r="F108" s="83" t="s">
        <v>221</v>
      </c>
      <c r="G108" s="82">
        <f>INDEX(ref_Unit_Balance!$V:$V,MATCH(D108,ref_Unit_Balance!B:B,0))*E108</f>
        <v>20250</v>
      </c>
      <c r="H108" s="82">
        <f>INDEX(ref_Unit_Balance!$R:$R,MATCH(D108,ref_Unit_Balance!B:B,0))*E108</f>
        <v>2430</v>
      </c>
    </row>
    <row r="109" spans="1:8" ht="15.6">
      <c r="A109" s="79">
        <v>1</v>
      </c>
      <c r="B109" s="82">
        <v>17</v>
      </c>
      <c r="C109" s="82">
        <f>INDEX(ref_Unit_Balance!$G:$G,MATCH(D109,ref_Unit_Balance!B:B,0))*E109</f>
        <v>680</v>
      </c>
      <c r="D109" s="82">
        <f>IFERROR(INDEX(ref_Unit_Balance!$B:$B,MATCH(F109,ref_Unit_Balance!C:C,0)),0)</f>
        <v>1052</v>
      </c>
      <c r="E109" s="82">
        <v>10</v>
      </c>
      <c r="F109" s="83" t="s">
        <v>219</v>
      </c>
      <c r="G109" s="82">
        <f>INDEX(ref_Unit_Balance!$V:$V,MATCH(D109,ref_Unit_Balance!B:B,0))*E109</f>
        <v>54000</v>
      </c>
      <c r="H109" s="82">
        <f>INDEX(ref_Unit_Balance!$R:$R,MATCH(D109,ref_Unit_Balance!B:B,0))*E109</f>
        <v>1620</v>
      </c>
    </row>
    <row r="110" spans="1:8" ht="15.6">
      <c r="A110" s="79">
        <v>1</v>
      </c>
      <c r="B110" s="82">
        <v>18</v>
      </c>
      <c r="C110" s="82">
        <f>INDEX(ref_Unit_Balance!$G:$G,MATCH(D110,ref_Unit_Balance!B:B,0))*E110</f>
        <v>1700</v>
      </c>
      <c r="D110" s="82">
        <f>IFERROR(INDEX(ref_Unit_Balance!$B:$B,MATCH(F110,ref_Unit_Balance!C:C,0)),0)</f>
        <v>1051</v>
      </c>
      <c r="E110" s="82">
        <v>25</v>
      </c>
      <c r="F110" s="83" t="s">
        <v>218</v>
      </c>
      <c r="G110" s="82">
        <f>INDEX(ref_Unit_Balance!$V:$V,MATCH(D110,ref_Unit_Balance!B:B,0))*E110</f>
        <v>40500</v>
      </c>
      <c r="H110" s="82">
        <f>INDEX(ref_Unit_Balance!$R:$R,MATCH(D110,ref_Unit_Balance!B:B,0))*E110</f>
        <v>9450</v>
      </c>
    </row>
    <row r="111" spans="1:8" ht="15.6">
      <c r="A111" s="79">
        <v>1</v>
      </c>
      <c r="B111" s="82">
        <v>18</v>
      </c>
      <c r="C111" s="82">
        <f>INDEX(ref_Unit_Balance!$G:$G,MATCH(D111,ref_Unit_Balance!B:B,0))*E111</f>
        <v>465</v>
      </c>
      <c r="D111" s="82">
        <f>IFERROR(INDEX(ref_Unit_Balance!$B:$B,MATCH(F111,ref_Unit_Balance!C:C,0)),0)</f>
        <v>1058</v>
      </c>
      <c r="E111" s="82">
        <v>5</v>
      </c>
      <c r="F111" s="83" t="s">
        <v>225</v>
      </c>
      <c r="G111" s="82">
        <f>INDEX(ref_Unit_Balance!$V:$V,MATCH(D111,ref_Unit_Balance!B:B,0))*E111</f>
        <v>13875</v>
      </c>
      <c r="H111" s="82">
        <f>INDEX(ref_Unit_Balance!$R:$R,MATCH(D111,ref_Unit_Balance!B:B,0))*E111</f>
        <v>3330</v>
      </c>
    </row>
    <row r="112" spans="1:8" ht="15.6">
      <c r="A112" s="79">
        <v>1</v>
      </c>
      <c r="B112" s="82">
        <v>18</v>
      </c>
      <c r="C112" s="82">
        <f>INDEX(ref_Unit_Balance!$G:$G,MATCH(D112,ref_Unit_Balance!B:B,0))*E112</f>
        <v>930</v>
      </c>
      <c r="D112" s="82">
        <f>IFERROR(INDEX(ref_Unit_Balance!$B:$B,MATCH(F112,ref_Unit_Balance!C:C,0)),0)</f>
        <v>1056</v>
      </c>
      <c r="E112" s="82">
        <v>10</v>
      </c>
      <c r="F112" s="83" t="s">
        <v>223</v>
      </c>
      <c r="G112" s="82">
        <f>INDEX(ref_Unit_Balance!$V:$V,MATCH(D112,ref_Unit_Balance!B:B,0))*E112</f>
        <v>27750</v>
      </c>
      <c r="H112" s="82">
        <f>INDEX(ref_Unit_Balance!$R:$R,MATCH(D112,ref_Unit_Balance!B:B,0))*E112</f>
        <v>7770</v>
      </c>
    </row>
    <row r="113" spans="1:8" ht="15.6">
      <c r="A113" s="79">
        <v>1</v>
      </c>
      <c r="B113" s="82">
        <v>18</v>
      </c>
      <c r="C113" s="82">
        <f>INDEX(ref_Unit_Balance!$G:$G,MATCH(D113,ref_Unit_Balance!B:B,0))*E113</f>
        <v>340</v>
      </c>
      <c r="D113" s="82">
        <f>IFERROR(INDEX(ref_Unit_Balance!$B:$B,MATCH(F113,ref_Unit_Balance!C:C,0)),0)</f>
        <v>1052</v>
      </c>
      <c r="E113" s="82">
        <v>5</v>
      </c>
      <c r="F113" s="83" t="s">
        <v>219</v>
      </c>
      <c r="G113" s="82">
        <f>INDEX(ref_Unit_Balance!$V:$V,MATCH(D113,ref_Unit_Balance!B:B,0))*E113</f>
        <v>27000</v>
      </c>
      <c r="H113" s="82">
        <f>INDEX(ref_Unit_Balance!$R:$R,MATCH(D113,ref_Unit_Balance!B:B,0))*E113</f>
        <v>810</v>
      </c>
    </row>
    <row r="114" spans="1:8" ht="15.6">
      <c r="A114" s="79">
        <v>1</v>
      </c>
      <c r="B114" s="82">
        <v>18</v>
      </c>
      <c r="C114" s="82">
        <f>INDEX(ref_Unit_Balance!$G:$G,MATCH(D114,ref_Unit_Balance!B:B,0))*E114</f>
        <v>558</v>
      </c>
      <c r="D114" s="82">
        <f>IFERROR(INDEX(ref_Unit_Balance!$B:$B,MATCH(F114,ref_Unit_Balance!C:C,0)),0)</f>
        <v>1057</v>
      </c>
      <c r="E114" s="82">
        <v>6</v>
      </c>
      <c r="F114" s="83" t="s">
        <v>224</v>
      </c>
      <c r="G114" s="82">
        <f>INDEX(ref_Unit_Balance!$V:$V,MATCH(D114,ref_Unit_Balance!B:B,0))*E114</f>
        <v>38850</v>
      </c>
      <c r="H114" s="82">
        <f>INDEX(ref_Unit_Balance!$R:$R,MATCH(D114,ref_Unit_Balance!B:B,0))*E114</f>
        <v>1998</v>
      </c>
    </row>
    <row r="115" spans="1:8" ht="15.6">
      <c r="A115" s="79">
        <v>1</v>
      </c>
      <c r="B115" s="82">
        <v>18</v>
      </c>
      <c r="C115" s="82">
        <f>INDEX(ref_Unit_Balance!$G:$G,MATCH(D115,ref_Unit_Balance!B:B,0))*E115</f>
        <v>440</v>
      </c>
      <c r="D115" s="82">
        <f>IFERROR(INDEX(ref_Unit_Balance!$B:$B,MATCH(F115,ref_Unit_Balance!C:C,0)),0)</f>
        <v>1062</v>
      </c>
      <c r="E115" s="82">
        <v>5</v>
      </c>
      <c r="F115" s="83" t="s">
        <v>229</v>
      </c>
      <c r="G115" s="82">
        <f>INDEX(ref_Unit_Balance!$V:$V,MATCH(D115,ref_Unit_Balance!B:B,0))*E115</f>
        <v>17500</v>
      </c>
      <c r="H115" s="82">
        <f>INDEX(ref_Unit_Balance!$R:$R,MATCH(D115,ref_Unit_Balance!B:B,0))*E115</f>
        <v>1750</v>
      </c>
    </row>
    <row r="116" spans="1:8" ht="15.6">
      <c r="A116" s="79">
        <v>1</v>
      </c>
      <c r="B116" s="82">
        <v>18</v>
      </c>
      <c r="C116" s="82">
        <f>INDEX(ref_Unit_Balance!$G:$G,MATCH(D116,ref_Unit_Balance!B:B,0))*E116</f>
        <v>1320</v>
      </c>
      <c r="D116" s="82">
        <f>IFERROR(INDEX(ref_Unit_Balance!$B:$B,MATCH(F116,ref_Unit_Balance!C:C,0)),0)</f>
        <v>1060</v>
      </c>
      <c r="E116" s="82">
        <v>15</v>
      </c>
      <c r="F116" s="83" t="s">
        <v>227</v>
      </c>
      <c r="G116" s="82">
        <f>INDEX(ref_Unit_Balance!$V:$V,MATCH(D116,ref_Unit_Balance!B:B,0))*E116</f>
        <v>78750</v>
      </c>
      <c r="H116" s="82">
        <f>INDEX(ref_Unit_Balance!$R:$R,MATCH(D116,ref_Unit_Balance!B:B,0))*E116</f>
        <v>6300</v>
      </c>
    </row>
    <row r="117" spans="1:8" ht="15.6">
      <c r="A117" s="79">
        <v>1</v>
      </c>
      <c r="B117" s="82">
        <v>18</v>
      </c>
      <c r="C117" s="82">
        <f>INDEX(ref_Unit_Balance!$G:$G,MATCH(D117,ref_Unit_Balance!B:B,0))*E117</f>
        <v>528</v>
      </c>
      <c r="D117" s="82">
        <f>IFERROR(INDEX(ref_Unit_Balance!$B:$B,MATCH(F117,ref_Unit_Balance!C:C,0)),0)</f>
        <v>1061</v>
      </c>
      <c r="E117" s="82">
        <v>6</v>
      </c>
      <c r="F117" s="83" t="s">
        <v>228</v>
      </c>
      <c r="G117" s="82">
        <f>INDEX(ref_Unit_Balance!$V:$V,MATCH(D117,ref_Unit_Balance!B:B,0))*E117</f>
        <v>21000</v>
      </c>
      <c r="H117" s="82">
        <f>INDEX(ref_Unit_Balance!$R:$R,MATCH(D117,ref_Unit_Balance!B:B,0))*E117</f>
        <v>3780</v>
      </c>
    </row>
    <row r="118" spans="1:8" ht="15.6">
      <c r="A118" s="79">
        <v>1</v>
      </c>
      <c r="B118" s="82">
        <v>19</v>
      </c>
      <c r="C118" s="82">
        <f>INDEX(ref_Unit_Balance!$G:$G,MATCH(D118,ref_Unit_Balance!B:B,0))*E118</f>
        <v>1320</v>
      </c>
      <c r="D118" s="82">
        <f>IFERROR(INDEX(ref_Unit_Balance!$B:$B,MATCH(F118,ref_Unit_Balance!C:C,0)),0)</f>
        <v>1063</v>
      </c>
      <c r="E118" s="82">
        <v>15</v>
      </c>
      <c r="F118" s="83" t="s">
        <v>230</v>
      </c>
      <c r="G118" s="82">
        <f>INDEX(ref_Unit_Balance!$V:$V,MATCH(D118,ref_Unit_Balance!B:B,0))*E118</f>
        <v>42000</v>
      </c>
      <c r="H118" s="82">
        <f>INDEX(ref_Unit_Balance!$R:$R,MATCH(D118,ref_Unit_Balance!B:B,0))*E118</f>
        <v>6300</v>
      </c>
    </row>
    <row r="119" spans="1:8" ht="15.6">
      <c r="A119" s="79">
        <v>1</v>
      </c>
      <c r="B119" s="82">
        <v>19</v>
      </c>
      <c r="C119" s="82">
        <f>INDEX(ref_Unit_Balance!$G:$G,MATCH(D119,ref_Unit_Balance!B:B,0))*E119</f>
        <v>1695</v>
      </c>
      <c r="D119" s="82">
        <f>IFERROR(INDEX(ref_Unit_Balance!$B:$B,MATCH(F119,ref_Unit_Balance!C:C,0)),0)</f>
        <v>1064</v>
      </c>
      <c r="E119" s="82">
        <v>15</v>
      </c>
      <c r="F119" s="83" t="s">
        <v>231</v>
      </c>
      <c r="G119" s="82">
        <f>INDEX(ref_Unit_Balance!$V:$V,MATCH(D119,ref_Unit_Balance!B:B,0))*E119</f>
        <v>54000</v>
      </c>
      <c r="H119" s="82">
        <f>INDEX(ref_Unit_Balance!$R:$R,MATCH(D119,ref_Unit_Balance!B:B,0))*E119</f>
        <v>8100</v>
      </c>
    </row>
    <row r="120" spans="1:8" ht="15.6">
      <c r="A120" s="79">
        <v>1</v>
      </c>
      <c r="B120" s="82">
        <v>19</v>
      </c>
      <c r="C120" s="82">
        <f>INDEX(ref_Unit_Balance!$G:$G,MATCH(D120,ref_Unit_Balance!B:B,0))*E120</f>
        <v>1130</v>
      </c>
      <c r="D120" s="82">
        <f>IFERROR(INDEX(ref_Unit_Balance!$B:$B,MATCH(F120,ref_Unit_Balance!C:C,0)),0)</f>
        <v>1066</v>
      </c>
      <c r="E120" s="82">
        <v>10</v>
      </c>
      <c r="F120" s="83" t="s">
        <v>233</v>
      </c>
      <c r="G120" s="82">
        <f>INDEX(ref_Unit_Balance!$V:$V,MATCH(D120,ref_Unit_Balance!B:B,0))*E120</f>
        <v>56250</v>
      </c>
      <c r="H120" s="82">
        <f>INDEX(ref_Unit_Balance!$R:$R,MATCH(D120,ref_Unit_Balance!B:B,0))*E120</f>
        <v>4050</v>
      </c>
    </row>
    <row r="121" spans="1:8" ht="15.6">
      <c r="A121" s="79">
        <v>1</v>
      </c>
      <c r="B121" s="82">
        <v>19</v>
      </c>
      <c r="C121" s="82">
        <f>INDEX(ref_Unit_Balance!$G:$G,MATCH(D121,ref_Unit_Balance!B:B,0))*E121</f>
        <v>651</v>
      </c>
      <c r="D121" s="82">
        <f>IFERROR(INDEX(ref_Unit_Balance!$B:$B,MATCH(F121,ref_Unit_Balance!C:C,0)),0)</f>
        <v>1059</v>
      </c>
      <c r="E121" s="82">
        <v>7</v>
      </c>
      <c r="F121" s="83" t="s">
        <v>226</v>
      </c>
      <c r="G121" s="82">
        <f>INDEX(ref_Unit_Balance!$V:$V,MATCH(D121,ref_Unit_Balance!B:B,0))*E121</f>
        <v>25900</v>
      </c>
      <c r="H121" s="82">
        <f>INDEX(ref_Unit_Balance!$R:$R,MATCH(D121,ref_Unit_Balance!B:B,0))*E121</f>
        <v>4662</v>
      </c>
    </row>
    <row r="122" spans="1:8" ht="15.6">
      <c r="A122" s="79">
        <v>1</v>
      </c>
      <c r="B122" s="82">
        <v>19</v>
      </c>
      <c r="C122" s="82">
        <f>INDEX(ref_Unit_Balance!$G:$G,MATCH(D122,ref_Unit_Balance!B:B,0))*E122</f>
        <v>930</v>
      </c>
      <c r="D122" s="82">
        <f>IFERROR(INDEX(ref_Unit_Balance!$B:$B,MATCH(F122,ref_Unit_Balance!C:C,0)),0)</f>
        <v>1055</v>
      </c>
      <c r="E122" s="82">
        <v>10</v>
      </c>
      <c r="F122" s="83" t="s">
        <v>222</v>
      </c>
      <c r="G122" s="82">
        <f>INDEX(ref_Unit_Balance!$V:$V,MATCH(D122,ref_Unit_Balance!B:B,0))*E122</f>
        <v>37000</v>
      </c>
      <c r="H122" s="82">
        <f>INDEX(ref_Unit_Balance!$R:$R,MATCH(D122,ref_Unit_Balance!B:B,0))*E122</f>
        <v>6660</v>
      </c>
    </row>
    <row r="123" spans="1:8" ht="15.6">
      <c r="A123" s="79">
        <v>1</v>
      </c>
      <c r="B123" s="82">
        <v>19</v>
      </c>
      <c r="C123" s="82">
        <f>INDEX(ref_Unit_Balance!$G:$G,MATCH(D123,ref_Unit_Balance!B:B,0))*E123</f>
        <v>440</v>
      </c>
      <c r="D123" s="82">
        <f>IFERROR(INDEX(ref_Unit_Balance!$B:$B,MATCH(F123,ref_Unit_Balance!C:C,0)),0)</f>
        <v>1062</v>
      </c>
      <c r="E123" s="82">
        <v>5</v>
      </c>
      <c r="F123" s="83" t="s">
        <v>229</v>
      </c>
      <c r="G123" s="82">
        <f>INDEX(ref_Unit_Balance!$V:$V,MATCH(D123,ref_Unit_Balance!B:B,0))*E123</f>
        <v>17500</v>
      </c>
      <c r="H123" s="82">
        <f>INDEX(ref_Unit_Balance!$R:$R,MATCH(D123,ref_Unit_Balance!B:B,0))*E123</f>
        <v>1750</v>
      </c>
    </row>
    <row r="124" spans="1:8" ht="15.6">
      <c r="A124" s="79">
        <v>1</v>
      </c>
      <c r="B124" s="82">
        <v>19</v>
      </c>
      <c r="C124" s="82">
        <f>INDEX(ref_Unit_Balance!$G:$G,MATCH(D124,ref_Unit_Balance!B:B,0))*E124</f>
        <v>250</v>
      </c>
      <c r="D124" s="82">
        <f>IFERROR(INDEX(ref_Unit_Balance!$B:$B,MATCH(F124,ref_Unit_Balance!C:C,0)),0)</f>
        <v>1011</v>
      </c>
      <c r="E124" s="82">
        <v>5</v>
      </c>
      <c r="F124" s="83" t="s">
        <v>178</v>
      </c>
      <c r="G124" s="82">
        <f>INDEX(ref_Unit_Balance!$V:$V,MATCH(D124,ref_Unit_Balance!B:B,0))*E124</f>
        <v>10000</v>
      </c>
      <c r="H124" s="82">
        <f>INDEX(ref_Unit_Balance!$R:$R,MATCH(D124,ref_Unit_Balance!B:B,0))*E124</f>
        <v>1800</v>
      </c>
    </row>
    <row r="125" spans="1:8" ht="15.6">
      <c r="A125" s="79">
        <v>1</v>
      </c>
      <c r="B125" s="82">
        <v>20</v>
      </c>
      <c r="C125" s="82">
        <f>INDEX(ref_Unit_Balance!$G:$G,MATCH(D125,ref_Unit_Balance!B:B,0))*E125</f>
        <v>339</v>
      </c>
      <c r="D125" s="82">
        <f>IFERROR(INDEX(ref_Unit_Balance!$B:$B,MATCH(F125,ref_Unit_Balance!C:C,0)),0)</f>
        <v>1065</v>
      </c>
      <c r="E125" s="82">
        <v>3</v>
      </c>
      <c r="F125" s="83" t="s">
        <v>232</v>
      </c>
      <c r="G125" s="82">
        <f>INDEX(ref_Unit_Balance!$V:$V,MATCH(D125,ref_Unit_Balance!B:B,0))*E125</f>
        <v>13500</v>
      </c>
      <c r="H125" s="82">
        <f>INDEX(ref_Unit_Balance!$R:$R,MATCH(D125,ref_Unit_Balance!B:B,0))*E125</f>
        <v>1620</v>
      </c>
    </row>
    <row r="126" spans="1:8" ht="15.6">
      <c r="A126" s="79">
        <v>1</v>
      </c>
      <c r="B126" s="82">
        <v>20</v>
      </c>
      <c r="C126" s="82">
        <f>INDEX(ref_Unit_Balance!$G:$G,MATCH(D126,ref_Unit_Balance!B:B,0))*E126</f>
        <v>375</v>
      </c>
      <c r="D126" s="82">
        <f>IFERROR(INDEX(ref_Unit_Balance!$B:$B,MATCH(F126,ref_Unit_Balance!C:C,0)),0)</f>
        <v>1015</v>
      </c>
      <c r="E126" s="82">
        <v>5</v>
      </c>
      <c r="F126" s="83" t="s">
        <v>182</v>
      </c>
      <c r="G126" s="82">
        <f>INDEX(ref_Unit_Balance!$V:$V,MATCH(D126,ref_Unit_Balance!B:B,0))*E126</f>
        <v>15000</v>
      </c>
      <c r="H126" s="82">
        <f>INDEX(ref_Unit_Balance!$R:$R,MATCH(D126,ref_Unit_Balance!B:B,0))*E126</f>
        <v>2700</v>
      </c>
    </row>
    <row r="127" spans="1:8" ht="15.6">
      <c r="A127" s="79">
        <v>1</v>
      </c>
      <c r="B127" s="82">
        <v>20</v>
      </c>
      <c r="C127" s="82">
        <f>INDEX(ref_Unit_Balance!$G:$G,MATCH(D127,ref_Unit_Balance!B:B,0))*E127</f>
        <v>880</v>
      </c>
      <c r="D127" s="82">
        <f>IFERROR(INDEX(ref_Unit_Balance!$B:$B,MATCH(F127,ref_Unit_Balance!C:C,0)),0)</f>
        <v>1060</v>
      </c>
      <c r="E127" s="82">
        <v>10</v>
      </c>
      <c r="F127" s="83" t="s">
        <v>227</v>
      </c>
      <c r="G127" s="82">
        <f>INDEX(ref_Unit_Balance!$V:$V,MATCH(D127,ref_Unit_Balance!B:B,0))*E127</f>
        <v>52500</v>
      </c>
      <c r="H127" s="82">
        <f>INDEX(ref_Unit_Balance!$R:$R,MATCH(D127,ref_Unit_Balance!B:B,0))*E127</f>
        <v>4200</v>
      </c>
    </row>
    <row r="128" spans="1:8" ht="15.6">
      <c r="A128" s="79">
        <v>1</v>
      </c>
      <c r="B128" s="82">
        <v>20</v>
      </c>
      <c r="C128" s="82">
        <f>INDEX(ref_Unit_Balance!$G:$G,MATCH(D128,ref_Unit_Balance!B:B,0))*E128</f>
        <v>880</v>
      </c>
      <c r="D128" s="82">
        <f>IFERROR(INDEX(ref_Unit_Balance!$B:$B,MATCH(F128,ref_Unit_Balance!C:C,0)),0)</f>
        <v>1062</v>
      </c>
      <c r="E128" s="82">
        <v>10</v>
      </c>
      <c r="F128" s="83" t="s">
        <v>229</v>
      </c>
      <c r="G128" s="82">
        <f>INDEX(ref_Unit_Balance!$V:$V,MATCH(D128,ref_Unit_Balance!B:B,0))*E128</f>
        <v>35000</v>
      </c>
      <c r="H128" s="82">
        <f>INDEX(ref_Unit_Balance!$R:$R,MATCH(D128,ref_Unit_Balance!B:B,0))*E128</f>
        <v>3500</v>
      </c>
    </row>
    <row r="129" spans="1:8" ht="15.6">
      <c r="A129" s="79">
        <v>1</v>
      </c>
      <c r="B129" s="82">
        <v>20</v>
      </c>
      <c r="C129" s="82">
        <f>INDEX(ref_Unit_Balance!$G:$G,MATCH(D129,ref_Unit_Balance!B:B,0))*E129</f>
        <v>678</v>
      </c>
      <c r="D129" s="82">
        <f>IFERROR(INDEX(ref_Unit_Balance!$B:$B,MATCH(F129,ref_Unit_Balance!C:C,0)),0)</f>
        <v>1064</v>
      </c>
      <c r="E129" s="82">
        <v>6</v>
      </c>
      <c r="F129" s="83" t="s">
        <v>231</v>
      </c>
      <c r="G129" s="82">
        <f>INDEX(ref_Unit_Balance!$V:$V,MATCH(D129,ref_Unit_Balance!B:B,0))*E129</f>
        <v>21600</v>
      </c>
      <c r="H129" s="82">
        <f>INDEX(ref_Unit_Balance!$R:$R,MATCH(D129,ref_Unit_Balance!B:B,0))*E129</f>
        <v>3240</v>
      </c>
    </row>
    <row r="130" spans="1:8" ht="15.6">
      <c r="A130" s="79">
        <v>1</v>
      </c>
      <c r="B130" s="82">
        <v>20</v>
      </c>
      <c r="C130" s="82">
        <f>INDEX(ref_Unit_Balance!$G:$G,MATCH(D130,ref_Unit_Balance!B:B,0))*E130</f>
        <v>678</v>
      </c>
      <c r="D130" s="82">
        <f>IFERROR(INDEX(ref_Unit_Balance!$B:$B,MATCH(F130,ref_Unit_Balance!C:C,0)),0)</f>
        <v>1066</v>
      </c>
      <c r="E130" s="82">
        <v>6</v>
      </c>
      <c r="F130" s="83" t="s">
        <v>233</v>
      </c>
      <c r="G130" s="82">
        <f>INDEX(ref_Unit_Balance!$V:$V,MATCH(D130,ref_Unit_Balance!B:B,0))*E130</f>
        <v>33750</v>
      </c>
      <c r="H130" s="82">
        <f>INDEX(ref_Unit_Balance!$R:$R,MATCH(D130,ref_Unit_Balance!B:B,0))*E130</f>
        <v>2430</v>
      </c>
    </row>
    <row r="131" spans="1:8" ht="15.6">
      <c r="A131" s="79">
        <v>1</v>
      </c>
      <c r="B131" s="82">
        <v>20</v>
      </c>
      <c r="C131" s="82">
        <f>INDEX(ref_Unit_Balance!$G:$G,MATCH(D131,ref_Unit_Balance!B:B,0))*E131</f>
        <v>372</v>
      </c>
      <c r="D131" s="82">
        <f>IFERROR(INDEX(ref_Unit_Balance!$B:$B,MATCH(F131,ref_Unit_Balance!C:C,0)),0)</f>
        <v>1059</v>
      </c>
      <c r="E131" s="82">
        <v>4</v>
      </c>
      <c r="F131" s="83" t="s">
        <v>226</v>
      </c>
      <c r="G131" s="82">
        <f>INDEX(ref_Unit_Balance!$V:$V,MATCH(D131,ref_Unit_Balance!B:B,0))*E131</f>
        <v>14800</v>
      </c>
      <c r="H131" s="82">
        <f>INDEX(ref_Unit_Balance!$R:$R,MATCH(D131,ref_Unit_Balance!B:B,0))*E131</f>
        <v>2664</v>
      </c>
    </row>
    <row r="132" spans="1:8" ht="15.6">
      <c r="A132" s="79">
        <v>1</v>
      </c>
      <c r="B132" s="82">
        <v>20</v>
      </c>
      <c r="C132" s="82">
        <f>INDEX(ref_Unit_Balance!$G:$G,MATCH(D132,ref_Unit_Balance!B:B,0))*E132</f>
        <v>528</v>
      </c>
      <c r="D132" s="82">
        <f>IFERROR(INDEX(ref_Unit_Balance!$B:$B,MATCH(F132,ref_Unit_Balance!C:C,0)),0)</f>
        <v>1063</v>
      </c>
      <c r="E132" s="82">
        <v>6</v>
      </c>
      <c r="F132" s="83" t="s">
        <v>230</v>
      </c>
      <c r="G132" s="82">
        <f>INDEX(ref_Unit_Balance!$V:$V,MATCH(D132,ref_Unit_Balance!B:B,0))*E132</f>
        <v>16800</v>
      </c>
      <c r="H132" s="82">
        <f>INDEX(ref_Unit_Balance!$R:$R,MATCH(D132,ref_Unit_Balance!B:B,0))*E132</f>
        <v>2520</v>
      </c>
    </row>
    <row r="133" spans="1:8" ht="15.6">
      <c r="A133" s="79">
        <v>1</v>
      </c>
      <c r="B133" s="82">
        <v>20</v>
      </c>
      <c r="C133" s="82">
        <f>INDEX(ref_Unit_Balance!$G:$G,MATCH(D133,ref_Unit_Balance!B:B,0))*E133</f>
        <v>465</v>
      </c>
      <c r="D133" s="82">
        <f>IFERROR(INDEX(ref_Unit_Balance!$B:$B,MATCH(F133,ref_Unit_Balance!C:C,0)),0)</f>
        <v>1057</v>
      </c>
      <c r="E133" s="82">
        <v>5</v>
      </c>
      <c r="F133" s="83" t="s">
        <v>224</v>
      </c>
      <c r="G133" s="82">
        <f>INDEX(ref_Unit_Balance!$V:$V,MATCH(D133,ref_Unit_Balance!B:B,0))*E133</f>
        <v>32375</v>
      </c>
      <c r="H133" s="82">
        <f>INDEX(ref_Unit_Balance!$R:$R,MATCH(D133,ref_Unit_Balance!B:B,0))*E133</f>
        <v>1665</v>
      </c>
    </row>
    <row r="134" spans="1:8" ht="15.6">
      <c r="A134" s="79">
        <v>1</v>
      </c>
      <c r="B134" s="82">
        <v>20</v>
      </c>
      <c r="C134" s="82">
        <f>INDEX(ref_Unit_Balance!$G:$G,MATCH(D134,ref_Unit_Balance!B:B,0))*E134</f>
        <v>372</v>
      </c>
      <c r="D134" s="82">
        <f>IFERROR(INDEX(ref_Unit_Balance!$B:$B,MATCH(F134,ref_Unit_Balance!C:C,0)),0)</f>
        <v>1056</v>
      </c>
      <c r="E134" s="82">
        <v>4</v>
      </c>
      <c r="F134" s="83" t="s">
        <v>223</v>
      </c>
      <c r="G134" s="82">
        <f>INDEX(ref_Unit_Balance!$V:$V,MATCH(D134,ref_Unit_Balance!B:B,0))*E134</f>
        <v>11100</v>
      </c>
      <c r="H134" s="82">
        <f>INDEX(ref_Unit_Balance!$R:$R,MATCH(D134,ref_Unit_Balance!B:B,0))*E134</f>
        <v>3108</v>
      </c>
    </row>
    <row r="135" spans="1:8" ht="15.6">
      <c r="A135" s="79">
        <v>1</v>
      </c>
      <c r="B135" s="82">
        <v>20</v>
      </c>
      <c r="C135" s="82">
        <f>INDEX(ref_Unit_Balance!$G:$G,MATCH(D135,ref_Unit_Balance!B:B,0))*E135</f>
        <v>680</v>
      </c>
      <c r="D135" s="82">
        <f>IFERROR(INDEX(ref_Unit_Balance!$B:$B,MATCH(F135,ref_Unit_Balance!C:C,0)),0)</f>
        <v>1054</v>
      </c>
      <c r="E135" s="82">
        <v>10</v>
      </c>
      <c r="F135" s="83" t="s">
        <v>221</v>
      </c>
      <c r="G135" s="82">
        <f>INDEX(ref_Unit_Balance!$V:$V,MATCH(D135,ref_Unit_Balance!B:B,0))*E135</f>
        <v>33750</v>
      </c>
      <c r="H135" s="82">
        <f>INDEX(ref_Unit_Balance!$R:$R,MATCH(D135,ref_Unit_Balance!B:B,0))*E135</f>
        <v>4050</v>
      </c>
    </row>
    <row r="136" spans="1:8" ht="15.6">
      <c r="A136" s="79">
        <v>1</v>
      </c>
      <c r="B136" s="82">
        <v>20</v>
      </c>
      <c r="C136" s="82">
        <f>INDEX(ref_Unit_Balance!$G:$G,MATCH(D136,ref_Unit_Balance!B:B,0))*E136</f>
        <v>680</v>
      </c>
      <c r="D136" s="82">
        <f>IFERROR(INDEX(ref_Unit_Balance!$B:$B,MATCH(F136,ref_Unit_Balance!C:C,0)),0)</f>
        <v>1052</v>
      </c>
      <c r="E136" s="82">
        <v>10</v>
      </c>
      <c r="F136" s="83" t="s">
        <v>219</v>
      </c>
      <c r="G136" s="82">
        <f>INDEX(ref_Unit_Balance!$V:$V,MATCH(D136,ref_Unit_Balance!B:B,0))*E136</f>
        <v>54000</v>
      </c>
      <c r="H136" s="82">
        <f>INDEX(ref_Unit_Balance!$R:$R,MATCH(D136,ref_Unit_Balance!B:B,0))*E136</f>
        <v>1620</v>
      </c>
    </row>
    <row r="137" spans="1:8" ht="15.6">
      <c r="A137" s="79">
        <v>1</v>
      </c>
      <c r="B137" s="82">
        <v>20</v>
      </c>
      <c r="C137" s="82">
        <f>INDEX(ref_Unit_Balance!$G:$G,MATCH(D137,ref_Unit_Balance!B:B,0))*E137</f>
        <v>680</v>
      </c>
      <c r="D137" s="82">
        <f>IFERROR(INDEX(ref_Unit_Balance!$B:$B,MATCH(F137,ref_Unit_Balance!C:C,0)),0)</f>
        <v>1051</v>
      </c>
      <c r="E137" s="82">
        <v>10</v>
      </c>
      <c r="F137" s="83" t="s">
        <v>218</v>
      </c>
      <c r="G137" s="82">
        <f>INDEX(ref_Unit_Balance!$V:$V,MATCH(D137,ref_Unit_Balance!B:B,0))*E137</f>
        <v>16200</v>
      </c>
      <c r="H137" s="82">
        <f>INDEX(ref_Unit_Balance!$R:$R,MATCH(D137,ref_Unit_Balance!B:B,0))*E137</f>
        <v>3780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ref_Unit_Balance!$C$31:$C$62</xm:f>
          </x14:formula1>
          <xm:sqref>F28:F137</xm:sqref>
        </x14:dataValidation>
        <x14:dataValidation type="list" allowBlank="1" showInputMessage="1" showErrorMessage="1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ConfigTable</vt:lpstr>
      <vt:lpstr>Attendance</vt:lpstr>
      <vt:lpstr>WaveStage</vt:lpstr>
      <vt:lpstr>Localization</vt:lpstr>
      <vt:lpstr>StageInfo</vt:lpstr>
      <vt:lpstr>StageRewardInfo</vt:lpstr>
      <vt:lpstr>Level</vt:lpstr>
      <vt:lpstr>TutorialInfo</vt:lpstr>
      <vt:lpstr>Dialogue</vt:lpstr>
      <vt:lpstr>EnumTable</vt:lpstr>
      <vt:lpstr>ProjectileInfo</vt:lpstr>
      <vt:lpstr>Unitinfo</vt:lpstr>
      <vt:lpstr>UnitGradeInfo</vt:lpstr>
      <vt:lpstr>GachaList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2023-11-11T09:28:05Z</dcterms:modified>
</cp:coreProperties>
</file>